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21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22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4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6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drawings/drawing7.xml" ContentType="application/vnd.openxmlformats-officedocument.drawing+xml"/>
  <Override PartName="/xl/slicers/slicer5.xml" ContentType="application/vnd.ms-excel.slicer+xml"/>
  <Override PartName="/xl/charts/chart1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Ex10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1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G\Documents\VENTAS\OBJETIVOS\"/>
    </mc:Choice>
  </mc:AlternateContent>
  <xr:revisionPtr revIDLastSave="0" documentId="13_ncr:1_{7F77FCA1-7E48-495B-BB11-A119FE2BE7FF}" xr6:coauthVersionLast="47" xr6:coauthVersionMax="47" xr10:uidLastSave="{00000000-0000-0000-0000-000000000000}"/>
  <bookViews>
    <workbookView xWindow="-120" yWindow="-120" windowWidth="20730" windowHeight="11160" firstSheet="1" activeTab="5" xr2:uid="{BE259DA5-E819-4B6A-9B95-57279AE13CFB}"/>
  </bookViews>
  <sheets>
    <sheet name="Datos Evol." sheetId="1" state="hidden" r:id="rId1"/>
    <sheet name="Evolucion Vta." sheetId="3" r:id="rId2"/>
    <sheet name="info - Share cba " sheetId="4" state="hidden" r:id="rId3"/>
    <sheet name="Localidades 2021" sheetId="13" state="hidden" r:id="rId4"/>
    <sheet name="Info Share La Rioja" sheetId="8" state="hidden" r:id="rId5"/>
    <sheet name="Share Cba" sheetId="5" r:id="rId6"/>
    <sheet name="Clientes Detalle" sheetId="10" r:id="rId7"/>
    <sheet name="Share La rioja localidades" sheetId="11" r:id="rId8"/>
    <sheet name="Hoja4" sheetId="12" state="hidden" r:id="rId9"/>
    <sheet name="Hoja2" sheetId="9" state="hidden" r:id="rId10"/>
    <sheet name="Share La Rioja" sheetId="7" state="hidden" r:id="rId11"/>
  </sheets>
  <definedNames>
    <definedName name="_xlchart.v2.0" hidden="1">'Localidades 2021'!$J$4:$J$10</definedName>
    <definedName name="_xlchart.v2.1" hidden="1">'Localidades 2021'!$M$4:$M$10</definedName>
    <definedName name="_xlchart.v2.10" hidden="1">'Localidades 2021'!$J$4:$J$10</definedName>
    <definedName name="_xlchart.v2.11" hidden="1">'Localidades 2021'!$T$4:$T$10</definedName>
    <definedName name="_xlchart.v2.12" hidden="1">Hoja4!$E$56:$E$67</definedName>
    <definedName name="_xlchart.v2.13" hidden="1">Hoja4!$F$56:$F$67</definedName>
    <definedName name="_xlchart.v2.14" hidden="1">Hoja4!$A$32:$A$43</definedName>
    <definedName name="_xlchart.v2.15" hidden="1">Hoja4!$B$32:$B$43</definedName>
    <definedName name="_xlchart.v2.16" hidden="1">Hoja4!$E$56:$E$67</definedName>
    <definedName name="_xlchart.v2.17" hidden="1">Hoja4!$G$56:$G$67</definedName>
    <definedName name="_xlchart.v2.18" hidden="1">'info - Share cba '!$E$5:$E$16</definedName>
    <definedName name="_xlchart.v2.19" hidden="1">'info - Share cba '!$F$5:$F$16</definedName>
    <definedName name="_xlchart.v2.2" hidden="1">'info - Share cba '!$F$194</definedName>
    <definedName name="_xlchart.v2.3" hidden="1">'info - Share cba '!$J$194</definedName>
    <definedName name="_xlchart.v2.4" hidden="1">'info - Share cba '!$A$229:$A$230</definedName>
    <definedName name="_xlchart.v2.5" hidden="1">'info - Share cba '!$E$229:$E$230</definedName>
    <definedName name="_xlchart.v2.6" hidden="1">'info - Share cba '!$A$231</definedName>
    <definedName name="_xlchart.v2.7" hidden="1">'info - Share cba '!$E$231</definedName>
    <definedName name="_xlchart.v2.8" hidden="1">'Localidades 2021'!$J$4:$J$10</definedName>
    <definedName name="_xlchart.v2.9" hidden="1">'Localidades 2021'!$U$4:$U$10</definedName>
    <definedName name="SegmentaciónDeDatos_ESTADO">#N/A</definedName>
    <definedName name="SegmentaciónDeDatos_Localidad">#N/A</definedName>
    <definedName name="SegmentaciónDeDatos_Provincia">#N/A</definedName>
    <definedName name="SegmentaciónDeDatos_VENDEDOR_NUEVO">#N/A</definedName>
    <definedName name="SegmentaciónDeDatos_VENDEDOR_NUEVO1">#N/A</definedName>
  </definedNames>
  <calcPr calcId="191029"/>
  <pivotCaches>
    <pivotCache cacheId="153" r:id="rId12"/>
    <pivotCache cacheId="154" r:id="rId13"/>
  </pivotCaches>
  <extLst>
    <ext xmlns:x14="http://schemas.microsoft.com/office/spreadsheetml/2009/9/main" uri="{BBE1A952-AA13-448e-AADC-164F8A28A991}">
      <x14:slicerCaches>
        <x14:slicerCache r:id="rId14"/>
        <x14:slicerCache r:id="rId15"/>
        <x14:slicerCache r:id="rId16"/>
        <x14:slicerCache r:id="rId17"/>
        <x14:slicerCache r:id="rId1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0" i="4" l="1"/>
  <c r="B229" i="4"/>
  <c r="D230" i="4"/>
  <c r="D229" i="4"/>
  <c r="C230" i="4"/>
  <c r="C229" i="4"/>
  <c r="N4" i="13"/>
  <c r="H70" i="1"/>
  <c r="H71" i="1"/>
  <c r="H72" i="1"/>
  <c r="H73" i="1"/>
  <c r="H74" i="1"/>
  <c r="H75" i="1"/>
  <c r="H76" i="1"/>
  <c r="H77" i="1"/>
  <c r="H78" i="1"/>
  <c r="H69" i="1"/>
  <c r="G70" i="1"/>
  <c r="G71" i="1"/>
  <c r="G72" i="1"/>
  <c r="G73" i="1"/>
  <c r="G74" i="1"/>
  <c r="G75" i="1"/>
  <c r="G76" i="1"/>
  <c r="G77" i="1"/>
  <c r="G78" i="1"/>
  <c r="G69" i="1"/>
  <c r="P4" i="13"/>
  <c r="L4" i="13"/>
  <c r="I70" i="1" l="1"/>
  <c r="I78" i="1"/>
  <c r="I74" i="1"/>
  <c r="I69" i="1"/>
  <c r="I75" i="1"/>
  <c r="I71" i="1"/>
  <c r="I77" i="1"/>
  <c r="I73" i="1"/>
  <c r="H79" i="1"/>
  <c r="I76" i="1"/>
  <c r="I72" i="1"/>
  <c r="G79" i="1"/>
  <c r="AH26" i="4"/>
  <c r="AG26" i="4"/>
  <c r="I79" i="1" l="1"/>
  <c r="J79" i="1" s="1"/>
  <c r="I20" i="12"/>
  <c r="I21" i="12"/>
  <c r="I22" i="12"/>
  <c r="I23" i="12"/>
  <c r="I24" i="12"/>
  <c r="I25" i="12"/>
  <c r="I26" i="12"/>
  <c r="I27" i="12"/>
  <c r="I28" i="12"/>
  <c r="I29" i="12"/>
  <c r="I19" i="12"/>
  <c r="H20" i="12"/>
  <c r="H21" i="12"/>
  <c r="H22" i="12"/>
  <c r="H23" i="12"/>
  <c r="H24" i="12"/>
  <c r="H25" i="12"/>
  <c r="H26" i="12"/>
  <c r="H27" i="12"/>
  <c r="H28" i="12"/>
  <c r="H29" i="12"/>
  <c r="H19" i="12"/>
  <c r="BT22" i="4"/>
  <c r="BS22" i="4"/>
  <c r="CI23" i="4"/>
  <c r="CI22" i="4"/>
  <c r="CH23" i="4"/>
  <c r="CH22" i="4"/>
  <c r="CG23" i="4"/>
  <c r="CG22" i="4"/>
  <c r="BV22" i="4"/>
  <c r="BV21" i="4"/>
  <c r="BT21" i="4"/>
  <c r="BS21" i="4"/>
  <c r="BR22" i="4"/>
  <c r="BR21" i="4"/>
  <c r="N5" i="13"/>
  <c r="N6" i="13"/>
  <c r="N7" i="13"/>
  <c r="N8" i="13"/>
  <c r="N9" i="13"/>
  <c r="Q5" i="13"/>
  <c r="Q6" i="13"/>
  <c r="Q7" i="13"/>
  <c r="Q8" i="13"/>
  <c r="Q9" i="13"/>
  <c r="Q4" i="13"/>
  <c r="R4" i="13" s="1"/>
  <c r="G193" i="4"/>
  <c r="R8" i="13" l="1"/>
  <c r="CI19" i="4"/>
  <c r="R7" i="13"/>
  <c r="R6" i="13"/>
  <c r="R9" i="13"/>
  <c r="R5" i="13"/>
  <c r="I30" i="12"/>
  <c r="H30" i="12"/>
  <c r="BT19" i="4"/>
  <c r="BT18" i="4"/>
  <c r="Q10" i="13"/>
  <c r="CI20" i="4"/>
  <c r="CI26" i="4"/>
  <c r="CI25" i="4"/>
  <c r="CJ22" i="4"/>
  <c r="CJ19" i="4" s="1"/>
  <c r="CJ23" i="4"/>
  <c r="CJ20" i="4" s="1"/>
  <c r="BV23" i="4"/>
  <c r="BT23" i="4"/>
  <c r="BT24" i="4"/>
  <c r="BU22" i="4"/>
  <c r="BR23" i="4"/>
  <c r="BS23" i="4"/>
  <c r="BT25" i="4"/>
  <c r="BU21" i="4"/>
  <c r="N10" i="13"/>
  <c r="G67" i="12"/>
  <c r="F67" i="12"/>
  <c r="E67" i="12"/>
  <c r="F57" i="12"/>
  <c r="G57" i="12"/>
  <c r="F58" i="12"/>
  <c r="G58" i="12"/>
  <c r="F59" i="12"/>
  <c r="G59" i="12"/>
  <c r="F60" i="12"/>
  <c r="G60" i="12"/>
  <c r="F61" i="12"/>
  <c r="G61" i="12"/>
  <c r="F62" i="12"/>
  <c r="G62" i="12"/>
  <c r="F63" i="12"/>
  <c r="G63" i="12"/>
  <c r="F64" i="12"/>
  <c r="G64" i="12"/>
  <c r="F65" i="12"/>
  <c r="G65" i="12"/>
  <c r="F66" i="12"/>
  <c r="G66" i="12"/>
  <c r="F56" i="12"/>
  <c r="G56" i="12"/>
  <c r="E57" i="12"/>
  <c r="E58" i="12"/>
  <c r="E59" i="12"/>
  <c r="E60" i="12"/>
  <c r="E61" i="12"/>
  <c r="E62" i="12"/>
  <c r="E63" i="12"/>
  <c r="E64" i="12"/>
  <c r="E65" i="12"/>
  <c r="E66" i="12"/>
  <c r="E56" i="12"/>
  <c r="U5" i="13"/>
  <c r="U6" i="13"/>
  <c r="U7" i="13"/>
  <c r="U8" i="13"/>
  <c r="U9" i="13"/>
  <c r="U4" i="13"/>
  <c r="T5" i="13"/>
  <c r="T6" i="13"/>
  <c r="T7" i="13"/>
  <c r="T8" i="13"/>
  <c r="T9" i="13"/>
  <c r="T4" i="13"/>
  <c r="P5" i="13"/>
  <c r="P6" i="13"/>
  <c r="P7" i="13"/>
  <c r="P8" i="13"/>
  <c r="P9" i="13"/>
  <c r="L5" i="13"/>
  <c r="L6" i="13"/>
  <c r="L7" i="13"/>
  <c r="L8" i="13"/>
  <c r="L9" i="13"/>
  <c r="K5" i="13"/>
  <c r="K6" i="13"/>
  <c r="K7" i="13"/>
  <c r="K8" i="13"/>
  <c r="K9" i="13"/>
  <c r="K4" i="13"/>
  <c r="O4" i="13" s="1"/>
  <c r="J5" i="13"/>
  <c r="J6" i="13"/>
  <c r="J7" i="13"/>
  <c r="J8" i="13"/>
  <c r="J9" i="13"/>
  <c r="J4" i="13"/>
  <c r="R10" i="13" l="1"/>
  <c r="BT20" i="4"/>
  <c r="BU23" i="4"/>
  <c r="BT26" i="4"/>
  <c r="H60" i="12"/>
  <c r="H58" i="12"/>
  <c r="H67" i="12"/>
  <c r="H66" i="12"/>
  <c r="H64" i="12"/>
  <c r="H62" i="12"/>
  <c r="H65" i="12"/>
  <c r="H63" i="12"/>
  <c r="H61" i="12"/>
  <c r="H59" i="12"/>
  <c r="H57" i="12"/>
  <c r="H56" i="12"/>
  <c r="V7" i="13"/>
  <c r="V4" i="13"/>
  <c r="V6" i="13"/>
  <c r="V9" i="13"/>
  <c r="V5" i="13"/>
  <c r="V8" i="13"/>
  <c r="U10" i="13"/>
  <c r="T10" i="13"/>
  <c r="V10" i="13" l="1"/>
  <c r="O5" i="13"/>
  <c r="O6" i="13"/>
  <c r="O8" i="13"/>
  <c r="O9" i="13"/>
  <c r="H193" i="4"/>
  <c r="AL25" i="4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42" i="1"/>
  <c r="L42" i="1"/>
  <c r="M7" i="13" l="1"/>
  <c r="M6" i="13"/>
  <c r="O7" i="13"/>
  <c r="M4" i="13"/>
  <c r="M9" i="13"/>
  <c r="M5" i="13"/>
  <c r="M8" i="13"/>
  <c r="P10" i="13"/>
  <c r="L10" i="13"/>
  <c r="K10" i="13"/>
  <c r="M56" i="1"/>
  <c r="AM26" i="4"/>
  <c r="AM25" i="4"/>
  <c r="AL26" i="4"/>
  <c r="I193" i="4"/>
  <c r="I194" i="4"/>
  <c r="G194" i="4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S4" i="13" l="1"/>
  <c r="S9" i="13"/>
  <c r="S5" i="13"/>
  <c r="S7" i="13"/>
  <c r="S6" i="13"/>
  <c r="S8" i="13"/>
  <c r="M10" i="13"/>
  <c r="O10" i="13"/>
  <c r="L56" i="1"/>
  <c r="BA59" i="4"/>
  <c r="BB59" i="4" s="1"/>
  <c r="S10" i="13" l="1"/>
  <c r="AZ63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50" i="4"/>
  <c r="AZ51" i="4"/>
  <c r="AZ52" i="4"/>
  <c r="AZ53" i="4"/>
  <c r="AZ54" i="4"/>
  <c r="AZ55" i="4"/>
  <c r="AZ56" i="4"/>
  <c r="AZ57" i="4"/>
  <c r="AZ58" i="4"/>
  <c r="AZ59" i="4"/>
  <c r="AZ60" i="4"/>
  <c r="AZ61" i="4"/>
  <c r="AZ62" i="4"/>
  <c r="AZ24" i="4"/>
  <c r="BC14" i="4" l="1"/>
  <c r="BC13" i="4"/>
  <c r="BC12" i="4"/>
  <c r="BC11" i="4"/>
  <c r="BC10" i="4"/>
  <c r="BC9" i="4"/>
  <c r="BC8" i="4"/>
  <c r="BC7" i="4"/>
  <c r="BC6" i="4"/>
  <c r="BC5" i="4"/>
  <c r="BD5" i="4" s="1"/>
  <c r="BC4" i="4"/>
  <c r="BC3" i="4"/>
  <c r="BB14" i="4"/>
  <c r="BB13" i="4"/>
  <c r="BB12" i="4"/>
  <c r="BB11" i="4"/>
  <c r="BB10" i="4"/>
  <c r="BB9" i="4"/>
  <c r="BB8" i="4"/>
  <c r="BB7" i="4"/>
  <c r="BB6" i="4"/>
  <c r="BB5" i="4"/>
  <c r="BB4" i="4"/>
  <c r="BB3" i="4"/>
  <c r="K55" i="1" l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J42" i="1"/>
  <c r="O18" i="1"/>
  <c r="X18" i="1"/>
  <c r="S18" i="1"/>
  <c r="K56" i="1" l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56" i="1" l="1"/>
  <c r="R6" i="4" l="1"/>
  <c r="R7" i="4"/>
  <c r="R8" i="4"/>
  <c r="R9" i="4"/>
  <c r="R10" i="4"/>
  <c r="R11" i="4"/>
  <c r="R12" i="4"/>
  <c r="R13" i="4"/>
  <c r="R14" i="4"/>
  <c r="R15" i="4"/>
  <c r="R16" i="4"/>
  <c r="Q5" i="4"/>
  <c r="Q6" i="4"/>
  <c r="Q7" i="4"/>
  <c r="Q8" i="4"/>
  <c r="Q9" i="4"/>
  <c r="Q10" i="4"/>
  <c r="Q11" i="4"/>
  <c r="Q12" i="4"/>
  <c r="Q13" i="4"/>
  <c r="Q14" i="4"/>
  <c r="Q15" i="4"/>
  <c r="Q16" i="4"/>
  <c r="R5" i="4"/>
  <c r="R17" i="4" l="1"/>
  <c r="BG4" i="4"/>
  <c r="BG5" i="4"/>
  <c r="BE6" i="4"/>
  <c r="BG7" i="4"/>
  <c r="BG8" i="4"/>
  <c r="BG9" i="4"/>
  <c r="BG10" i="4"/>
  <c r="BG11" i="4"/>
  <c r="BG12" i="4"/>
  <c r="BG13" i="4"/>
  <c r="BE14" i="4"/>
  <c r="BG3" i="4"/>
  <c r="BK10" i="4" l="1"/>
  <c r="BI6" i="4"/>
  <c r="BK13" i="4"/>
  <c r="BK9" i="4"/>
  <c r="BK5" i="4"/>
  <c r="BI14" i="4"/>
  <c r="BK12" i="4"/>
  <c r="BK8" i="4"/>
  <c r="BK4" i="4"/>
  <c r="BK3" i="4"/>
  <c r="BK11" i="4"/>
  <c r="BK7" i="4"/>
  <c r="BD6" i="4"/>
  <c r="BH6" i="4" s="1"/>
  <c r="BF14" i="4"/>
  <c r="BJ14" i="4" s="1"/>
  <c r="BF6" i="4"/>
  <c r="BJ6" i="4" s="1"/>
  <c r="BG6" i="4"/>
  <c r="BK6" i="4" s="1"/>
  <c r="BD13" i="4"/>
  <c r="BH13" i="4" s="1"/>
  <c r="BD9" i="4"/>
  <c r="BH9" i="4" s="1"/>
  <c r="BH5" i="4"/>
  <c r="BE13" i="4"/>
  <c r="BI13" i="4" s="1"/>
  <c r="BE9" i="4"/>
  <c r="BI9" i="4" s="1"/>
  <c r="BE5" i="4"/>
  <c r="BI5" i="4" s="1"/>
  <c r="BF13" i="4"/>
  <c r="BJ13" i="4" s="1"/>
  <c r="BF9" i="4"/>
  <c r="BJ9" i="4" s="1"/>
  <c r="BF5" i="4"/>
  <c r="BJ5" i="4" s="1"/>
  <c r="BD10" i="4"/>
  <c r="BH10" i="4" s="1"/>
  <c r="BE10" i="4"/>
  <c r="BI10" i="4" s="1"/>
  <c r="BG14" i="4"/>
  <c r="BK14" i="4" s="1"/>
  <c r="BD12" i="4"/>
  <c r="BH12" i="4" s="1"/>
  <c r="BD8" i="4"/>
  <c r="BH8" i="4" s="1"/>
  <c r="BD4" i="4"/>
  <c r="BH4" i="4" s="1"/>
  <c r="BE12" i="4"/>
  <c r="BI12" i="4" s="1"/>
  <c r="BE8" i="4"/>
  <c r="BI8" i="4" s="1"/>
  <c r="BE4" i="4"/>
  <c r="BI4" i="4" s="1"/>
  <c r="BF12" i="4"/>
  <c r="BJ12" i="4" s="1"/>
  <c r="BF8" i="4"/>
  <c r="BJ8" i="4" s="1"/>
  <c r="BF4" i="4"/>
  <c r="BJ4" i="4" s="1"/>
  <c r="BD14" i="4"/>
  <c r="BH14" i="4" s="1"/>
  <c r="BF10" i="4"/>
  <c r="BJ10" i="4" s="1"/>
  <c r="BD3" i="4"/>
  <c r="BH3" i="4" s="1"/>
  <c r="BD11" i="4"/>
  <c r="BH11" i="4" s="1"/>
  <c r="BD7" i="4"/>
  <c r="BH7" i="4" s="1"/>
  <c r="BE3" i="4"/>
  <c r="BI3" i="4" s="1"/>
  <c r="BE11" i="4"/>
  <c r="BI11" i="4" s="1"/>
  <c r="BE7" i="4"/>
  <c r="BI7" i="4" s="1"/>
  <c r="BF3" i="4"/>
  <c r="BJ3" i="4" s="1"/>
  <c r="BF11" i="4"/>
  <c r="BJ11" i="4" s="1"/>
  <c r="BF7" i="4"/>
  <c r="BJ7" i="4" s="1"/>
  <c r="F20" i="12"/>
  <c r="F21" i="12"/>
  <c r="F22" i="12"/>
  <c r="F23" i="12"/>
  <c r="F24" i="12"/>
  <c r="F25" i="12"/>
  <c r="F26" i="12"/>
  <c r="F27" i="12"/>
  <c r="F28" i="12"/>
  <c r="F29" i="12"/>
  <c r="E20" i="12"/>
  <c r="E21" i="12"/>
  <c r="E22" i="12"/>
  <c r="E23" i="12"/>
  <c r="E24" i="12"/>
  <c r="E25" i="12"/>
  <c r="E26" i="12"/>
  <c r="E27" i="12"/>
  <c r="E28" i="12"/>
  <c r="E29" i="12"/>
  <c r="D20" i="12"/>
  <c r="D21" i="12"/>
  <c r="D22" i="12"/>
  <c r="D23" i="12"/>
  <c r="D24" i="12"/>
  <c r="D25" i="12"/>
  <c r="D26" i="12"/>
  <c r="D27" i="12"/>
  <c r="D28" i="12"/>
  <c r="D29" i="12"/>
  <c r="C20" i="12"/>
  <c r="C21" i="12"/>
  <c r="C22" i="12"/>
  <c r="C23" i="12"/>
  <c r="C24" i="12"/>
  <c r="C25" i="12"/>
  <c r="C26" i="12"/>
  <c r="C27" i="12"/>
  <c r="C28" i="12"/>
  <c r="C29" i="12"/>
  <c r="F19" i="12"/>
  <c r="E19" i="12"/>
  <c r="D19" i="12"/>
  <c r="C19" i="12"/>
  <c r="B20" i="12"/>
  <c r="B21" i="12"/>
  <c r="B22" i="12"/>
  <c r="B23" i="12"/>
  <c r="F36" i="12" s="1"/>
  <c r="B24" i="12"/>
  <c r="B25" i="12"/>
  <c r="B26" i="12"/>
  <c r="B27" i="12"/>
  <c r="B28" i="12"/>
  <c r="B29" i="12"/>
  <c r="B19" i="12"/>
  <c r="F40" i="12" l="1"/>
  <c r="F41" i="12"/>
  <c r="F37" i="12"/>
  <c r="F33" i="12"/>
  <c r="C32" i="12"/>
  <c r="F32" i="12"/>
  <c r="F39" i="12"/>
  <c r="F35" i="12"/>
  <c r="F42" i="12"/>
  <c r="F38" i="12"/>
  <c r="F34" i="12"/>
  <c r="C40" i="12"/>
  <c r="C36" i="12"/>
  <c r="C39" i="12"/>
  <c r="C35" i="12"/>
  <c r="C42" i="12"/>
  <c r="C38" i="12"/>
  <c r="C34" i="12"/>
  <c r="C41" i="12"/>
  <c r="C37" i="12"/>
  <c r="C33" i="12"/>
  <c r="D32" i="12"/>
  <c r="B41" i="12"/>
  <c r="G28" i="12"/>
  <c r="B40" i="12"/>
  <c r="G27" i="12"/>
  <c r="B36" i="12"/>
  <c r="G23" i="12"/>
  <c r="D40" i="12"/>
  <c r="D36" i="12"/>
  <c r="B35" i="12"/>
  <c r="G22" i="12"/>
  <c r="D39" i="12"/>
  <c r="D35" i="12"/>
  <c r="B32" i="12"/>
  <c r="G19" i="12"/>
  <c r="B42" i="12"/>
  <c r="G29" i="12"/>
  <c r="B38" i="12"/>
  <c r="G25" i="12"/>
  <c r="B34" i="12"/>
  <c r="G21" i="12"/>
  <c r="D42" i="12"/>
  <c r="D38" i="12"/>
  <c r="D34" i="12"/>
  <c r="B39" i="12"/>
  <c r="G26" i="12"/>
  <c r="B37" i="12"/>
  <c r="G24" i="12"/>
  <c r="B33" i="12"/>
  <c r="G20" i="12"/>
  <c r="D41" i="12"/>
  <c r="D37" i="12"/>
  <c r="D33" i="12"/>
  <c r="C30" i="12"/>
  <c r="E30" i="12"/>
  <c r="F30" i="12"/>
  <c r="D30" i="12"/>
  <c r="B30" i="12"/>
  <c r="F43" i="12" s="1"/>
  <c r="P88" i="4"/>
  <c r="Q88" i="4"/>
  <c r="R88" i="4"/>
  <c r="P89" i="4"/>
  <c r="Q89" i="4"/>
  <c r="R89" i="4"/>
  <c r="P90" i="4"/>
  <c r="Q90" i="4"/>
  <c r="R90" i="4"/>
  <c r="P91" i="4"/>
  <c r="Q91" i="4"/>
  <c r="R91" i="4"/>
  <c r="P92" i="4"/>
  <c r="Q92" i="4"/>
  <c r="R92" i="4"/>
  <c r="P93" i="4"/>
  <c r="Q93" i="4"/>
  <c r="R93" i="4"/>
  <c r="P94" i="4"/>
  <c r="Q94" i="4"/>
  <c r="R94" i="4"/>
  <c r="P95" i="4"/>
  <c r="Q95" i="4"/>
  <c r="R95" i="4"/>
  <c r="P96" i="4"/>
  <c r="Q96" i="4"/>
  <c r="R96" i="4"/>
  <c r="P97" i="4"/>
  <c r="Q97" i="4"/>
  <c r="R97" i="4"/>
  <c r="P98" i="4"/>
  <c r="Q98" i="4"/>
  <c r="R98" i="4"/>
  <c r="P99" i="4"/>
  <c r="Q99" i="4"/>
  <c r="R99" i="4"/>
  <c r="P100" i="4"/>
  <c r="Q100" i="4"/>
  <c r="R100" i="4"/>
  <c r="R87" i="4"/>
  <c r="Q87" i="4"/>
  <c r="P87" i="4"/>
  <c r="R46" i="4"/>
  <c r="R47" i="4"/>
  <c r="R48" i="4"/>
  <c r="R49" i="4"/>
  <c r="R50" i="4"/>
  <c r="R51" i="4"/>
  <c r="R52" i="4"/>
  <c r="R53" i="4"/>
  <c r="R54" i="4"/>
  <c r="R55" i="4"/>
  <c r="R56" i="4"/>
  <c r="R45" i="4"/>
  <c r="Q29" i="4"/>
  <c r="AH25" i="4"/>
  <c r="AG25" i="4"/>
  <c r="C43" i="12" l="1"/>
  <c r="E38" i="12"/>
  <c r="E32" i="12"/>
  <c r="E42" i="12"/>
  <c r="E36" i="12"/>
  <c r="E37" i="12"/>
  <c r="E34" i="12"/>
  <c r="E40" i="12"/>
  <c r="E33" i="12"/>
  <c r="E39" i="12"/>
  <c r="E35" i="12"/>
  <c r="E41" i="12"/>
  <c r="G30" i="12"/>
  <c r="D43" i="12"/>
  <c r="S88" i="4"/>
  <c r="B43" i="12"/>
  <c r="S87" i="4"/>
  <c r="S97" i="4"/>
  <c r="S93" i="4"/>
  <c r="S89" i="4"/>
  <c r="AN25" i="4"/>
  <c r="BU18" i="4" s="1"/>
  <c r="S100" i="4"/>
  <c r="P101" i="4"/>
  <c r="S98" i="4"/>
  <c r="S94" i="4"/>
  <c r="S90" i="4"/>
  <c r="Q101" i="4"/>
  <c r="S99" i="4"/>
  <c r="S95" i="4"/>
  <c r="S91" i="4"/>
  <c r="R101" i="4"/>
  <c r="S96" i="4"/>
  <c r="S92" i="4"/>
  <c r="R57" i="4"/>
  <c r="O3" i="1"/>
  <c r="Q3" i="1" s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44" i="1"/>
  <c r="E28" i="4"/>
  <c r="G28" i="4" s="1"/>
  <c r="E29" i="4"/>
  <c r="G29" i="4" s="1"/>
  <c r="E30" i="4"/>
  <c r="G30" i="4" s="1"/>
  <c r="E31" i="4"/>
  <c r="G31" i="4" s="1"/>
  <c r="E32" i="4"/>
  <c r="G32" i="4" s="1"/>
  <c r="E33" i="4"/>
  <c r="G33" i="4" s="1"/>
  <c r="E34" i="4"/>
  <c r="G34" i="4" s="1"/>
  <c r="E35" i="4"/>
  <c r="G35" i="4" s="1"/>
  <c r="E36" i="4"/>
  <c r="G36" i="4" s="1"/>
  <c r="E37" i="4"/>
  <c r="G37" i="4" s="1"/>
  <c r="E38" i="4"/>
  <c r="G38" i="4" s="1"/>
  <c r="E27" i="4"/>
  <c r="G27" i="4" s="1"/>
  <c r="E43" i="12" l="1"/>
  <c r="V58" i="1"/>
  <c r="X56" i="1"/>
  <c r="Y56" i="1" s="1"/>
  <c r="Z56" i="1" s="1"/>
  <c r="X52" i="1"/>
  <c r="Y52" i="1" s="1"/>
  <c r="Z52" i="1" s="1"/>
  <c r="X48" i="1"/>
  <c r="Y48" i="1" s="1"/>
  <c r="Z48" i="1" s="1"/>
  <c r="X54" i="1"/>
  <c r="Y54" i="1" s="1"/>
  <c r="Z54" i="1" s="1"/>
  <c r="X50" i="1"/>
  <c r="Y50" i="1" s="1"/>
  <c r="Z50" i="1" s="1"/>
  <c r="X46" i="1"/>
  <c r="Y46" i="1" s="1"/>
  <c r="Z46" i="1" s="1"/>
  <c r="X44" i="1"/>
  <c r="Y44" i="1" s="1"/>
  <c r="Z44" i="1" s="1"/>
  <c r="X55" i="1"/>
  <c r="Y55" i="1" s="1"/>
  <c r="Z55" i="1" s="1"/>
  <c r="X51" i="1"/>
  <c r="Y51" i="1" s="1"/>
  <c r="Z51" i="1" s="1"/>
  <c r="X47" i="1"/>
  <c r="Y47" i="1" s="1"/>
  <c r="Z47" i="1" s="1"/>
  <c r="X57" i="1"/>
  <c r="Y57" i="1" s="1"/>
  <c r="Z57" i="1" s="1"/>
  <c r="X53" i="1"/>
  <c r="Y53" i="1" s="1"/>
  <c r="Z53" i="1" s="1"/>
  <c r="X49" i="1"/>
  <c r="Y49" i="1" s="1"/>
  <c r="Z49" i="1" s="1"/>
  <c r="W58" i="1"/>
  <c r="X45" i="1"/>
  <c r="Y45" i="1" s="1"/>
  <c r="Z45" i="1" s="1"/>
  <c r="F27" i="4"/>
  <c r="F35" i="4"/>
  <c r="F31" i="4"/>
  <c r="F38" i="4"/>
  <c r="F34" i="4"/>
  <c r="F30" i="4"/>
  <c r="F37" i="4"/>
  <c r="F33" i="4"/>
  <c r="F29" i="4"/>
  <c r="F36" i="4"/>
  <c r="F32" i="4"/>
  <c r="F28" i="4"/>
  <c r="X58" i="1" l="1"/>
  <c r="Y58" i="1" s="1"/>
  <c r="Z58" i="1" s="1"/>
  <c r="S6" i="1" l="1"/>
  <c r="O6" i="1"/>
  <c r="O4" i="1"/>
  <c r="O5" i="1"/>
  <c r="O7" i="1"/>
  <c r="O8" i="1"/>
  <c r="O9" i="1"/>
  <c r="O10" i="1"/>
  <c r="O11" i="1"/>
  <c r="O12" i="1"/>
  <c r="O13" i="1"/>
  <c r="O14" i="1"/>
  <c r="O15" i="1"/>
  <c r="O16" i="1"/>
  <c r="O17" i="1"/>
  <c r="Q14" i="1" l="1"/>
  <c r="P14" i="1" s="1"/>
  <c r="Q5" i="1"/>
  <c r="P5" i="1" s="1"/>
  <c r="Q17" i="1"/>
  <c r="P17" i="1" s="1"/>
  <c r="Q4" i="1"/>
  <c r="P4" i="1" s="1"/>
  <c r="Q16" i="1"/>
  <c r="P16" i="1" s="1"/>
  <c r="Q12" i="1"/>
  <c r="P12" i="1" s="1"/>
  <c r="Q8" i="1"/>
  <c r="P8" i="1" s="1"/>
  <c r="Q6" i="1"/>
  <c r="P6" i="1" s="1"/>
  <c r="Q10" i="1"/>
  <c r="P10" i="1" s="1"/>
  <c r="Q13" i="1"/>
  <c r="P13" i="1" s="1"/>
  <c r="Q9" i="1"/>
  <c r="P9" i="1" s="1"/>
  <c r="Q15" i="1"/>
  <c r="P15" i="1" s="1"/>
  <c r="Q11" i="1"/>
  <c r="P11" i="1" s="1"/>
  <c r="Q7" i="1"/>
  <c r="P7" i="1" s="1"/>
  <c r="AL27" i="4"/>
  <c r="AI25" i="4"/>
  <c r="AI26" i="4"/>
  <c r="AM27" i="4"/>
  <c r="AN26" i="4"/>
  <c r="BU19" i="4" s="1"/>
  <c r="AN27" i="4" l="1"/>
  <c r="BU20" i="4" s="1"/>
  <c r="P7" i="4" l="1"/>
  <c r="P9" i="4"/>
  <c r="P11" i="4"/>
  <c r="P12" i="4"/>
  <c r="P13" i="4"/>
  <c r="P15" i="4"/>
  <c r="P5" i="4"/>
  <c r="P16" i="4" l="1"/>
  <c r="P14" i="4"/>
  <c r="P10" i="4"/>
  <c r="P8" i="4"/>
  <c r="P6" i="4"/>
  <c r="Q17" i="4"/>
  <c r="Z34" i="4"/>
  <c r="AA34" i="4" s="1"/>
  <c r="Z35" i="4"/>
  <c r="AA35" i="4" s="1"/>
  <c r="Z36" i="4"/>
  <c r="AA36" i="4" s="1"/>
  <c r="Z37" i="4"/>
  <c r="AA37" i="4" s="1"/>
  <c r="Z38" i="4"/>
  <c r="AA38" i="4" s="1"/>
  <c r="P17" i="4" l="1"/>
  <c r="AB37" i="4"/>
  <c r="AC37" i="4" s="1"/>
  <c r="AB35" i="4"/>
  <c r="AC35" i="4" s="1"/>
  <c r="AB38" i="4"/>
  <c r="AC38" i="4" s="1"/>
  <c r="AB36" i="4"/>
  <c r="AC36" i="4" s="1"/>
  <c r="AB34" i="4"/>
  <c r="AC34" i="4" s="1"/>
  <c r="I43" i="1" l="1"/>
  <c r="I44" i="1"/>
  <c r="I45" i="1"/>
  <c r="I46" i="1"/>
  <c r="I47" i="1"/>
  <c r="I48" i="1"/>
  <c r="I49" i="1"/>
  <c r="I50" i="1"/>
  <c r="I51" i="1"/>
  <c r="I52" i="1"/>
  <c r="I53" i="1"/>
  <c r="I54" i="1"/>
  <c r="I55" i="1"/>
  <c r="I42" i="1"/>
  <c r="I56" i="1" l="1"/>
  <c r="Z30" i="4"/>
  <c r="Z31" i="4"/>
  <c r="Z32" i="4"/>
  <c r="Z33" i="4"/>
  <c r="Z29" i="4"/>
  <c r="AA29" i="4" s="1"/>
  <c r="D226" i="4" l="1"/>
  <c r="AA33" i="4"/>
  <c r="AB33" i="4"/>
  <c r="AB32" i="4"/>
  <c r="AA32" i="4"/>
  <c r="AB31" i="4"/>
  <c r="AA31" i="4"/>
  <c r="AB30" i="4"/>
  <c r="AA30" i="4"/>
  <c r="D233" i="4"/>
  <c r="E230" i="4"/>
  <c r="E229" i="4"/>
  <c r="E226" i="4" s="1"/>
  <c r="D232" i="4"/>
  <c r="B231" i="4"/>
  <c r="C231" i="4"/>
  <c r="D231" i="4"/>
  <c r="AB29" i="4"/>
  <c r="AC29" i="4" s="1"/>
  <c r="D227" i="4"/>
  <c r="H35" i="4"/>
  <c r="H32" i="4"/>
  <c r="F5" i="4"/>
  <c r="L5" i="4" s="1"/>
  <c r="H194" i="4"/>
  <c r="J194" i="4" s="1"/>
  <c r="J191" i="4" s="1"/>
  <c r="H36" i="4" l="1"/>
  <c r="H30" i="4"/>
  <c r="H27" i="4"/>
  <c r="H29" i="4"/>
  <c r="H34" i="4"/>
  <c r="H33" i="4"/>
  <c r="H28" i="4"/>
  <c r="H31" i="4"/>
  <c r="H38" i="4"/>
  <c r="H37" i="4"/>
  <c r="D234" i="4"/>
  <c r="I197" i="4"/>
  <c r="I191" i="4"/>
  <c r="E227" i="4"/>
  <c r="D228" i="4"/>
  <c r="E231" i="4"/>
  <c r="E228" i="4" s="1"/>
  <c r="I196" i="4"/>
  <c r="I190" i="4"/>
  <c r="J193" i="4"/>
  <c r="J190" i="4" s="1"/>
  <c r="M6" i="4" l="1"/>
  <c r="M7" i="4"/>
  <c r="M8" i="4"/>
  <c r="M9" i="4"/>
  <c r="M10" i="4"/>
  <c r="M11" i="4"/>
  <c r="M12" i="4"/>
  <c r="M13" i="4"/>
  <c r="M14" i="4"/>
  <c r="M15" i="4"/>
  <c r="M16" i="4"/>
  <c r="M5" i="4"/>
  <c r="M17" i="4" l="1"/>
  <c r="H5" i="8"/>
  <c r="I5" i="8"/>
  <c r="H6" i="8"/>
  <c r="I6" i="8"/>
  <c r="H7" i="8"/>
  <c r="I7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I4" i="8"/>
  <c r="H4" i="8"/>
  <c r="G5" i="8"/>
  <c r="G6" i="8"/>
  <c r="G7" i="8"/>
  <c r="G8" i="8"/>
  <c r="G9" i="8"/>
  <c r="G10" i="8"/>
  <c r="G11" i="8"/>
  <c r="G12" i="8"/>
  <c r="J12" i="8" s="1"/>
  <c r="G13" i="8"/>
  <c r="G14" i="8"/>
  <c r="G15" i="8"/>
  <c r="G4" i="8"/>
  <c r="H5" i="4"/>
  <c r="K5" i="4" s="1"/>
  <c r="J8" i="8" l="1"/>
  <c r="J15" i="8"/>
  <c r="J11" i="8"/>
  <c r="J7" i="8"/>
  <c r="J13" i="8"/>
  <c r="J9" i="8"/>
  <c r="J5" i="8"/>
  <c r="K4" i="8"/>
  <c r="K14" i="8"/>
  <c r="K15" i="8"/>
  <c r="K13" i="8"/>
  <c r="K10" i="8"/>
  <c r="K6" i="8"/>
  <c r="G16" i="8"/>
  <c r="K11" i="8"/>
  <c r="K9" i="8"/>
  <c r="K7" i="8"/>
  <c r="K5" i="8"/>
  <c r="I16" i="8"/>
  <c r="K12" i="8"/>
  <c r="L12" i="8" s="1"/>
  <c r="K8" i="8"/>
  <c r="L8" i="8" s="1"/>
  <c r="J14" i="8"/>
  <c r="J10" i="8"/>
  <c r="J6" i="8"/>
  <c r="H16" i="8"/>
  <c r="J4" i="8"/>
  <c r="L15" i="8" l="1"/>
  <c r="L11" i="8"/>
  <c r="L9" i="8"/>
  <c r="L7" i="8"/>
  <c r="L13" i="8"/>
  <c r="L14" i="8"/>
  <c r="L4" i="8"/>
  <c r="L5" i="8"/>
  <c r="J16" i="8"/>
  <c r="L6" i="8"/>
  <c r="K16" i="8"/>
  <c r="L10" i="8"/>
  <c r="Q39" i="4"/>
  <c r="Q40" i="4"/>
  <c r="Q41" i="4"/>
  <c r="Q42" i="4"/>
  <c r="R41" i="4" l="1"/>
  <c r="S41" i="4"/>
  <c r="R40" i="4"/>
  <c r="S40" i="4"/>
  <c r="R39" i="4"/>
  <c r="S39" i="4"/>
  <c r="R42" i="4"/>
  <c r="S42" i="4"/>
  <c r="L16" i="8"/>
  <c r="H6" i="4"/>
  <c r="K6" i="4" s="1"/>
  <c r="H7" i="4"/>
  <c r="K7" i="4" s="1"/>
  <c r="H8" i="4"/>
  <c r="K8" i="4" s="1"/>
  <c r="H9" i="4"/>
  <c r="K9" i="4" s="1"/>
  <c r="H10" i="4"/>
  <c r="K10" i="4" s="1"/>
  <c r="H11" i="4"/>
  <c r="K11" i="4" s="1"/>
  <c r="H12" i="4"/>
  <c r="K12" i="4" s="1"/>
  <c r="H13" i="4"/>
  <c r="K13" i="4" s="1"/>
  <c r="H14" i="4"/>
  <c r="K14" i="4" s="1"/>
  <c r="H15" i="4"/>
  <c r="K15" i="4" s="1"/>
  <c r="H16" i="4"/>
  <c r="K16" i="4" s="1"/>
  <c r="G6" i="4"/>
  <c r="G7" i="4"/>
  <c r="G8" i="4"/>
  <c r="G9" i="4"/>
  <c r="G10" i="4"/>
  <c r="G11" i="4"/>
  <c r="G12" i="4"/>
  <c r="G13" i="4"/>
  <c r="G14" i="4"/>
  <c r="G15" i="4"/>
  <c r="G16" i="4"/>
  <c r="G5" i="4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3" i="1"/>
  <c r="F6" i="4"/>
  <c r="L6" i="4" s="1"/>
  <c r="F7" i="4"/>
  <c r="L7" i="4" s="1"/>
  <c r="F8" i="4"/>
  <c r="L8" i="4" s="1"/>
  <c r="F9" i="4"/>
  <c r="L9" i="4" s="1"/>
  <c r="F10" i="4"/>
  <c r="L10" i="4" s="1"/>
  <c r="F11" i="4"/>
  <c r="L11" i="4" s="1"/>
  <c r="F12" i="4"/>
  <c r="L12" i="4" s="1"/>
  <c r="F13" i="4"/>
  <c r="L13" i="4" s="1"/>
  <c r="F14" i="4"/>
  <c r="L14" i="4" s="1"/>
  <c r="F15" i="4"/>
  <c r="L15" i="4" s="1"/>
  <c r="F16" i="4"/>
  <c r="L16" i="4" s="1"/>
  <c r="Q30" i="4"/>
  <c r="AC30" i="4" s="1"/>
  <c r="Q31" i="4"/>
  <c r="AC31" i="4" s="1"/>
  <c r="Q32" i="4"/>
  <c r="AC32" i="4" s="1"/>
  <c r="Q33" i="4"/>
  <c r="AC33" i="4" s="1"/>
  <c r="Q34" i="4"/>
  <c r="Q35" i="4"/>
  <c r="Q36" i="4"/>
  <c r="Q37" i="4"/>
  <c r="Q38" i="4"/>
  <c r="N13" i="4" l="1"/>
  <c r="J13" i="4" s="1"/>
  <c r="N9" i="4"/>
  <c r="J9" i="4" s="1"/>
  <c r="N16" i="4"/>
  <c r="J16" i="4" s="1"/>
  <c r="N12" i="4"/>
  <c r="J12" i="4" s="1"/>
  <c r="N8" i="4"/>
  <c r="J8" i="4" s="1"/>
  <c r="N15" i="4"/>
  <c r="J15" i="4" s="1"/>
  <c r="N11" i="4"/>
  <c r="J11" i="4" s="1"/>
  <c r="N7" i="4"/>
  <c r="J7" i="4" s="1"/>
  <c r="N14" i="4"/>
  <c r="J14" i="4" s="1"/>
  <c r="N10" i="4"/>
  <c r="J10" i="4" s="1"/>
  <c r="N6" i="4"/>
  <c r="J6" i="4" s="1"/>
  <c r="R34" i="4"/>
  <c r="S34" i="4"/>
  <c r="R30" i="4"/>
  <c r="S30" i="4"/>
  <c r="R37" i="4"/>
  <c r="S37" i="4"/>
  <c r="R33" i="4"/>
  <c r="S33" i="4"/>
  <c r="T42" i="4"/>
  <c r="T40" i="4"/>
  <c r="R38" i="4"/>
  <c r="S38" i="4"/>
  <c r="R36" i="4"/>
  <c r="S36" i="4"/>
  <c r="R32" i="4"/>
  <c r="S32" i="4"/>
  <c r="R29" i="4"/>
  <c r="S29" i="4"/>
  <c r="R35" i="4"/>
  <c r="S35" i="4"/>
  <c r="R31" i="4"/>
  <c r="S31" i="4"/>
  <c r="T39" i="4"/>
  <c r="T41" i="4"/>
  <c r="N5" i="4"/>
  <c r="J5" i="4" s="1"/>
  <c r="AK18" i="1"/>
  <c r="G17" i="4"/>
  <c r="N17" i="4" s="1"/>
  <c r="H17" i="4"/>
  <c r="K17" i="4" s="1"/>
  <c r="F17" i="4" l="1"/>
  <c r="L17" i="4" s="1"/>
  <c r="J17" i="4"/>
  <c r="T38" i="4"/>
  <c r="T30" i="4"/>
  <c r="T35" i="4"/>
  <c r="T32" i="4"/>
  <c r="T33" i="4"/>
  <c r="T31" i="4"/>
  <c r="T29" i="4"/>
  <c r="T36" i="4"/>
  <c r="T37" i="4"/>
  <c r="T34" i="4"/>
  <c r="P3" i="1"/>
  <c r="Q18" i="1" l="1"/>
  <c r="P18" i="1" s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42" i="1"/>
  <c r="B56" i="1" l="1"/>
  <c r="C56" i="1"/>
  <c r="H56" i="1"/>
  <c r="G56" i="1"/>
  <c r="F56" i="1"/>
  <c r="E56" i="1"/>
  <c r="D56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I3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3" i="1"/>
  <c r="AJ18" i="1" l="1"/>
  <c r="AC18" i="1"/>
  <c r="AH18" i="1"/>
  <c r="AI18" i="1"/>
  <c r="AG18" i="1"/>
  <c r="AE18" i="1"/>
  <c r="AF18" i="1"/>
  <c r="AD18" i="1"/>
  <c r="AN18" i="1" l="1"/>
  <c r="AL18" i="1"/>
  <c r="AM18" i="1"/>
  <c r="U17" i="1" l="1"/>
  <c r="T17" i="1" s="1"/>
  <c r="U13" i="1"/>
  <c r="T13" i="1" s="1"/>
  <c r="U4" i="1"/>
  <c r="T4" i="1" s="1"/>
  <c r="U18" i="1"/>
  <c r="T18" i="1" s="1"/>
  <c r="S16" i="1"/>
  <c r="U16" i="1" s="1"/>
  <c r="T16" i="1" s="1"/>
  <c r="S15" i="1"/>
  <c r="U15" i="1" s="1"/>
  <c r="T15" i="1" s="1"/>
  <c r="S14" i="1"/>
  <c r="U14" i="1" s="1"/>
  <c r="T14" i="1" s="1"/>
  <c r="S12" i="1"/>
  <c r="U12" i="1" s="1"/>
  <c r="T12" i="1" s="1"/>
  <c r="S11" i="1"/>
  <c r="U11" i="1" s="1"/>
  <c r="T11" i="1" s="1"/>
  <c r="S10" i="1"/>
  <c r="U10" i="1" s="1"/>
  <c r="T10" i="1" s="1"/>
  <c r="S9" i="1"/>
  <c r="U9" i="1" s="1"/>
  <c r="T9" i="1" s="1"/>
  <c r="S8" i="1"/>
  <c r="U8" i="1" s="1"/>
  <c r="T8" i="1" s="1"/>
  <c r="S7" i="1"/>
  <c r="U7" i="1" s="1"/>
  <c r="T7" i="1" s="1"/>
  <c r="U6" i="1"/>
  <c r="T6" i="1" s="1"/>
  <c r="S5" i="1"/>
  <c r="U5" i="1" s="1"/>
  <c r="T5" i="1" s="1"/>
  <c r="S3" i="1"/>
  <c r="U3" i="1" s="1"/>
  <c r="T3" i="1" s="1"/>
  <c r="S17" i="1"/>
  <c r="S13" i="1"/>
  <c r="S4" i="1"/>
  <c r="Y18" i="1"/>
  <c r="Z18" i="1" s="1"/>
  <c r="Y17" i="1"/>
  <c r="Z17" i="1" s="1"/>
  <c r="X17" i="1"/>
  <c r="Y4" i="1"/>
  <c r="Z4" i="1" s="1"/>
  <c r="Y13" i="1"/>
  <c r="Z13" i="1" s="1"/>
  <c r="X4" i="1"/>
  <c r="X5" i="1"/>
  <c r="Y5" i="1" s="1"/>
  <c r="Z5" i="1" s="1"/>
  <c r="X6" i="1"/>
  <c r="Y6" i="1" s="1"/>
  <c r="Z6" i="1" s="1"/>
  <c r="X7" i="1"/>
  <c r="Y7" i="1" s="1"/>
  <c r="Z7" i="1" s="1"/>
  <c r="X8" i="1"/>
  <c r="Y8" i="1" s="1"/>
  <c r="Z8" i="1" s="1"/>
  <c r="X9" i="1"/>
  <c r="Y9" i="1" s="1"/>
  <c r="Z9" i="1" s="1"/>
  <c r="X10" i="1"/>
  <c r="Y10" i="1" s="1"/>
  <c r="Z10" i="1" s="1"/>
  <c r="X11" i="1"/>
  <c r="Y11" i="1" s="1"/>
  <c r="Z11" i="1" s="1"/>
  <c r="X12" i="1"/>
  <c r="Y12" i="1" s="1"/>
  <c r="Z12" i="1" s="1"/>
  <c r="X13" i="1"/>
  <c r="X14" i="1"/>
  <c r="Y14" i="1" s="1"/>
  <c r="Z14" i="1" s="1"/>
  <c r="X15" i="1"/>
  <c r="Y15" i="1" s="1"/>
  <c r="Z15" i="1" s="1"/>
  <c r="X16" i="1"/>
  <c r="Y16" i="1" s="1"/>
  <c r="Z16" i="1" s="1"/>
  <c r="X3" i="1"/>
  <c r="Y3" i="1" s="1"/>
  <c r="Z3" i="1" s="1"/>
  <c r="S101" i="4"/>
</calcChain>
</file>

<file path=xl/sharedStrings.xml><?xml version="1.0" encoding="utf-8"?>
<sst xmlns="http://schemas.openxmlformats.org/spreadsheetml/2006/main" count="1340" uniqueCount="432">
  <si>
    <t>Etiquetas de fila</t>
  </si>
  <si>
    <t>Ariel</t>
  </si>
  <si>
    <t>Guillermo</t>
  </si>
  <si>
    <t>Juan Pablo</t>
  </si>
  <si>
    <t>Martin</t>
  </si>
  <si>
    <t>Nelson</t>
  </si>
  <si>
    <t>Patricio</t>
  </si>
  <si>
    <t>RBM</t>
  </si>
  <si>
    <t>Rodrigo</t>
  </si>
  <si>
    <t>(en blanco)</t>
  </si>
  <si>
    <t>Total general</t>
  </si>
  <si>
    <t>Volumen</t>
  </si>
  <si>
    <t>Arroyito</t>
  </si>
  <si>
    <t>Bell Ville</t>
  </si>
  <si>
    <t>Cruz Del Eje</t>
  </si>
  <si>
    <t>Jesus Maria</t>
  </si>
  <si>
    <t>Marcos Juarez</t>
  </si>
  <si>
    <t>Rio Cuarto</t>
  </si>
  <si>
    <t>San Francisco</t>
  </si>
  <si>
    <t>Villa Allende</t>
  </si>
  <si>
    <t>Villa Carlos Paz</t>
  </si>
  <si>
    <t>Villa Dolores</t>
  </si>
  <si>
    <t>Villa Maria</t>
  </si>
  <si>
    <t>Localidad</t>
  </si>
  <si>
    <t>Suma de julio</t>
  </si>
  <si>
    <t xml:space="preserve">Localidad </t>
  </si>
  <si>
    <t>Suma de Positi julio</t>
  </si>
  <si>
    <t>Suma de acumulado 2019</t>
  </si>
  <si>
    <t>Suma de Acumulado 2020</t>
  </si>
  <si>
    <t>Suma de Posi 2020</t>
  </si>
  <si>
    <t>Suma de posi 2019</t>
  </si>
  <si>
    <t>Positiv 2020</t>
  </si>
  <si>
    <t>positv 2019</t>
  </si>
  <si>
    <t>Suma de posi Julio 2019</t>
  </si>
  <si>
    <t>Posi julio 2019</t>
  </si>
  <si>
    <t>VOLUMEN MES</t>
  </si>
  <si>
    <t>Volumen año</t>
  </si>
  <si>
    <t>Positiv mes</t>
  </si>
  <si>
    <t>Suma de enero 28/1</t>
  </si>
  <si>
    <t>Suma de febrero</t>
  </si>
  <si>
    <t>Suma de marzo</t>
  </si>
  <si>
    <t>Suma de abril</t>
  </si>
  <si>
    <t>Suma de mayo</t>
  </si>
  <si>
    <t>Suma de junio</t>
  </si>
  <si>
    <t>Enero</t>
  </si>
  <si>
    <t>Febrero</t>
  </si>
  <si>
    <t>Marzo</t>
  </si>
  <si>
    <t>Abril</t>
  </si>
  <si>
    <t>Mayo</t>
  </si>
  <si>
    <t>Junio</t>
  </si>
  <si>
    <t>Julio</t>
  </si>
  <si>
    <t>Vendedor</t>
  </si>
  <si>
    <t>Positivacion</t>
  </si>
  <si>
    <t>Comparativa año contra año</t>
  </si>
  <si>
    <t>Apertura</t>
  </si>
  <si>
    <t>Suma de apertura</t>
  </si>
  <si>
    <t>Promedio de Potencial Share</t>
  </si>
  <si>
    <t>Córdoba</t>
  </si>
  <si>
    <t>Cliente General</t>
  </si>
  <si>
    <t>Venta</t>
  </si>
  <si>
    <t>Zonas Generales</t>
  </si>
  <si>
    <t>La Calera</t>
  </si>
  <si>
    <t>Achira</t>
  </si>
  <si>
    <t>Adelia Maria</t>
  </si>
  <si>
    <t>Aimogasta</t>
  </si>
  <si>
    <t>Alejandro Roca</t>
  </si>
  <si>
    <t>Alejo Ledesma</t>
  </si>
  <si>
    <t>Almafuerte</t>
  </si>
  <si>
    <t>Alta Gracia</t>
  </si>
  <si>
    <t>Altos De Chipion</t>
  </si>
  <si>
    <t>Anillaco</t>
  </si>
  <si>
    <t>Arguello</t>
  </si>
  <si>
    <t>Arias</t>
  </si>
  <si>
    <t>Balnearia</t>
  </si>
  <si>
    <t>Bengolea</t>
  </si>
  <si>
    <t>Berrotaran</t>
  </si>
  <si>
    <t>Bialet Masse</t>
  </si>
  <si>
    <t>Calchin</t>
  </si>
  <si>
    <t>Camilo Aldao</t>
  </si>
  <si>
    <t>Cañada de Luque</t>
  </si>
  <si>
    <t>Capilla Del Monte</t>
  </si>
  <si>
    <t>Colonia Caroya</t>
  </si>
  <si>
    <t>Colonia la tordilla</t>
  </si>
  <si>
    <t>Cosquin</t>
  </si>
  <si>
    <t>Cura Brochero</t>
  </si>
  <si>
    <t>Dean Funes</t>
  </si>
  <si>
    <t>elena</t>
  </si>
  <si>
    <t>Etruria</t>
  </si>
  <si>
    <t>Freyre</t>
  </si>
  <si>
    <t>Gral Cabrera</t>
  </si>
  <si>
    <t>Gral Deheza</t>
  </si>
  <si>
    <t>Guiñazu</t>
  </si>
  <si>
    <t>Hernando</t>
  </si>
  <si>
    <t>Huanchillas</t>
  </si>
  <si>
    <t>Huerta Grande</t>
  </si>
  <si>
    <t>Huinca Renanco</t>
  </si>
  <si>
    <t>James Craik</t>
  </si>
  <si>
    <t>Jovita</t>
  </si>
  <si>
    <t>La Falda</t>
  </si>
  <si>
    <t>La Francia</t>
  </si>
  <si>
    <t>La Paquita</t>
  </si>
  <si>
    <t>La Para</t>
  </si>
  <si>
    <t>La Rioja</t>
  </si>
  <si>
    <t>LAS ACEQUIAS</t>
  </si>
  <si>
    <t>Leones</t>
  </si>
  <si>
    <t>Luque</t>
  </si>
  <si>
    <t>Marull</t>
  </si>
  <si>
    <t>Mina Clavero</t>
  </si>
  <si>
    <t>Miramar</t>
  </si>
  <si>
    <t>Monte Maiz</t>
  </si>
  <si>
    <t>MORTEROS</t>
  </si>
  <si>
    <t>Nono</t>
  </si>
  <si>
    <t>Obispo trejo</t>
  </si>
  <si>
    <t>Pasco</t>
  </si>
  <si>
    <t>Piquillin</t>
  </si>
  <si>
    <t>Porteña</t>
  </si>
  <si>
    <t>Pozo Del Molle</t>
  </si>
  <si>
    <t>REDUCCION</t>
  </si>
  <si>
    <t>Rio Ceballos</t>
  </si>
  <si>
    <t>Rio Tercero</t>
  </si>
  <si>
    <t>Saldan</t>
  </si>
  <si>
    <t>Sampacho</t>
  </si>
  <si>
    <t>San antonio de arredondo</t>
  </si>
  <si>
    <t>San Marcos</t>
  </si>
  <si>
    <t>Santiago Temple</t>
  </si>
  <si>
    <t>Suco</t>
  </si>
  <si>
    <t>Tantacha</t>
  </si>
  <si>
    <t>Toledo</t>
  </si>
  <si>
    <t>Ucacha</t>
  </si>
  <si>
    <t>Villa Concepcion el tio</t>
  </si>
  <si>
    <t>Villa Del Rosario</t>
  </si>
  <si>
    <t>Villa Gral Belgrano</t>
  </si>
  <si>
    <t>villa las rosas</t>
  </si>
  <si>
    <t>Villa valeria</t>
  </si>
  <si>
    <t>Unquillo</t>
  </si>
  <si>
    <t>Chilecito</t>
  </si>
  <si>
    <t>Salicas</t>
  </si>
  <si>
    <t>Villa Union</t>
  </si>
  <si>
    <t>Olta</t>
  </si>
  <si>
    <t>Famatina</t>
  </si>
  <si>
    <t>El Milagro</t>
  </si>
  <si>
    <t>Chamical</t>
  </si>
  <si>
    <t>Nonogasta</t>
  </si>
  <si>
    <t>Chepes</t>
  </si>
  <si>
    <t>(Todas)</t>
  </si>
  <si>
    <t>Venta 2020</t>
  </si>
  <si>
    <t>Capital</t>
  </si>
  <si>
    <t>Interior</t>
  </si>
  <si>
    <t>Potencial</t>
  </si>
  <si>
    <t xml:space="preserve">Provincia </t>
  </si>
  <si>
    <t>Share 2020</t>
  </si>
  <si>
    <t>Vta 2019</t>
  </si>
  <si>
    <t>Vol vs 2019</t>
  </si>
  <si>
    <t>Variacion</t>
  </si>
  <si>
    <t>venta 2019</t>
  </si>
  <si>
    <t>variacion</t>
  </si>
  <si>
    <t>Total Zonas principales</t>
  </si>
  <si>
    <t>Unidad</t>
  </si>
  <si>
    <t>VENDEDOR NUEVO</t>
  </si>
  <si>
    <t>Suma de Clientes</t>
  </si>
  <si>
    <t>Acumulado 2020</t>
  </si>
  <si>
    <t>(Varios elementos)</t>
  </si>
  <si>
    <t>Suma de Agosto</t>
  </si>
  <si>
    <t>Agosto</t>
  </si>
  <si>
    <t>sap</t>
  </si>
  <si>
    <t>Promedio de Potencial mes anterior</t>
  </si>
  <si>
    <t>Vol mes anterior</t>
  </si>
  <si>
    <t>Pot. Mes anterior</t>
  </si>
  <si>
    <t>Share mes anterior</t>
  </si>
  <si>
    <t>Villa Del Dique</t>
  </si>
  <si>
    <t>Las Arrias</t>
  </si>
  <si>
    <t>Agua de oro</t>
  </si>
  <si>
    <t>Bouwer</t>
  </si>
  <si>
    <t>Las Calles</t>
  </si>
  <si>
    <t>Vicuña Mackenna</t>
  </si>
  <si>
    <t>Serrezuela</t>
  </si>
  <si>
    <t>San Jose De La Dormida</t>
  </si>
  <si>
    <t>Canals</t>
  </si>
  <si>
    <t>La Granja</t>
  </si>
  <si>
    <t>Mendiolaza</t>
  </si>
  <si>
    <t>Transito</t>
  </si>
  <si>
    <t>Wenseslao Escalante</t>
  </si>
  <si>
    <t>Pueblo Italiano</t>
  </si>
  <si>
    <t>Salsipuedes</t>
  </si>
  <si>
    <t>Corral De Bustos</t>
  </si>
  <si>
    <t>Las Higueras</t>
  </si>
  <si>
    <t>Las Varillas</t>
  </si>
  <si>
    <t>Oncativo</t>
  </si>
  <si>
    <t>Villa Del Totoral</t>
  </si>
  <si>
    <t>Morrison</t>
  </si>
  <si>
    <t>Justiniano Posse</t>
  </si>
  <si>
    <t>Laborde</t>
  </si>
  <si>
    <t>La Puerta</t>
  </si>
  <si>
    <t>Santa Rosa De Rio Primero</t>
  </si>
  <si>
    <t>Devoto</t>
  </si>
  <si>
    <t>Coronel Baigorria</t>
  </si>
  <si>
    <t>Holmberg</t>
  </si>
  <si>
    <t>Coronel Moldes</t>
  </si>
  <si>
    <t>Laboulaye</t>
  </si>
  <si>
    <t>Del Campillo</t>
  </si>
  <si>
    <t>Pampayasta</t>
  </si>
  <si>
    <t>Arroyo Cabral</t>
  </si>
  <si>
    <t>Carnerillo</t>
  </si>
  <si>
    <t>Las Perdices</t>
  </si>
  <si>
    <t>La Carlota</t>
  </si>
  <si>
    <t>Lozada</t>
  </si>
  <si>
    <t>Oliva</t>
  </si>
  <si>
    <t>Pilar</t>
  </si>
  <si>
    <t>Rio Segundo</t>
  </si>
  <si>
    <t>Sinsacate</t>
  </si>
  <si>
    <t>Ballesteros</t>
  </si>
  <si>
    <t>Gral Baldissera</t>
  </si>
  <si>
    <t>Pascanas</t>
  </si>
  <si>
    <t>Malvinas Argentinas</t>
  </si>
  <si>
    <t>Montecristo</t>
  </si>
  <si>
    <t>Italo</t>
  </si>
  <si>
    <t>Anisacate</t>
  </si>
  <si>
    <t>Embalse</t>
  </si>
  <si>
    <t>Santa Rosa De Calamuchita</t>
  </si>
  <si>
    <t>Las Varas</t>
  </si>
  <si>
    <t>Cavanagh</t>
  </si>
  <si>
    <t>Villa Huidobro</t>
  </si>
  <si>
    <t>Rio Seco</t>
  </si>
  <si>
    <t>Sebastian El Cano</t>
  </si>
  <si>
    <t>Cruz Alta</t>
  </si>
  <si>
    <t>Monte Buey</t>
  </si>
  <si>
    <t>Isla Verde</t>
  </si>
  <si>
    <t>Matorrales</t>
  </si>
  <si>
    <t>El Arañado</t>
  </si>
  <si>
    <t>Despeñaderos</t>
  </si>
  <si>
    <t>Tosquita</t>
  </si>
  <si>
    <t>San Antonio de Litin</t>
  </si>
  <si>
    <t>San Agustin</t>
  </si>
  <si>
    <t>La Laguna</t>
  </si>
  <si>
    <t>Tio Pujio</t>
  </si>
  <si>
    <t>Villa Nueva</t>
  </si>
  <si>
    <t>Las Vertientes</t>
  </si>
  <si>
    <t>La Playosa</t>
  </si>
  <si>
    <t>Las Junturas</t>
  </si>
  <si>
    <t>El Fortin</t>
  </si>
  <si>
    <t>Noetinger</t>
  </si>
  <si>
    <t>Ticino</t>
  </si>
  <si>
    <t>Laguna Larga</t>
  </si>
  <si>
    <t>Idiazabal</t>
  </si>
  <si>
    <t>Alcira Gigena</t>
  </si>
  <si>
    <t>San Basilio</t>
  </si>
  <si>
    <t>Gral Levalle</t>
  </si>
  <si>
    <t>Hipolito Buchardo</t>
  </si>
  <si>
    <t>Mattaldi</t>
  </si>
  <si>
    <t>Serrano</t>
  </si>
  <si>
    <t>Santa Eufemia</t>
  </si>
  <si>
    <t>Charras</t>
  </si>
  <si>
    <t>Malagueño</t>
  </si>
  <si>
    <t>Salsacate</t>
  </si>
  <si>
    <t>Brinkmann</t>
  </si>
  <si>
    <t>Saturnino Maria Laspiur</t>
  </si>
  <si>
    <t>Villa Taninga</t>
  </si>
  <si>
    <t>La Cumbre</t>
  </si>
  <si>
    <t>Villa De Soto</t>
  </si>
  <si>
    <t>Alto Grande</t>
  </si>
  <si>
    <t>La Higuera</t>
  </si>
  <si>
    <t>San Carlos Minas</t>
  </si>
  <si>
    <t>Las Peñas</t>
  </si>
  <si>
    <t>Rayo Cortado</t>
  </si>
  <si>
    <t>Suma de Venta mes anterior</t>
  </si>
  <si>
    <t>Suma de Obj. Anual</t>
  </si>
  <si>
    <t>Suma de APERTURA %</t>
  </si>
  <si>
    <t>Suma de VOLUMEN %</t>
  </si>
  <si>
    <t>Suma de POSITIVACION %</t>
  </si>
  <si>
    <t>ESTADO</t>
  </si>
  <si>
    <t>Cuenta de N° SAP</t>
  </si>
  <si>
    <t>Etiquetas de columna</t>
  </si>
  <si>
    <t>Activo</t>
  </si>
  <si>
    <t>Activos</t>
  </si>
  <si>
    <t>Inactivos</t>
  </si>
  <si>
    <t>Inertes</t>
  </si>
  <si>
    <t>Total</t>
  </si>
  <si>
    <t>Share 2020 Agosto</t>
  </si>
  <si>
    <t>Share Julio</t>
  </si>
  <si>
    <t>Promedio de Potencial anual</t>
  </si>
  <si>
    <t>Venta actual</t>
  </si>
  <si>
    <t>Pot. Anual</t>
  </si>
  <si>
    <t>15% Share</t>
  </si>
  <si>
    <t>20% Share</t>
  </si>
  <si>
    <t>25% Share</t>
  </si>
  <si>
    <t>30% Share</t>
  </si>
  <si>
    <t>Va. Volument 2019</t>
  </si>
  <si>
    <t>potencial 2020</t>
  </si>
  <si>
    <t>Share 2019</t>
  </si>
  <si>
    <t>Localodades de foco</t>
  </si>
  <si>
    <t>Localidades de foco</t>
  </si>
  <si>
    <t>Variacion Volumen 2019 Por Localidad</t>
  </si>
  <si>
    <t>Volumen 2019</t>
  </si>
  <si>
    <t>Va. Volumen 2019</t>
  </si>
  <si>
    <t>Va. Share 2019</t>
  </si>
  <si>
    <t>Cliente Con Mayor volumen</t>
  </si>
  <si>
    <t>Clientes activos x zona de foco</t>
  </si>
  <si>
    <t>Volumen acumulado</t>
  </si>
  <si>
    <t>Share</t>
  </si>
  <si>
    <t>Share Mes anterior sin zonas principales</t>
  </si>
  <si>
    <t>Share mes anterior todas las zonas</t>
  </si>
  <si>
    <t>Share todas las zonas</t>
  </si>
  <si>
    <t>Share Sin zonas de foco</t>
  </si>
  <si>
    <t>Filtro de estado de clientes</t>
  </si>
  <si>
    <t>Info Flechas</t>
  </si>
  <si>
    <t>Vol. Mes 2020</t>
  </si>
  <si>
    <t>Vol. Mes 2019</t>
  </si>
  <si>
    <t>Pos. Mes 2020</t>
  </si>
  <si>
    <t>Vol. Acumul. 2019</t>
  </si>
  <si>
    <t>Vol. Acumul. 2020</t>
  </si>
  <si>
    <t>Apert. Mes</t>
  </si>
  <si>
    <t>Graf. Apertura</t>
  </si>
  <si>
    <t>Graf. Positivacion</t>
  </si>
  <si>
    <t>Graf. Volumen</t>
  </si>
  <si>
    <t>Septiembre</t>
  </si>
  <si>
    <t>Octubre</t>
  </si>
  <si>
    <t>Noviembre</t>
  </si>
  <si>
    <t>Diciembre</t>
  </si>
  <si>
    <t>Suma de Septiembre</t>
  </si>
  <si>
    <t>Suma de Octubre</t>
  </si>
  <si>
    <t>Suma de Noviembre</t>
  </si>
  <si>
    <t>Suma de Diciembre</t>
  </si>
  <si>
    <t xml:space="preserve"> </t>
  </si>
  <si>
    <t>Corporativo</t>
  </si>
  <si>
    <t>Nelson G</t>
  </si>
  <si>
    <t>Va. Volumen</t>
  </si>
  <si>
    <t>venta 2021</t>
  </si>
  <si>
    <t>potencial</t>
  </si>
  <si>
    <t>share</t>
  </si>
  <si>
    <t>va mes</t>
  </si>
  <si>
    <t>Venta año 2020</t>
  </si>
  <si>
    <t>va share</t>
  </si>
  <si>
    <t>Cuenta de sap</t>
  </si>
  <si>
    <t>Clientes ac</t>
  </si>
  <si>
    <t>porcentaje</t>
  </si>
  <si>
    <t>Suma de Suma año anterior</t>
  </si>
  <si>
    <t>Suma de suma 2019</t>
  </si>
  <si>
    <t>Potencial anual</t>
  </si>
  <si>
    <t>Suma de SUMA 2020</t>
  </si>
  <si>
    <t>POTENCIA ANUAL</t>
  </si>
  <si>
    <t>VENTA 2019 ANUAL</t>
  </si>
  <si>
    <t>Venta 2021</t>
  </si>
  <si>
    <t>venta 2020</t>
  </si>
  <si>
    <t>Va. Share 2020</t>
  </si>
  <si>
    <t>Share 2021</t>
  </si>
  <si>
    <t>Va. Share Mes Ant</t>
  </si>
  <si>
    <t>Venta Anterior</t>
  </si>
  <si>
    <t>potencial mes anterior</t>
  </si>
  <si>
    <t>Cuenta de Positi julio</t>
  </si>
  <si>
    <t>Positi julio</t>
  </si>
  <si>
    <t>total</t>
  </si>
  <si>
    <t>Suma de jun-19</t>
  </si>
  <si>
    <t>Bulnes</t>
  </si>
  <si>
    <t>El Reatreador</t>
  </si>
  <si>
    <t>OCHOA JUAN RODOLFO</t>
  </si>
  <si>
    <t>GILLI MARIO ARNALDO</t>
  </si>
  <si>
    <t>MARCOS HUGO BRUERA Y CARLOS</t>
  </si>
  <si>
    <t>CERVELLA MARIO ABEL</t>
  </si>
  <si>
    <t>PERLO JUAN LUIS Y PERLO JORGE OMAR</t>
  </si>
  <si>
    <t>FROS SAS</t>
  </si>
  <si>
    <t>PIERCE WALTER ESTEBAN</t>
  </si>
  <si>
    <t>MARCELO ANGHILANTE</t>
  </si>
  <si>
    <t>BARBIERI JUAN CARLOS Y DIEGO SH</t>
  </si>
  <si>
    <t>LUKASIEWICZ JOSE LUIS</t>
  </si>
  <si>
    <t>TRIVERO MARIO RAUL Y TRIVERO MARCELO</t>
  </si>
  <si>
    <t>IMAZ MIGUEL ANGEL</t>
  </si>
  <si>
    <t>GASPAROLO REPUESTOS SRL</t>
  </si>
  <si>
    <t>MASANTE CELIA MARGARITA</t>
  </si>
  <si>
    <t>MIRANDA EDUARDO ADRIAN</t>
  </si>
  <si>
    <t>BERTOLA ROBERTO A Y BERTOLA JULIO A</t>
  </si>
  <si>
    <t>CHURICH JAVIER CESAR</t>
  </si>
  <si>
    <t>SERGIO ROLANDO Y FERNANDO CERVELLA SH</t>
  </si>
  <si>
    <t>ZALAZAR MARCELO FABIAN</t>
  </si>
  <si>
    <t>DEMARCHI ELIO OMAR</t>
  </si>
  <si>
    <t>DEL TURCO HUGO MIGUEL</t>
  </si>
  <si>
    <t>GONZALEZ OSCAR RAMON</t>
  </si>
  <si>
    <t>DEL CARPIO JOSE MANUEL</t>
  </si>
  <si>
    <t>GORELICK LUIS ERNESTO</t>
  </si>
  <si>
    <t>MONTAGUT ATILIO ANTONIO</t>
  </si>
  <si>
    <t>CABRERA CESAR NORBERO</t>
  </si>
  <si>
    <t>PAGLIANO ANTONIO EUSEBIO Y PAGLIANO</t>
  </si>
  <si>
    <t>RUIZ DE OLANO GERMAN</t>
  </si>
  <si>
    <t>TARTAGGIA FRANCO</t>
  </si>
  <si>
    <t>MIRGONE MIRTA RAQUEL</t>
  </si>
  <si>
    <t>DIEGO SEBASTIAN LLOMPART Y FEDERICO</t>
  </si>
  <si>
    <t>CARAGLIO MARCOS RAFAEL</t>
  </si>
  <si>
    <t>AVARO RUBEN OSMAR</t>
  </si>
  <si>
    <t>VILLAFANE HECTOR HUGO</t>
  </si>
  <si>
    <t>FERRARO GUSTAVO GABRIEL</t>
  </si>
  <si>
    <t>EMDICELA SRL</t>
  </si>
  <si>
    <t>RODRIGUEZ ARIEL ALBERTO</t>
  </si>
  <si>
    <t>FUENTES PABLO NICOLAS</t>
  </si>
  <si>
    <t>TORRES MARIA JESUS OLGA</t>
  </si>
  <si>
    <t>AMAYA JOSE CLAUDIO</t>
  </si>
  <si>
    <t>RIOS MARIO OSCAR Y RIOS PABLO ANDRES SH</t>
  </si>
  <si>
    <t>RODRIGUEZ GRACIELA VANINA</t>
  </si>
  <si>
    <t>CARLETTI JUAN ESTEBAN</t>
  </si>
  <si>
    <t>PETENATTI PABLO MARTIN</t>
  </si>
  <si>
    <t>BERARDO OSVALDO PEDRO ANDRES</t>
  </si>
  <si>
    <t>MARTINEZ ARIEL NORBERTO</t>
  </si>
  <si>
    <t>FUENTES MARCELO LUIS</t>
  </si>
  <si>
    <t>OTTAVIANI HERMANOS SOCIEDAD</t>
  </si>
  <si>
    <t>RAMACCIOTTI JUAN</t>
  </si>
  <si>
    <t>MARIN JOSE</t>
  </si>
  <si>
    <t>BAGHIN NESTOR CARLOS</t>
  </si>
  <si>
    <t>ATILIO LUCERO SA</t>
  </si>
  <si>
    <t>COLMAN EDITH GRACIELA</t>
  </si>
  <si>
    <t>ATALBA SA</t>
  </si>
  <si>
    <t>GARCIA JOSE LUIS</t>
  </si>
  <si>
    <t>CAPRICCIO ALBERTO EDUARDO</t>
  </si>
  <si>
    <t>APPENDINO SRL</t>
  </si>
  <si>
    <t>TORLETTI SERGIO MIGUEL</t>
  </si>
  <si>
    <t>ACCOTTO ALDO ABEL</t>
  </si>
  <si>
    <t>BOCHETTO GUSTAVO EDGARDO</t>
  </si>
  <si>
    <t>SOSA JOSE VICTOR</t>
  </si>
  <si>
    <t>MONTEMERLO FEDERICO</t>
  </si>
  <si>
    <t>CHIALVO HORACIO DANIEL</t>
  </si>
  <si>
    <t>GAMALERI DARIO RUBEN</t>
  </si>
  <si>
    <t>PERALTA COMBUSTIBLES S.A.S.</t>
  </si>
  <si>
    <t>OLMOS HUGO CRISTIAN</t>
  </si>
  <si>
    <t>CONESA JAVIER OSCAR</t>
  </si>
  <si>
    <t>MOYANO RODRIGO RAUL</t>
  </si>
  <si>
    <t>BARI LUIS FERNANDO</t>
  </si>
  <si>
    <t>IÑARRA JESICA SALOME</t>
  </si>
  <si>
    <t>DEMARCHI JULIO CESAR</t>
  </si>
  <si>
    <t xml:space="preserve">BARBIERI HNOS SA </t>
  </si>
  <si>
    <t>Morina Fernandez Enzo Damian</t>
  </si>
  <si>
    <t>ARREBILLAGA ARIEL EVELIO</t>
  </si>
  <si>
    <t xml:space="preserve">FERNANDEZ MARIA DEL CARMEN </t>
  </si>
  <si>
    <t>RENSINI ADRIAN ALBERTO</t>
  </si>
  <si>
    <t>SOSA LEONARDO ALBERTO</t>
  </si>
  <si>
    <t>SCAGLIONE ADRIAN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</si>
</sst>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9" fontId="0" fillId="0" borderId="0" xfId="1" applyFont="1"/>
    <xf numFmtId="0" fontId="2" fillId="2" borderId="1" xfId="0" applyFont="1" applyFill="1" applyBorder="1" applyAlignment="1">
      <alignment horizontal="left"/>
    </xf>
    <xf numFmtId="0" fontId="0" fillId="0" borderId="0" xfId="0" applyNumberFormat="1"/>
    <xf numFmtId="164" fontId="0" fillId="0" borderId="0" xfId="2" applyNumberFormat="1" applyFont="1"/>
    <xf numFmtId="164" fontId="0" fillId="0" borderId="0" xfId="0" applyNumberFormat="1"/>
    <xf numFmtId="0" fontId="0" fillId="0" borderId="2" xfId="0" applyBorder="1"/>
    <xf numFmtId="0" fontId="2" fillId="0" borderId="2" xfId="0" applyFont="1" applyBorder="1"/>
    <xf numFmtId="9" fontId="0" fillId="0" borderId="2" xfId="1" applyFont="1" applyBorder="1"/>
    <xf numFmtId="164" fontId="0" fillId="0" borderId="2" xfId="2" applyNumberFormat="1" applyFont="1" applyBorder="1"/>
    <xf numFmtId="0" fontId="2" fillId="0" borderId="3" xfId="0" applyNumberFormat="1" applyFont="1" applyFill="1" applyBorder="1" applyAlignment="1">
      <alignment horizontal="center"/>
    </xf>
    <xf numFmtId="1" fontId="0" fillId="0" borderId="0" xfId="0" applyNumberFormat="1"/>
    <xf numFmtId="43" fontId="0" fillId="0" borderId="0" xfId="2" applyFont="1"/>
    <xf numFmtId="43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5" fontId="2" fillId="0" borderId="5" xfId="1" applyNumberFormat="1" applyFont="1" applyBorder="1"/>
    <xf numFmtId="165" fontId="2" fillId="0" borderId="6" xfId="1" applyNumberFormat="1" applyFont="1" applyBorder="1"/>
    <xf numFmtId="165" fontId="2" fillId="0" borderId="7" xfId="0" applyNumberFormat="1" applyFont="1" applyBorder="1"/>
    <xf numFmtId="0" fontId="2" fillId="2" borderId="0" xfId="0" applyFont="1" applyFill="1" applyBorder="1" applyAlignment="1">
      <alignment horizontal="left"/>
    </xf>
    <xf numFmtId="9" fontId="0" fillId="0" borderId="0" xfId="1" applyFont="1" applyBorder="1"/>
    <xf numFmtId="9" fontId="0" fillId="0" borderId="0" xfId="1" applyFont="1" applyBorder="1" applyAlignment="1">
      <alignment horizontal="center"/>
    </xf>
    <xf numFmtId="164" fontId="0" fillId="0" borderId="0" xfId="2" applyNumberFormat="1" applyFont="1" applyBorder="1"/>
    <xf numFmtId="0" fontId="2" fillId="3" borderId="10" xfId="0" applyFont="1" applyFill="1" applyBorder="1" applyAlignment="1">
      <alignment horizontal="center"/>
    </xf>
    <xf numFmtId="9" fontId="2" fillId="3" borderId="10" xfId="0" applyNumberFormat="1" applyFont="1" applyFill="1" applyBorder="1" applyAlignment="1">
      <alignment horizontal="center"/>
    </xf>
    <xf numFmtId="0" fontId="2" fillId="5" borderId="11" xfId="0" applyFont="1" applyFill="1" applyBorder="1"/>
    <xf numFmtId="43" fontId="0" fillId="0" borderId="12" xfId="2" applyFont="1" applyBorder="1" applyAlignment="1">
      <alignment horizontal="center"/>
    </xf>
    <xf numFmtId="164" fontId="0" fillId="0" borderId="12" xfId="2" applyNumberFormat="1" applyFont="1" applyBorder="1" applyAlignment="1">
      <alignment horizontal="center"/>
    </xf>
    <xf numFmtId="43" fontId="0" fillId="0" borderId="12" xfId="0" applyNumberFormat="1" applyBorder="1" applyAlignment="1">
      <alignment horizontal="center"/>
    </xf>
    <xf numFmtId="43" fontId="0" fillId="0" borderId="13" xfId="0" applyNumberFormat="1" applyBorder="1" applyAlignment="1">
      <alignment horizontal="center"/>
    </xf>
    <xf numFmtId="43" fontId="0" fillId="0" borderId="4" xfId="2" applyFont="1" applyBorder="1" applyAlignment="1">
      <alignment horizontal="center"/>
    </xf>
    <xf numFmtId="164" fontId="0" fillId="0" borderId="4" xfId="2" applyNumberFormat="1" applyFont="1" applyBorder="1" applyAlignment="1">
      <alignment horizontal="center"/>
    </xf>
    <xf numFmtId="43" fontId="0" fillId="0" borderId="4" xfId="0" applyNumberFormat="1" applyBorder="1" applyAlignment="1">
      <alignment horizontal="center"/>
    </xf>
    <xf numFmtId="0" fontId="2" fillId="5" borderId="14" xfId="0" applyFont="1" applyFill="1" applyBorder="1"/>
    <xf numFmtId="43" fontId="0" fillId="0" borderId="15" xfId="0" applyNumberFormat="1" applyBorder="1" applyAlignment="1">
      <alignment horizontal="center"/>
    </xf>
    <xf numFmtId="0" fontId="2" fillId="5" borderId="16" xfId="0" applyFont="1" applyFill="1" applyBorder="1"/>
    <xf numFmtId="43" fontId="0" fillId="0" borderId="17" xfId="2" applyFont="1" applyBorder="1" applyAlignment="1">
      <alignment horizontal="center"/>
    </xf>
    <xf numFmtId="164" fontId="0" fillId="0" borderId="17" xfId="2" applyNumberFormat="1" applyFont="1" applyBorder="1" applyAlignment="1">
      <alignment horizontal="center"/>
    </xf>
    <xf numFmtId="43" fontId="0" fillId="0" borderId="17" xfId="0" applyNumberFormat="1" applyBorder="1" applyAlignment="1">
      <alignment horizontal="center"/>
    </xf>
    <xf numFmtId="43" fontId="0" fillId="0" borderId="18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26" xfId="0" applyNumberFormat="1" applyBorder="1"/>
    <xf numFmtId="0" fontId="2" fillId="0" borderId="38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9" fontId="0" fillId="0" borderId="24" xfId="1" applyFont="1" applyBorder="1"/>
    <xf numFmtId="9" fontId="0" fillId="0" borderId="27" xfId="1" applyFont="1" applyBorder="1"/>
    <xf numFmtId="164" fontId="0" fillId="0" borderId="29" xfId="0" applyNumberFormat="1" applyBorder="1"/>
    <xf numFmtId="164" fontId="0" fillId="0" borderId="30" xfId="0" applyNumberFormat="1" applyBorder="1"/>
    <xf numFmtId="164" fontId="2" fillId="0" borderId="32" xfId="0" applyNumberFormat="1" applyFont="1" applyBorder="1"/>
    <xf numFmtId="164" fontId="2" fillId="0" borderId="33" xfId="0" applyNumberFormat="1" applyFont="1" applyBorder="1"/>
    <xf numFmtId="164" fontId="2" fillId="0" borderId="34" xfId="0" applyNumberFormat="1" applyFont="1" applyBorder="1"/>
    <xf numFmtId="164" fontId="0" fillId="0" borderId="35" xfId="0" applyNumberFormat="1" applyBorder="1"/>
    <xf numFmtId="164" fontId="0" fillId="0" borderId="36" xfId="0" applyNumberFormat="1" applyBorder="1"/>
    <xf numFmtId="9" fontId="0" fillId="0" borderId="37" xfId="1" applyFont="1" applyBorder="1"/>
    <xf numFmtId="0" fontId="2" fillId="0" borderId="19" xfId="0" applyFont="1" applyBorder="1" applyAlignment="1">
      <alignment horizontal="left"/>
    </xf>
    <xf numFmtId="0" fontId="2" fillId="0" borderId="13" xfId="0" applyFont="1" applyBorder="1" applyAlignment="1">
      <alignment horizontal="right"/>
    </xf>
    <xf numFmtId="0" fontId="2" fillId="0" borderId="0" xfId="0" applyFont="1"/>
    <xf numFmtId="164" fontId="0" fillId="0" borderId="10" xfId="0" applyNumberFormat="1" applyBorder="1"/>
    <xf numFmtId="0" fontId="0" fillId="0" borderId="10" xfId="0" applyBorder="1"/>
    <xf numFmtId="164" fontId="0" fillId="0" borderId="19" xfId="0" applyNumberFormat="1" applyBorder="1"/>
    <xf numFmtId="164" fontId="0" fillId="0" borderId="42" xfId="0" applyNumberFormat="1" applyBorder="1"/>
    <xf numFmtId="0" fontId="0" fillId="0" borderId="3" xfId="0" applyBorder="1"/>
    <xf numFmtId="164" fontId="0" fillId="0" borderId="41" xfId="2" applyNumberFormat="1" applyFont="1" applyBorder="1"/>
    <xf numFmtId="9" fontId="0" fillId="8" borderId="31" xfId="0" applyNumberFormat="1" applyFill="1" applyBorder="1"/>
    <xf numFmtId="9" fontId="0" fillId="8" borderId="32" xfId="0" applyNumberFormat="1" applyFill="1" applyBorder="1"/>
    <xf numFmtId="9" fontId="0" fillId="8" borderId="33" xfId="0" applyNumberFormat="1" applyFill="1" applyBorder="1"/>
    <xf numFmtId="164" fontId="2" fillId="9" borderId="38" xfId="0" applyNumberFormat="1" applyFont="1" applyFill="1" applyBorder="1" applyAlignment="1">
      <alignment horizontal="right"/>
    </xf>
    <xf numFmtId="164" fontId="0" fillId="9" borderId="35" xfId="0" applyNumberFormat="1" applyFill="1" applyBorder="1"/>
    <xf numFmtId="164" fontId="0" fillId="9" borderId="29" xfId="0" applyNumberFormat="1" applyFill="1" applyBorder="1"/>
    <xf numFmtId="164" fontId="0" fillId="9" borderId="30" xfId="0" applyNumberFormat="1" applyFill="1" applyBorder="1"/>
    <xf numFmtId="0" fontId="2" fillId="3" borderId="13" xfId="0" applyFont="1" applyFill="1" applyBorder="1" applyAlignment="1">
      <alignment horizontal="right"/>
    </xf>
    <xf numFmtId="164" fontId="0" fillId="3" borderId="37" xfId="2" applyNumberFormat="1" applyFont="1" applyFill="1" applyBorder="1"/>
    <xf numFmtId="164" fontId="0" fillId="3" borderId="24" xfId="2" applyNumberFormat="1" applyFont="1" applyFill="1" applyBorder="1"/>
    <xf numFmtId="164" fontId="0" fillId="3" borderId="27" xfId="0" applyNumberFormat="1" applyFill="1" applyBorder="1"/>
    <xf numFmtId="9" fontId="0" fillId="3" borderId="31" xfId="1" applyNumberFormat="1" applyFont="1" applyFill="1" applyBorder="1"/>
    <xf numFmtId="9" fontId="0" fillId="3" borderId="32" xfId="1" applyNumberFormat="1" applyFont="1" applyFill="1" applyBorder="1"/>
    <xf numFmtId="9" fontId="0" fillId="3" borderId="33" xfId="1" applyNumberFormat="1" applyFont="1" applyFill="1" applyBorder="1"/>
    <xf numFmtId="0" fontId="0" fillId="3" borderId="31" xfId="0" applyFill="1" applyBorder="1"/>
    <xf numFmtId="0" fontId="0" fillId="3" borderId="32" xfId="0" applyFill="1" applyBorder="1"/>
    <xf numFmtId="0" fontId="2" fillId="3" borderId="33" xfId="0" applyFont="1" applyFill="1" applyBorder="1" applyAlignment="1">
      <alignment horizontal="right"/>
    </xf>
    <xf numFmtId="9" fontId="0" fillId="10" borderId="41" xfId="1" applyFont="1" applyFill="1" applyBorder="1"/>
    <xf numFmtId="9" fontId="0" fillId="10" borderId="42" xfId="1" applyFont="1" applyFill="1" applyBorder="1"/>
    <xf numFmtId="9" fontId="0" fillId="10" borderId="43" xfId="1" applyFont="1" applyFill="1" applyBorder="1"/>
    <xf numFmtId="164" fontId="2" fillId="10" borderId="31" xfId="2" applyNumberFormat="1" applyFont="1" applyFill="1" applyBorder="1"/>
    <xf numFmtId="164" fontId="2" fillId="10" borderId="32" xfId="2" applyNumberFormat="1" applyFont="1" applyFill="1" applyBorder="1"/>
    <xf numFmtId="164" fontId="2" fillId="10" borderId="33" xfId="0" applyNumberFormat="1" applyFont="1" applyFill="1" applyBorder="1"/>
    <xf numFmtId="9" fontId="0" fillId="10" borderId="31" xfId="1" applyFont="1" applyFill="1" applyBorder="1"/>
    <xf numFmtId="9" fontId="0" fillId="10" borderId="32" xfId="1" applyFont="1" applyFill="1" applyBorder="1"/>
    <xf numFmtId="9" fontId="0" fillId="10" borderId="33" xfId="1" applyFont="1" applyFill="1" applyBorder="1"/>
    <xf numFmtId="0" fontId="2" fillId="10" borderId="19" xfId="0" applyFont="1" applyFill="1" applyBorder="1"/>
    <xf numFmtId="164" fontId="2" fillId="10" borderId="19" xfId="2" applyNumberFormat="1" applyFont="1" applyFill="1" applyBorder="1" applyAlignment="1">
      <alignment horizontal="right"/>
    </xf>
    <xf numFmtId="0" fontId="2" fillId="11" borderId="11" xfId="0" applyFont="1" applyFill="1" applyBorder="1"/>
    <xf numFmtId="0" fontId="2" fillId="11" borderId="12" xfId="0" applyFont="1" applyFill="1" applyBorder="1"/>
    <xf numFmtId="0" fontId="2" fillId="11" borderId="13" xfId="0" applyFont="1" applyFill="1" applyBorder="1"/>
    <xf numFmtId="0" fontId="2" fillId="11" borderId="39" xfId="0" applyFont="1" applyFill="1" applyBorder="1"/>
    <xf numFmtId="9" fontId="0" fillId="11" borderId="36" xfId="1" applyFont="1" applyFill="1" applyBorder="1"/>
    <xf numFmtId="0" fontId="0" fillId="11" borderId="36" xfId="0" applyFill="1" applyBorder="1"/>
    <xf numFmtId="164" fontId="0" fillId="11" borderId="37" xfId="2" applyNumberFormat="1" applyFont="1" applyFill="1" applyBorder="1"/>
    <xf numFmtId="0" fontId="2" fillId="11" borderId="23" xfId="0" applyFont="1" applyFill="1" applyBorder="1"/>
    <xf numFmtId="9" fontId="0" fillId="11" borderId="2" xfId="1" applyFont="1" applyFill="1" applyBorder="1"/>
    <xf numFmtId="0" fontId="0" fillId="11" borderId="2" xfId="0" applyFill="1" applyBorder="1"/>
    <xf numFmtId="164" fontId="0" fillId="11" borderId="24" xfId="2" applyNumberFormat="1" applyFont="1" applyFill="1" applyBorder="1"/>
    <xf numFmtId="0" fontId="2" fillId="11" borderId="25" xfId="0" applyFont="1" applyFill="1" applyBorder="1"/>
    <xf numFmtId="9" fontId="0" fillId="11" borderId="26" xfId="1" applyFont="1" applyFill="1" applyBorder="1"/>
    <xf numFmtId="164" fontId="0" fillId="11" borderId="26" xfId="0" applyNumberFormat="1" applyFill="1" applyBorder="1"/>
    <xf numFmtId="164" fontId="0" fillId="11" borderId="27" xfId="0" applyNumberFormat="1" applyFill="1" applyBorder="1"/>
    <xf numFmtId="0" fontId="2" fillId="12" borderId="19" xfId="0" applyFont="1" applyFill="1" applyBorder="1"/>
    <xf numFmtId="0" fontId="2" fillId="12" borderId="38" xfId="0" applyFont="1" applyFill="1" applyBorder="1" applyAlignment="1">
      <alignment horizontal="right"/>
    </xf>
    <xf numFmtId="0" fontId="2" fillId="12" borderId="12" xfId="0" applyFont="1" applyFill="1" applyBorder="1" applyAlignment="1">
      <alignment horizontal="right"/>
    </xf>
    <xf numFmtId="0" fontId="2" fillId="12" borderId="12" xfId="0" applyFont="1" applyFill="1" applyBorder="1"/>
    <xf numFmtId="0" fontId="2" fillId="12" borderId="13" xfId="0" applyFont="1" applyFill="1" applyBorder="1"/>
    <xf numFmtId="0" fontId="2" fillId="12" borderId="34" xfId="0" applyFont="1" applyFill="1" applyBorder="1"/>
    <xf numFmtId="9" fontId="0" fillId="12" borderId="35" xfId="1" applyFont="1" applyFill="1" applyBorder="1"/>
    <xf numFmtId="164" fontId="0" fillId="12" borderId="36" xfId="2" applyNumberFormat="1" applyFont="1" applyFill="1" applyBorder="1"/>
    <xf numFmtId="9" fontId="0" fillId="12" borderId="36" xfId="1" applyFont="1" applyFill="1" applyBorder="1"/>
    <xf numFmtId="165" fontId="0" fillId="12" borderId="36" xfId="1" applyNumberFormat="1" applyFont="1" applyFill="1" applyBorder="1"/>
    <xf numFmtId="165" fontId="0" fillId="12" borderId="36" xfId="0" applyNumberFormat="1" applyFill="1" applyBorder="1"/>
    <xf numFmtId="164" fontId="0" fillId="12" borderId="37" xfId="2" applyNumberFormat="1" applyFont="1" applyFill="1" applyBorder="1"/>
    <xf numFmtId="0" fontId="2" fillId="12" borderId="32" xfId="0" applyFont="1" applyFill="1" applyBorder="1"/>
    <xf numFmtId="9" fontId="0" fillId="12" borderId="29" xfId="1" applyFont="1" applyFill="1" applyBorder="1"/>
    <xf numFmtId="164" fontId="0" fillId="12" borderId="2" xfId="2" applyNumberFormat="1" applyFont="1" applyFill="1" applyBorder="1"/>
    <xf numFmtId="9" fontId="0" fillId="12" borderId="2" xfId="1" applyFont="1" applyFill="1" applyBorder="1"/>
    <xf numFmtId="165" fontId="0" fillId="12" borderId="2" xfId="1" applyNumberFormat="1" applyFont="1" applyFill="1" applyBorder="1"/>
    <xf numFmtId="164" fontId="0" fillId="12" borderId="24" xfId="2" applyNumberFormat="1" applyFont="1" applyFill="1" applyBorder="1"/>
    <xf numFmtId="164" fontId="0" fillId="12" borderId="2" xfId="0" applyNumberFormat="1" applyFill="1" applyBorder="1"/>
    <xf numFmtId="0" fontId="2" fillId="12" borderId="33" xfId="0" applyFont="1" applyFill="1" applyBorder="1"/>
    <xf numFmtId="9" fontId="0" fillId="12" borderId="30" xfId="1" applyFont="1" applyFill="1" applyBorder="1"/>
    <xf numFmtId="164" fontId="0" fillId="12" borderId="26" xfId="2" applyNumberFormat="1" applyFont="1" applyFill="1" applyBorder="1"/>
    <xf numFmtId="9" fontId="0" fillId="12" borderId="26" xfId="1" applyFont="1" applyFill="1" applyBorder="1"/>
    <xf numFmtId="165" fontId="0" fillId="12" borderId="26" xfId="1" applyNumberFormat="1" applyFont="1" applyFill="1" applyBorder="1"/>
    <xf numFmtId="164" fontId="0" fillId="12" borderId="27" xfId="0" applyNumberFormat="1" applyFill="1" applyBorder="1"/>
    <xf numFmtId="0" fontId="0" fillId="7" borderId="45" xfId="0" applyFill="1" applyBorder="1"/>
    <xf numFmtId="0" fontId="0" fillId="7" borderId="46" xfId="0" applyFill="1" applyBorder="1"/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right"/>
    </xf>
    <xf numFmtId="0" fontId="2" fillId="7" borderId="12" xfId="0" applyFont="1" applyFill="1" applyBorder="1"/>
    <xf numFmtId="0" fontId="2" fillId="7" borderId="13" xfId="0" applyFont="1" applyFill="1" applyBorder="1" applyAlignment="1">
      <alignment horizontal="right"/>
    </xf>
    <xf numFmtId="0" fontId="2" fillId="7" borderId="39" xfId="0" applyFont="1" applyFill="1" applyBorder="1"/>
    <xf numFmtId="0" fontId="0" fillId="7" borderId="36" xfId="0" applyFill="1" applyBorder="1"/>
    <xf numFmtId="9" fontId="0" fillId="7" borderId="37" xfId="1" applyFont="1" applyFill="1" applyBorder="1"/>
    <xf numFmtId="0" fontId="2" fillId="7" borderId="23" xfId="0" applyFont="1" applyFill="1" applyBorder="1"/>
    <xf numFmtId="0" fontId="0" fillId="7" borderId="2" xfId="0" applyFill="1" applyBorder="1"/>
    <xf numFmtId="9" fontId="0" fillId="7" borderId="24" xfId="1" applyFont="1" applyFill="1" applyBorder="1"/>
    <xf numFmtId="0" fontId="2" fillId="7" borderId="25" xfId="0" applyFont="1" applyFill="1" applyBorder="1"/>
    <xf numFmtId="0" fontId="0" fillId="7" borderId="26" xfId="0" applyFill="1" applyBorder="1"/>
    <xf numFmtId="9" fontId="0" fillId="7" borderId="27" xfId="1" applyFont="1" applyFill="1" applyBorder="1"/>
    <xf numFmtId="0" fontId="2" fillId="6" borderId="11" xfId="0" applyFont="1" applyFill="1" applyBorder="1"/>
    <xf numFmtId="0" fontId="0" fillId="6" borderId="13" xfId="0" applyFill="1" applyBorder="1"/>
    <xf numFmtId="0" fontId="0" fillId="6" borderId="39" xfId="0" applyFill="1" applyBorder="1"/>
    <xf numFmtId="0" fontId="0" fillId="6" borderId="37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25" xfId="0" applyFill="1" applyBorder="1"/>
    <xf numFmtId="0" fontId="0" fillId="6" borderId="27" xfId="0" applyFill="1" applyBorder="1"/>
    <xf numFmtId="0" fontId="2" fillId="13" borderId="11" xfId="0" applyFont="1" applyFill="1" applyBorder="1"/>
    <xf numFmtId="0" fontId="2" fillId="13" borderId="12" xfId="0" applyFont="1" applyFill="1" applyBorder="1"/>
    <xf numFmtId="0" fontId="2" fillId="13" borderId="13" xfId="0" applyFont="1" applyFill="1" applyBorder="1"/>
    <xf numFmtId="0" fontId="2" fillId="13" borderId="34" xfId="0" applyFont="1" applyFill="1" applyBorder="1"/>
    <xf numFmtId="0" fontId="0" fillId="13" borderId="35" xfId="0" applyFill="1" applyBorder="1"/>
    <xf numFmtId="0" fontId="0" fillId="13" borderId="36" xfId="0" applyFill="1" applyBorder="1"/>
    <xf numFmtId="0" fontId="0" fillId="13" borderId="37" xfId="0" applyFill="1" applyBorder="1"/>
    <xf numFmtId="0" fontId="2" fillId="13" borderId="32" xfId="0" applyFont="1" applyFill="1" applyBorder="1"/>
    <xf numFmtId="0" fontId="0" fillId="13" borderId="29" xfId="0" applyFill="1" applyBorder="1"/>
    <xf numFmtId="0" fontId="0" fillId="13" borderId="2" xfId="0" applyFill="1" applyBorder="1"/>
    <xf numFmtId="0" fontId="0" fillId="13" borderId="24" xfId="0" applyFill="1" applyBorder="1"/>
    <xf numFmtId="0" fontId="2" fillId="13" borderId="33" xfId="0" applyFont="1" applyFill="1" applyBorder="1"/>
    <xf numFmtId="0" fontId="0" fillId="13" borderId="30" xfId="0" applyFill="1" applyBorder="1"/>
    <xf numFmtId="0" fontId="0" fillId="13" borderId="26" xfId="0" applyFill="1" applyBorder="1"/>
    <xf numFmtId="0" fontId="0" fillId="13" borderId="27" xfId="0" applyFill="1" applyBorder="1"/>
    <xf numFmtId="0" fontId="2" fillId="0" borderId="0" xfId="0" applyFont="1" applyAlignment="1"/>
    <xf numFmtId="0" fontId="2" fillId="13" borderId="11" xfId="0" applyFont="1" applyFill="1" applyBorder="1" applyAlignment="1"/>
    <xf numFmtId="0" fontId="2" fillId="13" borderId="12" xfId="0" applyFont="1" applyFill="1" applyBorder="1" applyAlignment="1">
      <alignment horizontal="right"/>
    </xf>
    <xf numFmtId="0" fontId="2" fillId="13" borderId="13" xfId="0" applyFont="1" applyFill="1" applyBorder="1" applyAlignment="1">
      <alignment horizontal="right"/>
    </xf>
    <xf numFmtId="0" fontId="2" fillId="13" borderId="31" xfId="0" applyFont="1" applyFill="1" applyBorder="1"/>
    <xf numFmtId="164" fontId="0" fillId="13" borderId="35" xfId="0" applyNumberFormat="1" applyFill="1" applyBorder="1"/>
    <xf numFmtId="164" fontId="0" fillId="13" borderId="36" xfId="0" applyNumberFormat="1" applyFill="1" applyBorder="1"/>
    <xf numFmtId="9" fontId="0" fillId="13" borderId="37" xfId="1" applyFont="1" applyFill="1" applyBorder="1"/>
    <xf numFmtId="164" fontId="0" fillId="13" borderId="30" xfId="0" applyNumberFormat="1" applyFill="1" applyBorder="1"/>
    <xf numFmtId="164" fontId="0" fillId="13" borderId="26" xfId="0" applyNumberFormat="1" applyFill="1" applyBorder="1"/>
    <xf numFmtId="9" fontId="0" fillId="13" borderId="27" xfId="1" applyFont="1" applyFill="1" applyBorder="1"/>
    <xf numFmtId="0" fontId="2" fillId="12" borderId="19" xfId="0" applyFont="1" applyFill="1" applyBorder="1" applyAlignment="1"/>
    <xf numFmtId="0" fontId="2" fillId="12" borderId="13" xfId="0" applyFont="1" applyFill="1" applyBorder="1" applyAlignment="1">
      <alignment horizontal="right"/>
    </xf>
    <xf numFmtId="0" fontId="2" fillId="12" borderId="31" xfId="0" applyFont="1" applyFill="1" applyBorder="1"/>
    <xf numFmtId="164" fontId="0" fillId="12" borderId="35" xfId="0" applyNumberFormat="1" applyFill="1" applyBorder="1"/>
    <xf numFmtId="164" fontId="0" fillId="12" borderId="36" xfId="0" applyNumberFormat="1" applyFill="1" applyBorder="1"/>
    <xf numFmtId="164" fontId="0" fillId="12" borderId="29" xfId="0" applyNumberFormat="1" applyFill="1" applyBorder="1"/>
    <xf numFmtId="9" fontId="0" fillId="12" borderId="37" xfId="1" applyFont="1" applyFill="1" applyBorder="1"/>
    <xf numFmtId="9" fontId="0" fillId="12" borderId="24" xfId="1" applyFont="1" applyFill="1" applyBorder="1"/>
    <xf numFmtId="164" fontId="0" fillId="12" borderId="30" xfId="0" applyNumberFormat="1" applyFill="1" applyBorder="1"/>
    <xf numFmtId="164" fontId="0" fillId="12" borderId="26" xfId="0" applyNumberFormat="1" applyFill="1" applyBorder="1"/>
    <xf numFmtId="9" fontId="0" fillId="12" borderId="27" xfId="1" applyFont="1" applyFill="1" applyBorder="1"/>
    <xf numFmtId="0" fontId="2" fillId="10" borderId="9" xfId="0" applyFont="1" applyFill="1" applyBorder="1" applyAlignment="1">
      <alignment horizontal="right"/>
    </xf>
    <xf numFmtId="0" fontId="2" fillId="8" borderId="9" xfId="0" applyFont="1" applyFill="1" applyBorder="1" applyAlignment="1">
      <alignment horizontal="right"/>
    </xf>
    <xf numFmtId="164" fontId="0" fillId="0" borderId="0" xfId="0" applyNumberFormat="1" applyBorder="1"/>
    <xf numFmtId="0" fontId="0" fillId="0" borderId="0" xfId="0" applyBorder="1"/>
    <xf numFmtId="164" fontId="0" fillId="14" borderId="11" xfId="0" applyNumberFormat="1" applyFill="1" applyBorder="1"/>
    <xf numFmtId="164" fontId="2" fillId="14" borderId="12" xfId="0" applyNumberFormat="1" applyFont="1" applyFill="1" applyBorder="1" applyAlignment="1">
      <alignment horizontal="right"/>
    </xf>
    <xf numFmtId="164" fontId="2" fillId="14" borderId="31" xfId="0" applyNumberFormat="1" applyFont="1" applyFill="1" applyBorder="1"/>
    <xf numFmtId="164" fontId="0" fillId="14" borderId="35" xfId="0" applyNumberFormat="1" applyFill="1" applyBorder="1"/>
    <xf numFmtId="164" fontId="2" fillId="14" borderId="33" xfId="0" applyNumberFormat="1" applyFont="1" applyFill="1" applyBorder="1"/>
    <xf numFmtId="164" fontId="0" fillId="14" borderId="30" xfId="0" applyNumberFormat="1" applyFill="1" applyBorder="1"/>
    <xf numFmtId="0" fontId="2" fillId="9" borderId="47" xfId="0" applyFont="1" applyFill="1" applyBorder="1" applyAlignment="1">
      <alignment horizontal="right"/>
    </xf>
    <xf numFmtId="164" fontId="0" fillId="9" borderId="41" xfId="2" applyNumberFormat="1" applyFont="1" applyFill="1" applyBorder="1"/>
    <xf numFmtId="164" fontId="0" fillId="9" borderId="48" xfId="2" applyNumberFormat="1" applyFont="1" applyFill="1" applyBorder="1"/>
    <xf numFmtId="0" fontId="2" fillId="9" borderId="31" xfId="0" applyFont="1" applyFill="1" applyBorder="1" applyAlignment="1">
      <alignment horizontal="right"/>
    </xf>
    <xf numFmtId="9" fontId="0" fillId="9" borderId="32" xfId="1" applyNumberFormat="1" applyFont="1" applyFill="1" applyBorder="1"/>
    <xf numFmtId="9" fontId="0" fillId="9" borderId="33" xfId="1" applyNumberFormat="1" applyFont="1" applyFill="1" applyBorder="1"/>
    <xf numFmtId="0" fontId="2" fillId="5" borderId="31" xfId="0" applyFont="1" applyFill="1" applyBorder="1" applyAlignment="1">
      <alignment horizontal="right"/>
    </xf>
    <xf numFmtId="9" fontId="0" fillId="5" borderId="32" xfId="1" applyFont="1" applyFill="1" applyBorder="1"/>
    <xf numFmtId="9" fontId="0" fillId="5" borderId="33" xfId="1" applyFont="1" applyFill="1" applyBorder="1"/>
    <xf numFmtId="164" fontId="0" fillId="5" borderId="32" xfId="2" applyNumberFormat="1" applyFont="1" applyFill="1" applyBorder="1"/>
    <xf numFmtId="164" fontId="0" fillId="5" borderId="33" xfId="2" applyNumberFormat="1" applyFont="1" applyFill="1" applyBorder="1"/>
    <xf numFmtId="0" fontId="2" fillId="8" borderId="31" xfId="0" applyFont="1" applyFill="1" applyBorder="1" applyAlignment="1">
      <alignment horizontal="right"/>
    </xf>
    <xf numFmtId="9" fontId="0" fillId="8" borderId="32" xfId="1" applyFont="1" applyFill="1" applyBorder="1"/>
    <xf numFmtId="9" fontId="0" fillId="8" borderId="33" xfId="1" applyFont="1" applyFill="1" applyBorder="1"/>
    <xf numFmtId="0" fontId="2" fillId="5" borderId="34" xfId="0" applyFont="1" applyFill="1" applyBorder="1" applyAlignment="1">
      <alignment horizontal="right"/>
    </xf>
    <xf numFmtId="0" fontId="2" fillId="8" borderId="34" xfId="0" applyFont="1" applyFill="1" applyBorder="1" applyAlignment="1">
      <alignment horizontal="right"/>
    </xf>
    <xf numFmtId="0" fontId="2" fillId="5" borderId="14" xfId="0" pivotButton="1" applyFont="1" applyFill="1" applyBorder="1"/>
    <xf numFmtId="43" fontId="0" fillId="0" borderId="4" xfId="2" pivotButton="1" applyFont="1" applyBorder="1" applyAlignment="1">
      <alignment horizontal="center"/>
    </xf>
    <xf numFmtId="164" fontId="0" fillId="0" borderId="4" xfId="2" pivotButton="1" applyNumberFormat="1" applyFont="1" applyBorder="1" applyAlignment="1">
      <alignment horizontal="center"/>
    </xf>
    <xf numFmtId="0" fontId="2" fillId="8" borderId="19" xfId="0" applyFont="1" applyFill="1" applyBorder="1"/>
    <xf numFmtId="164" fontId="0" fillId="8" borderId="2" xfId="2" applyNumberFormat="1" applyFont="1" applyFill="1" applyBorder="1"/>
    <xf numFmtId="0" fontId="2" fillId="8" borderId="0" xfId="0" applyFont="1" applyFill="1"/>
    <xf numFmtId="0" fontId="2" fillId="8" borderId="17" xfId="0" applyFont="1" applyFill="1" applyBorder="1"/>
    <xf numFmtId="0" fontId="2" fillId="8" borderId="18" xfId="0" applyFont="1" applyFill="1" applyBorder="1"/>
    <xf numFmtId="9" fontId="0" fillId="8" borderId="16" xfId="1" applyFont="1" applyFill="1" applyBorder="1"/>
    <xf numFmtId="9" fontId="0" fillId="8" borderId="17" xfId="1" applyFont="1" applyFill="1" applyBorder="1"/>
    <xf numFmtId="9" fontId="0" fillId="8" borderId="18" xfId="1" applyFont="1" applyFill="1" applyBorder="1"/>
    <xf numFmtId="0" fontId="2" fillId="8" borderId="12" xfId="0" applyFont="1" applyFill="1" applyBorder="1"/>
    <xf numFmtId="164" fontId="0" fillId="8" borderId="29" xfId="2" applyNumberFormat="1" applyFont="1" applyFill="1" applyBorder="1"/>
    <xf numFmtId="164" fontId="0" fillId="8" borderId="12" xfId="2" applyNumberFormat="1" applyFont="1" applyFill="1" applyBorder="1"/>
    <xf numFmtId="0" fontId="2" fillId="8" borderId="51" xfId="0" applyFont="1" applyFill="1" applyBorder="1"/>
    <xf numFmtId="164" fontId="0" fillId="8" borderId="21" xfId="2" applyNumberFormat="1" applyFont="1" applyFill="1" applyBorder="1"/>
    <xf numFmtId="164" fontId="0" fillId="8" borderId="26" xfId="2" applyNumberFormat="1" applyFont="1" applyFill="1" applyBorder="1"/>
    <xf numFmtId="0" fontId="2" fillId="8" borderId="19" xfId="0" applyFont="1" applyFill="1" applyBorder="1" applyAlignment="1">
      <alignment horizontal="center"/>
    </xf>
    <xf numFmtId="0" fontId="2" fillId="8" borderId="38" xfId="0" applyFont="1" applyFill="1" applyBorder="1"/>
    <xf numFmtId="164" fontId="0" fillId="8" borderId="28" xfId="2" applyNumberFormat="1" applyFont="1" applyFill="1" applyBorder="1"/>
    <xf numFmtId="164" fontId="0" fillId="8" borderId="30" xfId="2" applyNumberFormat="1" applyFont="1" applyFill="1" applyBorder="1"/>
    <xf numFmtId="164" fontId="0" fillId="8" borderId="38" xfId="2" applyNumberFormat="1" applyFont="1" applyFill="1" applyBorder="1"/>
    <xf numFmtId="0" fontId="2" fillId="8" borderId="5" xfId="0" applyFont="1" applyFill="1" applyBorder="1"/>
    <xf numFmtId="0" fontId="2" fillId="8" borderId="52" xfId="0" applyFont="1" applyFill="1" applyBorder="1"/>
    <xf numFmtId="0" fontId="2" fillId="8" borderId="49" xfId="0" applyFont="1" applyFill="1" applyBorder="1"/>
    <xf numFmtId="0" fontId="2" fillId="8" borderId="53" xfId="0" applyFont="1" applyFill="1" applyBorder="1"/>
    <xf numFmtId="0" fontId="2" fillId="15" borderId="5" xfId="0" applyFont="1" applyFill="1" applyBorder="1" applyAlignment="1">
      <alignment horizontal="left"/>
    </xf>
    <xf numFmtId="17" fontId="2" fillId="7" borderId="12" xfId="0" applyNumberFormat="1" applyFont="1" applyFill="1" applyBorder="1"/>
    <xf numFmtId="164" fontId="0" fillId="7" borderId="21" xfId="2" applyNumberFormat="1" applyFont="1" applyFill="1" applyBorder="1"/>
    <xf numFmtId="164" fontId="0" fillId="7" borderId="2" xfId="2" applyNumberFormat="1" applyFont="1" applyFill="1" applyBorder="1"/>
    <xf numFmtId="164" fontId="0" fillId="7" borderId="26" xfId="2" applyNumberFormat="1" applyFont="1" applyFill="1" applyBorder="1"/>
    <xf numFmtId="164" fontId="0" fillId="7" borderId="12" xfId="2" applyNumberFormat="1" applyFont="1" applyFill="1" applyBorder="1"/>
    <xf numFmtId="0" fontId="2" fillId="7" borderId="6" xfId="0" applyFont="1" applyFill="1" applyBorder="1"/>
    <xf numFmtId="164" fontId="0" fillId="7" borderId="54" xfId="2" applyNumberFormat="1" applyFont="1" applyFill="1" applyBorder="1"/>
    <xf numFmtId="164" fontId="0" fillId="7" borderId="55" xfId="2" applyNumberFormat="1" applyFont="1" applyFill="1" applyBorder="1"/>
    <xf numFmtId="164" fontId="0" fillId="7" borderId="56" xfId="2" applyNumberFormat="1" applyFont="1" applyFill="1" applyBorder="1"/>
    <xf numFmtId="164" fontId="0" fillId="7" borderId="6" xfId="2" applyNumberFormat="1" applyFont="1" applyFill="1" applyBorder="1"/>
    <xf numFmtId="164" fontId="0" fillId="13" borderId="20" xfId="2" applyNumberFormat="1" applyFont="1" applyFill="1" applyBorder="1"/>
    <xf numFmtId="164" fontId="0" fillId="13" borderId="22" xfId="2" applyNumberFormat="1" applyFont="1" applyFill="1" applyBorder="1"/>
    <xf numFmtId="164" fontId="0" fillId="13" borderId="23" xfId="2" applyNumberFormat="1" applyFont="1" applyFill="1" applyBorder="1"/>
    <xf numFmtId="164" fontId="0" fillId="13" borderId="24" xfId="2" applyNumberFormat="1" applyFont="1" applyFill="1" applyBorder="1"/>
    <xf numFmtId="164" fontId="0" fillId="13" borderId="25" xfId="2" applyNumberFormat="1" applyFont="1" applyFill="1" applyBorder="1"/>
    <xf numFmtId="164" fontId="0" fillId="13" borderId="27" xfId="2" applyNumberFormat="1" applyFont="1" applyFill="1" applyBorder="1"/>
    <xf numFmtId="164" fontId="0" fillId="13" borderId="11" xfId="2" applyNumberFormat="1" applyFont="1" applyFill="1" applyBorder="1"/>
    <xf numFmtId="164" fontId="0" fillId="13" borderId="13" xfId="2" applyNumberFormat="1" applyFont="1" applyFill="1" applyBorder="1"/>
    <xf numFmtId="0" fontId="2" fillId="6" borderId="13" xfId="0" applyFont="1" applyFill="1" applyBorder="1"/>
    <xf numFmtId="164" fontId="0" fillId="6" borderId="20" xfId="2" applyNumberFormat="1" applyFont="1" applyFill="1" applyBorder="1"/>
    <xf numFmtId="164" fontId="0" fillId="6" borderId="22" xfId="2" applyNumberFormat="1" applyFont="1" applyFill="1" applyBorder="1"/>
    <xf numFmtId="164" fontId="0" fillId="6" borderId="23" xfId="2" applyNumberFormat="1" applyFont="1" applyFill="1" applyBorder="1"/>
    <xf numFmtId="164" fontId="0" fillId="6" borderId="24" xfId="2" applyNumberFormat="1" applyFont="1" applyFill="1" applyBorder="1"/>
    <xf numFmtId="164" fontId="0" fillId="6" borderId="25" xfId="2" applyNumberFormat="1" applyFont="1" applyFill="1" applyBorder="1"/>
    <xf numFmtId="164" fontId="0" fillId="6" borderId="27" xfId="2" applyNumberFormat="1" applyFont="1" applyFill="1" applyBorder="1"/>
    <xf numFmtId="164" fontId="0" fillId="6" borderId="11" xfId="2" applyNumberFormat="1" applyFont="1" applyFill="1" applyBorder="1"/>
    <xf numFmtId="164" fontId="0" fillId="6" borderId="13" xfId="2" applyNumberFormat="1" applyFont="1" applyFill="1" applyBorder="1"/>
    <xf numFmtId="0" fontId="2" fillId="16" borderId="13" xfId="0" applyFont="1" applyFill="1" applyBorder="1"/>
    <xf numFmtId="164" fontId="0" fillId="16" borderId="22" xfId="2" applyNumberFormat="1" applyFont="1" applyFill="1" applyBorder="1"/>
    <xf numFmtId="164" fontId="0" fillId="16" borderId="24" xfId="2" applyNumberFormat="1" applyFont="1" applyFill="1" applyBorder="1"/>
    <xf numFmtId="164" fontId="0" fillId="16" borderId="27" xfId="2" applyNumberFormat="1" applyFont="1" applyFill="1" applyBorder="1"/>
    <xf numFmtId="164" fontId="0" fillId="16" borderId="13" xfId="2" applyNumberFormat="1" applyFont="1" applyFill="1" applyBorder="1"/>
    <xf numFmtId="0" fontId="2" fillId="16" borderId="8" xfId="0" applyFont="1" applyFill="1" applyBorder="1"/>
    <xf numFmtId="9" fontId="0" fillId="16" borderId="2" xfId="1" applyFont="1" applyFill="1" applyBorder="1" applyAlignment="1">
      <alignment horizontal="center"/>
    </xf>
    <xf numFmtId="9" fontId="0" fillId="16" borderId="24" xfId="1" applyFont="1" applyFill="1" applyBorder="1"/>
    <xf numFmtId="0" fontId="2" fillId="10" borderId="8" xfId="0" applyFont="1" applyFill="1" applyBorder="1"/>
    <xf numFmtId="9" fontId="0" fillId="10" borderId="2" xfId="1" applyFont="1" applyFill="1" applyBorder="1" applyAlignment="1">
      <alignment horizontal="center"/>
    </xf>
    <xf numFmtId="9" fontId="0" fillId="10" borderId="24" xfId="1" applyFont="1" applyFill="1" applyBorder="1"/>
    <xf numFmtId="9" fontId="0" fillId="9" borderId="2" xfId="1" applyFont="1" applyFill="1" applyBorder="1"/>
    <xf numFmtId="9" fontId="0" fillId="9" borderId="24" xfId="1" applyFont="1" applyFill="1" applyBorder="1"/>
    <xf numFmtId="9" fontId="0" fillId="9" borderId="24" xfId="1" applyFont="1" applyFill="1" applyBorder="1" applyAlignment="1">
      <alignment horizontal="right"/>
    </xf>
    <xf numFmtId="9" fontId="0" fillId="16" borderId="10" xfId="1" applyFont="1" applyFill="1" applyBorder="1" applyAlignment="1">
      <alignment horizontal="center"/>
    </xf>
    <xf numFmtId="9" fontId="0" fillId="16" borderId="57" xfId="1" applyFont="1" applyFill="1" applyBorder="1"/>
    <xf numFmtId="9" fontId="0" fillId="16" borderId="12" xfId="1" applyFont="1" applyFill="1" applyBorder="1" applyAlignment="1">
      <alignment horizontal="center"/>
    </xf>
    <xf numFmtId="9" fontId="0" fillId="16" borderId="13" xfId="1" applyFont="1" applyFill="1" applyBorder="1"/>
    <xf numFmtId="9" fontId="0" fillId="10" borderId="10" xfId="1" applyFont="1" applyFill="1" applyBorder="1" applyAlignment="1">
      <alignment horizontal="center"/>
    </xf>
    <xf numFmtId="9" fontId="0" fillId="10" borderId="57" xfId="1" applyFont="1" applyFill="1" applyBorder="1"/>
    <xf numFmtId="0" fontId="2" fillId="18" borderId="11" xfId="0" applyFont="1" applyFill="1" applyBorder="1" applyAlignment="1">
      <alignment horizontal="left"/>
    </xf>
    <xf numFmtId="9" fontId="0" fillId="9" borderId="10" xfId="1" applyFont="1" applyFill="1" applyBorder="1"/>
    <xf numFmtId="9" fontId="0" fillId="9" borderId="57" xfId="1" applyFont="1" applyFill="1" applyBorder="1"/>
    <xf numFmtId="0" fontId="2" fillId="19" borderId="11" xfId="0" applyFont="1" applyFill="1" applyBorder="1" applyAlignment="1">
      <alignment horizontal="left"/>
    </xf>
    <xf numFmtId="9" fontId="2" fillId="9" borderId="12" xfId="1" applyFont="1" applyFill="1" applyBorder="1"/>
    <xf numFmtId="9" fontId="2" fillId="9" borderId="13" xfId="1" applyFont="1" applyFill="1" applyBorder="1"/>
    <xf numFmtId="9" fontId="2" fillId="10" borderId="12" xfId="1" applyFont="1" applyFill="1" applyBorder="1"/>
    <xf numFmtId="9" fontId="2" fillId="10" borderId="12" xfId="1" applyFont="1" applyFill="1" applyBorder="1" applyAlignment="1">
      <alignment horizontal="center"/>
    </xf>
    <xf numFmtId="9" fontId="2" fillId="10" borderId="13" xfId="1" applyFont="1" applyFill="1" applyBorder="1"/>
    <xf numFmtId="9" fontId="0" fillId="16" borderId="29" xfId="1" applyFont="1" applyFill="1" applyBorder="1"/>
    <xf numFmtId="9" fontId="0" fillId="16" borderId="40" xfId="1" applyFont="1" applyFill="1" applyBorder="1"/>
    <xf numFmtId="9" fontId="0" fillId="16" borderId="38" xfId="1" applyFont="1" applyFill="1" applyBorder="1"/>
    <xf numFmtId="0" fontId="2" fillId="16" borderId="31" xfId="0" applyFont="1" applyFill="1" applyBorder="1"/>
    <xf numFmtId="0" fontId="2" fillId="16" borderId="32" xfId="0" applyFont="1" applyFill="1" applyBorder="1"/>
    <xf numFmtId="0" fontId="2" fillId="16" borderId="50" xfId="0" applyFont="1" applyFill="1" applyBorder="1"/>
    <xf numFmtId="0" fontId="2" fillId="17" borderId="19" xfId="0" applyFont="1" applyFill="1" applyBorder="1" applyAlignment="1">
      <alignment horizontal="left"/>
    </xf>
    <xf numFmtId="9" fontId="0" fillId="10" borderId="29" xfId="1" applyFont="1" applyFill="1" applyBorder="1"/>
    <xf numFmtId="9" fontId="0" fillId="10" borderId="40" xfId="1" applyFont="1" applyFill="1" applyBorder="1"/>
    <xf numFmtId="0" fontId="2" fillId="10" borderId="31" xfId="0" applyFont="1" applyFill="1" applyBorder="1"/>
    <xf numFmtId="0" fontId="2" fillId="10" borderId="32" xfId="0" applyFont="1" applyFill="1" applyBorder="1"/>
    <xf numFmtId="0" fontId="2" fillId="10" borderId="33" xfId="0" applyFont="1" applyFill="1" applyBorder="1"/>
    <xf numFmtId="9" fontId="0" fillId="9" borderId="29" xfId="1" applyFont="1" applyFill="1" applyBorder="1"/>
    <xf numFmtId="9" fontId="0" fillId="9" borderId="40" xfId="1" applyFont="1" applyFill="1" applyBorder="1"/>
    <xf numFmtId="0" fontId="2" fillId="9" borderId="32" xfId="0" applyFont="1" applyFill="1" applyBorder="1"/>
    <xf numFmtId="0" fontId="2" fillId="9" borderId="33" xfId="0" applyFont="1" applyFill="1" applyBorder="1"/>
    <xf numFmtId="0" fontId="2" fillId="9" borderId="34" xfId="0" applyFont="1" applyFill="1" applyBorder="1"/>
    <xf numFmtId="9" fontId="0" fillId="9" borderId="35" xfId="1" applyFont="1" applyFill="1" applyBorder="1"/>
    <xf numFmtId="9" fontId="0" fillId="9" borderId="36" xfId="1" applyFont="1" applyFill="1" applyBorder="1"/>
    <xf numFmtId="9" fontId="0" fillId="9" borderId="37" xfId="1" applyFont="1" applyFill="1" applyBorder="1"/>
    <xf numFmtId="0" fontId="2" fillId="9" borderId="5" xfId="0" applyFont="1" applyFill="1" applyBorder="1"/>
    <xf numFmtId="0" fontId="0" fillId="9" borderId="6" xfId="0" applyFill="1" applyBorder="1"/>
    <xf numFmtId="0" fontId="0" fillId="9" borderId="7" xfId="0" applyFill="1" applyBorder="1"/>
    <xf numFmtId="9" fontId="0" fillId="10" borderId="35" xfId="1" applyFont="1" applyFill="1" applyBorder="1"/>
    <xf numFmtId="9" fontId="0" fillId="10" borderId="36" xfId="1" applyFont="1" applyFill="1" applyBorder="1" applyAlignment="1">
      <alignment horizontal="center"/>
    </xf>
    <xf numFmtId="9" fontId="0" fillId="10" borderId="37" xfId="1" applyFont="1" applyFill="1" applyBorder="1"/>
    <xf numFmtId="0" fontId="2" fillId="10" borderId="5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9" fontId="0" fillId="16" borderId="35" xfId="1" applyFont="1" applyFill="1" applyBorder="1"/>
    <xf numFmtId="9" fontId="0" fillId="16" borderId="36" xfId="1" applyFont="1" applyFill="1" applyBorder="1" applyAlignment="1">
      <alignment horizontal="center"/>
    </xf>
    <xf numFmtId="9" fontId="0" fillId="16" borderId="37" xfId="1" applyFont="1" applyFill="1" applyBorder="1"/>
    <xf numFmtId="0" fontId="2" fillId="16" borderId="5" xfId="0" applyFont="1" applyFill="1" applyBorder="1"/>
    <xf numFmtId="0" fontId="2" fillId="16" borderId="6" xfId="0" applyFont="1" applyFill="1" applyBorder="1"/>
    <xf numFmtId="0" fontId="2" fillId="16" borderId="7" xfId="0" applyFont="1" applyFill="1" applyBorder="1"/>
    <xf numFmtId="0" fontId="0" fillId="0" borderId="2" xfId="0" applyNumberFormat="1" applyBorder="1"/>
    <xf numFmtId="0" fontId="2" fillId="16" borderId="12" xfId="0" applyFont="1" applyFill="1" applyBorder="1" applyAlignment="1">
      <alignment horizontal="center"/>
    </xf>
    <xf numFmtId="43" fontId="2" fillId="16" borderId="12" xfId="2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43" fontId="2" fillId="16" borderId="4" xfId="2" applyFont="1" applyFill="1" applyBorder="1" applyAlignment="1">
      <alignment horizontal="center"/>
    </xf>
    <xf numFmtId="0" fontId="2" fillId="16" borderId="17" xfId="0" applyFont="1" applyFill="1" applyBorder="1" applyAlignment="1">
      <alignment horizontal="center"/>
    </xf>
    <xf numFmtId="43" fontId="2" fillId="16" borderId="17" xfId="2" applyFont="1" applyFill="1" applyBorder="1" applyAlignment="1">
      <alignment horizontal="center"/>
    </xf>
    <xf numFmtId="43" fontId="0" fillId="4" borderId="4" xfId="0" applyNumberFormat="1" applyFill="1" applyBorder="1" applyAlignment="1">
      <alignment horizontal="center"/>
    </xf>
    <xf numFmtId="43" fontId="0" fillId="4" borderId="15" xfId="0" applyNumberFormat="1" applyFill="1" applyBorder="1" applyAlignment="1">
      <alignment horizontal="center"/>
    </xf>
    <xf numFmtId="43" fontId="0" fillId="4" borderId="12" xfId="0" applyNumberFormat="1" applyFill="1" applyBorder="1" applyAlignment="1">
      <alignment horizontal="center"/>
    </xf>
    <xf numFmtId="43" fontId="0" fillId="4" borderId="17" xfId="0" applyNumberFormat="1" applyFill="1" applyBorder="1" applyAlignment="1">
      <alignment horizontal="center"/>
    </xf>
    <xf numFmtId="0" fontId="0" fillId="0" borderId="2" xfId="0" pivotButton="1" applyBorder="1"/>
    <xf numFmtId="0" fontId="2" fillId="20" borderId="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9" fontId="2" fillId="20" borderId="2" xfId="1" applyFont="1" applyFill="1" applyBorder="1"/>
    <xf numFmtId="0" fontId="0" fillId="21" borderId="0" xfId="0" applyFill="1"/>
    <xf numFmtId="164" fontId="0" fillId="21" borderId="0" xfId="0" applyNumberFormat="1" applyFill="1"/>
    <xf numFmtId="9" fontId="0" fillId="21" borderId="0" xfId="1" applyFont="1" applyFill="1"/>
    <xf numFmtId="0" fontId="0" fillId="5" borderId="0" xfId="0" applyFill="1"/>
    <xf numFmtId="164" fontId="0" fillId="5" borderId="0" xfId="0" applyNumberFormat="1" applyFill="1"/>
    <xf numFmtId="9" fontId="0" fillId="5" borderId="0" xfId="1" applyFont="1" applyFill="1"/>
    <xf numFmtId="0" fontId="0" fillId="6" borderId="0" xfId="0" applyFill="1"/>
    <xf numFmtId="164" fontId="0" fillId="6" borderId="0" xfId="0" applyNumberFormat="1" applyFill="1"/>
    <xf numFmtId="9" fontId="0" fillId="6" borderId="0" xfId="1" applyFont="1" applyFill="1"/>
    <xf numFmtId="10" fontId="0" fillId="8" borderId="31" xfId="0" applyNumberFormat="1" applyFill="1" applyBorder="1"/>
    <xf numFmtId="165" fontId="0" fillId="10" borderId="41" xfId="1" applyNumberFormat="1" applyFont="1" applyFill="1" applyBorder="1"/>
    <xf numFmtId="165" fontId="0" fillId="3" borderId="31" xfId="1" applyNumberFormat="1" applyFont="1" applyFill="1" applyBorder="1"/>
    <xf numFmtId="10" fontId="0" fillId="8" borderId="32" xfId="0" applyNumberFormat="1" applyFill="1" applyBorder="1"/>
    <xf numFmtId="165" fontId="0" fillId="8" borderId="33" xfId="0" applyNumberFormat="1" applyFill="1" applyBorder="1"/>
    <xf numFmtId="0" fontId="2" fillId="0" borderId="11" xfId="0" applyNumberFormat="1" applyFont="1" applyBorder="1"/>
    <xf numFmtId="0" fontId="2" fillId="0" borderId="12" xfId="0" applyNumberFormat="1" applyFont="1" applyBorder="1"/>
    <xf numFmtId="9" fontId="2" fillId="0" borderId="13" xfId="1" applyFont="1" applyBorder="1"/>
    <xf numFmtId="9" fontId="2" fillId="0" borderId="0" xfId="0" applyNumberFormat="1" applyFont="1"/>
    <xf numFmtId="0" fontId="2" fillId="8" borderId="38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13" borderId="11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7" borderId="44" xfId="0" applyFont="1" applyFill="1" applyBorder="1" applyAlignment="1">
      <alignment horizontal="center"/>
    </xf>
    <xf numFmtId="0" fontId="2" fillId="7" borderId="4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Millares" xfId="2" builtinId="3"/>
    <cellStyle name="Normal" xfId="0" builtinId="0"/>
    <cellStyle name="Porcentaje" xfId="1" builtinId="5"/>
  </cellStyles>
  <dxfs count="21">
    <dxf>
      <numFmt numFmtId="13" formatCode="0%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35" formatCode="_-* #,##0.00_-;\-* #,##0.0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numFmt numFmtId="35" formatCode="_-* #,##0.00_-;\-* #,##0.00_-;_-* &quot;-&quot;??_-;_-@_-"/>
    </dxf>
    <dxf>
      <numFmt numFmtId="164" formatCode="_-* #,##0_-;\-* #,##0_-;_-* &quot;-&quot;??_-;_-@_-"/>
    </dxf>
    <dxf>
      <numFmt numFmtId="13" formatCode="0%"/>
    </dxf>
    <dxf>
      <numFmt numFmtId="164" formatCode="_-* #,##0_-;\-* #,##0_-;_-* &quot;-&quot;??_-;_-@_-"/>
    </dxf>
    <dxf>
      <fill>
        <patternFill>
          <bgColor rgb="FFFFFF00"/>
        </patternFill>
      </fill>
    </dxf>
  </dxfs>
  <tableStyles count="1" defaultTableStyle="TableStyleMedium2" defaultPivotStyle="PivotStyleLight16">
    <tableStyle name="Estilo de segmentación de datos 1" pivot="0" table="0" count="1" xr9:uid="{FEEA5E57-7716-4EFB-BC88-BD26A5B30192}">
      <tableStyleElement type="wholeTable" dxfId="20"/>
    </tableStyle>
  </tableStyles>
  <colors>
    <mruColors>
      <color rgb="FFFFCC29"/>
      <color rgb="FFEFEF03"/>
    </mruColors>
  </color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microsoft.com/office/2007/relationships/slicerCache" Target="slicerCaches/slicerCache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4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spPr>
            <a:solidFill>
              <a:srgbClr val="0070C0"/>
            </a:solidFill>
          </c:spPr>
          <c:explosion val="5"/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96-4E35-9B99-FC48EC0F61FA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96-4E35-9B99-FC48EC0F61FA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896-4E35-9B99-FC48EC0F61FA}"/>
              </c:ext>
            </c:extLst>
          </c:dPt>
          <c:dPt>
            <c:idx val="3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896-4E35-9B99-FC48EC0F61FA}"/>
              </c:ext>
            </c:extLst>
          </c:dPt>
          <c:dPt>
            <c:idx val="4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896-4E35-9B99-FC48EC0F61FA}"/>
              </c:ext>
            </c:extLst>
          </c:dPt>
          <c:dPt>
            <c:idx val="5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896-4E35-9B99-FC48EC0F61FA}"/>
              </c:ext>
            </c:extLst>
          </c:dPt>
          <c:dPt>
            <c:idx val="6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896-4E35-9B99-FC48EC0F61FA}"/>
              </c:ext>
            </c:extLst>
          </c:dPt>
          <c:dPt>
            <c:idx val="7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896-4E35-9B99-FC48EC0F61FA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896-4E35-9B99-FC48EC0F61FA}"/>
              </c:ext>
            </c:extLst>
          </c:dPt>
          <c:dPt>
            <c:idx val="9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896-4E35-9B99-FC48EC0F61FA}"/>
              </c:ext>
            </c:extLst>
          </c:dPt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10">
                        <c:v>1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F5D05F6E-A05E-4728-AFD3-386EB277150F}">
              <c16:categoryFilterExceptions/>
            </c:ext>
            <c:ext xmlns:c16="http://schemas.microsoft.com/office/drawing/2014/chart" uri="{C5897E43-82E2-4C41-B96C-FBF1F857EA46}">
              <c16:datapointuniqueidmap xmlns:c16="http://schemas.microsoft.com/office/drawing/2014/chart"/>
            </c:ext>
            <c:ext xmlns:c16="http://schemas.microsoft.com/office/drawing/2014/chart" uri="{C3380CC4-5D6E-409C-BE32-E72D297353CC}">
              <c16:uniqueId val="{00000014-5896-4E35-9B99-FC48EC0F6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doughnutChart>
        <c:varyColors val="1"/>
        <c:ser>
          <c:idx val="1"/>
          <c:order val="1"/>
          <c:tx>
            <c:strRef>
              <c:f>'Datos Evol.'!$W$18</c:f>
              <c:strCache>
                <c:ptCount val="1"/>
                <c:pt idx="0">
                  <c:v>Volumen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896-4E35-9B99-FC48EC0F61FA}"/>
              </c:ext>
            </c:extLst>
          </c:dPt>
          <c:dPt>
            <c:idx val="1"/>
            <c:bubble3D val="0"/>
            <c:spPr>
              <a:solidFill>
                <a:schemeClr val="bg1">
                  <a:alpha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5896-4E35-9B99-FC48EC0F61FA}"/>
              </c:ext>
            </c:extLst>
          </c:dPt>
          <c:val>
            <c:numRef>
              <c:f>('Datos Evol.'!$X$18,'Datos Evol.'!$Z$18)</c:f>
              <c:numCache>
                <c:formatCode>0%</c:formatCode>
                <c:ptCount val="2"/>
                <c:pt idx="0">
                  <c:v>1.248109845513909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896-4E35-9B99-FC48EC0F6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v>Positivacion</c:v>
          </c:tx>
          <c:spPr>
            <a:solidFill>
              <a:srgbClr val="FFC000"/>
            </a:solidFill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0F-4726-8671-1F5F3F25C8CE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0F-4726-8671-1F5F3F25C8CE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0F-4726-8671-1F5F3F25C8CE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70F-4726-8671-1F5F3F25C8CE}"/>
              </c:ext>
            </c:extLst>
          </c:dPt>
          <c:dPt>
            <c:idx val="4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70F-4726-8671-1F5F3F25C8CE}"/>
              </c:ext>
            </c:extLst>
          </c:dPt>
          <c:dPt>
            <c:idx val="5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70F-4726-8671-1F5F3F25C8CE}"/>
              </c:ext>
            </c:extLst>
          </c:dPt>
          <c:dPt>
            <c:idx val="6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70F-4726-8671-1F5F3F25C8CE}"/>
              </c:ext>
            </c:extLst>
          </c:dPt>
          <c:dPt>
            <c:idx val="7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70F-4726-8671-1F5F3F25C8CE}"/>
              </c:ext>
            </c:extLst>
          </c:dPt>
          <c:dPt>
            <c:idx val="8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70F-4726-8671-1F5F3F25C8CE}"/>
              </c:ext>
            </c:extLst>
          </c:dPt>
          <c:dPt>
            <c:idx val="9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70F-4726-8671-1F5F3F25C8CE}"/>
              </c:ext>
            </c:extLst>
          </c:dPt>
          <c:val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4-D70F-4726-8671-1F5F3F25C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doughnutChart>
        <c:varyColors val="1"/>
        <c:ser>
          <c:idx val="1"/>
          <c:order val="1"/>
          <c:tx>
            <c:v>Positivacion</c:v>
          </c:tx>
          <c:spPr>
            <a:ln>
              <a:solidFill>
                <a:schemeClr val="accent1">
                  <a:alpha val="84000"/>
                </a:schemeClr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accent1">
                    <a:alpha val="84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D70F-4726-8671-1F5F3F25C8CE}"/>
              </c:ext>
            </c:extLst>
          </c:dPt>
          <c:dPt>
            <c:idx val="1"/>
            <c:bubble3D val="0"/>
            <c:spPr>
              <a:solidFill>
                <a:schemeClr val="bg1">
                  <a:alpha val="80000"/>
                </a:schemeClr>
              </a:solidFill>
              <a:ln w="19050">
                <a:solidFill>
                  <a:schemeClr val="accent1">
                    <a:alpha val="84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D70F-4726-8671-1F5F3F25C8CE}"/>
              </c:ext>
            </c:extLst>
          </c:dPt>
          <c:val>
            <c:numRef>
              <c:f>'Datos Evol.'!$S$18:$T$18</c:f>
              <c:numCache>
                <c:formatCode>0%</c:formatCode>
                <c:ptCount val="2"/>
                <c:pt idx="0">
                  <c:v>1.154011154011154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70F-4726-8671-1F5F3F25C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674931153803527E-2"/>
          <c:y val="4.253319205096473E-2"/>
          <c:w val="0.9543250688461965"/>
          <c:h val="0.79224482356372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'Datos Evol.'!$B$41</c:f>
              <c:strCache>
                <c:ptCount val="1"/>
                <c:pt idx="0">
                  <c:v>Enero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'Datos Evol.'!$A$56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'Datos Evol.'!$B$56</c:f>
              <c:numCache>
                <c:formatCode>General</c:formatCode>
                <c:ptCount val="1"/>
                <c:pt idx="0">
                  <c:v>7759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C-4ABF-816E-69D0E769B232}"/>
            </c:ext>
          </c:extLst>
        </c:ser>
        <c:ser>
          <c:idx val="1"/>
          <c:order val="1"/>
          <c:tx>
            <c:strRef>
              <c:f>'Datos Evol.'!$C$41</c:f>
              <c:strCache>
                <c:ptCount val="1"/>
                <c:pt idx="0">
                  <c:v>Febrero</c:v>
                </c:pt>
              </c:strCache>
              <c:extLst xmlns:c15="http://schemas.microsoft.com/office/drawing/2012/chart"/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'Datos Evol.'!$A$56</c:f>
              <c:strCache>
                <c:ptCount val="1"/>
                <c:pt idx="0">
                  <c:v>Total general</c:v>
                </c:pt>
              </c:strCache>
              <c:extLst xmlns:c15="http://schemas.microsoft.com/office/drawing/2012/chart"/>
            </c:strRef>
          </c:cat>
          <c:val>
            <c:numRef>
              <c:f>'Datos Evol.'!$C$56</c:f>
              <c:numCache>
                <c:formatCode>General</c:formatCode>
                <c:ptCount val="1"/>
                <c:pt idx="0">
                  <c:v>7910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A6-4E90-B88E-2B191A1F576C}"/>
            </c:ext>
          </c:extLst>
        </c:ser>
        <c:ser>
          <c:idx val="2"/>
          <c:order val="2"/>
          <c:tx>
            <c:strRef>
              <c:f>'Datos Evol.'!$D$41</c:f>
              <c:strCache>
                <c:ptCount val="1"/>
                <c:pt idx="0">
                  <c:v>Marzo</c:v>
                </c:pt>
              </c:strCache>
              <c:extLst xmlns:c15="http://schemas.microsoft.com/office/drawing/2012/chart"/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'Datos Evol.'!$A$56</c:f>
              <c:strCache>
                <c:ptCount val="1"/>
                <c:pt idx="0">
                  <c:v>Total general</c:v>
                </c:pt>
              </c:strCache>
              <c:extLst xmlns:c15="http://schemas.microsoft.com/office/drawing/2012/chart"/>
            </c:strRef>
          </c:cat>
          <c:val>
            <c:numRef>
              <c:f>'Datos Evol.'!$D$56</c:f>
              <c:numCache>
                <c:formatCode>General</c:formatCode>
                <c:ptCount val="1"/>
                <c:pt idx="0">
                  <c:v>11065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AA6-4E90-B88E-2B191A1F576C}"/>
            </c:ext>
          </c:extLst>
        </c:ser>
        <c:ser>
          <c:idx val="3"/>
          <c:order val="3"/>
          <c:tx>
            <c:strRef>
              <c:f>'Datos Evol.'!$E$41</c:f>
              <c:strCache>
                <c:ptCount val="1"/>
                <c:pt idx="0">
                  <c:v>Abril</c:v>
                </c:pt>
              </c:strCache>
              <c:extLst xmlns:c15="http://schemas.microsoft.com/office/drawing/2012/chart"/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'Datos Evol.'!$A$56</c:f>
              <c:strCache>
                <c:ptCount val="1"/>
                <c:pt idx="0">
                  <c:v>Total general</c:v>
                </c:pt>
              </c:strCache>
              <c:extLst xmlns:c15="http://schemas.microsoft.com/office/drawing/2012/chart"/>
            </c:strRef>
          </c:cat>
          <c:val>
            <c:numRef>
              <c:f>'Datos Evol.'!$E$56</c:f>
              <c:numCache>
                <c:formatCode>General</c:formatCode>
                <c:ptCount val="1"/>
                <c:pt idx="0">
                  <c:v>10797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0AA6-4E90-B88E-2B191A1F576C}"/>
            </c:ext>
          </c:extLst>
        </c:ser>
        <c:ser>
          <c:idx val="4"/>
          <c:order val="4"/>
          <c:tx>
            <c:strRef>
              <c:f>'Datos Evol.'!$F$41</c:f>
              <c:strCache>
                <c:ptCount val="1"/>
                <c:pt idx="0">
                  <c:v>Mayo</c:v>
                </c:pt>
              </c:strCache>
              <c:extLst xmlns:c15="http://schemas.microsoft.com/office/drawing/2012/chart"/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'Datos Evol.'!$A$56</c:f>
              <c:strCache>
                <c:ptCount val="1"/>
                <c:pt idx="0">
                  <c:v>Total general</c:v>
                </c:pt>
              </c:strCache>
              <c:extLst xmlns:c15="http://schemas.microsoft.com/office/drawing/2012/chart"/>
            </c:strRef>
          </c:cat>
          <c:val>
            <c:numRef>
              <c:f>'Datos Evol.'!$F$56</c:f>
              <c:numCache>
                <c:formatCode>General</c:formatCode>
                <c:ptCount val="1"/>
                <c:pt idx="0">
                  <c:v>10215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0AA6-4E90-B88E-2B191A1F576C}"/>
            </c:ext>
          </c:extLst>
        </c:ser>
        <c:ser>
          <c:idx val="5"/>
          <c:order val="5"/>
          <c:tx>
            <c:strRef>
              <c:f>'Datos Evol.'!$G$41</c:f>
              <c:strCache>
                <c:ptCount val="1"/>
                <c:pt idx="0">
                  <c:v>Junio</c:v>
                </c:pt>
              </c:strCache>
              <c:extLst xmlns:c15="http://schemas.microsoft.com/office/drawing/2012/chart"/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'Datos Evol.'!$A$56</c:f>
              <c:strCache>
                <c:ptCount val="1"/>
                <c:pt idx="0">
                  <c:v>Total general</c:v>
                </c:pt>
              </c:strCache>
              <c:extLst xmlns:c15="http://schemas.microsoft.com/office/drawing/2012/chart"/>
            </c:strRef>
          </c:cat>
          <c:val>
            <c:numRef>
              <c:f>'Datos Evol.'!$G$56</c:f>
              <c:numCache>
                <c:formatCode>General</c:formatCode>
                <c:ptCount val="1"/>
                <c:pt idx="0">
                  <c:v>10101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0AA6-4E90-B88E-2B191A1F576C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5"/>
        <c:axId val="335746256"/>
        <c:axId val="13984147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'Datos Evol.'!$H$41</c15:sqref>
                        </c15:formulaRef>
                      </c:ext>
                    </c:extLst>
                    <c:strCache>
                      <c:ptCount val="1"/>
                      <c:pt idx="0">
                        <c:v>Julio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'Datos Evol.'!$A$56</c15:sqref>
                        </c15:formulaRef>
                      </c:ext>
                    </c:extLst>
                    <c:strCache>
                      <c:ptCount val="1"/>
                      <c:pt idx="0">
                        <c:v>Total general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'Datos Evol.'!$H$56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0AA6-4E90-B88E-2B191A1F576C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Evol.'!$I$41</c15:sqref>
                        </c15:formulaRef>
                      </c:ext>
                    </c:extLst>
                    <c:strCache>
                      <c:ptCount val="1"/>
                      <c:pt idx="0">
                        <c:v>Agosto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Evol.'!$A$56</c15:sqref>
                        </c15:formulaRef>
                      </c:ext>
                    </c:extLst>
                    <c:strCache>
                      <c:ptCount val="1"/>
                      <c:pt idx="0">
                        <c:v>Total general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Evol.'!$I$56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AA6-4E90-B88E-2B191A1F576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Evol.'!$J$41</c15:sqref>
                        </c15:formulaRef>
                      </c:ext>
                    </c:extLst>
                    <c:strCache>
                      <c:ptCount val="1"/>
                      <c:pt idx="0">
                        <c:v>Septiembre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Evol.'!$A$56</c15:sqref>
                        </c15:formulaRef>
                      </c:ext>
                    </c:extLst>
                    <c:strCache>
                      <c:ptCount val="1"/>
                      <c:pt idx="0">
                        <c:v>Total general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Evol.'!$J$56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F93-453D-867D-5329ED9BC12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Evol.'!$K$41</c15:sqref>
                        </c15:formulaRef>
                      </c:ext>
                    </c:extLst>
                    <c:strCache>
                      <c:ptCount val="1"/>
                      <c:pt idx="0">
                        <c:v>Octubre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Evol.'!$A$56</c15:sqref>
                        </c15:formulaRef>
                      </c:ext>
                    </c:extLst>
                    <c:strCache>
                      <c:ptCount val="1"/>
                      <c:pt idx="0">
                        <c:v>Total general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Evol.'!$K$56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15D-4CAC-8FD4-D9824169D5D9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Evol.'!$L$41</c15:sqref>
                        </c15:formulaRef>
                      </c:ext>
                    </c:extLst>
                    <c:strCache>
                      <c:ptCount val="1"/>
                      <c:pt idx="0">
                        <c:v>Noviembre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Evol.'!$A$56</c15:sqref>
                        </c15:formulaRef>
                      </c:ext>
                    </c:extLst>
                    <c:strCache>
                      <c:ptCount val="1"/>
                      <c:pt idx="0">
                        <c:v>Total general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Evol.'!$L$56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7A-4020-9979-3C7AB6900B2E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Evol.'!$M$41</c15:sqref>
                        </c15:formulaRef>
                      </c:ext>
                    </c:extLst>
                    <c:strCache>
                      <c:ptCount val="1"/>
                      <c:pt idx="0">
                        <c:v>Diciembre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inBase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Evol.'!$A$56</c15:sqref>
                        </c15:formulaRef>
                      </c:ext>
                    </c:extLst>
                    <c:strCache>
                      <c:ptCount val="1"/>
                      <c:pt idx="0">
                        <c:v>Total general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'Datos Evol.'!$M$56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B15-478C-B6EE-D2860F920D22}"/>
                  </c:ext>
                </c:extLst>
              </c15:ser>
            </c15:filteredBarSeries>
          </c:ext>
        </c:extLst>
      </c:barChart>
      <c:catAx>
        <c:axId val="3357462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841472"/>
        <c:crosses val="autoZero"/>
        <c:auto val="1"/>
        <c:lblAlgn val="ctr"/>
        <c:lblOffset val="100"/>
        <c:noMultiLvlLbl val="0"/>
      </c:catAx>
      <c:valAx>
        <c:axId val="139841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3574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1546450927243581E-2"/>
          <c:y val="0.87870720497130683"/>
          <c:w val="0.89999996456693065"/>
          <c:h val="0.11551286879766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Apertura</c:v>
          </c:tx>
          <c:spPr>
            <a:solidFill>
              <a:schemeClr val="bg1">
                <a:lumMod val="50000"/>
              </a:schemeClr>
            </a:solidFill>
          </c:spPr>
          <c:explosion val="10"/>
          <c:dPt>
            <c:idx val="0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5E-4885-8158-C421EFA0DB79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5E-4885-8158-C421EFA0DB79}"/>
              </c:ext>
            </c:extLst>
          </c:dPt>
          <c:dPt>
            <c:idx val="2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5E-4885-8158-C421EFA0DB79}"/>
              </c:ext>
            </c:extLst>
          </c:dPt>
          <c:dPt>
            <c:idx val="3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55E-4885-8158-C421EFA0DB79}"/>
              </c:ext>
            </c:extLst>
          </c:dPt>
          <c:dPt>
            <c:idx val="4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55E-4885-8158-C421EFA0DB79}"/>
              </c:ext>
            </c:extLst>
          </c:dPt>
          <c:dPt>
            <c:idx val="5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5E-4885-8158-C421EFA0DB79}"/>
              </c:ext>
            </c:extLst>
          </c:dPt>
          <c:dPt>
            <c:idx val="6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55E-4885-8158-C421EFA0DB79}"/>
              </c:ext>
            </c:extLst>
          </c:dPt>
          <c:dPt>
            <c:idx val="7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55E-4885-8158-C421EFA0DB79}"/>
              </c:ext>
            </c:extLst>
          </c:dPt>
          <c:dPt>
            <c:idx val="8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55E-4885-8158-C421EFA0DB79}"/>
              </c:ext>
            </c:extLst>
          </c:dPt>
          <c:dPt>
            <c:idx val="9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55E-4885-8158-C421EFA0DB79}"/>
              </c:ext>
            </c:extLst>
          </c:dPt>
          <c:val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4-A55E-4885-8158-C421EFA0D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doughnutChart>
        <c:varyColors val="1"/>
        <c:ser>
          <c:idx val="1"/>
          <c:order val="1"/>
          <c:tx>
            <c:v>Valor Apertura</c:v>
          </c:tx>
          <c:dPt>
            <c:idx val="0"/>
            <c:bubble3D val="0"/>
            <c:spPr>
              <a:solidFill>
                <a:schemeClr val="bg1">
                  <a:lumMod val="50000"/>
                  <a:alpha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A55E-4885-8158-C421EFA0DB79}"/>
              </c:ext>
            </c:extLst>
          </c:dPt>
          <c:dPt>
            <c:idx val="1"/>
            <c:bubble3D val="0"/>
            <c:spPr>
              <a:solidFill>
                <a:schemeClr val="bg1">
                  <a:alpha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A55E-4885-8158-C421EFA0DB79}"/>
              </c:ext>
            </c:extLst>
          </c:dPt>
          <c:val>
            <c:numRef>
              <c:f>'Datos Evol.'!$O$18:$P$18</c:f>
              <c:numCache>
                <c:formatCode>0%</c:formatCode>
                <c:ptCount val="2"/>
                <c:pt idx="0">
                  <c:v>0.76</c:v>
                </c:pt>
                <c:pt idx="1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55E-4885-8158-C421EFA0D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805555555555555"/>
          <c:y val="0.10879629629629629"/>
          <c:w val="0.46388888888888891"/>
          <c:h val="0.77314814814814814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v>SECCIONES</c:v>
          </c:tx>
          <c:spPr>
            <a:solidFill>
              <a:srgbClr val="FF0000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C0-4929-926D-B17CBAF96AB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C0-4929-926D-B17CBAF96AB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8C0-4929-926D-B17CBAF96ABF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8C0-4929-926D-B17CBAF96ABF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8C0-4929-926D-B17CBAF96ABF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8C0-4929-926D-B17CBAF96ABF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8C0-4929-926D-B17CBAF96ABF}"/>
              </c:ext>
            </c:extLst>
          </c:dPt>
          <c:dPt>
            <c:idx val="7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8C0-4929-926D-B17CBAF96ABF}"/>
              </c:ext>
            </c:extLst>
          </c:dPt>
          <c:dPt>
            <c:idx val="8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8C0-4929-926D-B17CBAF96ABF}"/>
              </c:ext>
            </c:extLst>
          </c:dPt>
          <c:dPt>
            <c:idx val="9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8C0-4929-926D-B17CBAF96ABF}"/>
              </c:ext>
            </c:extLst>
          </c:dPt>
          <c:val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4-E8C0-4929-926D-B17CBAF96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doughnutChart>
        <c:varyColors val="1"/>
        <c:ser>
          <c:idx val="1"/>
          <c:order val="1"/>
          <c:tx>
            <c:v>DATOS</c:v>
          </c:tx>
          <c:dPt>
            <c:idx val="0"/>
            <c:bubble3D val="0"/>
            <c:spPr>
              <a:solidFill>
                <a:schemeClr val="bg1">
                  <a:alpha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E8C0-4929-926D-B17CBAF96ABF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E8C0-4929-926D-B17CBAF96ABF}"/>
              </c:ext>
            </c:extLst>
          </c:dPt>
          <c:val>
            <c:numRef>
              <c:f>('Datos Evol.'!$X$58,'Datos Evol.'!$Z$58)</c:f>
              <c:numCache>
                <c:formatCode>0%</c:formatCode>
                <c:ptCount val="2"/>
                <c:pt idx="0">
                  <c:v>0.61386548379565764</c:v>
                </c:pt>
                <c:pt idx="1">
                  <c:v>0.38613451620434236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8C0-4929-926D-B17CBAF96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1"/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E4-420F-8CB1-2567D5A13E83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E4-420F-8CB1-2567D5A13E83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E4-420F-8CB1-2567D5A13E83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E4-420F-8CB1-2567D5A13E83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CE4-420F-8CB1-2567D5A13E83}"/>
              </c:ext>
            </c:extLst>
          </c:dPt>
          <c:dPt>
            <c:idx val="5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CE4-420F-8CB1-2567D5A13E83}"/>
              </c:ext>
            </c:extLst>
          </c:dPt>
          <c:dPt>
            <c:idx val="6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CE4-420F-8CB1-2567D5A13E83}"/>
              </c:ext>
            </c:extLst>
          </c:dPt>
          <c:dPt>
            <c:idx val="7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CE4-420F-8CB1-2567D5A13E83}"/>
              </c:ext>
            </c:extLst>
          </c:dPt>
          <c:dPt>
            <c:idx val="8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CE4-420F-8CB1-2567D5A13E83}"/>
              </c:ext>
            </c:extLst>
          </c:dPt>
          <c:dPt>
            <c:idx val="9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CE4-420F-8CB1-2567D5A13E83}"/>
              </c:ext>
            </c:extLst>
          </c:dPt>
          <c:val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B-0299-446F-925E-16BDD7B1D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doughnutChart>
        <c:varyColors val="1"/>
        <c:ser>
          <c:idx val="0"/>
          <c:order val="0"/>
          <c:spPr>
            <a:solidFill>
              <a:schemeClr val="bg1">
                <a:alpha val="90000"/>
              </a:schemeClr>
            </a:solidFill>
          </c:spPr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99-446F-925E-16BDD7B1DBD9}"/>
              </c:ext>
            </c:extLst>
          </c:dPt>
          <c:dPt>
            <c:idx val="1"/>
            <c:bubble3D val="0"/>
            <c:spPr>
              <a:solidFill>
                <a:schemeClr val="bg1"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99-446F-925E-16BDD7B1DBD9}"/>
              </c:ext>
            </c:extLst>
          </c:dPt>
          <c:dPt>
            <c:idx val="2"/>
            <c:bubble3D val="0"/>
            <c:spPr>
              <a:solidFill>
                <a:schemeClr val="bg1"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99-446F-925E-16BDD7B1DBD9}"/>
              </c:ext>
            </c:extLst>
          </c:dPt>
          <c:dPt>
            <c:idx val="3"/>
            <c:bubble3D val="0"/>
            <c:spPr>
              <a:solidFill>
                <a:schemeClr val="bg1"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299-446F-925E-16BDD7B1DBD9}"/>
              </c:ext>
            </c:extLst>
          </c:dPt>
          <c:dPt>
            <c:idx val="4"/>
            <c:bubble3D val="0"/>
            <c:spPr>
              <a:solidFill>
                <a:schemeClr val="bg1"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299-446F-925E-16BDD7B1DBD9}"/>
              </c:ext>
            </c:extLst>
          </c:dPt>
          <c:dPt>
            <c:idx val="5"/>
            <c:bubble3D val="0"/>
            <c:spPr>
              <a:solidFill>
                <a:schemeClr val="bg1"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299-446F-925E-16BDD7B1DBD9}"/>
              </c:ext>
            </c:extLst>
          </c:dPt>
          <c:dPt>
            <c:idx val="6"/>
            <c:bubble3D val="0"/>
            <c:spPr>
              <a:solidFill>
                <a:schemeClr val="bg1"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299-446F-925E-16BDD7B1DBD9}"/>
              </c:ext>
            </c:extLst>
          </c:dPt>
          <c:dPt>
            <c:idx val="7"/>
            <c:bubble3D val="0"/>
            <c:spPr>
              <a:solidFill>
                <a:schemeClr val="bg1"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299-446F-925E-16BDD7B1DBD9}"/>
              </c:ext>
            </c:extLst>
          </c:dPt>
          <c:dPt>
            <c:idx val="8"/>
            <c:bubble3D val="0"/>
            <c:spPr>
              <a:solidFill>
                <a:schemeClr val="bg1"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299-446F-925E-16BDD7B1DBD9}"/>
              </c:ext>
            </c:extLst>
          </c:dPt>
          <c:dPt>
            <c:idx val="9"/>
            <c:bubble3D val="0"/>
            <c:spPr>
              <a:solidFill>
                <a:schemeClr val="bg1"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299-446F-925E-16BDD7B1DBD9}"/>
              </c:ext>
            </c:extLst>
          </c:dPt>
          <c:val>
            <c:numRef>
              <c:f>'Datos Evol.'!$I$79:$J$79</c:f>
              <c:numCache>
                <c:formatCode>0%</c:formatCode>
                <c:ptCount val="2"/>
                <c:pt idx="0">
                  <c:v>0.78770131771595897</c:v>
                </c:pt>
                <c:pt idx="1">
                  <c:v>0.21229868228404103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299-446F-925E-16BDD7B1D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'info - Share cba '!$E$27</c:f>
              <c:strCache>
                <c:ptCount val="1"/>
                <c:pt idx="0">
                  <c:v> Rio Ceballos 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'info - Share cba '!$H$27</c:f>
              <c:numCache>
                <c:formatCode>0%</c:formatCode>
                <c:ptCount val="1"/>
                <c:pt idx="0">
                  <c:v>0.94088669950738923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F-469D-9C05-AC474613152D}"/>
            </c:ext>
          </c:extLst>
        </c:ser>
        <c:ser>
          <c:idx val="1"/>
          <c:order val="1"/>
          <c:tx>
            <c:strRef>
              <c:f>'info - Share cba '!$E$28</c:f>
              <c:strCache>
                <c:ptCount val="1"/>
                <c:pt idx="0">
                  <c:v> Vicuña Mackenna 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'info - Share cba '!$H$28</c:f>
              <c:numCache>
                <c:formatCode>0%</c:formatCode>
                <c:ptCount val="1"/>
                <c:pt idx="0">
                  <c:v>-0.15026833631484793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4F-469D-9C05-AC474613152D}"/>
            </c:ext>
          </c:extLst>
        </c:ser>
        <c:ser>
          <c:idx val="2"/>
          <c:order val="2"/>
          <c:tx>
            <c:strRef>
              <c:f>'info - Share cba '!$E$29</c:f>
              <c:strCache>
                <c:ptCount val="1"/>
                <c:pt idx="0">
                  <c:v> Córdoba 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'info - Share cba '!$H$29</c:f>
              <c:numCache>
                <c:formatCode>0%</c:formatCode>
                <c:ptCount val="1"/>
                <c:pt idx="0">
                  <c:v>0.26488095238095233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4F-469D-9C05-AC474613152D}"/>
            </c:ext>
          </c:extLst>
        </c:ser>
        <c:ser>
          <c:idx val="3"/>
          <c:order val="3"/>
          <c:tx>
            <c:strRef>
              <c:f>'info - Share cba '!$E$30</c:f>
              <c:strCache>
                <c:ptCount val="1"/>
                <c:pt idx="0">
                  <c:v> Laboulaye 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'info - Share cba '!$H$30</c:f>
              <c:numCache>
                <c:formatCode>0%</c:formatCode>
                <c:ptCount val="1"/>
                <c:pt idx="0">
                  <c:v>-0.12200956937799046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4F-469D-9C05-AC474613152D}"/>
            </c:ext>
          </c:extLst>
        </c:ser>
        <c:ser>
          <c:idx val="4"/>
          <c:order val="4"/>
          <c:tx>
            <c:strRef>
              <c:f>'info - Share cba '!$E$31</c:f>
              <c:strCache>
                <c:ptCount val="1"/>
                <c:pt idx="0">
                  <c:v> Unquillo 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'info - Share cba '!$H$31</c:f>
              <c:numCache>
                <c:formatCode>0%</c:formatCode>
                <c:ptCount val="1"/>
                <c:pt idx="0">
                  <c:v>0.77419354838709675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4F-469D-9C05-AC474613152D}"/>
            </c:ext>
          </c:extLst>
        </c:ser>
        <c:ser>
          <c:idx val="5"/>
          <c:order val="5"/>
          <c:tx>
            <c:strRef>
              <c:f>'info - Share cba '!$E$32</c:f>
              <c:strCache>
                <c:ptCount val="1"/>
                <c:pt idx="0">
                  <c:v> Jovita 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'info - Share cba '!$H$32</c:f>
              <c:numCache>
                <c:formatCode>0%</c:formatCode>
                <c:ptCount val="1"/>
                <c:pt idx="0">
                  <c:v>0.87790697674418605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4F-469D-9C05-AC474613152D}"/>
            </c:ext>
          </c:extLst>
        </c:ser>
        <c:ser>
          <c:idx val="6"/>
          <c:order val="6"/>
          <c:tx>
            <c:strRef>
              <c:f>'info - Share cba '!$E$33</c:f>
              <c:strCache>
                <c:ptCount val="1"/>
                <c:pt idx="0">
                  <c:v> Sampacho </c:v>
                </c:pt>
              </c:strCache>
            </c:strRef>
          </c:tx>
          <c:spPr>
            <a:pattFill prst="narHorz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'info - Share cba '!$H$33</c:f>
              <c:numCache>
                <c:formatCode>0%</c:formatCode>
                <c:ptCount val="1"/>
                <c:pt idx="0">
                  <c:v>-0.16981132075471694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34F-469D-9C05-AC474613152D}"/>
            </c:ext>
          </c:extLst>
        </c:ser>
        <c:ser>
          <c:idx val="7"/>
          <c:order val="7"/>
          <c:tx>
            <c:strRef>
              <c:f>'info - Share cba '!$E$34</c:f>
              <c:strCache>
                <c:ptCount val="1"/>
                <c:pt idx="0">
                  <c:v> Adelia Maria </c:v>
                </c:pt>
              </c:strCache>
            </c:strRef>
          </c:tx>
          <c:spPr>
            <a:pattFill prst="narHorz">
              <a:fgClr>
                <a:schemeClr val="accent2">
                  <a:lumMod val="60000"/>
                </a:schemeClr>
              </a:fgClr>
              <a:bgClr>
                <a:schemeClr val="accent2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'info - Share cba '!$H$34</c:f>
              <c:numCache>
                <c:formatCode>0%</c:formatCode>
                <c:ptCount val="1"/>
                <c:pt idx="0">
                  <c:v>0.11363636363636354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34F-469D-9C05-AC474613152D}"/>
            </c:ext>
          </c:extLst>
        </c:ser>
        <c:ser>
          <c:idx val="8"/>
          <c:order val="8"/>
          <c:tx>
            <c:strRef>
              <c:f>'info - Share cba '!$E$35</c:f>
              <c:strCache>
                <c:ptCount val="1"/>
                <c:pt idx="0">
                  <c:v> Villa Huidobro </c:v>
                </c:pt>
              </c:strCache>
            </c:strRef>
          </c:tx>
          <c:spPr>
            <a:pattFill prst="narHorz">
              <a:fgClr>
                <a:schemeClr val="accent3">
                  <a:lumMod val="60000"/>
                </a:schemeClr>
              </a:fgClr>
              <a:bgClr>
                <a:schemeClr val="accent3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'info - Share cba '!$H$35</c:f>
              <c:numCache>
                <c:formatCode>0%</c:formatCode>
                <c:ptCount val="1"/>
                <c:pt idx="0">
                  <c:v>-0.19178082191780821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34F-469D-9C05-AC474613152D}"/>
            </c:ext>
          </c:extLst>
        </c:ser>
        <c:ser>
          <c:idx val="9"/>
          <c:order val="9"/>
          <c:tx>
            <c:strRef>
              <c:f>'info - Share cba '!$E$36</c:f>
              <c:strCache>
                <c:ptCount val="1"/>
                <c:pt idx="0">
                  <c:v> San Basilio </c:v>
                </c:pt>
              </c:strCache>
            </c:strRef>
          </c:tx>
          <c:spPr>
            <a:pattFill prst="narHorz">
              <a:fgClr>
                <a:schemeClr val="accent4">
                  <a:lumMod val="60000"/>
                </a:schemeClr>
              </a:fgClr>
              <a:bgClr>
                <a:schemeClr val="accent4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'info - Share cba '!$H$36</c:f>
              <c:numCache>
                <c:formatCode>0%</c:formatCode>
                <c:ptCount val="1"/>
                <c:pt idx="0">
                  <c:v>0.40707964601769908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34F-469D-9C05-AC474613152D}"/>
            </c:ext>
          </c:extLst>
        </c:ser>
        <c:ser>
          <c:idx val="10"/>
          <c:order val="10"/>
          <c:tx>
            <c:strRef>
              <c:f>'info - Share cba '!$E$37</c:f>
              <c:strCache>
                <c:ptCount val="1"/>
                <c:pt idx="0">
                  <c:v> Gral Levalle </c:v>
                </c:pt>
              </c:strCache>
            </c:strRef>
          </c:tx>
          <c:spPr>
            <a:pattFill prst="narHorz">
              <a:fgClr>
                <a:schemeClr val="accent5">
                  <a:lumMod val="60000"/>
                </a:schemeClr>
              </a:fgClr>
              <a:bgClr>
                <a:schemeClr val="accent5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'info - Share cba '!$H$37</c:f>
              <c:numCache>
                <c:formatCode>0%</c:formatCode>
                <c:ptCount val="1"/>
                <c:pt idx="0">
                  <c:v>0.23015873015873023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34F-469D-9C05-AC474613152D}"/>
            </c:ext>
          </c:extLst>
        </c:ser>
        <c:ser>
          <c:idx val="11"/>
          <c:order val="11"/>
          <c:tx>
            <c:strRef>
              <c:f>'info - Share cba '!$E$38</c:f>
              <c:strCache>
                <c:ptCount val="1"/>
                <c:pt idx="0">
                  <c:v> Huinca Renanco </c:v>
                </c:pt>
              </c:strCache>
            </c:strRef>
          </c:tx>
          <c:spPr>
            <a:pattFill prst="narHorz">
              <a:fgClr>
                <a:schemeClr val="accent6">
                  <a:lumMod val="60000"/>
                </a:schemeClr>
              </a:fgClr>
              <a:bgClr>
                <a:schemeClr val="accent6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'info - Share cba '!$H$38</c:f>
              <c:numCache>
                <c:formatCode>0%</c:formatCode>
                <c:ptCount val="1"/>
                <c:pt idx="0">
                  <c:v>0.94366197183098599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34F-469D-9C05-AC47461315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483142399"/>
        <c:axId val="611394463"/>
      </c:barChart>
      <c:catAx>
        <c:axId val="4831423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1394463"/>
        <c:crosses val="autoZero"/>
        <c:auto val="1"/>
        <c:lblAlgn val="ctr"/>
        <c:lblOffset val="100"/>
        <c:noMultiLvlLbl val="0"/>
      </c:catAx>
      <c:valAx>
        <c:axId val="61139446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8314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b="1" u="sng">
                <a:solidFill>
                  <a:schemeClr val="accent1">
                    <a:lumMod val="50000"/>
                  </a:schemeClr>
                </a:solidFill>
              </a:rPr>
              <a:t>Q clientes</a:t>
            </a:r>
            <a:r>
              <a:rPr lang="es-AR" b="1" u="sng" baseline="0">
                <a:solidFill>
                  <a:schemeClr val="accent1">
                    <a:lumMod val="50000"/>
                  </a:schemeClr>
                </a:solidFill>
              </a:rPr>
              <a:t> Activos Totales</a:t>
            </a:r>
            <a:endParaRPr lang="es-AR" b="1" u="sng">
              <a:solidFill>
                <a:schemeClr val="accent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36662700725116593"/>
          <c:y val="5.267489985029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rgbClr val="FFCC29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'info - Share cba '!$O$87:$O$100</c15:sqref>
                  </c15:fullRef>
                </c:ext>
              </c:extLst>
              <c:f>'info - Share cba '!$O$87:$O$96</c:f>
              <c:strCache>
                <c:ptCount val="10"/>
                <c:pt idx="0">
                  <c:v>Ariel</c:v>
                </c:pt>
                <c:pt idx="1">
                  <c:v>Guillermo</c:v>
                </c:pt>
                <c:pt idx="2">
                  <c:v>Juan Pablo</c:v>
                </c:pt>
                <c:pt idx="3">
                  <c:v>Martin</c:v>
                </c:pt>
                <c:pt idx="4">
                  <c:v>Nelson</c:v>
                </c:pt>
                <c:pt idx="5">
                  <c:v>Patricio</c:v>
                </c:pt>
                <c:pt idx="6">
                  <c:v>RBM</c:v>
                </c:pt>
                <c:pt idx="7">
                  <c:v>Rodrigo</c:v>
                </c:pt>
                <c:pt idx="8">
                  <c:v>Corporativo</c:v>
                </c:pt>
                <c:pt idx="9">
                  <c:v>Nelson 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'info - Share cba '!$P$87:$P$100</c15:sqref>
                  </c15:fullRef>
                </c:ext>
              </c:extLst>
              <c:f>'info - Share cba '!$P$87:$P$96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9D-4EC7-96A0-C5BA4B7F04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62139264"/>
        <c:axId val="1714579344"/>
        <c:axId val="0"/>
      </c:bar3DChart>
      <c:catAx>
        <c:axId val="2062139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14579344"/>
        <c:crosses val="autoZero"/>
        <c:auto val="1"/>
        <c:lblAlgn val="ctr"/>
        <c:lblOffset val="100"/>
        <c:noMultiLvlLbl val="0"/>
      </c:catAx>
      <c:valAx>
        <c:axId val="1714579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213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1650186849320414"/>
          <c:y val="4.5197747424504879E-2"/>
          <c:w val="0.54863682931826829"/>
          <c:h val="0.9096045051509902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CF-4D91-BFED-1223729E8F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CF-4D91-BFED-1223729E8F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CF-4D91-BFED-1223729E8F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CF-4D91-BFED-1223729E8F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2CF-4D91-BFED-1223729E8F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2CF-4D91-BFED-1223729E8F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2CF-4D91-BFED-1223729E8F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2CF-4D91-BFED-1223729E8F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2CF-4D91-BFED-1223729E8F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2CF-4D91-BFED-1223729E8F4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2CF-4D91-BFED-1223729E8F4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2CF-4D91-BFED-1223729E8F4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2CF-4D91-BFED-1223729E8F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'info - Share cba '!$Q$29:$Q$41</c:f>
              <c:strCache>
                <c:ptCount val="13"/>
                <c:pt idx="0">
                  <c:v>OTTAVIANI HERMANOS SOCIEDAD</c:v>
                </c:pt>
                <c:pt idx="1">
                  <c:v>RAMACCIOTTI JUAN</c:v>
                </c:pt>
                <c:pt idx="2">
                  <c:v>MARIN JOSE</c:v>
                </c:pt>
                <c:pt idx="3">
                  <c:v>BAGHIN NESTOR CARLOS</c:v>
                </c:pt>
                <c:pt idx="4">
                  <c:v>ATILIO LUCERO SA</c:v>
                </c:pt>
                <c:pt idx="5">
                  <c:v>COLMAN EDITH GRACIELA</c:v>
                </c:pt>
                <c:pt idx="6">
                  <c:v>ATALBA SA</c:v>
                </c:pt>
                <c:pt idx="7">
                  <c:v>GARCIA JOSE LUIS</c:v>
                </c:pt>
                <c:pt idx="8">
                  <c:v>CAPRICCIO ALBERTO EDUARDO</c:v>
                </c:pt>
                <c:pt idx="9">
                  <c:v>APPENDINO SRL</c:v>
                </c:pt>
                <c:pt idx="10">
                  <c:v>TORLETTI SERGIO MIGUEL</c:v>
                </c:pt>
                <c:pt idx="11">
                  <c:v>ACCOTTO ALDO ABEL</c:v>
                </c:pt>
                <c:pt idx="12">
                  <c:v>BOCHETTO GUSTAVO EDGARDO</c:v>
                </c:pt>
              </c:strCache>
            </c:strRef>
          </c:cat>
          <c:val>
            <c:numRef>
              <c:f>'info - Share cba '!$R$29:$R$41</c:f>
              <c:numCache>
                <c:formatCode>General</c:formatCode>
                <c:ptCount val="13"/>
                <c:pt idx="0">
                  <c:v>547</c:v>
                </c:pt>
                <c:pt idx="1">
                  <c:v>425</c:v>
                </c:pt>
                <c:pt idx="2">
                  <c:v>285</c:v>
                </c:pt>
                <c:pt idx="3">
                  <c:v>236</c:v>
                </c:pt>
                <c:pt idx="4">
                  <c:v>235</c:v>
                </c:pt>
                <c:pt idx="5">
                  <c:v>230</c:v>
                </c:pt>
                <c:pt idx="6">
                  <c:v>195</c:v>
                </c:pt>
                <c:pt idx="7">
                  <c:v>178</c:v>
                </c:pt>
                <c:pt idx="8">
                  <c:v>160</c:v>
                </c:pt>
                <c:pt idx="9">
                  <c:v>147</c:v>
                </c:pt>
                <c:pt idx="10">
                  <c:v>140</c:v>
                </c:pt>
                <c:pt idx="11">
                  <c:v>113</c:v>
                </c:pt>
                <c:pt idx="12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2CF-4D91-BFED-1223729E8F4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6.4436183395291197E-2"/>
          <c:y val="2.1825950171829089E-2"/>
          <c:w val="0.38507293465640213"/>
          <c:h val="0.952239213526841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'info - Share cba '!$G$26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DFF-42C8-9E88-A5B70581264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DFF-42C8-9E88-A5B70581264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DFF-42C8-9E88-A5B705812648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DFF-42C8-9E88-A5B705812648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DFF-42C8-9E88-A5B705812648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DFF-42C8-9E88-A5B705812648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DFF-42C8-9E88-A5B705812648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DFF-42C8-9E88-A5B705812648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DFF-42C8-9E88-A5B705812648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DFF-42C8-9E88-A5B705812648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DFF-42C8-9E88-A5B705812648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DFF-42C8-9E88-A5B7058126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'info - Share cba '!$F$27:$F$38</c:f>
              <c:numCache>
                <c:formatCode>_-* #,##0_-;\-* #,##0_-;_-* "-"??_-;_-@_-</c:formatCode>
                <c:ptCount val="12"/>
                <c:pt idx="0">
                  <c:v>788</c:v>
                </c:pt>
                <c:pt idx="1">
                  <c:v>475</c:v>
                </c:pt>
                <c:pt idx="2">
                  <c:v>425</c:v>
                </c:pt>
                <c:pt idx="3">
                  <c:v>367</c:v>
                </c:pt>
                <c:pt idx="4">
                  <c:v>330</c:v>
                </c:pt>
                <c:pt idx="5">
                  <c:v>323</c:v>
                </c:pt>
                <c:pt idx="6">
                  <c:v>264</c:v>
                </c:pt>
                <c:pt idx="7">
                  <c:v>245</c:v>
                </c:pt>
                <c:pt idx="8">
                  <c:v>236</c:v>
                </c:pt>
                <c:pt idx="9">
                  <c:v>159</c:v>
                </c:pt>
                <c:pt idx="10">
                  <c:v>155</c:v>
                </c:pt>
                <c:pt idx="11">
                  <c:v>138</c:v>
                </c:pt>
              </c:numCache>
            </c:numRef>
          </c:cat>
          <c:val>
            <c:numRef>
              <c:f>'info - Share cba '!$G$27:$G$38</c:f>
              <c:numCache>
                <c:formatCode>_-* #,##0_-;\-* #,##0_-;_-* "-"??_-;_-@_-</c:formatCode>
                <c:ptCount val="12"/>
                <c:pt idx="0">
                  <c:v>406</c:v>
                </c:pt>
                <c:pt idx="1">
                  <c:v>559</c:v>
                </c:pt>
                <c:pt idx="2">
                  <c:v>336</c:v>
                </c:pt>
                <c:pt idx="3">
                  <c:v>418</c:v>
                </c:pt>
                <c:pt idx="4">
                  <c:v>186</c:v>
                </c:pt>
                <c:pt idx="5">
                  <c:v>172</c:v>
                </c:pt>
                <c:pt idx="6">
                  <c:v>318</c:v>
                </c:pt>
                <c:pt idx="7">
                  <c:v>220</c:v>
                </c:pt>
                <c:pt idx="8">
                  <c:v>292</c:v>
                </c:pt>
                <c:pt idx="9">
                  <c:v>113</c:v>
                </c:pt>
                <c:pt idx="10">
                  <c:v>126</c:v>
                </c:pt>
                <c:pt idx="11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DFF-42C8-9E88-A5B7058126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87859232"/>
        <c:axId val="1693186736"/>
      </c:barChart>
      <c:catAx>
        <c:axId val="1187859232"/>
        <c:scaling>
          <c:orientation val="minMax"/>
        </c:scaling>
        <c:delete val="0"/>
        <c:axPos val="b"/>
        <c:numFmt formatCode="_-* #,##0_-;\-* #,##0_-;_-* &quot;-&quot;??_-;_-@_-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93186736"/>
        <c:crosses val="autoZero"/>
        <c:auto val="1"/>
        <c:lblAlgn val="ctr"/>
        <c:lblOffset val="100"/>
        <c:noMultiLvlLbl val="0"/>
      </c:catAx>
      <c:valAx>
        <c:axId val="1693186736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118785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plotSurface>
          <cx:spPr>
            <a:noFill/>
          </cx:spPr>
        </cx:plotSurface>
        <cx:series layoutId="funnel" uniqueId="{7161CC7E-12AE-4488-B0AA-549C482CD1AF}">
          <cx:spPr>
            <a:solidFill>
              <a:srgbClr val="FFC000"/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/>
                </a:pPr>
                <a:endParaRPr lang="es-ES" sz="1000" b="0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150000006"/>
        <cx:tickLabels/>
        <cx:spPr>
          <a:ln>
            <a:solidFill>
              <a:schemeClr val="bg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aseline="0">
                <a:solidFill>
                  <a:schemeClr val="accent1">
                    <a:lumMod val="75000"/>
                  </a:schemeClr>
                </a:solidFill>
              </a:defRPr>
            </a:pPr>
            <a:endParaRPr lang="es-ES" sz="1000" b="0" i="0" u="none" strike="noStrike" baseline="0">
              <a:solidFill>
                <a:schemeClr val="accent1">
                  <a:lumMod val="75000"/>
                </a:schemeClr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_xlchart.v2.3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400" b="1" i="0">
                <a:solidFill>
                  <a:schemeClr val="bg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s-AR" b="1">
                <a:solidFill>
                  <a:schemeClr val="accent1">
                    <a:lumMod val="50000"/>
                  </a:schemeClr>
                </a:solidFill>
              </a:rPr>
              <a:t>Share </a:t>
            </a:r>
            <a:r>
              <a:rPr lang="es-AR" b="1" u="sng">
                <a:solidFill>
                  <a:schemeClr val="accent1">
                    <a:lumMod val="50000"/>
                  </a:schemeClr>
                </a:solidFill>
              </a:rPr>
              <a:t>interior</a:t>
            </a:r>
            <a:r>
              <a:rPr lang="es-AR" b="1">
                <a:solidFill>
                  <a:schemeClr val="accent1">
                    <a:lumMod val="50000"/>
                  </a:schemeClr>
                </a:solidFill>
              </a:rPr>
              <a:t> sin zonas principales</a:t>
            </a:r>
          </a:p>
        </cx:rich>
      </cx:tx>
    </cx:title>
    <cx:plotArea>
      <cx:plotAreaRegion>
        <cx:series layoutId="funnel" uniqueId="{8A2AA3FB-6C7A-4F18-81CD-35A5F496A649}" formatIdx="0">
          <cx:tx>
            <cx:txData>
              <cx:f>_xlchart.v2.2</cx:f>
              <cx:v> Interior </cx:v>
            </cx:txData>
          </cx:tx>
          <cx:spPr>
            <a:solidFill>
              <a:srgbClr val="FFCC29"/>
            </a:solidFill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chemeClr val="bg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s-AR">
                  <a:solidFill>
                    <a:schemeClr val="bg1"/>
                  </a:solidFill>
                </a:endParaRPr>
              </a:p>
            </cx:txPr>
            <cx:visibility seriesName="0" categoryName="0" value="1"/>
            <cx:dataLabel idx="0">
              <cx:txPr>
                <a:bodyPr vertOverflow="overflow" horzOverflow="overflow" wrap="square" lIns="0" tIns="0" rIns="0" bIns="0"/>
                <a:lstStyle/>
                <a:p>
                  <a:pPr algn="ctr" rtl="0">
                    <a:defRPr sz="1050" b="1">
                      <a:solidFill>
                        <a:schemeClr val="tx1"/>
                      </a:solidFill>
                    </a:defRPr>
                  </a:pPr>
                  <a:r>
                    <a:rPr lang="es-AR" sz="1050" b="1">
                      <a:solidFill>
                        <a:schemeClr val="tx1"/>
                      </a:solidFill>
                    </a:rPr>
                    <a:t>44%</a:t>
                  </a:r>
                </a:p>
              </cx:txPr>
            </cx:dataLabel>
          </cx:dataLabels>
          <cx:dataId val="0"/>
        </cx:series>
      </cx:plotAreaRegion>
      <cx:axis id="0" hidden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bg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s-AR">
              <a:solidFill>
                <a:schemeClr val="bg1"/>
              </a:solidFill>
            </a:endParaRPr>
          </a:p>
        </cx:txPr>
      </cx:axis>
      <cx:axis id="1" hidden="1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bg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s-AR">
              <a:solidFill>
                <a:schemeClr val="bg1"/>
              </a:solidFill>
            </a:endParaRPr>
          </a:p>
        </cx:txPr>
      </cx:axis>
    </cx:plotArea>
  </cx:chart>
  <cx:spPr>
    <a:noFill/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title pos="t" align="ctr" overlay="0">
      <cx:tx>
        <cx:txData>
          <cx:v>Share Capital e Interior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1" i="0" u="sng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s-AR" b="1" u="sng">
              <a:solidFill>
                <a:schemeClr val="accent1">
                  <a:lumMod val="50000"/>
                </a:schemeClr>
              </a:solidFill>
            </a:rPr>
            <a:t>Share Capital e Interior</a:t>
          </a:r>
        </a:p>
      </cx:txPr>
    </cx:title>
    <cx:plotArea>
      <cx:plotAreaRegion>
        <cx:series layoutId="funnel" uniqueId="{38FA8529-3967-4245-8953-90C4064546A4}">
          <cx:spPr>
            <a:solidFill>
              <a:srgbClr val="FFCC29"/>
            </a:solidFill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s-AR" sz="1000" b="1">
                  <a:solidFill>
                    <a:sysClr val="windowText" lastClr="000000"/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1000" b="0" i="0">
                <a:solidFill>
                  <a:schemeClr val="accent1">
                    <a:lumMod val="7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s-AR" sz="1000">
              <a:solidFill>
                <a:schemeClr val="accent1">
                  <a:lumMod val="75000"/>
                </a:schemeClr>
              </a:solidFill>
            </a:endParaRPr>
          </a:p>
        </cx:txPr>
      </cx:axis>
    </cx:plotArea>
  </cx:chart>
  <cx:spPr>
    <a:noFill/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_xlchart.v2.7</cx:f>
      </cx:numDim>
    </cx:data>
  </cx:chartData>
  <cx:chart>
    <cx:title pos="t" align="ctr" overlay="0">
      <cx:tx>
        <cx:txData>
          <cx:v>Share Unidad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1" i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s-AR" b="1" u="sng">
              <a:solidFill>
                <a:schemeClr val="accent1">
                  <a:lumMod val="50000"/>
                </a:schemeClr>
              </a:solidFill>
            </a:rPr>
            <a:t>Share Unidad</a:t>
          </a:r>
        </a:p>
      </cx:txPr>
    </cx:title>
    <cx:plotArea>
      <cx:plotAreaRegion>
        <cx:series layoutId="funnel" uniqueId="{716FA52A-9F1C-4FF3-B7EC-204E34997530}">
          <cx:tx>
            <cx:txData>
              <cx:f>_xlchart.v2.6</cx:f>
              <cx:v> Unidad </cx:v>
            </cx:txData>
          </cx:tx>
          <cx:spPr>
            <a:solidFill>
              <a:srgbClr val="FFCC29"/>
            </a:solidFill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50" b="1" i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s-AR" sz="1050" b="1">
                  <a:solidFill>
                    <a:sysClr val="windowText" lastClr="000000"/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bg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s-AR">
              <a:solidFill>
                <a:schemeClr val="bg1"/>
              </a:solidFill>
            </a:endParaRPr>
          </a:p>
        </cx:txPr>
      </cx:axis>
      <cx:axis id="1" hidden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bg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s-AR">
              <a:solidFill>
                <a:schemeClr val="bg1"/>
              </a:solidFill>
            </a:endParaRPr>
          </a:p>
        </cx:txPr>
      </cx:axis>
    </cx:plotArea>
  </cx:chart>
  <cx:spPr>
    <a:noFill/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_xlchart.v2.10</cx:f>
      </cx:strDim>
      <cx:numDim type="val">
        <cx:f>_xlchart.v2.11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C3557C7E-93C6-4BBB-AC9F-51D8DCFB26D5}">
          <cx:spPr>
            <a:solidFill>
              <a:srgbClr val="FFCC29"/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>
                <a:solidFill>
                  <a:schemeClr val="accent1">
                    <a:lumMod val="75000"/>
                  </a:schemeClr>
                </a:solidFill>
              </a:defRPr>
            </a:pPr>
            <a:endParaRPr lang="es-ES" sz="1000" b="1" i="0" u="none" strike="noStrike" baseline="0">
              <a:solidFill>
                <a:schemeClr val="accent1">
                  <a:lumMod val="75000"/>
                </a:schemeClr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_xlchart.v2.8</cx:f>
      </cx:strDim>
      <cx:numDim type="val">
        <cx:f>_xlchart.v2.9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5A494391-DD9E-4296-A10B-D10F05AF886C}">
          <cx:spPr>
            <a:solidFill>
              <a:srgbClr val="92D050"/>
            </a:solidFill>
          </cx:spPr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>
                <a:solidFill>
                  <a:schemeClr val="bg1"/>
                </a:solidFill>
              </a:defRPr>
            </a:pPr>
            <a:endParaRPr lang="es-ES" sz="10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_xlchart.v2.14</cx:f>
      </cx:strDim>
      <cx:numDim type="val">
        <cx:f>_xlchart.v2.15</cx:f>
      </cx:numDim>
    </cx:data>
  </cx:chartData>
  <cx:chart>
    <cx:title pos="t" align="ctr" overlay="0">
      <cx:tx>
        <cx:txData>
          <cx:v>Share Localidades La Rioja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s-AR" b="1" u="sng">
              <a:solidFill>
                <a:schemeClr val="accent1">
                  <a:lumMod val="50000"/>
                </a:schemeClr>
              </a:solidFill>
            </a:rPr>
            <a:t>Share Localidades La Rioja</a:t>
          </a:r>
        </a:p>
      </cx:txPr>
    </cx:title>
    <cx:plotArea>
      <cx:plotAreaRegion>
        <cx:series layoutId="funnel" uniqueId="{A67F5226-EA4F-4510-8965-24A6EE17C88B}">
          <cx:spPr>
            <a:solidFill>
              <a:srgbClr val="FFC000"/>
            </a:solidFill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50" b="1" i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s-AR" sz="1050" b="1">
                  <a:solidFill>
                    <a:schemeClr val="tx1"/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1100" b="1" i="0">
                <a:solidFill>
                  <a:schemeClr val="accent1">
                    <a:lumMod val="7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s-AR" sz="1100" b="1">
              <a:solidFill>
                <a:schemeClr val="accent1">
                  <a:lumMod val="75000"/>
                </a:schemeClr>
              </a:solidFill>
            </a:endParaRPr>
          </a:p>
        </cx:txPr>
      </cx:axis>
    </cx:plotArea>
  </cx:chart>
  <cx:spPr>
    <a:noFill/>
    <a:ln>
      <a:noFill/>
    </a:ln>
  </cx:spPr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_xlchart.v2.12</cx:f>
      </cx:strDim>
      <cx:numDim type="val">
        <cx:f>_xlchart.v2.13</cx:f>
      </cx:numDim>
    </cx:data>
  </cx:chartData>
  <cx:chart>
    <cx:title pos="t" align="ctr" overlay="0">
      <cx:tx>
        <cx:txData>
          <cx:v>Q clientes activos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chemeClr val="accent1">
                  <a:lumMod val="7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s-AR" b="1" u="sng">
              <a:solidFill>
                <a:schemeClr val="accent1">
                  <a:lumMod val="75000"/>
                </a:schemeClr>
              </a:solidFill>
            </a:rPr>
            <a:t>Q clientes activos</a:t>
          </a:r>
        </a:p>
      </cx:txPr>
    </cx:title>
    <cx:plotArea>
      <cx:plotAreaRegion>
        <cx:series layoutId="funnel" uniqueId="{BADBC7F7-95D5-41C2-A2C9-24FEBC9542F3}">
          <cx:spPr>
            <a:solidFill>
              <a:srgbClr val="FFC000"/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50" b="1" baseline="0">
                    <a:solidFill>
                      <a:schemeClr val="tx1"/>
                    </a:solidFill>
                  </a:defRPr>
                </a:pPr>
                <a:endParaRPr lang="es-ES" sz="95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1100" b="1" i="0">
                <a:solidFill>
                  <a:schemeClr val="bg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s-AR" sz="1100" b="1">
              <a:solidFill>
                <a:schemeClr val="bg1"/>
              </a:solidFill>
            </a:endParaRPr>
          </a:p>
        </cx:txPr>
      </cx:axis>
    </cx:plotArea>
  </cx:chart>
  <cx:spPr>
    <a:noFill/>
    <a:ln>
      <a:noFill/>
    </a:ln>
  </cx:spPr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_xlchart.v2.16</cx:f>
      </cx:strDim>
      <cx:numDim type="val">
        <cx:f>_xlchart.v2.17</cx:f>
      </cx:numDim>
    </cx:data>
  </cx:chartData>
  <cx:chart>
    <cx:title pos="t" align="ctr" overlay="0">
      <cx:tx>
        <cx:txData>
          <cx:v>Q Clientes positivados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s-AR" b="1" u="sng">
              <a:solidFill>
                <a:schemeClr val="accent1">
                  <a:lumMod val="75000"/>
                </a:schemeClr>
              </a:solidFill>
            </a:rPr>
            <a:t>Q Clientes positivados</a:t>
          </a:r>
        </a:p>
      </cx:txPr>
    </cx:title>
    <cx:plotArea>
      <cx:plotAreaRegion>
        <cx:series layoutId="funnel" uniqueId="{6D19032C-C775-4455-A8F4-A9011BB6B63E}">
          <cx:spPr>
            <a:solidFill>
              <a:srgbClr val="92D050"/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50" baseline="0">
                    <a:solidFill>
                      <a:sysClr val="windowText" lastClr="000000"/>
                    </a:solidFill>
                  </a:defRPr>
                </a:pPr>
                <a:endParaRPr lang="es-ES" sz="950" b="0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1100" b="1" i="0">
                <a:solidFill>
                  <a:schemeClr val="bg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s-AR" sz="1100" b="1">
              <a:solidFill>
                <a:schemeClr val="bg1"/>
              </a:solidFill>
            </a:endParaRPr>
          </a:p>
        </cx:txPr>
      </cx:axis>
    </cx:plotArea>
  </cx:chart>
  <cx:spPr>
    <a:noFill/>
    <a:ln>
      <a:noFill/>
    </a:ln>
  </cx:spPr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_xlchart.v2.18</cx:f>
      </cx:strDim>
      <cx:numDim type="val">
        <cx:f>_xlchart.v2.19</cx:f>
      </cx:numDim>
    </cx:data>
  </cx:chartData>
  <cx:chart>
    <cx:plotArea>
      <cx:plotAreaRegion>
        <cx:plotSurface>
          <cx:spPr>
            <a:noFill/>
          </cx:spPr>
        </cx:plotSurface>
        <cx:series layoutId="funnel" uniqueId="{08BFB2DD-FB5E-4DD9-A24B-7AA1DD0FF7EF}" formatIdx="0">
          <cx:spPr>
            <a:solidFill>
              <a:srgbClr val="FFC000"/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150000006"/>
        <cx:tickLabels/>
        <cx:spPr>
          <a:ln>
            <a:solidFill>
              <a:schemeClr val="bg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s-ES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hart" Target="../charts/chart4.xml"/><Relationship Id="rId18" Type="http://schemas.openxmlformats.org/officeDocument/2006/relationships/chart" Target="../charts/chart7.xml"/><Relationship Id="rId3" Type="http://schemas.openxmlformats.org/officeDocument/2006/relationships/chart" Target="../charts/chart2.xml"/><Relationship Id="rId21" Type="http://schemas.openxmlformats.org/officeDocument/2006/relationships/image" Target="../media/image13.svg"/><Relationship Id="rId7" Type="http://schemas.openxmlformats.org/officeDocument/2006/relationships/image" Target="../media/image5.svg"/><Relationship Id="rId12" Type="http://schemas.openxmlformats.org/officeDocument/2006/relationships/image" Target="../media/image9.svg"/><Relationship Id="rId17" Type="http://schemas.openxmlformats.org/officeDocument/2006/relationships/chart" Target="../charts/chart6.xml"/><Relationship Id="rId2" Type="http://schemas.openxmlformats.org/officeDocument/2006/relationships/chart" Target="../charts/chart1.xml"/><Relationship Id="rId16" Type="http://schemas.openxmlformats.org/officeDocument/2006/relationships/chart" Target="../charts/chart5.xml"/><Relationship Id="rId20" Type="http://schemas.openxmlformats.org/officeDocument/2006/relationships/image" Target="../media/image12.png"/><Relationship Id="rId1" Type="http://schemas.openxmlformats.org/officeDocument/2006/relationships/image" Target="../media/image1.jp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image" Target="../media/image3.svg"/><Relationship Id="rId15" Type="http://schemas.openxmlformats.org/officeDocument/2006/relationships/image" Target="../media/image11.svg"/><Relationship Id="rId10" Type="http://schemas.openxmlformats.org/officeDocument/2006/relationships/chart" Target="../charts/chart3.xml"/><Relationship Id="rId19" Type="http://schemas.openxmlformats.org/officeDocument/2006/relationships/chart" Target="../charts/chart8.xml"/><Relationship Id="rId4" Type="http://schemas.openxmlformats.org/officeDocument/2006/relationships/image" Target="../media/image2.png"/><Relationship Id="rId9" Type="http://schemas.openxmlformats.org/officeDocument/2006/relationships/image" Target="../media/image7.svg"/><Relationship Id="rId1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svg"/><Relationship Id="rId3" Type="http://schemas.openxmlformats.org/officeDocument/2006/relationships/chart" Target="../charts/chart9.xml"/><Relationship Id="rId7" Type="http://schemas.openxmlformats.org/officeDocument/2006/relationships/image" Target="../media/image14.png"/><Relationship Id="rId2" Type="http://schemas.microsoft.com/office/2014/relationships/chartEx" Target="../charts/chartEx1.xml"/><Relationship Id="rId1" Type="http://schemas.openxmlformats.org/officeDocument/2006/relationships/image" Target="../media/image1.jpg"/><Relationship Id="rId6" Type="http://schemas.microsoft.com/office/2014/relationships/chartEx" Target="../charts/chartEx4.xml"/><Relationship Id="rId5" Type="http://schemas.microsoft.com/office/2014/relationships/chartEx" Target="../charts/chartEx3.xml"/><Relationship Id="rId10" Type="http://schemas.microsoft.com/office/2014/relationships/chartEx" Target="../charts/chartEx6.xml"/><Relationship Id="rId4" Type="http://schemas.microsoft.com/office/2014/relationships/chartEx" Target="../charts/chartEx2.xml"/><Relationship Id="rId9" Type="http://schemas.microsoft.com/office/2014/relationships/chartEx" Target="../charts/chartEx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chart" Target="../charts/chart10.xml"/><Relationship Id="rId1" Type="http://schemas.openxmlformats.org/officeDocument/2006/relationships/image" Target="../media/image1.jpg"/><Relationship Id="rId4" Type="http://schemas.openxmlformats.org/officeDocument/2006/relationships/image" Target="../media/image17.svg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microsoft.com/office/2014/relationships/chartEx" Target="../charts/chartEx7.xml"/><Relationship Id="rId1" Type="http://schemas.openxmlformats.org/officeDocument/2006/relationships/image" Target="../media/image1.jpg"/><Relationship Id="rId4" Type="http://schemas.microsoft.com/office/2014/relationships/chartEx" Target="../charts/chartEx9.xml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2" Type="http://schemas.openxmlformats.org/officeDocument/2006/relationships/chart" Target="../charts/chart11.xml"/><Relationship Id="rId1" Type="http://schemas.openxmlformats.org/officeDocument/2006/relationships/image" Target="../media/image18.jpg"/><Relationship Id="rId5" Type="http://schemas.openxmlformats.org/officeDocument/2006/relationships/chart" Target="../charts/chart12.xml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709082</xdr:colOff>
      <xdr:row>0</xdr:row>
      <xdr:rowOff>0</xdr:rowOff>
    </xdr:from>
    <xdr:to>
      <xdr:col>18</xdr:col>
      <xdr:colOff>190499</xdr:colOff>
      <xdr:row>30</xdr:row>
      <xdr:rowOff>179917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DBAD768-7A51-4A2C-AE29-1AA4A63B3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995082" y="0"/>
          <a:ext cx="10911417" cy="589491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412750</xdr:colOff>
      <xdr:row>11</xdr:row>
      <xdr:rowOff>105833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0B710F1-297D-42CC-90A9-141876B139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283633</xdr:colOff>
      <xdr:row>3</xdr:row>
      <xdr:rowOff>158750</xdr:rowOff>
    </xdr:from>
    <xdr:to>
      <xdr:col>3</xdr:col>
      <xdr:colOff>131233</xdr:colOff>
      <xdr:row>7</xdr:row>
      <xdr:rowOff>101600</xdr:rowOff>
    </xdr:to>
    <xdr:sp macro="" textlink="'Datos Evol.'!$X$18">
      <xdr:nvSpPr>
        <xdr:cNvPr id="6" name="CuadroTexto 5">
          <a:extLst>
            <a:ext uri="{FF2B5EF4-FFF2-40B4-BE49-F238E27FC236}">
              <a16:creationId xmlns:a16="http://schemas.microsoft.com/office/drawing/2014/main" id="{A735FC77-D6A7-4002-ACD6-EF1F46CE7BC2}"/>
            </a:ext>
          </a:extLst>
        </xdr:cNvPr>
        <xdr:cNvSpPr txBox="1"/>
      </xdr:nvSpPr>
      <xdr:spPr>
        <a:xfrm>
          <a:off x="1045633" y="730250"/>
          <a:ext cx="1371600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8564F39-8BD7-4001-B23E-9DFF715762F0}" type="TxLink">
            <a:rPr lang="en-US" sz="3200" b="0" i="0" u="none" strike="noStrike">
              <a:solidFill>
                <a:srgbClr val="FFC000"/>
              </a:solidFill>
              <a:latin typeface="Impact" panose="020B0806030902050204" pitchFamily="34" charset="0"/>
              <a:cs typeface="Calibri"/>
            </a:rPr>
            <a:pPr algn="ctr"/>
            <a:t>125%</a:t>
          </a:fld>
          <a:endParaRPr lang="es-AR" sz="7200" b="0">
            <a:solidFill>
              <a:srgbClr val="FFC000"/>
            </a:solidFill>
            <a:latin typeface="Impact" panose="020B0806030902050204" pitchFamily="34" charset="0"/>
          </a:endParaRPr>
        </a:p>
      </xdr:txBody>
    </xdr:sp>
    <xdr:clientData/>
  </xdr:twoCellAnchor>
  <xdr:twoCellAnchor>
    <xdr:from>
      <xdr:col>1</xdr:col>
      <xdr:colOff>73026</xdr:colOff>
      <xdr:row>9</xdr:row>
      <xdr:rowOff>118533</xdr:rowOff>
    </xdr:from>
    <xdr:to>
      <xdr:col>3</xdr:col>
      <xdr:colOff>139701</xdr:colOff>
      <xdr:row>12</xdr:row>
      <xdr:rowOff>23283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C98123E-C689-4B75-95E2-C453F5029818}"/>
            </a:ext>
          </a:extLst>
        </xdr:cNvPr>
        <xdr:cNvSpPr txBox="1"/>
      </xdr:nvSpPr>
      <xdr:spPr>
        <a:xfrm>
          <a:off x="835026" y="1833033"/>
          <a:ext cx="15906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600" b="1">
              <a:solidFill>
                <a:schemeClr val="accent1">
                  <a:lumMod val="60000"/>
                  <a:lumOff val="40000"/>
                </a:schemeClr>
              </a:solidFill>
            </a:rPr>
            <a:t>VOLUMEN</a:t>
          </a:r>
        </a:p>
      </xdr:txBody>
    </xdr:sp>
    <xdr:clientData/>
  </xdr:twoCellAnchor>
  <xdr:twoCellAnchor>
    <xdr:from>
      <xdr:col>3</xdr:col>
      <xdr:colOff>275168</xdr:colOff>
      <xdr:row>0</xdr:row>
      <xdr:rowOff>0</xdr:rowOff>
    </xdr:from>
    <xdr:to>
      <xdr:col>7</xdr:col>
      <xdr:colOff>740834</xdr:colOff>
      <xdr:row>11</xdr:row>
      <xdr:rowOff>42332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148CE1FE-CE08-4471-AD76-33D0A8BDA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447676</xdr:colOff>
      <xdr:row>9</xdr:row>
      <xdr:rowOff>101600</xdr:rowOff>
    </xdr:from>
    <xdr:to>
      <xdr:col>6</xdr:col>
      <xdr:colOff>514351</xdr:colOff>
      <xdr:row>12</xdr:row>
      <xdr:rowOff>6350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56C7A66A-0CF4-42AE-8E3F-EA5968535BE7}"/>
            </a:ext>
          </a:extLst>
        </xdr:cNvPr>
        <xdr:cNvSpPr txBox="1"/>
      </xdr:nvSpPr>
      <xdr:spPr>
        <a:xfrm>
          <a:off x="3495676" y="1816100"/>
          <a:ext cx="15906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600" b="1">
              <a:solidFill>
                <a:schemeClr val="accent1">
                  <a:lumMod val="60000"/>
                  <a:lumOff val="40000"/>
                </a:schemeClr>
              </a:solidFill>
            </a:rPr>
            <a:t>POSITIVACION</a:t>
          </a:r>
        </a:p>
      </xdr:txBody>
    </xdr:sp>
    <xdr:clientData/>
  </xdr:twoCellAnchor>
  <xdr:twoCellAnchor editAs="oneCell">
    <xdr:from>
      <xdr:col>6</xdr:col>
      <xdr:colOff>328083</xdr:colOff>
      <xdr:row>8</xdr:row>
      <xdr:rowOff>74085</xdr:rowOff>
    </xdr:from>
    <xdr:to>
      <xdr:col>7</xdr:col>
      <xdr:colOff>190499</xdr:colOff>
      <xdr:row>11</xdr:row>
      <xdr:rowOff>127001</xdr:rowOff>
    </xdr:to>
    <xdr:pic>
      <xdr:nvPicPr>
        <xdr:cNvPr id="14" name="Gráfico 13" descr="Quiosco">
          <a:extLst>
            <a:ext uri="{FF2B5EF4-FFF2-40B4-BE49-F238E27FC236}">
              <a16:creationId xmlns:a16="http://schemas.microsoft.com/office/drawing/2014/main" id="{432E1B9F-4A21-42A0-B074-1D140158C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900083" y="1598085"/>
          <a:ext cx="624416" cy="624416"/>
        </a:xfrm>
        <a:prstGeom prst="rect">
          <a:avLst/>
        </a:prstGeom>
      </xdr:spPr>
    </xdr:pic>
    <xdr:clientData/>
  </xdr:twoCellAnchor>
  <xdr:twoCellAnchor editAs="oneCell">
    <xdr:from>
      <xdr:col>2</xdr:col>
      <xdr:colOff>670417</xdr:colOff>
      <xdr:row>9</xdr:row>
      <xdr:rowOff>24832</xdr:rowOff>
    </xdr:from>
    <xdr:to>
      <xdr:col>3</xdr:col>
      <xdr:colOff>529168</xdr:colOff>
      <xdr:row>12</xdr:row>
      <xdr:rowOff>74083</xdr:rowOff>
    </xdr:to>
    <xdr:pic>
      <xdr:nvPicPr>
        <xdr:cNvPr id="18" name="Gráfico 17" descr="Batería en carga">
          <a:extLst>
            <a:ext uri="{FF2B5EF4-FFF2-40B4-BE49-F238E27FC236}">
              <a16:creationId xmlns:a16="http://schemas.microsoft.com/office/drawing/2014/main" id="{0E1BDFB8-7253-48AD-A6AB-152E321DD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194417" y="1739332"/>
          <a:ext cx="620751" cy="620751"/>
        </a:xfrm>
        <a:prstGeom prst="rect">
          <a:avLst/>
        </a:prstGeom>
      </xdr:spPr>
    </xdr:pic>
    <xdr:clientData/>
  </xdr:twoCellAnchor>
  <xdr:twoCellAnchor>
    <xdr:from>
      <xdr:col>0</xdr:col>
      <xdr:colOff>402167</xdr:colOff>
      <xdr:row>13</xdr:row>
      <xdr:rowOff>169334</xdr:rowOff>
    </xdr:from>
    <xdr:to>
      <xdr:col>2</xdr:col>
      <xdr:colOff>412751</xdr:colOff>
      <xdr:row>18</xdr:row>
      <xdr:rowOff>84667</xdr:rowOff>
    </xdr:to>
    <xdr:sp macro="" textlink="">
      <xdr:nvSpPr>
        <xdr:cNvPr id="23" name="Flecha: pentágono 22">
          <a:extLst>
            <a:ext uri="{FF2B5EF4-FFF2-40B4-BE49-F238E27FC236}">
              <a16:creationId xmlns:a16="http://schemas.microsoft.com/office/drawing/2014/main" id="{4C0BEB59-6D88-43FD-811F-225D42777B29}"/>
            </a:ext>
          </a:extLst>
        </xdr:cNvPr>
        <xdr:cNvSpPr/>
      </xdr:nvSpPr>
      <xdr:spPr>
        <a:xfrm>
          <a:off x="402167" y="2645834"/>
          <a:ext cx="1534584" cy="867833"/>
        </a:xfrm>
        <a:prstGeom prst="homePlate">
          <a:avLst/>
        </a:prstGeom>
        <a:solidFill>
          <a:srgbClr val="0070C0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412751</xdr:colOff>
      <xdr:row>13</xdr:row>
      <xdr:rowOff>84666</xdr:rowOff>
    </xdr:from>
    <xdr:to>
      <xdr:col>2</xdr:col>
      <xdr:colOff>222251</xdr:colOff>
      <xdr:row>17</xdr:row>
      <xdr:rowOff>158749</xdr:rowOff>
    </xdr:to>
    <xdr:sp macro="" textlink="'Datos Evol.'!AC18">
      <xdr:nvSpPr>
        <xdr:cNvPr id="24" name="CuadroTexto 23">
          <a:extLst>
            <a:ext uri="{FF2B5EF4-FFF2-40B4-BE49-F238E27FC236}">
              <a16:creationId xmlns:a16="http://schemas.microsoft.com/office/drawing/2014/main" id="{4CF328DF-77B0-432B-BF09-D063D34FF9E3}"/>
            </a:ext>
          </a:extLst>
        </xdr:cNvPr>
        <xdr:cNvSpPr txBox="1"/>
      </xdr:nvSpPr>
      <xdr:spPr>
        <a:xfrm>
          <a:off x="412751" y="2561166"/>
          <a:ext cx="1333500" cy="836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767B5C8-87B7-4473-B436-B9C7F8F73456}" type="TxLink">
            <a:rPr lang="en-US" sz="3200" b="0" i="0" u="none" strike="noStrike">
              <a:solidFill>
                <a:srgbClr val="FFC000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 10,101 </a:t>
          </a:fld>
          <a:endParaRPr lang="es-AR" sz="3200" b="0" i="0" u="none" strike="noStrike">
            <a:solidFill>
              <a:srgbClr val="FFC000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31750</xdr:colOff>
      <xdr:row>13</xdr:row>
      <xdr:rowOff>158750</xdr:rowOff>
    </xdr:from>
    <xdr:to>
      <xdr:col>4</xdr:col>
      <xdr:colOff>74083</xdr:colOff>
      <xdr:row>18</xdr:row>
      <xdr:rowOff>84667</xdr:rowOff>
    </xdr:to>
    <xdr:sp macro="" textlink="">
      <xdr:nvSpPr>
        <xdr:cNvPr id="25" name="Flecha: cheurón 24">
          <a:extLst>
            <a:ext uri="{FF2B5EF4-FFF2-40B4-BE49-F238E27FC236}">
              <a16:creationId xmlns:a16="http://schemas.microsoft.com/office/drawing/2014/main" id="{59BD97BC-255F-4780-8E70-D283304269FE}"/>
            </a:ext>
          </a:extLst>
        </xdr:cNvPr>
        <xdr:cNvSpPr/>
      </xdr:nvSpPr>
      <xdr:spPr>
        <a:xfrm>
          <a:off x="1555750" y="2635250"/>
          <a:ext cx="1566333" cy="878417"/>
        </a:xfrm>
        <a:prstGeom prst="chevron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353484</xdr:colOff>
      <xdr:row>23</xdr:row>
      <xdr:rowOff>99482</xdr:rowOff>
    </xdr:from>
    <xdr:to>
      <xdr:col>2</xdr:col>
      <xdr:colOff>395817</xdr:colOff>
      <xdr:row>28</xdr:row>
      <xdr:rowOff>25399</xdr:rowOff>
    </xdr:to>
    <xdr:sp macro="" textlink="">
      <xdr:nvSpPr>
        <xdr:cNvPr id="26" name="Flecha: cheurón 25">
          <a:extLst>
            <a:ext uri="{FF2B5EF4-FFF2-40B4-BE49-F238E27FC236}">
              <a16:creationId xmlns:a16="http://schemas.microsoft.com/office/drawing/2014/main" id="{FDF9B557-5936-4354-A1AC-902D629B68A9}"/>
            </a:ext>
          </a:extLst>
        </xdr:cNvPr>
        <xdr:cNvSpPr/>
      </xdr:nvSpPr>
      <xdr:spPr>
        <a:xfrm rot="10800000">
          <a:off x="353484" y="4480982"/>
          <a:ext cx="1566333" cy="878417"/>
        </a:xfrm>
        <a:prstGeom prst="chevron">
          <a:avLst/>
        </a:prstGeom>
        <a:solidFill>
          <a:srgbClr val="FFC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469901</xdr:colOff>
      <xdr:row>13</xdr:row>
      <xdr:rowOff>162984</xdr:rowOff>
    </xdr:from>
    <xdr:to>
      <xdr:col>5</xdr:col>
      <xdr:colOff>512234</xdr:colOff>
      <xdr:row>18</xdr:row>
      <xdr:rowOff>88901</xdr:rowOff>
    </xdr:to>
    <xdr:sp macro="" textlink="">
      <xdr:nvSpPr>
        <xdr:cNvPr id="27" name="Flecha: cheurón 26">
          <a:extLst>
            <a:ext uri="{FF2B5EF4-FFF2-40B4-BE49-F238E27FC236}">
              <a16:creationId xmlns:a16="http://schemas.microsoft.com/office/drawing/2014/main" id="{1F0552A1-7CDA-4010-AD83-9107035B3691}"/>
            </a:ext>
          </a:extLst>
        </xdr:cNvPr>
        <xdr:cNvSpPr/>
      </xdr:nvSpPr>
      <xdr:spPr>
        <a:xfrm>
          <a:off x="2755901" y="2639484"/>
          <a:ext cx="1566333" cy="878417"/>
        </a:xfrm>
        <a:prstGeom prst="chevron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40218</xdr:colOff>
      <xdr:row>23</xdr:row>
      <xdr:rowOff>93134</xdr:rowOff>
    </xdr:from>
    <xdr:to>
      <xdr:col>4</xdr:col>
      <xdr:colOff>82551</xdr:colOff>
      <xdr:row>28</xdr:row>
      <xdr:rowOff>19051</xdr:rowOff>
    </xdr:to>
    <xdr:sp macro="" textlink="">
      <xdr:nvSpPr>
        <xdr:cNvPr id="29" name="Flecha: cheurón 28">
          <a:extLst>
            <a:ext uri="{FF2B5EF4-FFF2-40B4-BE49-F238E27FC236}">
              <a16:creationId xmlns:a16="http://schemas.microsoft.com/office/drawing/2014/main" id="{D9AA8DA0-B7E1-46DA-95D1-F3ABB89528D5}"/>
            </a:ext>
          </a:extLst>
        </xdr:cNvPr>
        <xdr:cNvSpPr/>
      </xdr:nvSpPr>
      <xdr:spPr>
        <a:xfrm rot="10800000">
          <a:off x="1564218" y="4474634"/>
          <a:ext cx="1566333" cy="878417"/>
        </a:xfrm>
        <a:prstGeom prst="chevron">
          <a:avLst/>
        </a:prstGeom>
        <a:solidFill>
          <a:srgbClr val="FFC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209551</xdr:colOff>
      <xdr:row>13</xdr:row>
      <xdr:rowOff>61386</xdr:rowOff>
    </xdr:from>
    <xdr:to>
      <xdr:col>4</xdr:col>
      <xdr:colOff>19051</xdr:colOff>
      <xdr:row>17</xdr:row>
      <xdr:rowOff>135469</xdr:rowOff>
    </xdr:to>
    <xdr:sp macro="" textlink="'Datos Evol.'!AG18">
      <xdr:nvSpPr>
        <xdr:cNvPr id="31" name="CuadroTexto 30">
          <a:extLst>
            <a:ext uri="{FF2B5EF4-FFF2-40B4-BE49-F238E27FC236}">
              <a16:creationId xmlns:a16="http://schemas.microsoft.com/office/drawing/2014/main" id="{F1BA8F25-7F32-4CF2-9B19-2924B09758E9}"/>
            </a:ext>
          </a:extLst>
        </xdr:cNvPr>
        <xdr:cNvSpPr txBox="1"/>
      </xdr:nvSpPr>
      <xdr:spPr>
        <a:xfrm>
          <a:off x="1733551" y="2537886"/>
          <a:ext cx="1333500" cy="836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E88CFE7-D379-40E9-B396-AEBFBA8AF8DC}" type="TxLink">
            <a:rPr lang="en-US" sz="2400" b="1" i="0" u="none" strike="noStrike">
              <a:solidFill>
                <a:srgbClr val="FFC000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 57,849 </a:t>
          </a:fld>
          <a:endParaRPr lang="es-AR" sz="6000" b="1" i="0" u="none" strike="noStrike">
            <a:solidFill>
              <a:srgbClr val="FFC000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3</xdr:col>
      <xdr:colOff>681567</xdr:colOff>
      <xdr:row>13</xdr:row>
      <xdr:rowOff>46569</xdr:rowOff>
    </xdr:from>
    <xdr:to>
      <xdr:col>5</xdr:col>
      <xdr:colOff>491067</xdr:colOff>
      <xdr:row>17</xdr:row>
      <xdr:rowOff>120652</xdr:rowOff>
    </xdr:to>
    <xdr:sp macro="" textlink="'Datos Evol.'!AE18">
      <xdr:nvSpPr>
        <xdr:cNvPr id="17" name="CuadroTexto 16">
          <a:extLst>
            <a:ext uri="{FF2B5EF4-FFF2-40B4-BE49-F238E27FC236}">
              <a16:creationId xmlns:a16="http://schemas.microsoft.com/office/drawing/2014/main" id="{141BC546-DBB7-41EB-A9AD-844688BAE2FD}"/>
            </a:ext>
          </a:extLst>
        </xdr:cNvPr>
        <xdr:cNvSpPr txBox="1"/>
      </xdr:nvSpPr>
      <xdr:spPr>
        <a:xfrm>
          <a:off x="2967567" y="2523069"/>
          <a:ext cx="1333500" cy="836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50FEFDC-AF7A-47FB-AC4A-E28A3F44D614}" type="TxLink">
            <a:rPr lang="en-US" sz="3200" b="0" i="0" u="none" strike="noStrike">
              <a:solidFill>
                <a:srgbClr val="FFC000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 538 </a:t>
          </a:fld>
          <a:endParaRPr lang="es-AR" sz="3200" b="0" i="0" u="none" strike="noStrike">
            <a:solidFill>
              <a:srgbClr val="FFC000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3</xdr:col>
      <xdr:colOff>478367</xdr:colOff>
      <xdr:row>23</xdr:row>
      <xdr:rowOff>97367</xdr:rowOff>
    </xdr:from>
    <xdr:to>
      <xdr:col>5</xdr:col>
      <xdr:colOff>520700</xdr:colOff>
      <xdr:row>28</xdr:row>
      <xdr:rowOff>23284</xdr:rowOff>
    </xdr:to>
    <xdr:sp macro="" textlink="">
      <xdr:nvSpPr>
        <xdr:cNvPr id="34" name="Flecha: cheurón 33">
          <a:extLst>
            <a:ext uri="{FF2B5EF4-FFF2-40B4-BE49-F238E27FC236}">
              <a16:creationId xmlns:a16="http://schemas.microsoft.com/office/drawing/2014/main" id="{DE43B711-75D4-40C1-A203-7689AA4F174B}"/>
            </a:ext>
          </a:extLst>
        </xdr:cNvPr>
        <xdr:cNvSpPr/>
      </xdr:nvSpPr>
      <xdr:spPr>
        <a:xfrm rot="10800000">
          <a:off x="2764367" y="4478867"/>
          <a:ext cx="1566333" cy="878417"/>
        </a:xfrm>
        <a:prstGeom prst="chevron">
          <a:avLst/>
        </a:prstGeom>
        <a:solidFill>
          <a:srgbClr val="FFC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246592</xdr:colOff>
      <xdr:row>16</xdr:row>
      <xdr:rowOff>48682</xdr:rowOff>
    </xdr:from>
    <xdr:to>
      <xdr:col>2</xdr:col>
      <xdr:colOff>313267</xdr:colOff>
      <xdr:row>18</xdr:row>
      <xdr:rowOff>143932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6F1D8CB5-8498-4F95-9513-DAFEF97B1F9A}"/>
            </a:ext>
          </a:extLst>
        </xdr:cNvPr>
        <xdr:cNvSpPr txBox="1"/>
      </xdr:nvSpPr>
      <xdr:spPr>
        <a:xfrm>
          <a:off x="246592" y="3096682"/>
          <a:ext cx="15906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600" b="1">
              <a:solidFill>
                <a:srgbClr val="FFC000"/>
              </a:solidFill>
            </a:rPr>
            <a:t>VOL.</a:t>
          </a:r>
          <a:r>
            <a:rPr lang="es-AR" sz="1600" b="1" baseline="0">
              <a:solidFill>
                <a:srgbClr val="FFC000"/>
              </a:solidFill>
            </a:rPr>
            <a:t> MES</a:t>
          </a:r>
          <a:endParaRPr lang="es-AR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</xdr:col>
      <xdr:colOff>758826</xdr:colOff>
      <xdr:row>16</xdr:row>
      <xdr:rowOff>63498</xdr:rowOff>
    </xdr:from>
    <xdr:to>
      <xdr:col>4</xdr:col>
      <xdr:colOff>63501</xdr:colOff>
      <xdr:row>18</xdr:row>
      <xdr:rowOff>158748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3C05EA9B-018A-4C13-A196-6B0A60D86E95}"/>
            </a:ext>
          </a:extLst>
        </xdr:cNvPr>
        <xdr:cNvSpPr txBox="1"/>
      </xdr:nvSpPr>
      <xdr:spPr>
        <a:xfrm>
          <a:off x="1520826" y="3111498"/>
          <a:ext cx="15906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600" b="1">
              <a:solidFill>
                <a:srgbClr val="FFC000"/>
              </a:solidFill>
            </a:rPr>
            <a:t>VOL.</a:t>
          </a:r>
          <a:r>
            <a:rPr lang="es-AR" sz="1600" b="1" baseline="0">
              <a:solidFill>
                <a:srgbClr val="FFC000"/>
              </a:solidFill>
            </a:rPr>
            <a:t> 2021</a:t>
          </a:r>
          <a:endParaRPr lang="es-AR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3</xdr:col>
      <xdr:colOff>477309</xdr:colOff>
      <xdr:row>16</xdr:row>
      <xdr:rowOff>46565</xdr:rowOff>
    </xdr:from>
    <xdr:to>
      <xdr:col>5</xdr:col>
      <xdr:colOff>543984</xdr:colOff>
      <xdr:row>18</xdr:row>
      <xdr:rowOff>141815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D2F8DE3B-21F0-4BA1-8CCF-4A5BC3CFF7D5}"/>
            </a:ext>
          </a:extLst>
        </xdr:cNvPr>
        <xdr:cNvSpPr txBox="1"/>
      </xdr:nvSpPr>
      <xdr:spPr>
        <a:xfrm>
          <a:off x="2763309" y="3094565"/>
          <a:ext cx="15906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200" b="1">
              <a:solidFill>
                <a:srgbClr val="FFC000"/>
              </a:solidFill>
            </a:rPr>
            <a:t>POSITIVACION</a:t>
          </a:r>
        </a:p>
        <a:p>
          <a:pPr algn="ctr"/>
          <a:r>
            <a:rPr lang="es-AR" sz="1200" b="1">
              <a:solidFill>
                <a:srgbClr val="FFC000"/>
              </a:solidFill>
            </a:rPr>
            <a:t>MES</a:t>
          </a:r>
        </a:p>
      </xdr:txBody>
    </xdr:sp>
    <xdr:clientData/>
  </xdr:twoCellAnchor>
  <xdr:twoCellAnchor>
    <xdr:from>
      <xdr:col>0</xdr:col>
      <xdr:colOff>364070</xdr:colOff>
      <xdr:row>22</xdr:row>
      <xdr:rowOff>173565</xdr:rowOff>
    </xdr:from>
    <xdr:to>
      <xdr:col>2</xdr:col>
      <xdr:colOff>173570</xdr:colOff>
      <xdr:row>27</xdr:row>
      <xdr:rowOff>57148</xdr:rowOff>
    </xdr:to>
    <xdr:sp macro="" textlink="'Datos Evol.'!AD18">
      <xdr:nvSpPr>
        <xdr:cNvPr id="39" name="CuadroTexto 38">
          <a:extLst>
            <a:ext uri="{FF2B5EF4-FFF2-40B4-BE49-F238E27FC236}">
              <a16:creationId xmlns:a16="http://schemas.microsoft.com/office/drawing/2014/main" id="{3D3A045D-A7D9-4DA2-A5FA-71812E5615DB}"/>
            </a:ext>
          </a:extLst>
        </xdr:cNvPr>
        <xdr:cNvSpPr txBox="1"/>
      </xdr:nvSpPr>
      <xdr:spPr>
        <a:xfrm>
          <a:off x="364070" y="4364565"/>
          <a:ext cx="1333500" cy="836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47CD026-7A2A-41A7-872A-48C0ED3E04C3}" type="TxLink">
            <a:rPr lang="en-US" sz="3200" b="1" i="0" u="none" strike="noStrike">
              <a:solidFill>
                <a:srgbClr val="0070C0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 10,519 </a:t>
          </a:fld>
          <a:endParaRPr lang="es-AR" sz="7200" b="1" i="0" u="none" strike="noStrike">
            <a:solidFill>
              <a:srgbClr val="0070C0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65618</xdr:colOff>
      <xdr:row>23</xdr:row>
      <xdr:rowOff>2115</xdr:rowOff>
    </xdr:from>
    <xdr:to>
      <xdr:col>3</xdr:col>
      <xdr:colOff>637118</xdr:colOff>
      <xdr:row>27</xdr:row>
      <xdr:rowOff>76198</xdr:rowOff>
    </xdr:to>
    <xdr:sp macro="" textlink="'Datos Evol.'!AF18">
      <xdr:nvSpPr>
        <xdr:cNvPr id="41" name="CuadroTexto 40">
          <a:extLst>
            <a:ext uri="{FF2B5EF4-FFF2-40B4-BE49-F238E27FC236}">
              <a16:creationId xmlns:a16="http://schemas.microsoft.com/office/drawing/2014/main" id="{02138F01-6C54-472A-B9B5-988DBBCC14AA}"/>
            </a:ext>
          </a:extLst>
        </xdr:cNvPr>
        <xdr:cNvSpPr txBox="1"/>
      </xdr:nvSpPr>
      <xdr:spPr>
        <a:xfrm>
          <a:off x="1589618" y="4383615"/>
          <a:ext cx="1333500" cy="836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EE4DB47-A38B-4A58-B2F8-3A1F6EA1EBBB}" type="TxLink">
            <a:rPr lang="en-US" sz="2400" b="1" i="0" u="none" strike="noStrike">
              <a:solidFill>
                <a:srgbClr val="0070C0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 42,328 </a:t>
          </a:fld>
          <a:endParaRPr lang="es-AR" sz="16600" b="1" i="0" u="none" strike="noStrike">
            <a:solidFill>
              <a:srgbClr val="0070C0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3</xdr:col>
      <xdr:colOff>516467</xdr:colOff>
      <xdr:row>22</xdr:row>
      <xdr:rowOff>188382</xdr:rowOff>
    </xdr:from>
    <xdr:to>
      <xdr:col>5</xdr:col>
      <xdr:colOff>325967</xdr:colOff>
      <xdr:row>27</xdr:row>
      <xdr:rowOff>71965</xdr:rowOff>
    </xdr:to>
    <xdr:sp macro="" textlink="'Datos Evol.'!AJ18">
      <xdr:nvSpPr>
        <xdr:cNvPr id="44" name="CuadroTexto 43">
          <a:extLst>
            <a:ext uri="{FF2B5EF4-FFF2-40B4-BE49-F238E27FC236}">
              <a16:creationId xmlns:a16="http://schemas.microsoft.com/office/drawing/2014/main" id="{E3E0F78C-7206-4778-91BE-AEE36B38C889}"/>
            </a:ext>
          </a:extLst>
        </xdr:cNvPr>
        <xdr:cNvSpPr txBox="1"/>
      </xdr:nvSpPr>
      <xdr:spPr>
        <a:xfrm>
          <a:off x="2802467" y="4379382"/>
          <a:ext cx="1333500" cy="836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DE53A23-451A-413A-B7A6-9BF20272E363}" type="TxLink">
            <a:rPr lang="en-US" sz="3600" b="1" i="0" u="none" strike="noStrike">
              <a:solidFill>
                <a:srgbClr val="0070C0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 438 </a:t>
          </a:fld>
          <a:endParaRPr lang="es-AR" sz="28700" b="1" i="0" u="none" strike="noStrike">
            <a:solidFill>
              <a:srgbClr val="0070C0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409574</xdr:colOff>
      <xdr:row>26</xdr:row>
      <xdr:rowOff>31748</xdr:rowOff>
    </xdr:from>
    <xdr:to>
      <xdr:col>2</xdr:col>
      <xdr:colOff>476249</xdr:colOff>
      <xdr:row>28</xdr:row>
      <xdr:rowOff>126998</xdr:rowOff>
    </xdr:to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24BA3F62-EAE3-4F21-BF26-2536D41DA13B}"/>
            </a:ext>
          </a:extLst>
        </xdr:cNvPr>
        <xdr:cNvSpPr txBox="1"/>
      </xdr:nvSpPr>
      <xdr:spPr>
        <a:xfrm>
          <a:off x="409574" y="4984748"/>
          <a:ext cx="15906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600" b="1">
              <a:solidFill>
                <a:srgbClr val="0070C0"/>
              </a:solidFill>
            </a:rPr>
            <a:t>VOL.</a:t>
          </a:r>
          <a:r>
            <a:rPr lang="es-AR" sz="1600" b="1" baseline="0">
              <a:solidFill>
                <a:srgbClr val="0070C0"/>
              </a:solidFill>
            </a:rPr>
            <a:t> MES</a:t>
          </a:r>
          <a:endParaRPr lang="es-AR" sz="1600" b="1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106892</xdr:colOff>
      <xdr:row>26</xdr:row>
      <xdr:rowOff>25397</xdr:rowOff>
    </xdr:from>
    <xdr:to>
      <xdr:col>4</xdr:col>
      <xdr:colOff>173567</xdr:colOff>
      <xdr:row>28</xdr:row>
      <xdr:rowOff>120647</xdr:rowOff>
    </xdr:to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DC169061-7AE5-4D46-917F-DE0D614BD3A0}"/>
            </a:ext>
          </a:extLst>
        </xdr:cNvPr>
        <xdr:cNvSpPr txBox="1"/>
      </xdr:nvSpPr>
      <xdr:spPr>
        <a:xfrm>
          <a:off x="1630892" y="4978397"/>
          <a:ext cx="15906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600" b="1">
              <a:solidFill>
                <a:srgbClr val="0070C0"/>
              </a:solidFill>
            </a:rPr>
            <a:t>VOL.</a:t>
          </a:r>
          <a:r>
            <a:rPr lang="es-AR" sz="1600" b="1" baseline="0">
              <a:solidFill>
                <a:srgbClr val="0070C0"/>
              </a:solidFill>
            </a:rPr>
            <a:t> 2020</a:t>
          </a:r>
        </a:p>
      </xdr:txBody>
    </xdr:sp>
    <xdr:clientData/>
  </xdr:twoCellAnchor>
  <xdr:twoCellAnchor>
    <xdr:from>
      <xdr:col>3</xdr:col>
      <xdr:colOff>449792</xdr:colOff>
      <xdr:row>25</xdr:row>
      <xdr:rowOff>167215</xdr:rowOff>
    </xdr:from>
    <xdr:to>
      <xdr:col>5</xdr:col>
      <xdr:colOff>516467</xdr:colOff>
      <xdr:row>28</xdr:row>
      <xdr:rowOff>71965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5ADB25B8-6F3C-4B18-A2A0-AD72F77CB03B}"/>
            </a:ext>
          </a:extLst>
        </xdr:cNvPr>
        <xdr:cNvSpPr txBox="1"/>
      </xdr:nvSpPr>
      <xdr:spPr>
        <a:xfrm>
          <a:off x="2735792" y="4929715"/>
          <a:ext cx="15906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200" b="1">
              <a:solidFill>
                <a:srgbClr val="0070C0"/>
              </a:solidFill>
            </a:rPr>
            <a:t>POSITIVACION</a:t>
          </a:r>
        </a:p>
        <a:p>
          <a:pPr algn="ctr"/>
          <a:r>
            <a:rPr lang="es-AR" sz="1200" b="1">
              <a:solidFill>
                <a:srgbClr val="0070C0"/>
              </a:solidFill>
            </a:rPr>
            <a:t>MES</a:t>
          </a:r>
        </a:p>
      </xdr:txBody>
    </xdr:sp>
    <xdr:clientData/>
  </xdr:twoCellAnchor>
  <xdr:twoCellAnchor>
    <xdr:from>
      <xdr:col>0</xdr:col>
      <xdr:colOff>582084</xdr:colOff>
      <xdr:row>18</xdr:row>
      <xdr:rowOff>137584</xdr:rowOff>
    </xdr:from>
    <xdr:to>
      <xdr:col>2</xdr:col>
      <xdr:colOff>105834</xdr:colOff>
      <xdr:row>23</xdr:row>
      <xdr:rowOff>31750</xdr:rowOff>
    </xdr:to>
    <xdr:sp macro="" textlink="">
      <xdr:nvSpPr>
        <xdr:cNvPr id="2" name="Flecha: hacia arriba 1">
          <a:extLst>
            <a:ext uri="{FF2B5EF4-FFF2-40B4-BE49-F238E27FC236}">
              <a16:creationId xmlns:a16="http://schemas.microsoft.com/office/drawing/2014/main" id="{1A077D6D-02C3-44D4-A3B3-BE38B1B915B8}"/>
            </a:ext>
          </a:extLst>
        </xdr:cNvPr>
        <xdr:cNvSpPr/>
      </xdr:nvSpPr>
      <xdr:spPr>
        <a:xfrm>
          <a:off x="582084" y="3566584"/>
          <a:ext cx="1047750" cy="846666"/>
        </a:xfrm>
        <a:prstGeom prst="upArrow">
          <a:avLst/>
        </a:prstGeom>
        <a:gradFill flip="none" rotWithShape="1">
          <a:gsLst>
            <a:gs pos="0">
              <a:srgbClr val="FFCC29"/>
            </a:gs>
            <a:gs pos="47000">
              <a:schemeClr val="accent5">
                <a:lumMod val="89000"/>
              </a:schemeClr>
            </a:gs>
            <a:gs pos="70000">
              <a:schemeClr val="accent5">
                <a:lumMod val="75000"/>
              </a:schemeClr>
            </a:gs>
            <a:gs pos="97000">
              <a:schemeClr val="accent5">
                <a:lumMod val="70000"/>
              </a:schemeClr>
            </a:gs>
          </a:gsLst>
          <a:lin ang="16200000" scaled="1"/>
          <a:tileRect/>
        </a:gra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A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318558</xdr:colOff>
      <xdr:row>19</xdr:row>
      <xdr:rowOff>99481</xdr:rowOff>
    </xdr:from>
    <xdr:to>
      <xdr:col>2</xdr:col>
      <xdr:colOff>385233</xdr:colOff>
      <xdr:row>22</xdr:row>
      <xdr:rowOff>4231</xdr:rowOff>
    </xdr:to>
    <xdr:sp macro="" textlink="'Datos Evol.'!AL18">
      <xdr:nvSpPr>
        <xdr:cNvPr id="53" name="CuadroTexto 52">
          <a:extLst>
            <a:ext uri="{FF2B5EF4-FFF2-40B4-BE49-F238E27FC236}">
              <a16:creationId xmlns:a16="http://schemas.microsoft.com/office/drawing/2014/main" id="{CD6D3B19-A3C9-4959-8E20-08A3F66F1700}"/>
            </a:ext>
          </a:extLst>
        </xdr:cNvPr>
        <xdr:cNvSpPr txBox="1"/>
      </xdr:nvSpPr>
      <xdr:spPr>
        <a:xfrm>
          <a:off x="318558" y="3718981"/>
          <a:ext cx="15906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4F4BE29-5D9D-4FC8-BF55-BD1462781F1D}" type="TxLink">
            <a:rPr lang="en-US" sz="1800" b="1" i="0" u="none" strike="noStrike">
              <a:ln>
                <a:solidFill>
                  <a:srgbClr val="0070C0"/>
                </a:solidFill>
              </a:ln>
              <a:solidFill>
                <a:srgbClr val="FFC000"/>
              </a:solidFill>
              <a:latin typeface="Impact" panose="020B0806030902050204" pitchFamily="34" charset="0"/>
              <a:cs typeface="Calibri"/>
            </a:rPr>
            <a:pPr algn="ctr"/>
            <a:t>-4%</a:t>
          </a:fld>
          <a:endParaRPr lang="es-AR" sz="2800" b="1">
            <a:ln>
              <a:solidFill>
                <a:srgbClr val="0070C0"/>
              </a:solidFill>
            </a:ln>
            <a:solidFill>
              <a:srgbClr val="FFC000"/>
            </a:solidFill>
            <a:latin typeface="Impact" panose="020B0806030902050204" pitchFamily="34" charset="0"/>
          </a:endParaRPr>
        </a:p>
      </xdr:txBody>
    </xdr:sp>
    <xdr:clientData/>
  </xdr:twoCellAnchor>
  <xdr:twoCellAnchor>
    <xdr:from>
      <xdr:col>2</xdr:col>
      <xdr:colOff>342901</xdr:colOff>
      <xdr:row>18</xdr:row>
      <xdr:rowOff>131234</xdr:rowOff>
    </xdr:from>
    <xdr:to>
      <xdr:col>3</xdr:col>
      <xdr:colOff>628651</xdr:colOff>
      <xdr:row>23</xdr:row>
      <xdr:rowOff>25400</xdr:rowOff>
    </xdr:to>
    <xdr:sp macro="" textlink="">
      <xdr:nvSpPr>
        <xdr:cNvPr id="55" name="Flecha: hacia arriba 54">
          <a:extLst>
            <a:ext uri="{FF2B5EF4-FFF2-40B4-BE49-F238E27FC236}">
              <a16:creationId xmlns:a16="http://schemas.microsoft.com/office/drawing/2014/main" id="{85C7AB53-A195-4DF2-8F53-9326803FC364}"/>
            </a:ext>
          </a:extLst>
        </xdr:cNvPr>
        <xdr:cNvSpPr/>
      </xdr:nvSpPr>
      <xdr:spPr>
        <a:xfrm>
          <a:off x="1866901" y="3560234"/>
          <a:ext cx="1047750" cy="846666"/>
        </a:xfrm>
        <a:prstGeom prst="upArrow">
          <a:avLst/>
        </a:prstGeom>
        <a:gradFill flip="none" rotWithShape="1">
          <a:gsLst>
            <a:gs pos="0">
              <a:srgbClr val="FFCC29"/>
            </a:gs>
            <a:gs pos="47000">
              <a:schemeClr val="accent5">
                <a:lumMod val="89000"/>
              </a:schemeClr>
            </a:gs>
            <a:gs pos="70000">
              <a:schemeClr val="accent5">
                <a:lumMod val="75000"/>
              </a:schemeClr>
            </a:gs>
            <a:gs pos="97000">
              <a:schemeClr val="accent5">
                <a:lumMod val="70000"/>
              </a:schemeClr>
            </a:gs>
          </a:gsLst>
          <a:lin ang="16200000" scaled="1"/>
          <a:tileRect/>
        </a:gra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A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79374</xdr:colOff>
      <xdr:row>19</xdr:row>
      <xdr:rowOff>135465</xdr:rowOff>
    </xdr:from>
    <xdr:to>
      <xdr:col>4</xdr:col>
      <xdr:colOff>146049</xdr:colOff>
      <xdr:row>22</xdr:row>
      <xdr:rowOff>40215</xdr:rowOff>
    </xdr:to>
    <xdr:sp macro="" textlink="'Datos Evol.'!AM18">
      <xdr:nvSpPr>
        <xdr:cNvPr id="54" name="CuadroTexto 53">
          <a:extLst>
            <a:ext uri="{FF2B5EF4-FFF2-40B4-BE49-F238E27FC236}">
              <a16:creationId xmlns:a16="http://schemas.microsoft.com/office/drawing/2014/main" id="{4774BD0E-1A98-42CA-9DC2-CA6E80CE4BFE}"/>
            </a:ext>
          </a:extLst>
        </xdr:cNvPr>
        <xdr:cNvSpPr txBox="1"/>
      </xdr:nvSpPr>
      <xdr:spPr>
        <a:xfrm>
          <a:off x="1603374" y="3754965"/>
          <a:ext cx="15906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4CA1F91-44FE-464E-B577-AD30EF5A0453}" type="TxLink">
            <a:rPr lang="en-US" sz="1800" b="1" i="0" u="none" strike="noStrike">
              <a:ln>
                <a:solidFill>
                  <a:srgbClr val="0070C0"/>
                </a:solidFill>
              </a:ln>
              <a:solidFill>
                <a:srgbClr val="FFC000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37%</a:t>
          </a:fld>
          <a:endParaRPr lang="es-AR" sz="1800" b="1" i="0" u="none" strike="noStrike">
            <a:ln>
              <a:solidFill>
                <a:srgbClr val="0070C0"/>
              </a:solidFill>
            </a:ln>
            <a:solidFill>
              <a:srgbClr val="FFC000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3</xdr:col>
      <xdr:colOff>749301</xdr:colOff>
      <xdr:row>18</xdr:row>
      <xdr:rowOff>135468</xdr:rowOff>
    </xdr:from>
    <xdr:to>
      <xdr:col>5</xdr:col>
      <xdr:colOff>273051</xdr:colOff>
      <xdr:row>23</xdr:row>
      <xdr:rowOff>29634</xdr:rowOff>
    </xdr:to>
    <xdr:sp macro="" textlink="">
      <xdr:nvSpPr>
        <xdr:cNvPr id="56" name="Flecha: hacia arriba 55">
          <a:extLst>
            <a:ext uri="{FF2B5EF4-FFF2-40B4-BE49-F238E27FC236}">
              <a16:creationId xmlns:a16="http://schemas.microsoft.com/office/drawing/2014/main" id="{7E5C2312-1350-4D36-8646-BA0FD4740606}"/>
            </a:ext>
          </a:extLst>
        </xdr:cNvPr>
        <xdr:cNvSpPr/>
      </xdr:nvSpPr>
      <xdr:spPr>
        <a:xfrm>
          <a:off x="3035301" y="3564468"/>
          <a:ext cx="1047750" cy="846666"/>
        </a:xfrm>
        <a:prstGeom prst="upArrow">
          <a:avLst/>
        </a:prstGeom>
        <a:gradFill flip="none" rotWithShape="1">
          <a:gsLst>
            <a:gs pos="0">
              <a:srgbClr val="FFCC29"/>
            </a:gs>
            <a:gs pos="47000">
              <a:schemeClr val="accent5">
                <a:lumMod val="89000"/>
              </a:schemeClr>
            </a:gs>
            <a:gs pos="70000">
              <a:schemeClr val="accent5">
                <a:lumMod val="75000"/>
              </a:schemeClr>
            </a:gs>
            <a:gs pos="97000">
              <a:schemeClr val="accent5">
                <a:lumMod val="70000"/>
              </a:schemeClr>
            </a:gs>
          </a:gsLst>
          <a:lin ang="16200000" scaled="1"/>
          <a:tileRect/>
        </a:gra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A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475190</xdr:colOff>
      <xdr:row>19</xdr:row>
      <xdr:rowOff>118532</xdr:rowOff>
    </xdr:from>
    <xdr:to>
      <xdr:col>5</xdr:col>
      <xdr:colOff>541865</xdr:colOff>
      <xdr:row>22</xdr:row>
      <xdr:rowOff>23282</xdr:rowOff>
    </xdr:to>
    <xdr:sp macro="" textlink="'Datos Evol.'!AN18">
      <xdr:nvSpPr>
        <xdr:cNvPr id="59" name="CuadroTexto 58">
          <a:extLst>
            <a:ext uri="{FF2B5EF4-FFF2-40B4-BE49-F238E27FC236}">
              <a16:creationId xmlns:a16="http://schemas.microsoft.com/office/drawing/2014/main" id="{92488ABF-2E0C-4D07-A312-72234A46FF81}"/>
            </a:ext>
          </a:extLst>
        </xdr:cNvPr>
        <xdr:cNvSpPr txBox="1"/>
      </xdr:nvSpPr>
      <xdr:spPr>
        <a:xfrm>
          <a:off x="2761190" y="3738032"/>
          <a:ext cx="15906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E6958CC-A813-4A2F-9905-FA056C7D1E2B}" type="TxLink">
            <a:rPr lang="en-US" sz="1800" b="1" i="0" u="none" strike="noStrike">
              <a:ln>
                <a:solidFill>
                  <a:srgbClr val="0070C0"/>
                </a:solidFill>
              </a:ln>
              <a:solidFill>
                <a:srgbClr val="FFC000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23%</a:t>
          </a:fld>
          <a:endParaRPr lang="es-AR" sz="1800" b="1" i="0" u="none" strike="noStrike">
            <a:ln>
              <a:solidFill>
                <a:srgbClr val="0070C0"/>
              </a:solidFill>
            </a:ln>
            <a:solidFill>
              <a:srgbClr val="FFC000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12</xdr:col>
      <xdr:colOff>444501</xdr:colOff>
      <xdr:row>26</xdr:row>
      <xdr:rowOff>148163</xdr:rowOff>
    </xdr:from>
    <xdr:to>
      <xdr:col>13</xdr:col>
      <xdr:colOff>254000</xdr:colOff>
      <xdr:row>29</xdr:row>
      <xdr:rowOff>148162</xdr:rowOff>
    </xdr:to>
    <xdr:pic>
      <xdr:nvPicPr>
        <xdr:cNvPr id="10" name="Gráfico 9" descr="Gráfico de barras con tendencia alcista">
          <a:extLst>
            <a:ext uri="{FF2B5EF4-FFF2-40B4-BE49-F238E27FC236}">
              <a16:creationId xmlns:a16="http://schemas.microsoft.com/office/drawing/2014/main" id="{CA5AB3DA-DE5F-452E-BE75-96B3FC256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588501" y="5101163"/>
          <a:ext cx="571499" cy="571499"/>
        </a:xfrm>
        <a:prstGeom prst="rect">
          <a:avLst/>
        </a:prstGeom>
      </xdr:spPr>
    </xdr:pic>
    <xdr:clientData/>
  </xdr:twoCellAnchor>
  <xdr:twoCellAnchor>
    <xdr:from>
      <xdr:col>6</xdr:col>
      <xdr:colOff>687917</xdr:colOff>
      <xdr:row>20</xdr:row>
      <xdr:rowOff>1</xdr:rowOff>
    </xdr:from>
    <xdr:to>
      <xdr:col>12</xdr:col>
      <xdr:colOff>423333</xdr:colOff>
      <xdr:row>29</xdr:row>
      <xdr:rowOff>158750</xdr:rowOff>
    </xdr:to>
    <xdr:graphicFrame macro="">
      <xdr:nvGraphicFramePr>
        <xdr:cNvPr id="52" name="Gráfico 51">
          <a:extLst>
            <a:ext uri="{FF2B5EF4-FFF2-40B4-BE49-F238E27FC236}">
              <a16:creationId xmlns:a16="http://schemas.microsoft.com/office/drawing/2014/main" id="{9FA93A36-56AA-4D98-A5E3-0AEBB4C93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613834</xdr:colOff>
      <xdr:row>25</xdr:row>
      <xdr:rowOff>63499</xdr:rowOff>
    </xdr:from>
    <xdr:to>
      <xdr:col>6</xdr:col>
      <xdr:colOff>491067</xdr:colOff>
      <xdr:row>28</xdr:row>
      <xdr:rowOff>131232</xdr:rowOff>
    </xdr:to>
    <xdr:pic>
      <xdr:nvPicPr>
        <xdr:cNvPr id="8" name="Gráfico 7" descr="Tendencia al alza">
          <a:extLst>
            <a:ext uri="{FF2B5EF4-FFF2-40B4-BE49-F238E27FC236}">
              <a16:creationId xmlns:a16="http://schemas.microsoft.com/office/drawing/2014/main" id="{2B3BBF89-7C35-47EB-B4CA-E82AC8573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423834" y="4825999"/>
          <a:ext cx="639233" cy="639233"/>
        </a:xfrm>
        <a:prstGeom prst="rect">
          <a:avLst/>
        </a:prstGeom>
      </xdr:spPr>
    </xdr:pic>
    <xdr:clientData/>
  </xdr:twoCellAnchor>
  <xdr:twoCellAnchor>
    <xdr:from>
      <xdr:col>10</xdr:col>
      <xdr:colOff>31750</xdr:colOff>
      <xdr:row>0</xdr:row>
      <xdr:rowOff>0</xdr:rowOff>
    </xdr:from>
    <xdr:to>
      <xdr:col>15</xdr:col>
      <xdr:colOff>21167</xdr:colOff>
      <xdr:row>11</xdr:row>
      <xdr:rowOff>52917</xdr:rowOff>
    </xdr:to>
    <xdr:graphicFrame macro="">
      <xdr:nvGraphicFramePr>
        <xdr:cNvPr id="58" name="Gráfico 57">
          <a:extLst>
            <a:ext uri="{FF2B5EF4-FFF2-40B4-BE49-F238E27FC236}">
              <a16:creationId xmlns:a16="http://schemas.microsoft.com/office/drawing/2014/main" id="{EB6A02AD-B345-4872-B6B2-77C81AC35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21169</xdr:colOff>
      <xdr:row>2</xdr:row>
      <xdr:rowOff>74084</xdr:rowOff>
    </xdr:from>
    <xdr:to>
      <xdr:col>14</xdr:col>
      <xdr:colOff>63501</xdr:colOff>
      <xdr:row>8</xdr:row>
      <xdr:rowOff>158750</xdr:rowOff>
    </xdr:to>
    <xdr:sp macro="" textlink="'Datos Evol.'!O18">
      <xdr:nvSpPr>
        <xdr:cNvPr id="61" name="CuadroTexto 60">
          <a:extLst>
            <a:ext uri="{FF2B5EF4-FFF2-40B4-BE49-F238E27FC236}">
              <a16:creationId xmlns:a16="http://schemas.microsoft.com/office/drawing/2014/main" id="{B66DC299-401F-4E47-BF45-A37D00D67359}"/>
            </a:ext>
          </a:extLst>
        </xdr:cNvPr>
        <xdr:cNvSpPr txBox="1"/>
      </xdr:nvSpPr>
      <xdr:spPr>
        <a:xfrm>
          <a:off x="8403169" y="455084"/>
          <a:ext cx="2328332" cy="1227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71D22F2-FE94-4D6A-B997-C1689C81C78A}" type="TxLink">
            <a:rPr lang="en-US" sz="3200" b="0" i="0" u="none" strike="noStrike">
              <a:solidFill>
                <a:srgbClr val="FFC000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76%</a:t>
          </a:fld>
          <a:endParaRPr lang="es-AR" sz="7200" b="0" i="0" u="none" strike="noStrike">
            <a:solidFill>
              <a:srgbClr val="FFC000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11</xdr:col>
      <xdr:colOff>377827</xdr:colOff>
      <xdr:row>9</xdr:row>
      <xdr:rowOff>105834</xdr:rowOff>
    </xdr:from>
    <xdr:to>
      <xdr:col>13</xdr:col>
      <xdr:colOff>444502</xdr:colOff>
      <xdr:row>12</xdr:row>
      <xdr:rowOff>10584</xdr:rowOff>
    </xdr:to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804384CC-FDB8-4DA1-AEAF-56AA392FF0F9}"/>
            </a:ext>
          </a:extLst>
        </xdr:cNvPr>
        <xdr:cNvSpPr txBox="1"/>
      </xdr:nvSpPr>
      <xdr:spPr>
        <a:xfrm>
          <a:off x="8759827" y="1820334"/>
          <a:ext cx="15906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600" b="1">
              <a:solidFill>
                <a:schemeClr val="accent1">
                  <a:lumMod val="60000"/>
                  <a:lumOff val="40000"/>
                </a:schemeClr>
              </a:solidFill>
            </a:rPr>
            <a:t>APERTURA</a:t>
          </a:r>
        </a:p>
      </xdr:txBody>
    </xdr:sp>
    <xdr:clientData/>
  </xdr:twoCellAnchor>
  <xdr:twoCellAnchor editAs="oneCell">
    <xdr:from>
      <xdr:col>13</xdr:col>
      <xdr:colOff>338666</xdr:colOff>
      <xdr:row>8</xdr:row>
      <xdr:rowOff>126999</xdr:rowOff>
    </xdr:from>
    <xdr:to>
      <xdr:col>14</xdr:col>
      <xdr:colOff>179917</xdr:colOff>
      <xdr:row>11</xdr:row>
      <xdr:rowOff>158750</xdr:rowOff>
    </xdr:to>
    <xdr:pic>
      <xdr:nvPicPr>
        <xdr:cNvPr id="15" name="Gráfico 14" descr="Maletín">
          <a:extLst>
            <a:ext uri="{FF2B5EF4-FFF2-40B4-BE49-F238E27FC236}">
              <a16:creationId xmlns:a16="http://schemas.microsoft.com/office/drawing/2014/main" id="{88A09AC3-8A78-41C5-BD2C-075656E3E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0244666" y="1650999"/>
          <a:ext cx="603251" cy="603251"/>
        </a:xfrm>
        <a:prstGeom prst="rect">
          <a:avLst/>
        </a:prstGeom>
      </xdr:spPr>
    </xdr:pic>
    <xdr:clientData/>
  </xdr:twoCellAnchor>
  <xdr:twoCellAnchor>
    <xdr:from>
      <xdr:col>4</xdr:col>
      <xdr:colOff>594783</xdr:colOff>
      <xdr:row>3</xdr:row>
      <xdr:rowOff>162983</xdr:rowOff>
    </xdr:from>
    <xdr:to>
      <xdr:col>6</xdr:col>
      <xdr:colOff>442383</xdr:colOff>
      <xdr:row>7</xdr:row>
      <xdr:rowOff>105833</xdr:rowOff>
    </xdr:to>
    <xdr:sp macro="" textlink="'Datos Evol.'!S18">
      <xdr:nvSpPr>
        <xdr:cNvPr id="64" name="CuadroTexto 63">
          <a:extLst>
            <a:ext uri="{FF2B5EF4-FFF2-40B4-BE49-F238E27FC236}">
              <a16:creationId xmlns:a16="http://schemas.microsoft.com/office/drawing/2014/main" id="{C8443821-0597-4137-ADFA-9FB283A74C3F}"/>
            </a:ext>
          </a:extLst>
        </xdr:cNvPr>
        <xdr:cNvSpPr txBox="1"/>
      </xdr:nvSpPr>
      <xdr:spPr>
        <a:xfrm>
          <a:off x="3642783" y="734483"/>
          <a:ext cx="1371600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9573B89-5AB2-452C-B983-B2392239F555}" type="TxLink">
            <a:rPr lang="en-US" sz="3200" b="0" i="0" u="none" strike="noStrike">
              <a:ln>
                <a:solidFill>
                  <a:schemeClr val="bg1">
                    <a:lumMod val="95000"/>
                  </a:schemeClr>
                </a:solidFill>
              </a:ln>
              <a:solidFill>
                <a:srgbClr val="FFC000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115%</a:t>
          </a:fld>
          <a:endParaRPr lang="es-AR" sz="3200" b="0" i="0" u="none" strike="noStrike">
            <a:ln>
              <a:solidFill>
                <a:schemeClr val="bg1">
                  <a:lumMod val="95000"/>
                </a:schemeClr>
              </a:solidFill>
            </a:ln>
            <a:solidFill>
              <a:srgbClr val="FFC000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135468</xdr:colOff>
      <xdr:row>13</xdr:row>
      <xdr:rowOff>156634</xdr:rowOff>
    </xdr:from>
    <xdr:to>
      <xdr:col>7</xdr:col>
      <xdr:colOff>177801</xdr:colOff>
      <xdr:row>18</xdr:row>
      <xdr:rowOff>82551</xdr:rowOff>
    </xdr:to>
    <xdr:sp macro="" textlink="">
      <xdr:nvSpPr>
        <xdr:cNvPr id="43" name="Flecha: cheurón 42">
          <a:extLst>
            <a:ext uri="{FF2B5EF4-FFF2-40B4-BE49-F238E27FC236}">
              <a16:creationId xmlns:a16="http://schemas.microsoft.com/office/drawing/2014/main" id="{36FC6973-07AD-48E6-8C6C-C2C69627262F}"/>
            </a:ext>
          </a:extLst>
        </xdr:cNvPr>
        <xdr:cNvSpPr/>
      </xdr:nvSpPr>
      <xdr:spPr>
        <a:xfrm>
          <a:off x="3945468" y="2633134"/>
          <a:ext cx="1566333" cy="878417"/>
        </a:xfrm>
        <a:prstGeom prst="chevron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241300</xdr:colOff>
      <xdr:row>13</xdr:row>
      <xdr:rowOff>50803</xdr:rowOff>
    </xdr:from>
    <xdr:to>
      <xdr:col>7</xdr:col>
      <xdr:colOff>50800</xdr:colOff>
      <xdr:row>17</xdr:row>
      <xdr:rowOff>124886</xdr:rowOff>
    </xdr:to>
    <xdr:sp macro="" textlink="'Datos Evol.'!AK18">
      <xdr:nvSpPr>
        <xdr:cNvPr id="48" name="CuadroTexto 47">
          <a:extLst>
            <a:ext uri="{FF2B5EF4-FFF2-40B4-BE49-F238E27FC236}">
              <a16:creationId xmlns:a16="http://schemas.microsoft.com/office/drawing/2014/main" id="{79D9123A-7556-44A1-A84A-153A7EE7A2ED}"/>
            </a:ext>
          </a:extLst>
        </xdr:cNvPr>
        <xdr:cNvSpPr txBox="1"/>
      </xdr:nvSpPr>
      <xdr:spPr>
        <a:xfrm>
          <a:off x="4051300" y="2527303"/>
          <a:ext cx="1333500" cy="836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A0FB776-DAFB-4CA3-94BB-A70EA28AC2BA}" type="TxLink">
            <a:rPr lang="en-US" sz="3200" b="0" i="0" u="none" strike="noStrike">
              <a:solidFill>
                <a:srgbClr val="FFC000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 19 </a:t>
          </a:fld>
          <a:endParaRPr lang="es-AR" sz="3200" b="0" i="0" u="none" strike="noStrike">
            <a:solidFill>
              <a:srgbClr val="FFC000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132292</xdr:colOff>
      <xdr:row>16</xdr:row>
      <xdr:rowOff>29631</xdr:rowOff>
    </xdr:from>
    <xdr:to>
      <xdr:col>7</xdr:col>
      <xdr:colOff>198967</xdr:colOff>
      <xdr:row>18</xdr:row>
      <xdr:rowOff>124881</xdr:rowOff>
    </xdr:to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8887B113-D25D-4F6A-8159-C3C9C12BBF3C}"/>
            </a:ext>
          </a:extLst>
        </xdr:cNvPr>
        <xdr:cNvSpPr txBox="1"/>
      </xdr:nvSpPr>
      <xdr:spPr>
        <a:xfrm>
          <a:off x="3942292" y="3077631"/>
          <a:ext cx="15906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200" b="1">
              <a:solidFill>
                <a:srgbClr val="FFC000"/>
              </a:solidFill>
            </a:rPr>
            <a:t>APERTURA</a:t>
          </a:r>
        </a:p>
      </xdr:txBody>
    </xdr:sp>
    <xdr:clientData/>
  </xdr:twoCellAnchor>
  <xdr:twoCellAnchor>
    <xdr:from>
      <xdr:col>1</xdr:col>
      <xdr:colOff>497416</xdr:colOff>
      <xdr:row>28</xdr:row>
      <xdr:rowOff>42333</xdr:rowOff>
    </xdr:from>
    <xdr:to>
      <xdr:col>4</xdr:col>
      <xdr:colOff>719666</xdr:colOff>
      <xdr:row>30</xdr:row>
      <xdr:rowOff>84667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F0D0CC85-4E98-4E03-8D6A-A0297E105D39}"/>
            </a:ext>
          </a:extLst>
        </xdr:cNvPr>
        <xdr:cNvSpPr txBox="1"/>
      </xdr:nvSpPr>
      <xdr:spPr>
        <a:xfrm>
          <a:off x="1259416" y="5376333"/>
          <a:ext cx="2508250" cy="423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2000" b="0">
              <a:solidFill>
                <a:schemeClr val="accent1">
                  <a:lumMod val="50000"/>
                </a:schemeClr>
              </a:solidFill>
              <a:latin typeface="Impact" panose="020B0806030902050204" pitchFamily="34" charset="0"/>
            </a:rPr>
            <a:t>MES AÑO 2020</a:t>
          </a:r>
        </a:p>
      </xdr:txBody>
    </xdr:sp>
    <xdr:clientData/>
  </xdr:twoCellAnchor>
  <xdr:twoCellAnchor>
    <xdr:from>
      <xdr:col>1</xdr:col>
      <xdr:colOff>575733</xdr:colOff>
      <xdr:row>12</xdr:row>
      <xdr:rowOff>4232</xdr:rowOff>
    </xdr:from>
    <xdr:to>
      <xdr:col>5</xdr:col>
      <xdr:colOff>35983</xdr:colOff>
      <xdr:row>14</xdr:row>
      <xdr:rowOff>46566</xdr:rowOff>
    </xdr:to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653D2A7B-2B98-426F-A850-75A0BF70ADD8}"/>
            </a:ext>
          </a:extLst>
        </xdr:cNvPr>
        <xdr:cNvSpPr txBox="1"/>
      </xdr:nvSpPr>
      <xdr:spPr>
        <a:xfrm>
          <a:off x="1337733" y="2290232"/>
          <a:ext cx="2508250" cy="423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2000" b="0">
              <a:solidFill>
                <a:schemeClr val="accent1">
                  <a:lumMod val="50000"/>
                </a:schemeClr>
              </a:solidFill>
              <a:latin typeface="Impact" panose="020B0806030902050204" pitchFamily="34" charset="0"/>
            </a:rPr>
            <a:t>MES AÑO 2021</a:t>
          </a:r>
        </a:p>
      </xdr:txBody>
    </xdr:sp>
    <xdr:clientData/>
  </xdr:twoCellAnchor>
  <xdr:twoCellAnchor>
    <xdr:from>
      <xdr:col>6</xdr:col>
      <xdr:colOff>296335</xdr:colOff>
      <xdr:row>11</xdr:row>
      <xdr:rowOff>74084</xdr:rowOff>
    </xdr:from>
    <xdr:to>
      <xdr:col>10</xdr:col>
      <xdr:colOff>518583</xdr:colOff>
      <xdr:row>21</xdr:row>
      <xdr:rowOff>169333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DB569E63-2989-4D57-9F16-1FCD39C03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167216</xdr:colOff>
      <xdr:row>14</xdr:row>
      <xdr:rowOff>177799</xdr:rowOff>
    </xdr:from>
    <xdr:to>
      <xdr:col>12</xdr:col>
      <xdr:colOff>389466</xdr:colOff>
      <xdr:row>18</xdr:row>
      <xdr:rowOff>179917</xdr:rowOff>
    </xdr:to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D7E3991E-BD37-4CC2-9533-3E743CF3AC83}"/>
            </a:ext>
          </a:extLst>
        </xdr:cNvPr>
        <xdr:cNvSpPr txBox="1"/>
      </xdr:nvSpPr>
      <xdr:spPr>
        <a:xfrm>
          <a:off x="7025216" y="2844799"/>
          <a:ext cx="2508250" cy="76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2000" b="0">
              <a:solidFill>
                <a:srgbClr val="FFC000"/>
              </a:solidFill>
              <a:latin typeface="Impact" panose="020B0806030902050204" pitchFamily="34" charset="0"/>
            </a:rPr>
            <a:t>CUMPLIMIENTO</a:t>
          </a:r>
        </a:p>
        <a:p>
          <a:pPr algn="ctr"/>
          <a:r>
            <a:rPr lang="es-AR" sz="2000" b="0">
              <a:solidFill>
                <a:srgbClr val="FFC000"/>
              </a:solidFill>
              <a:latin typeface="Impact" panose="020B0806030902050204" pitchFamily="34" charset="0"/>
            </a:rPr>
            <a:t>OBJETIVO ANUAL</a:t>
          </a:r>
        </a:p>
      </xdr:txBody>
    </xdr:sp>
    <xdr:clientData/>
  </xdr:twoCellAnchor>
  <xdr:twoCellAnchor>
    <xdr:from>
      <xdr:col>7</xdr:col>
      <xdr:colOff>662514</xdr:colOff>
      <xdr:row>14</xdr:row>
      <xdr:rowOff>95247</xdr:rowOff>
    </xdr:from>
    <xdr:to>
      <xdr:col>9</xdr:col>
      <xdr:colOff>169333</xdr:colOff>
      <xdr:row>18</xdr:row>
      <xdr:rowOff>148164</xdr:rowOff>
    </xdr:to>
    <xdr:sp macro="" textlink="'Datos Evol.'!X58">
      <xdr:nvSpPr>
        <xdr:cNvPr id="65" name="CuadroTexto 64">
          <a:extLst>
            <a:ext uri="{FF2B5EF4-FFF2-40B4-BE49-F238E27FC236}">
              <a16:creationId xmlns:a16="http://schemas.microsoft.com/office/drawing/2014/main" id="{0EEFD9BD-A238-4FAB-87AC-0F3DF2A9A1D0}"/>
            </a:ext>
          </a:extLst>
        </xdr:cNvPr>
        <xdr:cNvSpPr txBox="1"/>
      </xdr:nvSpPr>
      <xdr:spPr>
        <a:xfrm>
          <a:off x="5996514" y="2762247"/>
          <a:ext cx="1030819" cy="814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78E4C84-4A99-45E1-ADC9-12BA641A5F17}" type="TxLink">
            <a:rPr lang="en-US" sz="2800" b="0" i="0" u="none" strike="noStrike">
              <a:ln>
                <a:solidFill>
                  <a:schemeClr val="bg1"/>
                </a:solidFill>
              </a:ln>
              <a:solidFill>
                <a:srgbClr val="FF0000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61%</a:t>
          </a:fld>
          <a:endParaRPr lang="es-AR" sz="2800" b="0" i="0" u="none" strike="noStrike">
            <a:ln>
              <a:solidFill>
                <a:schemeClr val="bg1"/>
              </a:solidFill>
            </a:ln>
            <a:solidFill>
              <a:srgbClr val="FF0000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15</xdr:col>
      <xdr:colOff>476251</xdr:colOff>
      <xdr:row>0</xdr:row>
      <xdr:rowOff>179917</xdr:rowOff>
    </xdr:from>
    <xdr:to>
      <xdr:col>18</xdr:col>
      <xdr:colOff>19051</xdr:colOff>
      <xdr:row>12</xdr:row>
      <xdr:rowOff>74083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6" name="VENDEDOR NUEVO">
              <a:extLst>
                <a:ext uri="{FF2B5EF4-FFF2-40B4-BE49-F238E27FC236}">
                  <a16:creationId xmlns:a16="http://schemas.microsoft.com/office/drawing/2014/main" id="{2D853C32-23A2-415F-B92C-758A389BF9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NUEV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06251" y="179917"/>
              <a:ext cx="1828800" cy="21801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6</xdr:col>
      <xdr:colOff>285739</xdr:colOff>
      <xdr:row>11</xdr:row>
      <xdr:rowOff>21167</xdr:rowOff>
    </xdr:from>
    <xdr:to>
      <xdr:col>10</xdr:col>
      <xdr:colOff>582072</xdr:colOff>
      <xdr:row>22</xdr:row>
      <xdr:rowOff>21167</xdr:rowOff>
    </xdr:to>
    <xdr:graphicFrame macro="">
      <xdr:nvGraphicFramePr>
        <xdr:cNvPr id="69" name="Gráfico 68">
          <a:extLst>
            <a:ext uri="{FF2B5EF4-FFF2-40B4-BE49-F238E27FC236}">
              <a16:creationId xmlns:a16="http://schemas.microsoft.com/office/drawing/2014/main" id="{84101C6F-1F2C-4F1B-827B-6D1D43D928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52917</xdr:colOff>
      <xdr:row>11</xdr:row>
      <xdr:rowOff>105832</xdr:rowOff>
    </xdr:from>
    <xdr:to>
      <xdr:col>11</xdr:col>
      <xdr:colOff>10581</xdr:colOff>
      <xdr:row>22</xdr:row>
      <xdr:rowOff>12698</xdr:rowOff>
    </xdr:to>
    <xdr:graphicFrame macro="">
      <xdr:nvGraphicFramePr>
        <xdr:cNvPr id="70" name="Gráfico 69">
          <a:extLst>
            <a:ext uri="{FF2B5EF4-FFF2-40B4-BE49-F238E27FC236}">
              <a16:creationId xmlns:a16="http://schemas.microsoft.com/office/drawing/2014/main" id="{6E182034-F0ED-4394-8B91-81D1B45BE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582082</xdr:colOff>
      <xdr:row>0</xdr:row>
      <xdr:rowOff>0</xdr:rowOff>
    </xdr:from>
    <xdr:to>
      <xdr:col>11</xdr:col>
      <xdr:colOff>529167</xdr:colOff>
      <xdr:row>11</xdr:row>
      <xdr:rowOff>42333</xdr:rowOff>
    </xdr:to>
    <xdr:graphicFrame macro="">
      <xdr:nvGraphicFramePr>
        <xdr:cNvPr id="67" name="Gráfico 66">
          <a:extLst>
            <a:ext uri="{FF2B5EF4-FFF2-40B4-BE49-F238E27FC236}">
              <a16:creationId xmlns:a16="http://schemas.microsoft.com/office/drawing/2014/main" id="{91DB4BF7-175E-499B-853E-C86427691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565151</xdr:colOff>
      <xdr:row>2</xdr:row>
      <xdr:rowOff>78317</xdr:rowOff>
    </xdr:from>
    <xdr:to>
      <xdr:col>10</xdr:col>
      <xdr:colOff>607483</xdr:colOff>
      <xdr:row>8</xdr:row>
      <xdr:rowOff>162983</xdr:rowOff>
    </xdr:to>
    <xdr:sp macro="" textlink="'Datos Evol.'!I79">
      <xdr:nvSpPr>
        <xdr:cNvPr id="68" name="CuadroTexto 67">
          <a:extLst>
            <a:ext uri="{FF2B5EF4-FFF2-40B4-BE49-F238E27FC236}">
              <a16:creationId xmlns:a16="http://schemas.microsoft.com/office/drawing/2014/main" id="{190D1B2F-7BFF-473F-88F2-5A938DAC7AE7}"/>
            </a:ext>
          </a:extLst>
        </xdr:cNvPr>
        <xdr:cNvSpPr txBox="1"/>
      </xdr:nvSpPr>
      <xdr:spPr>
        <a:xfrm>
          <a:off x="5899151" y="459317"/>
          <a:ext cx="2328332" cy="1227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C31ABC8-744E-4B76-85A2-3D4CC64FBE8F}" type="TxLink">
            <a:rPr lang="en-US" sz="3200" b="0" i="0" u="none" strike="noStrike">
              <a:solidFill>
                <a:srgbClr val="FFC000"/>
              </a:solidFill>
              <a:latin typeface="Impact" panose="020B0806030902050204" pitchFamily="34" charset="0"/>
              <a:ea typeface="+mn-ea"/>
              <a:cs typeface="Calibri"/>
            </a:rPr>
            <a:pPr marL="0" indent="0" algn="ctr"/>
            <a:t>79%</a:t>
          </a:fld>
          <a:endParaRPr lang="es-AR" sz="3200" b="0" i="0" u="none" strike="noStrike">
            <a:solidFill>
              <a:srgbClr val="FFC000"/>
            </a:solidFill>
            <a:latin typeface="Impact" panose="020B080603090205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81493</xdr:colOff>
      <xdr:row>9</xdr:row>
      <xdr:rowOff>52915</xdr:rowOff>
    </xdr:from>
    <xdr:to>
      <xdr:col>10</xdr:col>
      <xdr:colOff>338667</xdr:colOff>
      <xdr:row>12</xdr:row>
      <xdr:rowOff>137582</xdr:rowOff>
    </xdr:to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CE523079-1E08-4317-9567-AC4A2BD05817}"/>
            </a:ext>
          </a:extLst>
        </xdr:cNvPr>
        <xdr:cNvSpPr txBox="1"/>
      </xdr:nvSpPr>
      <xdr:spPr>
        <a:xfrm>
          <a:off x="6177493" y="1767415"/>
          <a:ext cx="1781174" cy="656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600" b="1">
              <a:solidFill>
                <a:schemeClr val="accent1">
                  <a:lumMod val="60000"/>
                  <a:lumOff val="40000"/>
                </a:schemeClr>
              </a:solidFill>
            </a:rPr>
            <a:t>POSITIVACION CARTERA</a:t>
          </a:r>
          <a:r>
            <a:rPr lang="es-AR" sz="1600" b="1" baseline="0">
              <a:solidFill>
                <a:schemeClr val="accent1">
                  <a:lumMod val="60000"/>
                  <a:lumOff val="40000"/>
                </a:schemeClr>
              </a:solidFill>
            </a:rPr>
            <a:t> ACTIVA</a:t>
          </a:r>
          <a:endParaRPr lang="es-AR" sz="1600" b="1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201084</xdr:colOff>
      <xdr:row>8</xdr:row>
      <xdr:rowOff>74084</xdr:rowOff>
    </xdr:from>
    <xdr:to>
      <xdr:col>11</xdr:col>
      <xdr:colOff>148167</xdr:colOff>
      <xdr:row>12</xdr:row>
      <xdr:rowOff>21167</xdr:rowOff>
    </xdr:to>
    <xdr:pic>
      <xdr:nvPicPr>
        <xdr:cNvPr id="19" name="Gráfico 18" descr="Diana con relleno sólido">
          <a:extLst>
            <a:ext uri="{FF2B5EF4-FFF2-40B4-BE49-F238E27FC236}">
              <a16:creationId xmlns:a16="http://schemas.microsoft.com/office/drawing/2014/main" id="{70FA7F39-EFD7-422F-B235-87F508A55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7821084" y="1598084"/>
          <a:ext cx="709083" cy="709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1533525</xdr:colOff>
      <xdr:row>3</xdr:row>
      <xdr:rowOff>152400</xdr:rowOff>
    </xdr:from>
    <xdr:to>
      <xdr:col>24</xdr:col>
      <xdr:colOff>103415</xdr:colOff>
      <xdr:row>16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STADO">
              <a:extLst>
                <a:ext uri="{FF2B5EF4-FFF2-40B4-BE49-F238E27FC236}">
                  <a16:creationId xmlns:a16="http://schemas.microsoft.com/office/drawing/2014/main" id="{4366F695-65BA-4B8A-ADB9-3F8A589515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319075" y="7429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923925</xdr:colOff>
      <xdr:row>1</xdr:row>
      <xdr:rowOff>47625</xdr:rowOff>
    </xdr:from>
    <xdr:to>
      <xdr:col>4</xdr:col>
      <xdr:colOff>542925</xdr:colOff>
      <xdr:row>2</xdr:row>
      <xdr:rowOff>152400</xdr:rowOff>
    </xdr:to>
    <xdr:sp macro="" textlink="">
      <xdr:nvSpPr>
        <xdr:cNvPr id="5" name="Flecha: en U 4">
          <a:extLst>
            <a:ext uri="{FF2B5EF4-FFF2-40B4-BE49-F238E27FC236}">
              <a16:creationId xmlns:a16="http://schemas.microsoft.com/office/drawing/2014/main" id="{5E408937-A674-4774-8A4D-B00CD574B07C}"/>
            </a:ext>
          </a:extLst>
        </xdr:cNvPr>
        <xdr:cNvSpPr/>
      </xdr:nvSpPr>
      <xdr:spPr>
        <a:xfrm>
          <a:off x="5334000" y="238125"/>
          <a:ext cx="1181100" cy="30480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209550</xdr:colOff>
      <xdr:row>29</xdr:row>
      <xdr:rowOff>38100</xdr:rowOff>
    </xdr:from>
    <xdr:to>
      <xdr:col>3</xdr:col>
      <xdr:colOff>1447800</xdr:colOff>
      <xdr:row>30</xdr:row>
      <xdr:rowOff>28575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F0DC5EFF-C11E-46D5-A609-F36A7AA13A25}"/>
            </a:ext>
          </a:extLst>
        </xdr:cNvPr>
        <xdr:cNvSpPr/>
      </xdr:nvSpPr>
      <xdr:spPr>
        <a:xfrm>
          <a:off x="4619625" y="5715000"/>
          <a:ext cx="123825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1085850</xdr:colOff>
      <xdr:row>234</xdr:row>
      <xdr:rowOff>19050</xdr:rowOff>
    </xdr:from>
    <xdr:to>
      <xdr:col>3</xdr:col>
      <xdr:colOff>247650</xdr:colOff>
      <xdr:row>235</xdr:row>
      <xdr:rowOff>19050</xdr:rowOff>
    </xdr:to>
    <xdr:sp macro="" textlink="">
      <xdr:nvSpPr>
        <xdr:cNvPr id="8" name="Flecha: en U 7">
          <a:extLst>
            <a:ext uri="{FF2B5EF4-FFF2-40B4-BE49-F238E27FC236}">
              <a16:creationId xmlns:a16="http://schemas.microsoft.com/office/drawing/2014/main" id="{23CC4B00-4E1D-43F1-94C5-70296C2E8048}"/>
            </a:ext>
          </a:extLst>
        </xdr:cNvPr>
        <xdr:cNvSpPr/>
      </xdr:nvSpPr>
      <xdr:spPr>
        <a:xfrm rot="10800000">
          <a:off x="3914775" y="44834175"/>
          <a:ext cx="742950" cy="19050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1466850</xdr:colOff>
      <xdr:row>231</xdr:row>
      <xdr:rowOff>95250</xdr:rowOff>
    </xdr:from>
    <xdr:to>
      <xdr:col>4</xdr:col>
      <xdr:colOff>1638300</xdr:colOff>
      <xdr:row>232</xdr:row>
      <xdr:rowOff>180975</xdr:rowOff>
    </xdr:to>
    <xdr:sp macro="" textlink="">
      <xdr:nvSpPr>
        <xdr:cNvPr id="9" name="Flecha: hacia arriba 8">
          <a:extLst>
            <a:ext uri="{FF2B5EF4-FFF2-40B4-BE49-F238E27FC236}">
              <a16:creationId xmlns:a16="http://schemas.microsoft.com/office/drawing/2014/main" id="{17BE152C-DF85-4B08-8A91-B86C76F57D01}"/>
            </a:ext>
          </a:extLst>
        </xdr:cNvPr>
        <xdr:cNvSpPr/>
      </xdr:nvSpPr>
      <xdr:spPr>
        <a:xfrm>
          <a:off x="7439025" y="44329350"/>
          <a:ext cx="171450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485775</xdr:colOff>
      <xdr:row>229</xdr:row>
      <xdr:rowOff>38100</xdr:rowOff>
    </xdr:from>
    <xdr:to>
      <xdr:col>3</xdr:col>
      <xdr:colOff>704850</xdr:colOff>
      <xdr:row>234</xdr:row>
      <xdr:rowOff>171450</xdr:rowOff>
    </xdr:to>
    <xdr:sp macro="" textlink="">
      <xdr:nvSpPr>
        <xdr:cNvPr id="11" name="Flecha: doblada 10">
          <a:extLst>
            <a:ext uri="{FF2B5EF4-FFF2-40B4-BE49-F238E27FC236}">
              <a16:creationId xmlns:a16="http://schemas.microsoft.com/office/drawing/2014/main" id="{D385B8F5-4638-4939-9A87-02F5BECF419F}"/>
            </a:ext>
          </a:extLst>
        </xdr:cNvPr>
        <xdr:cNvSpPr/>
      </xdr:nvSpPr>
      <xdr:spPr>
        <a:xfrm>
          <a:off x="4895850" y="43881675"/>
          <a:ext cx="219075" cy="11239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895350</xdr:colOff>
      <xdr:row>57</xdr:row>
      <xdr:rowOff>57150</xdr:rowOff>
    </xdr:from>
    <xdr:to>
      <xdr:col>16</xdr:col>
      <xdr:colOff>333375</xdr:colOff>
      <xdr:row>59</xdr:row>
      <xdr:rowOff>9525</xdr:rowOff>
    </xdr:to>
    <xdr:sp macro="" textlink="">
      <xdr:nvSpPr>
        <xdr:cNvPr id="12" name="Flecha: en U 11">
          <a:extLst>
            <a:ext uri="{FF2B5EF4-FFF2-40B4-BE49-F238E27FC236}">
              <a16:creationId xmlns:a16="http://schemas.microsoft.com/office/drawing/2014/main" id="{702A9648-D038-4B55-8BE3-9F6FAC133644}"/>
            </a:ext>
          </a:extLst>
        </xdr:cNvPr>
        <xdr:cNvSpPr/>
      </xdr:nvSpPr>
      <xdr:spPr>
        <a:xfrm rot="10800000">
          <a:off x="25517475" y="11153775"/>
          <a:ext cx="781050" cy="3333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962025</xdr:colOff>
      <xdr:row>23</xdr:row>
      <xdr:rowOff>161925</xdr:rowOff>
    </xdr:from>
    <xdr:to>
      <xdr:col>16</xdr:col>
      <xdr:colOff>219075</xdr:colOff>
      <xdr:row>25</xdr:row>
      <xdr:rowOff>66675</xdr:rowOff>
    </xdr:to>
    <xdr:sp macro="" textlink="">
      <xdr:nvSpPr>
        <xdr:cNvPr id="13" name="Flecha: en U 12">
          <a:extLst>
            <a:ext uri="{FF2B5EF4-FFF2-40B4-BE49-F238E27FC236}">
              <a16:creationId xmlns:a16="http://schemas.microsoft.com/office/drawing/2014/main" id="{CB48DD48-D7D3-40B0-919A-21DBD971552B}"/>
            </a:ext>
          </a:extLst>
        </xdr:cNvPr>
        <xdr:cNvSpPr/>
      </xdr:nvSpPr>
      <xdr:spPr>
        <a:xfrm>
          <a:off x="22793325" y="4686300"/>
          <a:ext cx="3390900" cy="30480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1066800</xdr:colOff>
      <xdr:row>82</xdr:row>
      <xdr:rowOff>47625</xdr:rowOff>
    </xdr:from>
    <xdr:to>
      <xdr:col>16</xdr:col>
      <xdr:colOff>1304925</xdr:colOff>
      <xdr:row>84</xdr:row>
      <xdr:rowOff>133350</xdr:rowOff>
    </xdr:to>
    <xdr:sp macro="" textlink="">
      <xdr:nvSpPr>
        <xdr:cNvPr id="16" name="Flecha: hacia arriba 15">
          <a:extLst>
            <a:ext uri="{FF2B5EF4-FFF2-40B4-BE49-F238E27FC236}">
              <a16:creationId xmlns:a16="http://schemas.microsoft.com/office/drawing/2014/main" id="{434B9FE4-237D-43DE-A2AB-25C0E690FA7B}"/>
            </a:ext>
          </a:extLst>
        </xdr:cNvPr>
        <xdr:cNvSpPr/>
      </xdr:nvSpPr>
      <xdr:spPr>
        <a:xfrm>
          <a:off x="27031950" y="15906750"/>
          <a:ext cx="238125" cy="4762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32</xdr:col>
      <xdr:colOff>714375</xdr:colOff>
      <xdr:row>26</xdr:row>
      <xdr:rowOff>57150</xdr:rowOff>
    </xdr:from>
    <xdr:to>
      <xdr:col>32</xdr:col>
      <xdr:colOff>923925</xdr:colOff>
      <xdr:row>29</xdr:row>
      <xdr:rowOff>19050</xdr:rowOff>
    </xdr:to>
    <xdr:sp macro="" textlink="">
      <xdr:nvSpPr>
        <xdr:cNvPr id="17" name="Flecha: hacia abajo 16">
          <a:extLst>
            <a:ext uri="{FF2B5EF4-FFF2-40B4-BE49-F238E27FC236}">
              <a16:creationId xmlns:a16="http://schemas.microsoft.com/office/drawing/2014/main" id="{77EE6265-0657-4946-8618-9FE892900739}"/>
            </a:ext>
          </a:extLst>
        </xdr:cNvPr>
        <xdr:cNvSpPr/>
      </xdr:nvSpPr>
      <xdr:spPr>
        <a:xfrm>
          <a:off x="52101750" y="5191125"/>
          <a:ext cx="2095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38</xdr:col>
      <xdr:colOff>1057275</xdr:colOff>
      <xdr:row>27</xdr:row>
      <xdr:rowOff>76200</xdr:rowOff>
    </xdr:from>
    <xdr:to>
      <xdr:col>38</xdr:col>
      <xdr:colOff>1285875</xdr:colOff>
      <xdr:row>29</xdr:row>
      <xdr:rowOff>123825</xdr:rowOff>
    </xdr:to>
    <xdr:sp macro="" textlink="">
      <xdr:nvSpPr>
        <xdr:cNvPr id="18" name="Flecha: hacia abajo 17">
          <a:extLst>
            <a:ext uri="{FF2B5EF4-FFF2-40B4-BE49-F238E27FC236}">
              <a16:creationId xmlns:a16="http://schemas.microsoft.com/office/drawing/2014/main" id="{C7F8BF1E-9337-4DA3-95E7-AA3D38CF24DF}"/>
            </a:ext>
          </a:extLst>
        </xdr:cNvPr>
        <xdr:cNvSpPr/>
      </xdr:nvSpPr>
      <xdr:spPr>
        <a:xfrm>
          <a:off x="60788550" y="5410200"/>
          <a:ext cx="22860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752475</xdr:colOff>
      <xdr:row>231</xdr:row>
      <xdr:rowOff>95250</xdr:rowOff>
    </xdr:from>
    <xdr:to>
      <xdr:col>0</xdr:col>
      <xdr:colOff>895350</xdr:colOff>
      <xdr:row>234</xdr:row>
      <xdr:rowOff>161925</xdr:rowOff>
    </xdr:to>
    <xdr:sp macro="" textlink="">
      <xdr:nvSpPr>
        <xdr:cNvPr id="19" name="Flecha: hacia abajo 18">
          <a:extLst>
            <a:ext uri="{FF2B5EF4-FFF2-40B4-BE49-F238E27FC236}">
              <a16:creationId xmlns:a16="http://schemas.microsoft.com/office/drawing/2014/main" id="{A2C4DF2C-9CB5-45BE-8450-1C7DCE6313BC}"/>
            </a:ext>
          </a:extLst>
        </xdr:cNvPr>
        <xdr:cNvSpPr/>
      </xdr:nvSpPr>
      <xdr:spPr>
        <a:xfrm>
          <a:off x="752475" y="44434125"/>
          <a:ext cx="142875" cy="666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1428750</xdr:colOff>
      <xdr:row>194</xdr:row>
      <xdr:rowOff>123825</xdr:rowOff>
    </xdr:from>
    <xdr:to>
      <xdr:col>6</xdr:col>
      <xdr:colOff>1581150</xdr:colOff>
      <xdr:row>198</xdr:row>
      <xdr:rowOff>0</xdr:rowOff>
    </xdr:to>
    <xdr:sp macro="" textlink="">
      <xdr:nvSpPr>
        <xdr:cNvPr id="20" name="Flecha: hacia abajo 19">
          <a:extLst>
            <a:ext uri="{FF2B5EF4-FFF2-40B4-BE49-F238E27FC236}">
              <a16:creationId xmlns:a16="http://schemas.microsoft.com/office/drawing/2014/main" id="{3384B686-B2E6-439D-A782-C273ECCB8774}"/>
            </a:ext>
          </a:extLst>
        </xdr:cNvPr>
        <xdr:cNvSpPr/>
      </xdr:nvSpPr>
      <xdr:spPr>
        <a:xfrm>
          <a:off x="10372725" y="37414200"/>
          <a:ext cx="152400" cy="647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2533650</xdr:colOff>
      <xdr:row>1</xdr:row>
      <xdr:rowOff>38100</xdr:rowOff>
    </xdr:from>
    <xdr:to>
      <xdr:col>19</xdr:col>
      <xdr:colOff>809625</xdr:colOff>
      <xdr:row>2</xdr:row>
      <xdr:rowOff>95250</xdr:rowOff>
    </xdr:to>
    <xdr:sp macro="" textlink="">
      <xdr:nvSpPr>
        <xdr:cNvPr id="21" name="Flecha: en U 20">
          <a:extLst>
            <a:ext uri="{FF2B5EF4-FFF2-40B4-BE49-F238E27FC236}">
              <a16:creationId xmlns:a16="http://schemas.microsoft.com/office/drawing/2014/main" id="{00929EE3-7F91-48B7-9250-48CCA402A421}"/>
            </a:ext>
          </a:extLst>
        </xdr:cNvPr>
        <xdr:cNvSpPr/>
      </xdr:nvSpPr>
      <xdr:spPr>
        <a:xfrm>
          <a:off x="28498800" y="228600"/>
          <a:ext cx="2790825" cy="2571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70</xdr:col>
      <xdr:colOff>1085850</xdr:colOff>
      <xdr:row>26</xdr:row>
      <xdr:rowOff>19050</xdr:rowOff>
    </xdr:from>
    <xdr:to>
      <xdr:col>71</xdr:col>
      <xdr:colOff>247650</xdr:colOff>
      <xdr:row>27</xdr:row>
      <xdr:rowOff>19050</xdr:rowOff>
    </xdr:to>
    <xdr:sp macro="" textlink="">
      <xdr:nvSpPr>
        <xdr:cNvPr id="22" name="Flecha: en U 21">
          <a:extLst>
            <a:ext uri="{FF2B5EF4-FFF2-40B4-BE49-F238E27FC236}">
              <a16:creationId xmlns:a16="http://schemas.microsoft.com/office/drawing/2014/main" id="{0E0687A0-8D3B-4BD3-B375-06CCA024D2C8}"/>
            </a:ext>
          </a:extLst>
        </xdr:cNvPr>
        <xdr:cNvSpPr/>
      </xdr:nvSpPr>
      <xdr:spPr>
        <a:xfrm rot="10800000">
          <a:off x="4217194" y="45143738"/>
          <a:ext cx="792956" cy="202406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72</xdr:col>
      <xdr:colOff>1466850</xdr:colOff>
      <xdr:row>23</xdr:row>
      <xdr:rowOff>95250</xdr:rowOff>
    </xdr:from>
    <xdr:to>
      <xdr:col>72</xdr:col>
      <xdr:colOff>1638300</xdr:colOff>
      <xdr:row>24</xdr:row>
      <xdr:rowOff>180975</xdr:rowOff>
    </xdr:to>
    <xdr:sp macro="" textlink="">
      <xdr:nvSpPr>
        <xdr:cNvPr id="23" name="Flecha: hacia arriba 22">
          <a:extLst>
            <a:ext uri="{FF2B5EF4-FFF2-40B4-BE49-F238E27FC236}">
              <a16:creationId xmlns:a16="http://schemas.microsoft.com/office/drawing/2014/main" id="{36EE3A5E-AB74-4DDE-A064-5BB841B4732A}"/>
            </a:ext>
          </a:extLst>
        </xdr:cNvPr>
        <xdr:cNvSpPr/>
      </xdr:nvSpPr>
      <xdr:spPr>
        <a:xfrm>
          <a:off x="7515225" y="44612719"/>
          <a:ext cx="171450" cy="2881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71</xdr:col>
      <xdr:colOff>485775</xdr:colOff>
      <xdr:row>21</xdr:row>
      <xdr:rowOff>38100</xdr:rowOff>
    </xdr:from>
    <xdr:to>
      <xdr:col>71</xdr:col>
      <xdr:colOff>704850</xdr:colOff>
      <xdr:row>26</xdr:row>
      <xdr:rowOff>171450</xdr:rowOff>
    </xdr:to>
    <xdr:sp macro="" textlink="">
      <xdr:nvSpPr>
        <xdr:cNvPr id="24" name="Flecha: doblada 23">
          <a:extLst>
            <a:ext uri="{FF2B5EF4-FFF2-40B4-BE49-F238E27FC236}">
              <a16:creationId xmlns:a16="http://schemas.microsoft.com/office/drawing/2014/main" id="{9755DBC2-6115-4247-9DD4-74C7134695C3}"/>
            </a:ext>
          </a:extLst>
        </xdr:cNvPr>
        <xdr:cNvSpPr/>
      </xdr:nvSpPr>
      <xdr:spPr>
        <a:xfrm>
          <a:off x="5248275" y="44162663"/>
          <a:ext cx="219075" cy="11334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752475</xdr:colOff>
      <xdr:row>23</xdr:row>
      <xdr:rowOff>95250</xdr:rowOff>
    </xdr:from>
    <xdr:to>
      <xdr:col>68</xdr:col>
      <xdr:colOff>895350</xdr:colOff>
      <xdr:row>26</xdr:row>
      <xdr:rowOff>161925</xdr:rowOff>
    </xdr:to>
    <xdr:sp macro="" textlink="">
      <xdr:nvSpPr>
        <xdr:cNvPr id="25" name="Flecha: hacia abajo 24">
          <a:extLst>
            <a:ext uri="{FF2B5EF4-FFF2-40B4-BE49-F238E27FC236}">
              <a16:creationId xmlns:a16="http://schemas.microsoft.com/office/drawing/2014/main" id="{F0515B99-351F-4B72-BDD5-EFA9FBAC9ECA}"/>
            </a:ext>
          </a:extLst>
        </xdr:cNvPr>
        <xdr:cNvSpPr/>
      </xdr:nvSpPr>
      <xdr:spPr>
        <a:xfrm>
          <a:off x="752475" y="44612719"/>
          <a:ext cx="142875" cy="67389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84</xdr:col>
      <xdr:colOff>1428750</xdr:colOff>
      <xdr:row>23</xdr:row>
      <xdr:rowOff>123825</xdr:rowOff>
    </xdr:from>
    <xdr:to>
      <xdr:col>84</xdr:col>
      <xdr:colOff>1581150</xdr:colOff>
      <xdr:row>27</xdr:row>
      <xdr:rowOff>0</xdr:rowOff>
    </xdr:to>
    <xdr:sp macro="" textlink="">
      <xdr:nvSpPr>
        <xdr:cNvPr id="26" name="Flecha: hacia abajo 25">
          <a:extLst>
            <a:ext uri="{FF2B5EF4-FFF2-40B4-BE49-F238E27FC236}">
              <a16:creationId xmlns:a16="http://schemas.microsoft.com/office/drawing/2014/main" id="{2E1478CB-2A31-419F-8731-4B1CE4B89276}"/>
            </a:ext>
          </a:extLst>
        </xdr:cNvPr>
        <xdr:cNvSpPr/>
      </xdr:nvSpPr>
      <xdr:spPr>
        <a:xfrm>
          <a:off x="10501313" y="37568981"/>
          <a:ext cx="152400" cy="6500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14</xdr:row>
      <xdr:rowOff>28575</xdr:rowOff>
    </xdr:from>
    <xdr:to>
      <xdr:col>12</xdr:col>
      <xdr:colOff>419100</xdr:colOff>
      <xdr:row>22</xdr:row>
      <xdr:rowOff>88106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VENDEDOR NUEVO 3">
              <a:extLst>
                <a:ext uri="{FF2B5EF4-FFF2-40B4-BE49-F238E27FC236}">
                  <a16:creationId xmlns:a16="http://schemas.microsoft.com/office/drawing/2014/main" id="{5EE7A54B-C78E-4014-970F-06ECFA2459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NUEV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54000" y="2695575"/>
              <a:ext cx="1828800" cy="15835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12629</xdr:colOff>
      <xdr:row>0</xdr:row>
      <xdr:rowOff>0</xdr:rowOff>
    </xdr:from>
    <xdr:to>
      <xdr:col>20</xdr:col>
      <xdr:colOff>511219</xdr:colOff>
      <xdr:row>35</xdr:row>
      <xdr:rowOff>42332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49D820-B6B2-4683-B34E-B55D5CD31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822629" y="0"/>
          <a:ext cx="11928590" cy="670983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37522</xdr:rowOff>
    </xdr:from>
    <xdr:to>
      <xdr:col>4</xdr:col>
      <xdr:colOff>545522</xdr:colOff>
      <xdr:row>16</xdr:row>
      <xdr:rowOff>86591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9E642122-5406-498A-BD82-68ABE4F3E3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28022"/>
              <a:ext cx="3593522" cy="29065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427306</xdr:colOff>
      <xdr:row>2</xdr:row>
      <xdr:rowOff>0</xdr:rowOff>
    </xdr:from>
    <xdr:to>
      <xdr:col>6</xdr:col>
      <xdr:colOff>357188</xdr:colOff>
      <xdr:row>3</xdr:row>
      <xdr:rowOff>47624</xdr:rowOff>
    </xdr:to>
    <xdr:sp macro="" textlink="'Localidades 2021'!K4">
      <xdr:nvSpPr>
        <xdr:cNvPr id="8" name="CuadroTexto 7">
          <a:extLst>
            <a:ext uri="{FF2B5EF4-FFF2-40B4-BE49-F238E27FC236}">
              <a16:creationId xmlns:a16="http://schemas.microsoft.com/office/drawing/2014/main" id="{C8DD5D23-4337-415B-B503-1E4F13553FFC}"/>
            </a:ext>
          </a:extLst>
        </xdr:cNvPr>
        <xdr:cNvSpPr txBox="1"/>
      </xdr:nvSpPr>
      <xdr:spPr>
        <a:xfrm>
          <a:off x="4237306" y="381000"/>
          <a:ext cx="691882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9CD209C-E77D-45AC-AD2C-C18864A10E19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 788 </a:t>
          </a:fld>
          <a:endParaRPr lang="es-AR" sz="12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468580</xdr:colOff>
      <xdr:row>3</xdr:row>
      <xdr:rowOff>180177</xdr:rowOff>
    </xdr:from>
    <xdr:to>
      <xdr:col>6</xdr:col>
      <xdr:colOff>295014</xdr:colOff>
      <xdr:row>5</xdr:row>
      <xdr:rowOff>144195</xdr:rowOff>
    </xdr:to>
    <xdr:sp macro="" textlink="'Localidades 2021'!K5">
      <xdr:nvSpPr>
        <xdr:cNvPr id="16" name="CuadroTexto 15">
          <a:extLst>
            <a:ext uri="{FF2B5EF4-FFF2-40B4-BE49-F238E27FC236}">
              <a16:creationId xmlns:a16="http://schemas.microsoft.com/office/drawing/2014/main" id="{08F2D76A-7864-41BB-9CDA-8C30897E2478}"/>
            </a:ext>
          </a:extLst>
        </xdr:cNvPr>
        <xdr:cNvSpPr txBox="1"/>
      </xdr:nvSpPr>
      <xdr:spPr>
        <a:xfrm>
          <a:off x="4278580" y="751677"/>
          <a:ext cx="588434" cy="345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4BCA3F9-7DCB-4DA9-9F76-524EDDEBE28D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367 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483398</xdr:colOff>
      <xdr:row>5</xdr:row>
      <xdr:rowOff>179120</xdr:rowOff>
    </xdr:from>
    <xdr:to>
      <xdr:col>6</xdr:col>
      <xdr:colOff>309562</xdr:colOff>
      <xdr:row>7</xdr:row>
      <xdr:rowOff>178594</xdr:rowOff>
    </xdr:to>
    <xdr:sp macro="" textlink="'Localidades 2021'!K6">
      <xdr:nvSpPr>
        <xdr:cNvPr id="17" name="CuadroTexto 16">
          <a:extLst>
            <a:ext uri="{FF2B5EF4-FFF2-40B4-BE49-F238E27FC236}">
              <a16:creationId xmlns:a16="http://schemas.microsoft.com/office/drawing/2014/main" id="{A4B0DA83-AB2D-4D29-9205-3F4BD2227895}"/>
            </a:ext>
          </a:extLst>
        </xdr:cNvPr>
        <xdr:cNvSpPr txBox="1"/>
      </xdr:nvSpPr>
      <xdr:spPr>
        <a:xfrm>
          <a:off x="4293398" y="1131620"/>
          <a:ext cx="588164" cy="380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A3D6BD8-453B-4FBE-AE71-BCBF4BD626FE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330 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503505</xdr:colOff>
      <xdr:row>8</xdr:row>
      <xdr:rowOff>39155</xdr:rowOff>
    </xdr:from>
    <xdr:to>
      <xdr:col>6</xdr:col>
      <xdr:colOff>332055</xdr:colOff>
      <xdr:row>9</xdr:row>
      <xdr:rowOff>185205</xdr:rowOff>
    </xdr:to>
    <xdr:sp macro="" textlink="'Localidades 2021'!K7">
      <xdr:nvSpPr>
        <xdr:cNvPr id="18" name="CuadroTexto 17">
          <a:extLst>
            <a:ext uri="{FF2B5EF4-FFF2-40B4-BE49-F238E27FC236}">
              <a16:creationId xmlns:a16="http://schemas.microsoft.com/office/drawing/2014/main" id="{3DF42CBE-EEE9-45C2-807D-67DC19DF5F63}"/>
            </a:ext>
          </a:extLst>
        </xdr:cNvPr>
        <xdr:cNvSpPr txBox="1"/>
      </xdr:nvSpPr>
      <xdr:spPr>
        <a:xfrm>
          <a:off x="4313505" y="1563155"/>
          <a:ext cx="590550" cy="336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9AE3287-4C9C-4D01-A3FA-D99289EF9F3E}" type="TxLink">
            <a:rPr lang="en-US" sz="1100" b="0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34 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481279</xdr:colOff>
      <xdr:row>10</xdr:row>
      <xdr:rowOff>87044</xdr:rowOff>
    </xdr:from>
    <xdr:to>
      <xdr:col>6</xdr:col>
      <xdr:colOff>297654</xdr:colOff>
      <xdr:row>11</xdr:row>
      <xdr:rowOff>154781</xdr:rowOff>
    </xdr:to>
    <xdr:sp macro="" textlink="'Localidades 2021'!K8">
      <xdr:nvSpPr>
        <xdr:cNvPr id="19" name="CuadroTexto 18">
          <a:extLst>
            <a:ext uri="{FF2B5EF4-FFF2-40B4-BE49-F238E27FC236}">
              <a16:creationId xmlns:a16="http://schemas.microsoft.com/office/drawing/2014/main" id="{C316C847-F8CE-40E2-B7F5-7C246AA63A51}"/>
            </a:ext>
          </a:extLst>
        </xdr:cNvPr>
        <xdr:cNvSpPr txBox="1"/>
      </xdr:nvSpPr>
      <xdr:spPr>
        <a:xfrm>
          <a:off x="4291279" y="1992044"/>
          <a:ext cx="578375" cy="258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DD636B4-7229-489F-B99E-3293ED22AACC}" type="TxLink">
            <a:rPr lang="en-US" sz="1100" b="0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59 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452439</xdr:colOff>
      <xdr:row>12</xdr:row>
      <xdr:rowOff>125674</xdr:rowOff>
    </xdr:from>
    <xdr:to>
      <xdr:col>6</xdr:col>
      <xdr:colOff>261939</xdr:colOff>
      <xdr:row>14</xdr:row>
      <xdr:rowOff>9258</xdr:rowOff>
    </xdr:to>
    <xdr:sp macro="" textlink="'Localidades 2021'!K9">
      <xdr:nvSpPr>
        <xdr:cNvPr id="20" name="CuadroTexto 19">
          <a:extLst>
            <a:ext uri="{FF2B5EF4-FFF2-40B4-BE49-F238E27FC236}">
              <a16:creationId xmlns:a16="http://schemas.microsoft.com/office/drawing/2014/main" id="{5442FE2B-845E-45FD-A454-DF801E6B59BC}"/>
            </a:ext>
          </a:extLst>
        </xdr:cNvPr>
        <xdr:cNvSpPr txBox="1"/>
      </xdr:nvSpPr>
      <xdr:spPr>
        <a:xfrm>
          <a:off x="4262439" y="2411674"/>
          <a:ext cx="571500" cy="2645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162444D-8D8D-44E5-8E52-D3AFEC9EA4B2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65 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492395</xdr:colOff>
      <xdr:row>1</xdr:row>
      <xdr:rowOff>184146</xdr:rowOff>
    </xdr:from>
    <xdr:to>
      <xdr:col>5</xdr:col>
      <xdr:colOff>345280</xdr:colOff>
      <xdr:row>3</xdr:row>
      <xdr:rowOff>119061</xdr:rowOff>
    </xdr:to>
    <xdr:sp macro="" textlink="'Localidades 2021'!L4">
      <xdr:nvSpPr>
        <xdr:cNvPr id="27" name="CuadroTexto 26">
          <a:extLst>
            <a:ext uri="{FF2B5EF4-FFF2-40B4-BE49-F238E27FC236}">
              <a16:creationId xmlns:a16="http://schemas.microsoft.com/office/drawing/2014/main" id="{8B2619A0-6318-4831-881B-E706D3CF482F}"/>
            </a:ext>
          </a:extLst>
        </xdr:cNvPr>
        <xdr:cNvSpPr txBox="1"/>
      </xdr:nvSpPr>
      <xdr:spPr>
        <a:xfrm>
          <a:off x="3540395" y="374646"/>
          <a:ext cx="614885" cy="315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B4A0221-3B2C-4C48-A58A-176F2CF134BF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1,394 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497952</xdr:colOff>
      <xdr:row>3</xdr:row>
      <xdr:rowOff>185734</xdr:rowOff>
    </xdr:from>
    <xdr:to>
      <xdr:col>5</xdr:col>
      <xdr:colOff>324386</xdr:colOff>
      <xdr:row>5</xdr:row>
      <xdr:rowOff>149752</xdr:rowOff>
    </xdr:to>
    <xdr:sp macro="" textlink="'Localidades 2021'!L5">
      <xdr:nvSpPr>
        <xdr:cNvPr id="28" name="CuadroTexto 27">
          <a:extLst>
            <a:ext uri="{FF2B5EF4-FFF2-40B4-BE49-F238E27FC236}">
              <a16:creationId xmlns:a16="http://schemas.microsoft.com/office/drawing/2014/main" id="{BCFCC3BF-AF0B-41F4-8DF7-BA118A385F15}"/>
            </a:ext>
          </a:extLst>
        </xdr:cNvPr>
        <xdr:cNvSpPr txBox="1"/>
      </xdr:nvSpPr>
      <xdr:spPr>
        <a:xfrm>
          <a:off x="3545952" y="757234"/>
          <a:ext cx="588434" cy="345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E01C1F9-503B-4440-8E98-A7D4006742C7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1,284 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490280</xdr:colOff>
      <xdr:row>5</xdr:row>
      <xdr:rowOff>183353</xdr:rowOff>
    </xdr:from>
    <xdr:to>
      <xdr:col>5</xdr:col>
      <xdr:colOff>350574</xdr:colOff>
      <xdr:row>7</xdr:row>
      <xdr:rowOff>117739</xdr:rowOff>
    </xdr:to>
    <xdr:sp macro="" textlink="'Localidades 2021'!L6">
      <xdr:nvSpPr>
        <xdr:cNvPr id="29" name="CuadroTexto 28">
          <a:extLst>
            <a:ext uri="{FF2B5EF4-FFF2-40B4-BE49-F238E27FC236}">
              <a16:creationId xmlns:a16="http://schemas.microsoft.com/office/drawing/2014/main" id="{27397ED8-1DD8-485B-8842-0FAE0E7B20EE}"/>
            </a:ext>
          </a:extLst>
        </xdr:cNvPr>
        <xdr:cNvSpPr txBox="1"/>
      </xdr:nvSpPr>
      <xdr:spPr>
        <a:xfrm>
          <a:off x="3538280" y="1135853"/>
          <a:ext cx="622294" cy="315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2595393-9DAE-45B5-800A-AB751175C1DB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1,168 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520971</xdr:colOff>
      <xdr:row>8</xdr:row>
      <xdr:rowOff>20900</xdr:rowOff>
    </xdr:from>
    <xdr:to>
      <xdr:col>5</xdr:col>
      <xdr:colOff>349521</xdr:colOff>
      <xdr:row>9</xdr:row>
      <xdr:rowOff>166950</xdr:rowOff>
    </xdr:to>
    <xdr:sp macro="" textlink="'Localidades 2021'!L7">
      <xdr:nvSpPr>
        <xdr:cNvPr id="30" name="CuadroTexto 29">
          <a:extLst>
            <a:ext uri="{FF2B5EF4-FFF2-40B4-BE49-F238E27FC236}">
              <a16:creationId xmlns:a16="http://schemas.microsoft.com/office/drawing/2014/main" id="{87B6D454-56FF-4D00-9171-DF09805543EE}"/>
            </a:ext>
          </a:extLst>
        </xdr:cNvPr>
        <xdr:cNvSpPr txBox="1"/>
      </xdr:nvSpPr>
      <xdr:spPr>
        <a:xfrm>
          <a:off x="3568971" y="1544900"/>
          <a:ext cx="590550" cy="336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88A33C2-D04C-4EF0-A80F-C22164FE73FF}" type="TxLink">
            <a:rPr lang="en-US" sz="1100" b="0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727 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522557</xdr:colOff>
      <xdr:row>10</xdr:row>
      <xdr:rowOff>68789</xdr:rowOff>
    </xdr:from>
    <xdr:to>
      <xdr:col>5</xdr:col>
      <xdr:colOff>374384</xdr:colOff>
      <xdr:row>11</xdr:row>
      <xdr:rowOff>174625</xdr:rowOff>
    </xdr:to>
    <xdr:sp macro="" textlink="'Localidades 2021'!L8">
      <xdr:nvSpPr>
        <xdr:cNvPr id="31" name="CuadroTexto 30">
          <a:extLst>
            <a:ext uri="{FF2B5EF4-FFF2-40B4-BE49-F238E27FC236}">
              <a16:creationId xmlns:a16="http://schemas.microsoft.com/office/drawing/2014/main" id="{18E71019-306F-430A-A82C-9712B56645BC}"/>
            </a:ext>
          </a:extLst>
        </xdr:cNvPr>
        <xdr:cNvSpPr txBox="1"/>
      </xdr:nvSpPr>
      <xdr:spPr>
        <a:xfrm>
          <a:off x="3570557" y="1973789"/>
          <a:ext cx="613827" cy="296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8F7FBF5-4794-4804-AC0F-AE6287D1BCD9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638 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481811</xdr:colOff>
      <xdr:row>12</xdr:row>
      <xdr:rowOff>119324</xdr:rowOff>
    </xdr:from>
    <xdr:to>
      <xdr:col>5</xdr:col>
      <xdr:colOff>382322</xdr:colOff>
      <xdr:row>14</xdr:row>
      <xdr:rowOff>51593</xdr:rowOff>
    </xdr:to>
    <xdr:sp macro="" textlink="'Localidades 2021'!L9">
      <xdr:nvSpPr>
        <xdr:cNvPr id="32" name="CuadroTexto 31">
          <a:extLst>
            <a:ext uri="{FF2B5EF4-FFF2-40B4-BE49-F238E27FC236}">
              <a16:creationId xmlns:a16="http://schemas.microsoft.com/office/drawing/2014/main" id="{0355C7DC-D21C-4B12-9C0F-64A1753FAB62}"/>
            </a:ext>
          </a:extLst>
        </xdr:cNvPr>
        <xdr:cNvSpPr txBox="1"/>
      </xdr:nvSpPr>
      <xdr:spPr>
        <a:xfrm>
          <a:off x="3529811" y="2405324"/>
          <a:ext cx="662511" cy="3132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56E1B4F-595E-42E5-930C-6712FD50EC7A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624 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402168</xdr:colOff>
      <xdr:row>1</xdr:row>
      <xdr:rowOff>159710</xdr:rowOff>
    </xdr:from>
    <xdr:to>
      <xdr:col>5</xdr:col>
      <xdr:colOff>428625</xdr:colOff>
      <xdr:row>16</xdr:row>
      <xdr:rowOff>107156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DD855EDA-2FC2-43D0-A32D-EB3FCA08F0BD}"/>
            </a:ext>
          </a:extLst>
        </xdr:cNvPr>
        <xdr:cNvCxnSpPr/>
      </xdr:nvCxnSpPr>
      <xdr:spPr>
        <a:xfrm>
          <a:off x="4212168" y="350210"/>
          <a:ext cx="26457" cy="2804946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317502</xdr:colOff>
      <xdr:row>0</xdr:row>
      <xdr:rowOff>52918</xdr:rowOff>
    </xdr:from>
    <xdr:to>
      <xdr:col>6</xdr:col>
      <xdr:colOff>381002</xdr:colOff>
      <xdr:row>1</xdr:row>
      <xdr:rowOff>127001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8B4A1D41-2E5C-444E-BD8C-F37D40F81948}"/>
            </a:ext>
          </a:extLst>
        </xdr:cNvPr>
        <xdr:cNvSpPr txBox="1"/>
      </xdr:nvSpPr>
      <xdr:spPr>
        <a:xfrm>
          <a:off x="4127502" y="52918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Vta. 2021</a:t>
          </a:r>
        </a:p>
      </xdr:txBody>
    </xdr:sp>
    <xdr:clientData/>
  </xdr:twoCellAnchor>
  <xdr:twoCellAnchor>
    <xdr:from>
      <xdr:col>4</xdr:col>
      <xdr:colOff>438152</xdr:colOff>
      <xdr:row>0</xdr:row>
      <xdr:rowOff>46569</xdr:rowOff>
    </xdr:from>
    <xdr:to>
      <xdr:col>5</xdr:col>
      <xdr:colOff>501652</xdr:colOff>
      <xdr:row>1</xdr:row>
      <xdr:rowOff>120652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B3E8ABEC-553A-42A2-BCDB-471FA291E768}"/>
            </a:ext>
          </a:extLst>
        </xdr:cNvPr>
        <xdr:cNvSpPr txBox="1"/>
      </xdr:nvSpPr>
      <xdr:spPr>
        <a:xfrm>
          <a:off x="3486152" y="46569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Potencial</a:t>
          </a:r>
        </a:p>
      </xdr:txBody>
    </xdr:sp>
    <xdr:clientData/>
  </xdr:twoCellAnchor>
  <xdr:twoCellAnchor>
    <xdr:from>
      <xdr:col>6</xdr:col>
      <xdr:colOff>411965</xdr:colOff>
      <xdr:row>1</xdr:row>
      <xdr:rowOff>173830</xdr:rowOff>
    </xdr:from>
    <xdr:to>
      <xdr:col>7</xdr:col>
      <xdr:colOff>217225</xdr:colOff>
      <xdr:row>3</xdr:row>
      <xdr:rowOff>63766</xdr:rowOff>
    </xdr:to>
    <xdr:sp macro="" textlink="'Localidades 2021'!O4">
      <xdr:nvSpPr>
        <xdr:cNvPr id="49" name="CuadroTexto 48">
          <a:extLst>
            <a:ext uri="{FF2B5EF4-FFF2-40B4-BE49-F238E27FC236}">
              <a16:creationId xmlns:a16="http://schemas.microsoft.com/office/drawing/2014/main" id="{00F60DD5-0BBB-412C-ACB5-B0F3E26AC6EC}"/>
            </a:ext>
          </a:extLst>
        </xdr:cNvPr>
        <xdr:cNvSpPr txBox="1"/>
      </xdr:nvSpPr>
      <xdr:spPr>
        <a:xfrm>
          <a:off x="4983965" y="364330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17F0FAD-7854-4E60-88EA-045CCD9536F4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28%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396354</xdr:colOff>
      <xdr:row>3</xdr:row>
      <xdr:rowOff>178062</xdr:rowOff>
    </xdr:from>
    <xdr:to>
      <xdr:col>7</xdr:col>
      <xdr:colOff>201614</xdr:colOff>
      <xdr:row>5</xdr:row>
      <xdr:rowOff>67998</xdr:rowOff>
    </xdr:to>
    <xdr:sp macro="" textlink="'Localidades 2021'!O5">
      <xdr:nvSpPr>
        <xdr:cNvPr id="50" name="CuadroTexto 49">
          <a:extLst>
            <a:ext uri="{FF2B5EF4-FFF2-40B4-BE49-F238E27FC236}">
              <a16:creationId xmlns:a16="http://schemas.microsoft.com/office/drawing/2014/main" id="{E19527BD-4708-4462-A8B8-E400F6EC7CC0}"/>
            </a:ext>
          </a:extLst>
        </xdr:cNvPr>
        <xdr:cNvSpPr txBox="1"/>
      </xdr:nvSpPr>
      <xdr:spPr>
        <a:xfrm>
          <a:off x="4968354" y="749562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5AD0E72-66D5-4D67-B6FC-9179667E314F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15%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388682</xdr:colOff>
      <xdr:row>5</xdr:row>
      <xdr:rowOff>168105</xdr:rowOff>
    </xdr:from>
    <xdr:to>
      <xdr:col>7</xdr:col>
      <xdr:colOff>193942</xdr:colOff>
      <xdr:row>7</xdr:row>
      <xdr:rowOff>58041</xdr:rowOff>
    </xdr:to>
    <xdr:sp macro="" textlink="'Localidades 2021'!O6">
      <xdr:nvSpPr>
        <xdr:cNvPr id="51" name="CuadroTexto 50">
          <a:extLst>
            <a:ext uri="{FF2B5EF4-FFF2-40B4-BE49-F238E27FC236}">
              <a16:creationId xmlns:a16="http://schemas.microsoft.com/office/drawing/2014/main" id="{8D62C732-A66B-4BF6-97D2-F577C5661ECE}"/>
            </a:ext>
          </a:extLst>
        </xdr:cNvPr>
        <xdr:cNvSpPr txBox="1"/>
      </xdr:nvSpPr>
      <xdr:spPr>
        <a:xfrm>
          <a:off x="4960682" y="1120605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08127B6-7194-4B71-AE50-28F2AEB80533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17%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370425</xdr:colOff>
      <xdr:row>8</xdr:row>
      <xdr:rowOff>62536</xdr:rowOff>
    </xdr:from>
    <xdr:to>
      <xdr:col>7</xdr:col>
      <xdr:colOff>175685</xdr:colOff>
      <xdr:row>9</xdr:row>
      <xdr:rowOff>142972</xdr:rowOff>
    </xdr:to>
    <xdr:sp macro="" textlink="'Localidades 2021'!O7">
      <xdr:nvSpPr>
        <xdr:cNvPr id="52" name="CuadroTexto 51">
          <a:extLst>
            <a:ext uri="{FF2B5EF4-FFF2-40B4-BE49-F238E27FC236}">
              <a16:creationId xmlns:a16="http://schemas.microsoft.com/office/drawing/2014/main" id="{3DA0A2EC-025D-4CE6-A573-443245496CD9}"/>
            </a:ext>
          </a:extLst>
        </xdr:cNvPr>
        <xdr:cNvSpPr txBox="1"/>
      </xdr:nvSpPr>
      <xdr:spPr>
        <a:xfrm>
          <a:off x="4942425" y="1586536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896AC80-4138-495C-9A8A-82DCA853F3F0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48%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410379</xdr:colOff>
      <xdr:row>10</xdr:row>
      <xdr:rowOff>83365</xdr:rowOff>
    </xdr:from>
    <xdr:to>
      <xdr:col>7</xdr:col>
      <xdr:colOff>215639</xdr:colOff>
      <xdr:row>11</xdr:row>
      <xdr:rowOff>163801</xdr:rowOff>
    </xdr:to>
    <xdr:sp macro="" textlink="'Localidades 2021'!O8">
      <xdr:nvSpPr>
        <xdr:cNvPr id="53" name="CuadroTexto 52">
          <a:extLst>
            <a:ext uri="{FF2B5EF4-FFF2-40B4-BE49-F238E27FC236}">
              <a16:creationId xmlns:a16="http://schemas.microsoft.com/office/drawing/2014/main" id="{3C3E819E-C12D-4A24-A04D-D44FE284A8F6}"/>
            </a:ext>
          </a:extLst>
        </xdr:cNvPr>
        <xdr:cNvSpPr txBox="1"/>
      </xdr:nvSpPr>
      <xdr:spPr>
        <a:xfrm>
          <a:off x="4982379" y="1988365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9DEE7A1-9D00-455A-83CA-502B5AD7A84F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34%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402704</xdr:colOff>
      <xdr:row>12</xdr:row>
      <xdr:rowOff>144484</xdr:rowOff>
    </xdr:from>
    <xdr:to>
      <xdr:col>7</xdr:col>
      <xdr:colOff>207964</xdr:colOff>
      <xdr:row>14</xdr:row>
      <xdr:rowOff>34420</xdr:rowOff>
    </xdr:to>
    <xdr:sp macro="" textlink="'Localidades 2021'!O9">
      <xdr:nvSpPr>
        <xdr:cNvPr id="54" name="CuadroTexto 53">
          <a:extLst>
            <a:ext uri="{FF2B5EF4-FFF2-40B4-BE49-F238E27FC236}">
              <a16:creationId xmlns:a16="http://schemas.microsoft.com/office/drawing/2014/main" id="{7127CD1D-DE85-49AF-B16B-4EE0BC2CD407}"/>
            </a:ext>
          </a:extLst>
        </xdr:cNvPr>
        <xdr:cNvSpPr txBox="1"/>
      </xdr:nvSpPr>
      <xdr:spPr>
        <a:xfrm>
          <a:off x="4974704" y="2430484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93A770B-2DA8-423C-9B7E-C9815AD13066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44%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153990</xdr:colOff>
      <xdr:row>0</xdr:row>
      <xdr:rowOff>42334</xdr:rowOff>
    </xdr:from>
    <xdr:to>
      <xdr:col>7</xdr:col>
      <xdr:colOff>431271</xdr:colOff>
      <xdr:row>1</xdr:row>
      <xdr:rowOff>148168</xdr:rowOff>
    </xdr:to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85A7978B-8DA7-4A21-965D-E972F84FFCE7}"/>
            </a:ext>
          </a:extLst>
        </xdr:cNvPr>
        <xdr:cNvSpPr txBox="1"/>
      </xdr:nvSpPr>
      <xdr:spPr>
        <a:xfrm>
          <a:off x="4725990" y="42334"/>
          <a:ext cx="1039281" cy="296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Va.</a:t>
          </a:r>
          <a:r>
            <a:rPr lang="es-AR" sz="1100" b="1" u="sng" baseline="0">
              <a:solidFill>
                <a:schemeClr val="accent1">
                  <a:lumMod val="75000"/>
                </a:schemeClr>
              </a:solidFill>
            </a:rPr>
            <a:t> Vol</a:t>
          </a:r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. 2020</a:t>
          </a:r>
        </a:p>
      </xdr:txBody>
    </xdr:sp>
    <xdr:clientData/>
  </xdr:twoCellAnchor>
  <xdr:twoCellAnchor>
    <xdr:from>
      <xdr:col>7</xdr:col>
      <xdr:colOff>391061</xdr:colOff>
      <xdr:row>2</xdr:row>
      <xdr:rowOff>793</xdr:rowOff>
    </xdr:from>
    <xdr:to>
      <xdr:col>8</xdr:col>
      <xdr:colOff>173047</xdr:colOff>
      <xdr:row>3</xdr:row>
      <xdr:rowOff>81229</xdr:rowOff>
    </xdr:to>
    <xdr:sp macro="" textlink="'Localidades 2021'!S4">
      <xdr:nvSpPr>
        <xdr:cNvPr id="64" name="CuadroTexto 63">
          <a:extLst>
            <a:ext uri="{FF2B5EF4-FFF2-40B4-BE49-F238E27FC236}">
              <a16:creationId xmlns:a16="http://schemas.microsoft.com/office/drawing/2014/main" id="{90EA3646-3E64-43B9-A89C-EF8535EC0753}"/>
            </a:ext>
          </a:extLst>
        </xdr:cNvPr>
        <xdr:cNvSpPr txBox="1"/>
      </xdr:nvSpPr>
      <xdr:spPr>
        <a:xfrm>
          <a:off x="5725061" y="381793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6441B86-9221-4C0F-B2AF-01CF6F477566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4%</a:t>
          </a:fld>
          <a:endParaRPr lang="es-AR" sz="14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383388</xdr:colOff>
      <xdr:row>3</xdr:row>
      <xdr:rowOff>159446</xdr:rowOff>
    </xdr:from>
    <xdr:to>
      <xdr:col>8</xdr:col>
      <xdr:colOff>165374</xdr:colOff>
      <xdr:row>5</xdr:row>
      <xdr:rowOff>49382</xdr:rowOff>
    </xdr:to>
    <xdr:sp macro="" textlink="'Localidades 2021'!S5">
      <xdr:nvSpPr>
        <xdr:cNvPr id="65" name="CuadroTexto 64">
          <a:extLst>
            <a:ext uri="{FF2B5EF4-FFF2-40B4-BE49-F238E27FC236}">
              <a16:creationId xmlns:a16="http://schemas.microsoft.com/office/drawing/2014/main" id="{72684A37-F4A1-4B08-A7A0-C1CD86657A14}"/>
            </a:ext>
          </a:extLst>
        </xdr:cNvPr>
        <xdr:cNvSpPr txBox="1"/>
      </xdr:nvSpPr>
      <xdr:spPr>
        <a:xfrm>
          <a:off x="5717388" y="730946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6EE80DA-8F41-46C7-95EC-01ACF43ED6D5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-1%</a:t>
          </a:fld>
          <a:endParaRPr lang="es-AR" sz="14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388943</xdr:colOff>
      <xdr:row>5</xdr:row>
      <xdr:rowOff>161035</xdr:rowOff>
    </xdr:from>
    <xdr:to>
      <xdr:col>8</xdr:col>
      <xdr:colOff>170929</xdr:colOff>
      <xdr:row>7</xdr:row>
      <xdr:rowOff>50971</xdr:rowOff>
    </xdr:to>
    <xdr:sp macro="" textlink="'Localidades 2021'!S6">
      <xdr:nvSpPr>
        <xdr:cNvPr id="66" name="CuadroTexto 65">
          <a:extLst>
            <a:ext uri="{FF2B5EF4-FFF2-40B4-BE49-F238E27FC236}">
              <a16:creationId xmlns:a16="http://schemas.microsoft.com/office/drawing/2014/main" id="{060C6BA8-BCA5-4D58-B1A9-3F4DED738151}"/>
            </a:ext>
          </a:extLst>
        </xdr:cNvPr>
        <xdr:cNvSpPr txBox="1"/>
      </xdr:nvSpPr>
      <xdr:spPr>
        <a:xfrm>
          <a:off x="5722943" y="1113535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C09A5CC-F6AB-4B4F-B03D-2DDCD97CC694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0%</a:t>
          </a:fld>
          <a:endParaRPr lang="es-AR" sz="14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393178</xdr:colOff>
      <xdr:row>8</xdr:row>
      <xdr:rowOff>61960</xdr:rowOff>
    </xdr:from>
    <xdr:to>
      <xdr:col>8</xdr:col>
      <xdr:colOff>175164</xdr:colOff>
      <xdr:row>9</xdr:row>
      <xdr:rowOff>142396</xdr:rowOff>
    </xdr:to>
    <xdr:sp macro="" textlink="'Localidades 2021'!S7">
      <xdr:nvSpPr>
        <xdr:cNvPr id="67" name="CuadroTexto 66">
          <a:extLst>
            <a:ext uri="{FF2B5EF4-FFF2-40B4-BE49-F238E27FC236}">
              <a16:creationId xmlns:a16="http://schemas.microsoft.com/office/drawing/2014/main" id="{AC04178A-15DD-4C46-840F-EB0BACF79B97}"/>
            </a:ext>
          </a:extLst>
        </xdr:cNvPr>
        <xdr:cNvSpPr txBox="1"/>
      </xdr:nvSpPr>
      <xdr:spPr>
        <a:xfrm>
          <a:off x="5727178" y="1585960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C34BC6C-D7AB-4F17-B94F-1C34535DC8BE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1%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434453</xdr:colOff>
      <xdr:row>10</xdr:row>
      <xdr:rowOff>97342</xdr:rowOff>
    </xdr:from>
    <xdr:to>
      <xdr:col>8</xdr:col>
      <xdr:colOff>216439</xdr:colOff>
      <xdr:row>11</xdr:row>
      <xdr:rowOff>177778</xdr:rowOff>
    </xdr:to>
    <xdr:sp macro="" textlink="'Localidades 2021'!S8">
      <xdr:nvSpPr>
        <xdr:cNvPr id="68" name="CuadroTexto 67">
          <a:extLst>
            <a:ext uri="{FF2B5EF4-FFF2-40B4-BE49-F238E27FC236}">
              <a16:creationId xmlns:a16="http://schemas.microsoft.com/office/drawing/2014/main" id="{7D4D9C8B-189E-4898-96BD-7906C94A1F77}"/>
            </a:ext>
          </a:extLst>
        </xdr:cNvPr>
        <xdr:cNvSpPr txBox="1"/>
      </xdr:nvSpPr>
      <xdr:spPr>
        <a:xfrm>
          <a:off x="5768453" y="2002342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74B975A-E3A6-4E63-89CD-9C146381A419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1%</a:t>
          </a:fld>
          <a:endParaRPr lang="es-AR" sz="14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404290</xdr:colOff>
      <xdr:row>12</xdr:row>
      <xdr:rowOff>140541</xdr:rowOff>
    </xdr:from>
    <xdr:to>
      <xdr:col>8</xdr:col>
      <xdr:colOff>186276</xdr:colOff>
      <xdr:row>14</xdr:row>
      <xdr:rowOff>30477</xdr:rowOff>
    </xdr:to>
    <xdr:sp macro="" textlink="'Localidades 2021'!S9">
      <xdr:nvSpPr>
        <xdr:cNvPr id="69" name="CuadroTexto 68">
          <a:extLst>
            <a:ext uri="{FF2B5EF4-FFF2-40B4-BE49-F238E27FC236}">
              <a16:creationId xmlns:a16="http://schemas.microsoft.com/office/drawing/2014/main" id="{F08DF6C1-1B05-48AA-A91C-0B43D9ABEB27}"/>
            </a:ext>
          </a:extLst>
        </xdr:cNvPr>
        <xdr:cNvSpPr txBox="1"/>
      </xdr:nvSpPr>
      <xdr:spPr>
        <a:xfrm>
          <a:off x="5738290" y="2426541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72B3CD7-9282-41E7-8F4E-BF2CA3BACDB5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2%</a:t>
          </a:fld>
          <a:endParaRPr lang="es-AR" sz="14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152733</xdr:colOff>
      <xdr:row>0</xdr:row>
      <xdr:rowOff>0</xdr:rowOff>
    </xdr:from>
    <xdr:to>
      <xdr:col>8</xdr:col>
      <xdr:colOff>440531</xdr:colOff>
      <xdr:row>2</xdr:row>
      <xdr:rowOff>152746</xdr:rowOff>
    </xdr:to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B6FFF617-1F33-48C1-920E-EC29F8930B86}"/>
            </a:ext>
          </a:extLst>
        </xdr:cNvPr>
        <xdr:cNvSpPr txBox="1"/>
      </xdr:nvSpPr>
      <xdr:spPr>
        <a:xfrm>
          <a:off x="5486733" y="0"/>
          <a:ext cx="1049798" cy="5337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Va. Share</a:t>
          </a:r>
        </a:p>
        <a:p>
          <a:pPr algn="ctr"/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Mes</a:t>
          </a:r>
          <a:r>
            <a:rPr lang="es-AR" sz="1100" b="1" u="sng" baseline="0">
              <a:solidFill>
                <a:schemeClr val="accent1">
                  <a:lumMod val="75000"/>
                </a:schemeClr>
              </a:solidFill>
            </a:rPr>
            <a:t> anterior</a:t>
          </a:r>
          <a:endParaRPr lang="es-AR" sz="1100" b="1" u="sng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428625</xdr:colOff>
      <xdr:row>0</xdr:row>
      <xdr:rowOff>0</xdr:rowOff>
    </xdr:from>
    <xdr:to>
      <xdr:col>4</xdr:col>
      <xdr:colOff>107156</xdr:colOff>
      <xdr:row>1</xdr:row>
      <xdr:rowOff>75404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1E4CC3F-7654-4424-85E6-921D8C61A4D6}"/>
            </a:ext>
          </a:extLst>
        </xdr:cNvPr>
        <xdr:cNvSpPr txBox="1"/>
      </xdr:nvSpPr>
      <xdr:spPr>
        <a:xfrm>
          <a:off x="1190625" y="0"/>
          <a:ext cx="1964531" cy="265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1400" b="1" u="sng">
              <a:solidFill>
                <a:schemeClr val="accent1">
                  <a:lumMod val="50000"/>
                </a:schemeClr>
              </a:solidFill>
            </a:rPr>
            <a:t>Share</a:t>
          </a:r>
          <a:r>
            <a:rPr lang="es-AR" sz="1400" b="1" u="sng" baseline="0">
              <a:solidFill>
                <a:schemeClr val="accent1">
                  <a:lumMod val="50000"/>
                </a:schemeClr>
              </a:solidFill>
            </a:rPr>
            <a:t> Junio 2021</a:t>
          </a:r>
          <a:endParaRPr lang="es-AR" sz="1400" b="1" u="sng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679970</xdr:colOff>
      <xdr:row>18</xdr:row>
      <xdr:rowOff>181238</xdr:rowOff>
    </xdr:from>
    <xdr:to>
      <xdr:col>17</xdr:col>
      <xdr:colOff>571500</xdr:colOff>
      <xdr:row>34</xdr:row>
      <xdr:rowOff>83341</xdr:rowOff>
    </xdr:to>
    <xdr:graphicFrame macro="">
      <xdr:nvGraphicFramePr>
        <xdr:cNvPr id="79" name="Gráfico 78">
          <a:extLst>
            <a:ext uri="{FF2B5EF4-FFF2-40B4-BE49-F238E27FC236}">
              <a16:creationId xmlns:a16="http://schemas.microsoft.com/office/drawing/2014/main" id="{93A9396A-CE96-4684-9270-6DE37C90A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547686</xdr:colOff>
      <xdr:row>18</xdr:row>
      <xdr:rowOff>30957</xdr:rowOff>
    </xdr:from>
    <xdr:to>
      <xdr:col>3</xdr:col>
      <xdr:colOff>202405</xdr:colOff>
      <xdr:row>22</xdr:row>
      <xdr:rowOff>102394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77" name="Gráfico 76">
              <a:extLst>
                <a:ext uri="{FF2B5EF4-FFF2-40B4-BE49-F238E27FC236}">
                  <a16:creationId xmlns:a16="http://schemas.microsoft.com/office/drawing/2014/main" id="{E23ADB3B-5BEF-4BBE-AB35-DBD845F4F8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686" y="3459957"/>
              <a:ext cx="1940719" cy="8334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</xdr:col>
      <xdr:colOff>503253</xdr:colOff>
      <xdr:row>20</xdr:row>
      <xdr:rowOff>128847</xdr:rowOff>
    </xdr:from>
    <xdr:to>
      <xdr:col>4</xdr:col>
      <xdr:colOff>511969</xdr:colOff>
      <xdr:row>22</xdr:row>
      <xdr:rowOff>142875</xdr:rowOff>
    </xdr:to>
    <xdr:sp macro="" textlink="'info - Share cba '!G194">
      <xdr:nvSpPr>
        <xdr:cNvPr id="78" name="CuadroTexto 77">
          <a:extLst>
            <a:ext uri="{FF2B5EF4-FFF2-40B4-BE49-F238E27FC236}">
              <a16:creationId xmlns:a16="http://schemas.microsoft.com/office/drawing/2014/main" id="{56A1A5B9-E320-4588-955D-4C8E114BC6C8}"/>
            </a:ext>
          </a:extLst>
        </xdr:cNvPr>
        <xdr:cNvSpPr txBox="1"/>
      </xdr:nvSpPr>
      <xdr:spPr>
        <a:xfrm>
          <a:off x="2789253" y="3938847"/>
          <a:ext cx="770716" cy="395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97DAFFA-FE3D-4454-BA1E-252BC13C7359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5,761 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381808</xdr:colOff>
      <xdr:row>20</xdr:row>
      <xdr:rowOff>150279</xdr:rowOff>
    </xdr:from>
    <xdr:to>
      <xdr:col>5</xdr:col>
      <xdr:colOff>261151</xdr:colOff>
      <xdr:row>22</xdr:row>
      <xdr:rowOff>71966</xdr:rowOff>
    </xdr:to>
    <xdr:sp macro="" textlink="'info - Share cba '!H194">
      <xdr:nvSpPr>
        <xdr:cNvPr id="81" name="CuadroTexto 80">
          <a:extLst>
            <a:ext uri="{FF2B5EF4-FFF2-40B4-BE49-F238E27FC236}">
              <a16:creationId xmlns:a16="http://schemas.microsoft.com/office/drawing/2014/main" id="{1C6CFF29-1A8C-49FC-A215-268FB594C871}"/>
            </a:ext>
          </a:extLst>
        </xdr:cNvPr>
        <xdr:cNvSpPr txBox="1"/>
      </xdr:nvSpPr>
      <xdr:spPr>
        <a:xfrm>
          <a:off x="3429808" y="3960279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E40031D-0185-498B-AB8E-E9B50B9FF2ED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2,561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474676</xdr:colOff>
      <xdr:row>20</xdr:row>
      <xdr:rowOff>135991</xdr:rowOff>
    </xdr:from>
    <xdr:to>
      <xdr:col>6</xdr:col>
      <xdr:colOff>354019</xdr:colOff>
      <xdr:row>22</xdr:row>
      <xdr:rowOff>57678</xdr:rowOff>
    </xdr:to>
    <xdr:sp macro="" textlink="'info - Share cba '!I197">
      <xdr:nvSpPr>
        <xdr:cNvPr id="82" name="CuadroTexto 81">
          <a:extLst>
            <a:ext uri="{FF2B5EF4-FFF2-40B4-BE49-F238E27FC236}">
              <a16:creationId xmlns:a16="http://schemas.microsoft.com/office/drawing/2014/main" id="{D0193D71-CFAA-4F40-A5D5-09D10B775DF3}"/>
            </a:ext>
          </a:extLst>
        </xdr:cNvPr>
        <xdr:cNvSpPr txBox="1"/>
      </xdr:nvSpPr>
      <xdr:spPr>
        <a:xfrm>
          <a:off x="4284676" y="3945991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077D7AF-4671-422D-B439-E74FFF69F291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11%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627077</xdr:colOff>
      <xdr:row>20</xdr:row>
      <xdr:rowOff>109798</xdr:rowOff>
    </xdr:from>
    <xdr:to>
      <xdr:col>7</xdr:col>
      <xdr:colOff>506420</xdr:colOff>
      <xdr:row>22</xdr:row>
      <xdr:rowOff>31485</xdr:rowOff>
    </xdr:to>
    <xdr:sp macro="" textlink="'info - Share cba '!J191">
      <xdr:nvSpPr>
        <xdr:cNvPr id="83" name="CuadroTexto 82">
          <a:extLst>
            <a:ext uri="{FF2B5EF4-FFF2-40B4-BE49-F238E27FC236}">
              <a16:creationId xmlns:a16="http://schemas.microsoft.com/office/drawing/2014/main" id="{C8AFCC74-0882-4F38-8723-EE67499976DA}"/>
            </a:ext>
          </a:extLst>
        </xdr:cNvPr>
        <xdr:cNvSpPr txBox="1"/>
      </xdr:nvSpPr>
      <xdr:spPr>
        <a:xfrm>
          <a:off x="5199077" y="3919798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A6B1EA4-16FA-4F68-82E5-043C16870509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-1%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338940</xdr:colOff>
      <xdr:row>19</xdr:row>
      <xdr:rowOff>74347</xdr:rowOff>
    </xdr:from>
    <xdr:to>
      <xdr:col>5</xdr:col>
      <xdr:colOff>402440</xdr:colOff>
      <xdr:row>20</xdr:row>
      <xdr:rowOff>148430</xdr:rowOff>
    </xdr:to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D2B005EF-3862-446D-9C4A-C1F129408B29}"/>
            </a:ext>
          </a:extLst>
        </xdr:cNvPr>
        <xdr:cNvSpPr txBox="1"/>
      </xdr:nvSpPr>
      <xdr:spPr>
        <a:xfrm>
          <a:off x="3386940" y="3693847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Vta. 2021</a:t>
          </a:r>
        </a:p>
      </xdr:txBody>
    </xdr:sp>
    <xdr:clientData/>
  </xdr:twoCellAnchor>
  <xdr:twoCellAnchor>
    <xdr:from>
      <xdr:col>3</xdr:col>
      <xdr:colOff>435778</xdr:colOff>
      <xdr:row>19</xdr:row>
      <xdr:rowOff>67998</xdr:rowOff>
    </xdr:from>
    <xdr:to>
      <xdr:col>4</xdr:col>
      <xdr:colOff>499278</xdr:colOff>
      <xdr:row>20</xdr:row>
      <xdr:rowOff>142081</xdr:rowOff>
    </xdr:to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D86DE6D1-0687-4B52-9C0B-6B6814D66892}"/>
            </a:ext>
          </a:extLst>
        </xdr:cNvPr>
        <xdr:cNvSpPr txBox="1"/>
      </xdr:nvSpPr>
      <xdr:spPr>
        <a:xfrm>
          <a:off x="2721778" y="3687498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Potencial</a:t>
          </a:r>
        </a:p>
      </xdr:txBody>
    </xdr:sp>
    <xdr:clientData/>
  </xdr:twoCellAnchor>
  <xdr:twoCellAnchor>
    <xdr:from>
      <xdr:col>5</xdr:col>
      <xdr:colOff>187334</xdr:colOff>
      <xdr:row>19</xdr:row>
      <xdr:rowOff>75669</xdr:rowOff>
    </xdr:from>
    <xdr:to>
      <xdr:col>6</xdr:col>
      <xdr:colOff>464615</xdr:colOff>
      <xdr:row>20</xdr:row>
      <xdr:rowOff>181503</xdr:rowOff>
    </xdr:to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68063C08-05E5-40E5-A4A4-626D7D46A750}"/>
            </a:ext>
          </a:extLst>
        </xdr:cNvPr>
        <xdr:cNvSpPr txBox="1"/>
      </xdr:nvSpPr>
      <xdr:spPr>
        <a:xfrm>
          <a:off x="3997334" y="3695169"/>
          <a:ext cx="1039281" cy="296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Va.</a:t>
          </a:r>
          <a:r>
            <a:rPr lang="es-AR" sz="1100" b="1" u="sng" baseline="0">
              <a:solidFill>
                <a:schemeClr val="accent1">
                  <a:lumMod val="75000"/>
                </a:schemeClr>
              </a:solidFill>
            </a:rPr>
            <a:t> Vol</a:t>
          </a:r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. 2020</a:t>
          </a:r>
        </a:p>
      </xdr:txBody>
    </xdr:sp>
    <xdr:clientData/>
  </xdr:twoCellAnchor>
  <xdr:twoCellAnchor>
    <xdr:from>
      <xdr:col>6</xdr:col>
      <xdr:colOff>298725</xdr:colOff>
      <xdr:row>19</xdr:row>
      <xdr:rowOff>35718</xdr:rowOff>
    </xdr:from>
    <xdr:to>
      <xdr:col>7</xdr:col>
      <xdr:colOff>645856</xdr:colOff>
      <xdr:row>21</xdr:row>
      <xdr:rowOff>11906</xdr:rowOff>
    </xdr:to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F283FBD4-99D5-495C-8491-28BE55A9E61A}"/>
            </a:ext>
          </a:extLst>
        </xdr:cNvPr>
        <xdr:cNvSpPr txBox="1"/>
      </xdr:nvSpPr>
      <xdr:spPr>
        <a:xfrm>
          <a:off x="4870725" y="3655218"/>
          <a:ext cx="1109131" cy="357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AR" sz="1100" b="1" i="0" u="sng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t>Va. Share</a:t>
          </a:r>
        </a:p>
      </xdr:txBody>
    </xdr:sp>
    <xdr:clientData/>
  </xdr:twoCellAnchor>
  <xdr:twoCellAnchor>
    <xdr:from>
      <xdr:col>4</xdr:col>
      <xdr:colOff>391592</xdr:colOff>
      <xdr:row>19</xdr:row>
      <xdr:rowOff>116142</xdr:rowOff>
    </xdr:from>
    <xdr:to>
      <xdr:col>4</xdr:col>
      <xdr:colOff>404812</xdr:colOff>
      <xdr:row>32</xdr:row>
      <xdr:rowOff>154781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09E4E549-AEF4-4F10-A828-30D7EF2228C3}"/>
            </a:ext>
          </a:extLst>
        </xdr:cNvPr>
        <xdr:cNvCxnSpPr/>
      </xdr:nvCxnSpPr>
      <xdr:spPr>
        <a:xfrm>
          <a:off x="3439592" y="3735642"/>
          <a:ext cx="13220" cy="2515139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282055</xdr:colOff>
      <xdr:row>19</xdr:row>
      <xdr:rowOff>116142</xdr:rowOff>
    </xdr:from>
    <xdr:to>
      <xdr:col>5</xdr:col>
      <xdr:colOff>309562</xdr:colOff>
      <xdr:row>32</xdr:row>
      <xdr:rowOff>178594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1BC76BD0-6EB4-422E-A7E9-6225EF58F18B}"/>
            </a:ext>
          </a:extLst>
        </xdr:cNvPr>
        <xdr:cNvCxnSpPr/>
      </xdr:nvCxnSpPr>
      <xdr:spPr>
        <a:xfrm>
          <a:off x="4092055" y="3735642"/>
          <a:ext cx="27507" cy="2538952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386830</xdr:colOff>
      <xdr:row>19</xdr:row>
      <xdr:rowOff>113762</xdr:rowOff>
    </xdr:from>
    <xdr:to>
      <xdr:col>6</xdr:col>
      <xdr:colOff>404812</xdr:colOff>
      <xdr:row>32</xdr:row>
      <xdr:rowOff>166687</xdr:rowOff>
    </xdr:to>
    <xdr:cxnSp macro="">
      <xdr:nvCxnSpPr>
        <xdr:cNvPr id="90" name="Conector recto 89">
          <a:extLst>
            <a:ext uri="{FF2B5EF4-FFF2-40B4-BE49-F238E27FC236}">
              <a16:creationId xmlns:a16="http://schemas.microsoft.com/office/drawing/2014/main" id="{55CE9492-4E61-4576-A249-CA0D3DDEA163}"/>
            </a:ext>
          </a:extLst>
        </xdr:cNvPr>
        <xdr:cNvCxnSpPr/>
      </xdr:nvCxnSpPr>
      <xdr:spPr>
        <a:xfrm>
          <a:off x="4958830" y="3733262"/>
          <a:ext cx="17982" cy="25294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59531</xdr:colOff>
      <xdr:row>22</xdr:row>
      <xdr:rowOff>100011</xdr:rowOff>
    </xdr:from>
    <xdr:to>
      <xdr:col>3</xdr:col>
      <xdr:colOff>226219</xdr:colOff>
      <xdr:row>28</xdr:row>
      <xdr:rowOff>123823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92" name="Gráfico 91">
              <a:extLst>
                <a:ext uri="{FF2B5EF4-FFF2-40B4-BE49-F238E27FC236}">
                  <a16:creationId xmlns:a16="http://schemas.microsoft.com/office/drawing/2014/main" id="{20464B33-481C-48F1-9869-AC4416AF65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531" y="4291011"/>
              <a:ext cx="2452688" cy="11668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</xdr:col>
      <xdr:colOff>500866</xdr:colOff>
      <xdr:row>25</xdr:row>
      <xdr:rowOff>28838</xdr:rowOff>
    </xdr:from>
    <xdr:to>
      <xdr:col>4</xdr:col>
      <xdr:colOff>547689</xdr:colOff>
      <xdr:row>26</xdr:row>
      <xdr:rowOff>140495</xdr:rowOff>
    </xdr:to>
    <xdr:sp macro="" textlink="'info - Share cba '!B229">
      <xdr:nvSpPr>
        <xdr:cNvPr id="93" name="CuadroTexto 92">
          <a:extLst>
            <a:ext uri="{FF2B5EF4-FFF2-40B4-BE49-F238E27FC236}">
              <a16:creationId xmlns:a16="http://schemas.microsoft.com/office/drawing/2014/main" id="{5E21CC0C-978C-4569-AAC5-31E92E94E2C4}"/>
            </a:ext>
          </a:extLst>
        </xdr:cNvPr>
        <xdr:cNvSpPr txBox="1"/>
      </xdr:nvSpPr>
      <xdr:spPr>
        <a:xfrm>
          <a:off x="2786866" y="4791338"/>
          <a:ext cx="808823" cy="302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F9D36F8-CF23-4316-B766-612480D04CBF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80,089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415140</xdr:colOff>
      <xdr:row>25</xdr:row>
      <xdr:rowOff>38365</xdr:rowOff>
    </xdr:from>
    <xdr:to>
      <xdr:col>5</xdr:col>
      <xdr:colOff>294483</xdr:colOff>
      <xdr:row>26</xdr:row>
      <xdr:rowOff>150552</xdr:rowOff>
    </xdr:to>
    <xdr:sp macro="" textlink="'info - Share cba '!C229">
      <xdr:nvSpPr>
        <xdr:cNvPr id="94" name="CuadroTexto 93">
          <a:extLst>
            <a:ext uri="{FF2B5EF4-FFF2-40B4-BE49-F238E27FC236}">
              <a16:creationId xmlns:a16="http://schemas.microsoft.com/office/drawing/2014/main" id="{60ACCEBA-7F6A-4F63-816C-DFF49E91416C}"/>
            </a:ext>
          </a:extLst>
        </xdr:cNvPr>
        <xdr:cNvSpPr txBox="1"/>
      </xdr:nvSpPr>
      <xdr:spPr>
        <a:xfrm>
          <a:off x="3463140" y="4800865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14D5AF3-849F-4484-8A26-27B2CCFBF197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572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531820</xdr:colOff>
      <xdr:row>25</xdr:row>
      <xdr:rowOff>35983</xdr:rowOff>
    </xdr:from>
    <xdr:to>
      <xdr:col>6</xdr:col>
      <xdr:colOff>411163</xdr:colOff>
      <xdr:row>26</xdr:row>
      <xdr:rowOff>148170</xdr:rowOff>
    </xdr:to>
    <xdr:sp macro="" textlink="'info - Share cba '!D232">
      <xdr:nvSpPr>
        <xdr:cNvPr id="95" name="CuadroTexto 94">
          <a:extLst>
            <a:ext uri="{FF2B5EF4-FFF2-40B4-BE49-F238E27FC236}">
              <a16:creationId xmlns:a16="http://schemas.microsoft.com/office/drawing/2014/main" id="{1B7B3115-4318-466E-9739-33AF2E7182F4}"/>
            </a:ext>
          </a:extLst>
        </xdr:cNvPr>
        <xdr:cNvSpPr txBox="1"/>
      </xdr:nvSpPr>
      <xdr:spPr>
        <a:xfrm>
          <a:off x="4341820" y="4798483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3E6F51E-B2F0-461A-BBDE-56CA711E1B72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70%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577065</xdr:colOff>
      <xdr:row>24</xdr:row>
      <xdr:rowOff>116946</xdr:rowOff>
    </xdr:from>
    <xdr:to>
      <xdr:col>7</xdr:col>
      <xdr:colOff>456408</xdr:colOff>
      <xdr:row>26</xdr:row>
      <xdr:rowOff>38633</xdr:rowOff>
    </xdr:to>
    <xdr:sp macro="" textlink="'info - Share cba '!BU18">
      <xdr:nvSpPr>
        <xdr:cNvPr id="96" name="CuadroTexto 95">
          <a:extLst>
            <a:ext uri="{FF2B5EF4-FFF2-40B4-BE49-F238E27FC236}">
              <a16:creationId xmlns:a16="http://schemas.microsoft.com/office/drawing/2014/main" id="{C0775CE7-605C-4CF1-B14E-6A0E1DB3AAAB}"/>
            </a:ext>
          </a:extLst>
        </xdr:cNvPr>
        <xdr:cNvSpPr txBox="1"/>
      </xdr:nvSpPr>
      <xdr:spPr>
        <a:xfrm>
          <a:off x="5149065" y="4688946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52DB421-B6B5-41BD-9FAD-BDE200AB1FB6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0.00%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</xdr:col>
      <xdr:colOff>498485</xdr:colOff>
      <xdr:row>27</xdr:row>
      <xdr:rowOff>62176</xdr:rowOff>
    </xdr:from>
    <xdr:to>
      <xdr:col>4</xdr:col>
      <xdr:colOff>488159</xdr:colOff>
      <xdr:row>28</xdr:row>
      <xdr:rowOff>174363</xdr:rowOff>
    </xdr:to>
    <xdr:sp macro="" textlink="'info - Share cba '!B230">
      <xdr:nvSpPr>
        <xdr:cNvPr id="101" name="CuadroTexto 100">
          <a:extLst>
            <a:ext uri="{FF2B5EF4-FFF2-40B4-BE49-F238E27FC236}">
              <a16:creationId xmlns:a16="http://schemas.microsoft.com/office/drawing/2014/main" id="{DBBF04BB-6487-4654-801B-4C749C15C80C}"/>
            </a:ext>
          </a:extLst>
        </xdr:cNvPr>
        <xdr:cNvSpPr txBox="1"/>
      </xdr:nvSpPr>
      <xdr:spPr>
        <a:xfrm>
          <a:off x="2784485" y="5205676"/>
          <a:ext cx="751674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0722BCF-AEA4-4D8F-ABFF-1EC5100389BC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12,681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424664</xdr:colOff>
      <xdr:row>27</xdr:row>
      <xdr:rowOff>47890</xdr:rowOff>
    </xdr:from>
    <xdr:to>
      <xdr:col>5</xdr:col>
      <xdr:colOff>304007</xdr:colOff>
      <xdr:row>28</xdr:row>
      <xdr:rowOff>160077</xdr:rowOff>
    </xdr:to>
    <xdr:sp macro="" textlink="'info - Share cba '!C230">
      <xdr:nvSpPr>
        <xdr:cNvPr id="102" name="CuadroTexto 101">
          <a:extLst>
            <a:ext uri="{FF2B5EF4-FFF2-40B4-BE49-F238E27FC236}">
              <a16:creationId xmlns:a16="http://schemas.microsoft.com/office/drawing/2014/main" id="{ED9E114B-6C63-450F-8136-39C62E5FEAD1}"/>
            </a:ext>
          </a:extLst>
        </xdr:cNvPr>
        <xdr:cNvSpPr txBox="1"/>
      </xdr:nvSpPr>
      <xdr:spPr>
        <a:xfrm>
          <a:off x="3472664" y="5191390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47A0AB6-1C70-4329-82F0-46DD6774D6CD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4,602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529438</xdr:colOff>
      <xdr:row>27</xdr:row>
      <xdr:rowOff>33602</xdr:rowOff>
    </xdr:from>
    <xdr:to>
      <xdr:col>6</xdr:col>
      <xdr:colOff>408781</xdr:colOff>
      <xdr:row>28</xdr:row>
      <xdr:rowOff>145789</xdr:rowOff>
    </xdr:to>
    <xdr:sp macro="" textlink="'info - Share cba '!D233">
      <xdr:nvSpPr>
        <xdr:cNvPr id="103" name="CuadroTexto 102">
          <a:extLst>
            <a:ext uri="{FF2B5EF4-FFF2-40B4-BE49-F238E27FC236}">
              <a16:creationId xmlns:a16="http://schemas.microsoft.com/office/drawing/2014/main" id="{90A4EAEB-86ED-416F-81DB-732ED96E60C1}"/>
            </a:ext>
          </a:extLst>
        </xdr:cNvPr>
        <xdr:cNvSpPr txBox="1"/>
      </xdr:nvSpPr>
      <xdr:spPr>
        <a:xfrm>
          <a:off x="4339438" y="5177102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8AA8631-FA86-4930-B42E-CCB359D3680F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28%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681839</xdr:colOff>
      <xdr:row>27</xdr:row>
      <xdr:rowOff>31221</xdr:rowOff>
    </xdr:from>
    <xdr:to>
      <xdr:col>7</xdr:col>
      <xdr:colOff>561182</xdr:colOff>
      <xdr:row>28</xdr:row>
      <xdr:rowOff>143408</xdr:rowOff>
    </xdr:to>
    <xdr:sp macro="" textlink="'info - Share cba '!BU19">
      <xdr:nvSpPr>
        <xdr:cNvPr id="104" name="CuadroTexto 103">
          <a:extLst>
            <a:ext uri="{FF2B5EF4-FFF2-40B4-BE49-F238E27FC236}">
              <a16:creationId xmlns:a16="http://schemas.microsoft.com/office/drawing/2014/main" id="{D79E15A4-7DE4-4DE0-94A4-58AD7CEF26EE}"/>
            </a:ext>
          </a:extLst>
        </xdr:cNvPr>
        <xdr:cNvSpPr txBox="1"/>
      </xdr:nvSpPr>
      <xdr:spPr>
        <a:xfrm>
          <a:off x="5253839" y="5174721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FA9D6A9-625E-4054-B40F-D9A4957B7B64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0.96%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</xdr:col>
      <xdr:colOff>481016</xdr:colOff>
      <xdr:row>23</xdr:row>
      <xdr:rowOff>170396</xdr:rowOff>
    </xdr:from>
    <xdr:to>
      <xdr:col>4</xdr:col>
      <xdr:colOff>544516</xdr:colOff>
      <xdr:row>25</xdr:row>
      <xdr:rowOff>53979</xdr:rowOff>
    </xdr:to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4C6E9EFB-E207-476A-BA15-31C8C33BDAAC}"/>
            </a:ext>
          </a:extLst>
        </xdr:cNvPr>
        <xdr:cNvSpPr txBox="1"/>
      </xdr:nvSpPr>
      <xdr:spPr>
        <a:xfrm>
          <a:off x="2767016" y="4551896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Potencial</a:t>
          </a:r>
        </a:p>
      </xdr:txBody>
    </xdr:sp>
    <xdr:clientData/>
  </xdr:twoCellAnchor>
  <xdr:twoCellAnchor>
    <xdr:from>
      <xdr:col>10</xdr:col>
      <xdr:colOff>35717</xdr:colOff>
      <xdr:row>17</xdr:row>
      <xdr:rowOff>59533</xdr:rowOff>
    </xdr:from>
    <xdr:to>
      <xdr:col>13</xdr:col>
      <xdr:colOff>71437</xdr:colOff>
      <xdr:row>19</xdr:row>
      <xdr:rowOff>71439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15192177-F196-41AC-8127-07219856CE60}"/>
            </a:ext>
          </a:extLst>
        </xdr:cNvPr>
        <xdr:cNvSpPr txBox="1"/>
      </xdr:nvSpPr>
      <xdr:spPr>
        <a:xfrm>
          <a:off x="7655717" y="3298033"/>
          <a:ext cx="2321720" cy="392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1600" b="1" u="sng">
              <a:solidFill>
                <a:schemeClr val="accent1">
                  <a:lumMod val="50000"/>
                </a:schemeClr>
              </a:solidFill>
            </a:rPr>
            <a:t>Va.</a:t>
          </a:r>
          <a:r>
            <a:rPr lang="es-AR" sz="1600" b="1" u="sng" baseline="0">
              <a:solidFill>
                <a:schemeClr val="accent1">
                  <a:lumMod val="50000"/>
                </a:schemeClr>
              </a:solidFill>
            </a:rPr>
            <a:t> Vol. Junio 2020 Loc.</a:t>
          </a:r>
          <a:endParaRPr lang="es-AR" sz="1600" b="1" u="sng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490013</xdr:colOff>
      <xdr:row>14</xdr:row>
      <xdr:rowOff>165529</xdr:rowOff>
    </xdr:from>
    <xdr:to>
      <xdr:col>5</xdr:col>
      <xdr:colOff>428624</xdr:colOff>
      <xdr:row>16</xdr:row>
      <xdr:rowOff>43296</xdr:rowOff>
    </xdr:to>
    <xdr:sp macro="" textlink="'Localidades 2021'!L10">
      <xdr:nvSpPr>
        <xdr:cNvPr id="117" name="CuadroTexto 116">
          <a:extLst>
            <a:ext uri="{FF2B5EF4-FFF2-40B4-BE49-F238E27FC236}">
              <a16:creationId xmlns:a16="http://schemas.microsoft.com/office/drawing/2014/main" id="{677E4415-3C27-40A5-A885-1692AE623238}"/>
            </a:ext>
          </a:extLst>
        </xdr:cNvPr>
        <xdr:cNvSpPr txBox="1"/>
      </xdr:nvSpPr>
      <xdr:spPr>
        <a:xfrm>
          <a:off x="3538013" y="2832529"/>
          <a:ext cx="700611" cy="258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9F497D2-87D9-4871-AEE4-CF50067247EB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5,835 </a:t>
          </a:fld>
          <a:endParaRPr lang="es-AR" sz="14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618042</xdr:colOff>
      <xdr:row>14</xdr:row>
      <xdr:rowOff>166687</xdr:rowOff>
    </xdr:from>
    <xdr:to>
      <xdr:col>9</xdr:col>
      <xdr:colOff>95250</xdr:colOff>
      <xdr:row>14</xdr:row>
      <xdr:rowOff>172103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1A80BDAF-A236-4B93-96AD-2D5CBD6FDEB8}"/>
            </a:ext>
          </a:extLst>
        </xdr:cNvPr>
        <xdr:cNvCxnSpPr/>
      </xdr:nvCxnSpPr>
      <xdr:spPr>
        <a:xfrm flipH="1">
          <a:off x="3666042" y="2833687"/>
          <a:ext cx="3287208" cy="5416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435990</xdr:colOff>
      <xdr:row>14</xdr:row>
      <xdr:rowOff>177412</xdr:rowOff>
    </xdr:from>
    <xdr:to>
      <xdr:col>6</xdr:col>
      <xdr:colOff>357189</xdr:colOff>
      <xdr:row>16</xdr:row>
      <xdr:rowOff>178594</xdr:rowOff>
    </xdr:to>
    <xdr:sp macro="" textlink="'Localidades 2021'!K10">
      <xdr:nvSpPr>
        <xdr:cNvPr id="130" name="CuadroTexto 129">
          <a:extLst>
            <a:ext uri="{FF2B5EF4-FFF2-40B4-BE49-F238E27FC236}">
              <a16:creationId xmlns:a16="http://schemas.microsoft.com/office/drawing/2014/main" id="{6B5E00AA-B0B7-4C54-96D6-B64476E654AC}"/>
            </a:ext>
          </a:extLst>
        </xdr:cNvPr>
        <xdr:cNvSpPr txBox="1"/>
      </xdr:nvSpPr>
      <xdr:spPr>
        <a:xfrm>
          <a:off x="4245990" y="2844412"/>
          <a:ext cx="683199" cy="382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A042063-B1CC-40E4-98A0-E6FCE06635FC}" type="TxLink">
            <a:rPr lang="en-US" sz="1100" b="0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1,643 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401788</xdr:colOff>
      <xdr:row>14</xdr:row>
      <xdr:rowOff>172795</xdr:rowOff>
    </xdr:from>
    <xdr:to>
      <xdr:col>7</xdr:col>
      <xdr:colOff>207048</xdr:colOff>
      <xdr:row>16</xdr:row>
      <xdr:rowOff>62731</xdr:rowOff>
    </xdr:to>
    <xdr:sp macro="" textlink="'Localidades 2021'!O10">
      <xdr:nvSpPr>
        <xdr:cNvPr id="142" name="CuadroTexto 141">
          <a:extLst>
            <a:ext uri="{FF2B5EF4-FFF2-40B4-BE49-F238E27FC236}">
              <a16:creationId xmlns:a16="http://schemas.microsoft.com/office/drawing/2014/main" id="{9DB175C9-1481-4295-9664-2DFE0EFD937C}"/>
            </a:ext>
          </a:extLst>
        </xdr:cNvPr>
        <xdr:cNvSpPr txBox="1"/>
      </xdr:nvSpPr>
      <xdr:spPr>
        <a:xfrm>
          <a:off x="4973788" y="2839795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7E966D6-CB72-48A8-81E5-A1F27D6DA883}" type="TxLink">
            <a:rPr lang="en-US" sz="1100" b="0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24%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421893</xdr:colOff>
      <xdr:row>14</xdr:row>
      <xdr:rowOff>174143</xdr:rowOff>
    </xdr:from>
    <xdr:to>
      <xdr:col>8</xdr:col>
      <xdr:colOff>203879</xdr:colOff>
      <xdr:row>16</xdr:row>
      <xdr:rowOff>64079</xdr:rowOff>
    </xdr:to>
    <xdr:sp macro="" textlink="'Localidades 2021'!S10">
      <xdr:nvSpPr>
        <xdr:cNvPr id="143" name="CuadroTexto 142">
          <a:extLst>
            <a:ext uri="{FF2B5EF4-FFF2-40B4-BE49-F238E27FC236}">
              <a16:creationId xmlns:a16="http://schemas.microsoft.com/office/drawing/2014/main" id="{6228695C-53F5-4BBD-80DF-1A29C2EF393E}"/>
            </a:ext>
          </a:extLst>
        </xdr:cNvPr>
        <xdr:cNvSpPr txBox="1"/>
      </xdr:nvSpPr>
      <xdr:spPr>
        <a:xfrm>
          <a:off x="5755893" y="2841143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6D1E0C4-D152-404D-AC90-89E0072B621B}" type="TxLink">
            <a:rPr lang="en-US" sz="1100" b="0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1%</a:t>
          </a:fld>
          <a:endParaRPr lang="es-AR" sz="12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488156</xdr:colOff>
      <xdr:row>28</xdr:row>
      <xdr:rowOff>171450</xdr:rowOff>
    </xdr:from>
    <xdr:to>
      <xdr:col>3</xdr:col>
      <xdr:colOff>226219</xdr:colOff>
      <xdr:row>33</xdr:row>
      <xdr:rowOff>157163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44" name="Gráfico 143">
              <a:extLst>
                <a:ext uri="{FF2B5EF4-FFF2-40B4-BE49-F238E27FC236}">
                  <a16:creationId xmlns:a16="http://schemas.microsoft.com/office/drawing/2014/main" id="{3E0DE0D1-07F0-4754-828F-5C190B5E3E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156" y="5505450"/>
              <a:ext cx="2024063" cy="938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</xdr:col>
      <xdr:colOff>543729</xdr:colOff>
      <xdr:row>31</xdr:row>
      <xdr:rowOff>90751</xdr:rowOff>
    </xdr:from>
    <xdr:to>
      <xdr:col>4</xdr:col>
      <xdr:colOff>533403</xdr:colOff>
      <xdr:row>33</xdr:row>
      <xdr:rowOff>12438</xdr:rowOff>
    </xdr:to>
    <xdr:sp macro="" textlink="'info - Share cba '!B231">
      <xdr:nvSpPr>
        <xdr:cNvPr id="145" name="CuadroTexto 144">
          <a:extLst>
            <a:ext uri="{FF2B5EF4-FFF2-40B4-BE49-F238E27FC236}">
              <a16:creationId xmlns:a16="http://schemas.microsoft.com/office/drawing/2014/main" id="{E29C32CC-64DA-4FE1-AEE1-4C02247C2DA4}"/>
            </a:ext>
          </a:extLst>
        </xdr:cNvPr>
        <xdr:cNvSpPr txBox="1"/>
      </xdr:nvSpPr>
      <xdr:spPr>
        <a:xfrm>
          <a:off x="2829729" y="5996251"/>
          <a:ext cx="751674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EED4D1C-D20B-4163-AE35-29AC38455550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92,770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469908</xdr:colOff>
      <xdr:row>31</xdr:row>
      <xdr:rowOff>95515</xdr:rowOff>
    </xdr:from>
    <xdr:to>
      <xdr:col>5</xdr:col>
      <xdr:colOff>349251</xdr:colOff>
      <xdr:row>33</xdr:row>
      <xdr:rowOff>17202</xdr:rowOff>
    </xdr:to>
    <xdr:sp macro="" textlink="'info - Share cba '!C231">
      <xdr:nvSpPr>
        <xdr:cNvPr id="146" name="CuadroTexto 145">
          <a:extLst>
            <a:ext uri="{FF2B5EF4-FFF2-40B4-BE49-F238E27FC236}">
              <a16:creationId xmlns:a16="http://schemas.microsoft.com/office/drawing/2014/main" id="{8FFD3608-0201-4928-A83B-7ABAF00C0B2E}"/>
            </a:ext>
          </a:extLst>
        </xdr:cNvPr>
        <xdr:cNvSpPr txBox="1"/>
      </xdr:nvSpPr>
      <xdr:spPr>
        <a:xfrm>
          <a:off x="3517908" y="6001015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DB99F25-B9C8-4CBC-9B3D-9AAF05DEFFE1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5,174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538963</xdr:colOff>
      <xdr:row>31</xdr:row>
      <xdr:rowOff>81227</xdr:rowOff>
    </xdr:from>
    <xdr:to>
      <xdr:col>6</xdr:col>
      <xdr:colOff>418306</xdr:colOff>
      <xdr:row>33</xdr:row>
      <xdr:rowOff>2914</xdr:rowOff>
    </xdr:to>
    <xdr:sp macro="" textlink="'info - Share cba '!D234">
      <xdr:nvSpPr>
        <xdr:cNvPr id="147" name="CuadroTexto 146">
          <a:extLst>
            <a:ext uri="{FF2B5EF4-FFF2-40B4-BE49-F238E27FC236}">
              <a16:creationId xmlns:a16="http://schemas.microsoft.com/office/drawing/2014/main" id="{832B4F84-26E2-4A17-A336-5E170DADC100}"/>
            </a:ext>
          </a:extLst>
        </xdr:cNvPr>
        <xdr:cNvSpPr txBox="1"/>
      </xdr:nvSpPr>
      <xdr:spPr>
        <a:xfrm>
          <a:off x="4348963" y="5986727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54A419B-E83B-4CB3-A4AF-C918413AB9D6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32%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672314</xdr:colOff>
      <xdr:row>31</xdr:row>
      <xdr:rowOff>59796</xdr:rowOff>
    </xdr:from>
    <xdr:to>
      <xdr:col>7</xdr:col>
      <xdr:colOff>559594</xdr:colOff>
      <xdr:row>32</xdr:row>
      <xdr:rowOff>180975</xdr:rowOff>
    </xdr:to>
    <xdr:sp macro="" textlink="'info - Share cba '!BU20">
      <xdr:nvSpPr>
        <xdr:cNvPr id="148" name="CuadroTexto 147">
          <a:extLst>
            <a:ext uri="{FF2B5EF4-FFF2-40B4-BE49-F238E27FC236}">
              <a16:creationId xmlns:a16="http://schemas.microsoft.com/office/drawing/2014/main" id="{AAA12899-4D30-4E0A-801F-2A2610EF28C2}"/>
            </a:ext>
          </a:extLst>
        </xdr:cNvPr>
        <xdr:cNvSpPr txBox="1"/>
      </xdr:nvSpPr>
      <xdr:spPr>
        <a:xfrm>
          <a:off x="5244314" y="5965296"/>
          <a:ext cx="649280" cy="3116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D65B50B-57E8-4296-B3FB-0AA963AA4335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0.1%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</xdr:col>
      <xdr:colOff>500066</xdr:colOff>
      <xdr:row>30</xdr:row>
      <xdr:rowOff>27521</xdr:rowOff>
    </xdr:from>
    <xdr:to>
      <xdr:col>4</xdr:col>
      <xdr:colOff>563566</xdr:colOff>
      <xdr:row>31</xdr:row>
      <xdr:rowOff>101604</xdr:rowOff>
    </xdr:to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7D42DC9A-0435-4DD5-8356-E27B8C8381D0}"/>
            </a:ext>
          </a:extLst>
        </xdr:cNvPr>
        <xdr:cNvSpPr txBox="1"/>
      </xdr:nvSpPr>
      <xdr:spPr>
        <a:xfrm>
          <a:off x="2786066" y="5742521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Potencial</a:t>
          </a:r>
        </a:p>
      </xdr:txBody>
    </xdr:sp>
    <xdr:clientData/>
  </xdr:twoCellAnchor>
  <xdr:twoCellAnchor>
    <xdr:from>
      <xdr:col>3</xdr:col>
      <xdr:colOff>488156</xdr:colOff>
      <xdr:row>32</xdr:row>
      <xdr:rowOff>166687</xdr:rowOff>
    </xdr:from>
    <xdr:to>
      <xdr:col>7</xdr:col>
      <xdr:colOff>607220</xdr:colOff>
      <xdr:row>32</xdr:row>
      <xdr:rowOff>166688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DCB600F4-F9C6-48A4-9983-A5CA414599CD}"/>
            </a:ext>
          </a:extLst>
        </xdr:cNvPr>
        <xdr:cNvCxnSpPr/>
      </xdr:nvCxnSpPr>
      <xdr:spPr>
        <a:xfrm flipH="1" flipV="1">
          <a:off x="2774156" y="6262687"/>
          <a:ext cx="3167064" cy="1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304537</xdr:colOff>
      <xdr:row>1</xdr:row>
      <xdr:rowOff>157328</xdr:rowOff>
    </xdr:from>
    <xdr:to>
      <xdr:col>6</xdr:col>
      <xdr:colOff>330994</xdr:colOff>
      <xdr:row>16</xdr:row>
      <xdr:rowOff>104774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F3A0C54E-4977-4143-80D7-829DA84D4B11}"/>
            </a:ext>
          </a:extLst>
        </xdr:cNvPr>
        <xdr:cNvCxnSpPr/>
      </xdr:nvCxnSpPr>
      <xdr:spPr>
        <a:xfrm>
          <a:off x="4876537" y="347828"/>
          <a:ext cx="26457" cy="2804946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254530</xdr:colOff>
      <xdr:row>1</xdr:row>
      <xdr:rowOff>143041</xdr:rowOff>
    </xdr:from>
    <xdr:to>
      <xdr:col>7</xdr:col>
      <xdr:colOff>280987</xdr:colOff>
      <xdr:row>16</xdr:row>
      <xdr:rowOff>90487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8673BDFF-B852-4039-9B22-95687CF96C40}"/>
            </a:ext>
          </a:extLst>
        </xdr:cNvPr>
        <xdr:cNvCxnSpPr/>
      </xdr:nvCxnSpPr>
      <xdr:spPr>
        <a:xfrm>
          <a:off x="5588530" y="333541"/>
          <a:ext cx="26457" cy="2804946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709628</xdr:colOff>
      <xdr:row>29</xdr:row>
      <xdr:rowOff>154782</xdr:rowOff>
    </xdr:from>
    <xdr:to>
      <xdr:col>9</xdr:col>
      <xdr:colOff>626284</xdr:colOff>
      <xdr:row>33</xdr:row>
      <xdr:rowOff>71438</xdr:rowOff>
    </xdr:to>
    <xdr:pic>
      <xdr:nvPicPr>
        <xdr:cNvPr id="13" name="Gráfico 12" descr="Portapapeles">
          <a:extLst>
            <a:ext uri="{FF2B5EF4-FFF2-40B4-BE49-F238E27FC236}">
              <a16:creationId xmlns:a16="http://schemas.microsoft.com/office/drawing/2014/main" id="{33951F56-AD3E-43BA-A059-41F6A73FF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05628" y="5679282"/>
          <a:ext cx="678656" cy="678656"/>
        </a:xfrm>
        <a:prstGeom prst="rect">
          <a:avLst/>
        </a:prstGeom>
      </xdr:spPr>
    </xdr:pic>
    <xdr:clientData/>
  </xdr:twoCellAnchor>
  <xdr:twoCellAnchor>
    <xdr:from>
      <xdr:col>8</xdr:col>
      <xdr:colOff>145251</xdr:colOff>
      <xdr:row>19</xdr:row>
      <xdr:rowOff>27519</xdr:rowOff>
    </xdr:from>
    <xdr:to>
      <xdr:col>9</xdr:col>
      <xdr:colOff>208751</xdr:colOff>
      <xdr:row>20</xdr:row>
      <xdr:rowOff>101602</xdr:rowOff>
    </xdr:to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24B86F67-2CB1-4195-A1CE-C26EB6D9D4FE}"/>
            </a:ext>
          </a:extLst>
        </xdr:cNvPr>
        <xdr:cNvSpPr txBox="1"/>
      </xdr:nvSpPr>
      <xdr:spPr>
        <a:xfrm>
          <a:off x="6241251" y="3647019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Share</a:t>
          </a:r>
        </a:p>
      </xdr:txBody>
    </xdr:sp>
    <xdr:clientData/>
  </xdr:twoCellAnchor>
  <xdr:twoCellAnchor>
    <xdr:from>
      <xdr:col>7</xdr:col>
      <xdr:colOff>726017</xdr:colOff>
      <xdr:row>19</xdr:row>
      <xdr:rowOff>102561</xdr:rowOff>
    </xdr:from>
    <xdr:to>
      <xdr:col>7</xdr:col>
      <xdr:colOff>738187</xdr:colOff>
      <xdr:row>32</xdr:row>
      <xdr:rowOff>178594</xdr:rowOff>
    </xdr:to>
    <xdr:cxnSp macro="">
      <xdr:nvCxnSpPr>
        <xdr:cNvPr id="160" name="Conector recto 159">
          <a:extLst>
            <a:ext uri="{FF2B5EF4-FFF2-40B4-BE49-F238E27FC236}">
              <a16:creationId xmlns:a16="http://schemas.microsoft.com/office/drawing/2014/main" id="{94756B6A-C428-4280-B352-E1E52BA14AA2}"/>
            </a:ext>
          </a:extLst>
        </xdr:cNvPr>
        <xdr:cNvCxnSpPr/>
      </xdr:nvCxnSpPr>
      <xdr:spPr>
        <a:xfrm>
          <a:off x="6060017" y="3722061"/>
          <a:ext cx="12170" cy="2552533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711729</xdr:colOff>
      <xdr:row>19</xdr:row>
      <xdr:rowOff>100180</xdr:rowOff>
    </xdr:from>
    <xdr:to>
      <xdr:col>8</xdr:col>
      <xdr:colOff>726281</xdr:colOff>
      <xdr:row>32</xdr:row>
      <xdr:rowOff>178594</xdr:rowOff>
    </xdr:to>
    <xdr:cxnSp macro="">
      <xdr:nvCxnSpPr>
        <xdr:cNvPr id="161" name="Conector recto 160">
          <a:extLst>
            <a:ext uri="{FF2B5EF4-FFF2-40B4-BE49-F238E27FC236}">
              <a16:creationId xmlns:a16="http://schemas.microsoft.com/office/drawing/2014/main" id="{759C8A3A-F530-4284-8073-B28A16FFB221}"/>
            </a:ext>
          </a:extLst>
        </xdr:cNvPr>
        <xdr:cNvCxnSpPr/>
      </xdr:nvCxnSpPr>
      <xdr:spPr>
        <a:xfrm>
          <a:off x="6807729" y="3719680"/>
          <a:ext cx="14552" cy="2554914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153208</xdr:colOff>
      <xdr:row>20</xdr:row>
      <xdr:rowOff>76459</xdr:rowOff>
    </xdr:from>
    <xdr:to>
      <xdr:col>9</xdr:col>
      <xdr:colOff>32551</xdr:colOff>
      <xdr:row>21</xdr:row>
      <xdr:rowOff>188646</xdr:rowOff>
    </xdr:to>
    <xdr:sp macro="" textlink="'info - Share cba '!AI26">
      <xdr:nvSpPr>
        <xdr:cNvPr id="199" name="CuadroTexto 198">
          <a:extLst>
            <a:ext uri="{FF2B5EF4-FFF2-40B4-BE49-F238E27FC236}">
              <a16:creationId xmlns:a16="http://schemas.microsoft.com/office/drawing/2014/main" id="{AF6D4414-E08C-4014-B16C-933A5738E15B}"/>
            </a:ext>
          </a:extLst>
        </xdr:cNvPr>
        <xdr:cNvSpPr txBox="1"/>
      </xdr:nvSpPr>
      <xdr:spPr>
        <a:xfrm>
          <a:off x="6249208" y="3886459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B3DED3E-080A-4CB7-AA29-9086B8EE19A5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46%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723905</xdr:colOff>
      <xdr:row>21</xdr:row>
      <xdr:rowOff>164307</xdr:rowOff>
    </xdr:from>
    <xdr:to>
      <xdr:col>8</xdr:col>
      <xdr:colOff>714375</xdr:colOff>
      <xdr:row>21</xdr:row>
      <xdr:rowOff>166687</xdr:rowOff>
    </xdr:to>
    <xdr:cxnSp macro="">
      <xdr:nvCxnSpPr>
        <xdr:cNvPr id="201" name="Conector recto 200">
          <a:extLst>
            <a:ext uri="{FF2B5EF4-FFF2-40B4-BE49-F238E27FC236}">
              <a16:creationId xmlns:a16="http://schemas.microsoft.com/office/drawing/2014/main" id="{4A51F795-C237-4FEE-BF39-1C7CBE4F9A10}"/>
            </a:ext>
          </a:extLst>
        </xdr:cNvPr>
        <xdr:cNvCxnSpPr/>
      </xdr:nvCxnSpPr>
      <xdr:spPr>
        <a:xfrm flipH="1" flipV="1">
          <a:off x="6057905" y="4164807"/>
          <a:ext cx="752470" cy="238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107153</xdr:colOff>
      <xdr:row>23</xdr:row>
      <xdr:rowOff>156107</xdr:rowOff>
    </xdr:from>
    <xdr:to>
      <xdr:col>9</xdr:col>
      <xdr:colOff>170653</xdr:colOff>
      <xdr:row>25</xdr:row>
      <xdr:rowOff>39690</xdr:rowOff>
    </xdr:to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DCBE8EAB-7652-41F8-83CD-9217552EC7C3}"/>
            </a:ext>
          </a:extLst>
        </xdr:cNvPr>
        <xdr:cNvSpPr txBox="1"/>
      </xdr:nvSpPr>
      <xdr:spPr>
        <a:xfrm>
          <a:off x="6203153" y="4537607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Share</a:t>
          </a:r>
        </a:p>
      </xdr:txBody>
    </xdr:sp>
    <xdr:clientData/>
  </xdr:twoCellAnchor>
  <xdr:twoCellAnchor>
    <xdr:from>
      <xdr:col>8</xdr:col>
      <xdr:colOff>127016</xdr:colOff>
      <xdr:row>25</xdr:row>
      <xdr:rowOff>26453</xdr:rowOff>
    </xdr:from>
    <xdr:to>
      <xdr:col>9</xdr:col>
      <xdr:colOff>6359</xdr:colOff>
      <xdr:row>26</xdr:row>
      <xdr:rowOff>138640</xdr:rowOff>
    </xdr:to>
    <xdr:sp macro="" textlink="'info - Share cba '!AN25">
      <xdr:nvSpPr>
        <xdr:cNvPr id="206" name="CuadroTexto 205">
          <a:extLst>
            <a:ext uri="{FF2B5EF4-FFF2-40B4-BE49-F238E27FC236}">
              <a16:creationId xmlns:a16="http://schemas.microsoft.com/office/drawing/2014/main" id="{4A8484C3-4290-4DAD-B19E-C5BC96EDF14E}"/>
            </a:ext>
          </a:extLst>
        </xdr:cNvPr>
        <xdr:cNvSpPr txBox="1"/>
      </xdr:nvSpPr>
      <xdr:spPr>
        <a:xfrm>
          <a:off x="6223016" y="4788953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F50D57C-BC1D-4ED2-94A1-AA4FE7F93A9F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1%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172261</xdr:colOff>
      <xdr:row>27</xdr:row>
      <xdr:rowOff>24068</xdr:rowOff>
    </xdr:from>
    <xdr:to>
      <xdr:col>9</xdr:col>
      <xdr:colOff>51604</xdr:colOff>
      <xdr:row>28</xdr:row>
      <xdr:rowOff>136255</xdr:rowOff>
    </xdr:to>
    <xdr:sp macro="" textlink="'info - Share cba '!AN26">
      <xdr:nvSpPr>
        <xdr:cNvPr id="209" name="CuadroTexto 208">
          <a:extLst>
            <a:ext uri="{FF2B5EF4-FFF2-40B4-BE49-F238E27FC236}">
              <a16:creationId xmlns:a16="http://schemas.microsoft.com/office/drawing/2014/main" id="{AD8E0757-3E4E-42A2-A16A-9703B46F98B6}"/>
            </a:ext>
          </a:extLst>
        </xdr:cNvPr>
        <xdr:cNvSpPr txBox="1"/>
      </xdr:nvSpPr>
      <xdr:spPr>
        <a:xfrm>
          <a:off x="6268261" y="5167568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41E0577-0C8E-4B65-8D8F-93370FBC655B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35%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721525</xdr:colOff>
      <xdr:row>26</xdr:row>
      <xdr:rowOff>130969</xdr:rowOff>
    </xdr:from>
    <xdr:to>
      <xdr:col>8</xdr:col>
      <xdr:colOff>738187</xdr:colOff>
      <xdr:row>26</xdr:row>
      <xdr:rowOff>138112</xdr:rowOff>
    </xdr:to>
    <xdr:cxnSp macro="">
      <xdr:nvCxnSpPr>
        <xdr:cNvPr id="211" name="Conector recto 210">
          <a:extLst>
            <a:ext uri="{FF2B5EF4-FFF2-40B4-BE49-F238E27FC236}">
              <a16:creationId xmlns:a16="http://schemas.microsoft.com/office/drawing/2014/main" id="{F2A3D049-B7C3-42C3-A184-F7B41D71FAE0}"/>
            </a:ext>
          </a:extLst>
        </xdr:cNvPr>
        <xdr:cNvCxnSpPr/>
      </xdr:nvCxnSpPr>
      <xdr:spPr>
        <a:xfrm flipH="1">
          <a:off x="6055525" y="5083969"/>
          <a:ext cx="778662" cy="7143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742959</xdr:colOff>
      <xdr:row>29</xdr:row>
      <xdr:rowOff>16669</xdr:rowOff>
    </xdr:from>
    <xdr:to>
      <xdr:col>8</xdr:col>
      <xdr:colOff>726281</xdr:colOff>
      <xdr:row>29</xdr:row>
      <xdr:rowOff>23812</xdr:rowOff>
    </xdr:to>
    <xdr:cxnSp macro="">
      <xdr:nvCxnSpPr>
        <xdr:cNvPr id="212" name="Conector recto 211">
          <a:extLst>
            <a:ext uri="{FF2B5EF4-FFF2-40B4-BE49-F238E27FC236}">
              <a16:creationId xmlns:a16="http://schemas.microsoft.com/office/drawing/2014/main" id="{16201621-76DF-4819-BFF4-821B6E53A804}"/>
            </a:ext>
          </a:extLst>
        </xdr:cNvPr>
        <xdr:cNvCxnSpPr/>
      </xdr:nvCxnSpPr>
      <xdr:spPr>
        <a:xfrm flipH="1" flipV="1">
          <a:off x="6076959" y="5541169"/>
          <a:ext cx="745322" cy="7143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140491</xdr:colOff>
      <xdr:row>30</xdr:row>
      <xdr:rowOff>22757</xdr:rowOff>
    </xdr:from>
    <xdr:to>
      <xdr:col>9</xdr:col>
      <xdr:colOff>203991</xdr:colOff>
      <xdr:row>31</xdr:row>
      <xdr:rowOff>96840</xdr:rowOff>
    </xdr:to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383E284B-27FE-4680-A8AE-E01FFA773EB1}"/>
            </a:ext>
          </a:extLst>
        </xdr:cNvPr>
        <xdr:cNvSpPr txBox="1"/>
      </xdr:nvSpPr>
      <xdr:spPr>
        <a:xfrm>
          <a:off x="6236491" y="5737757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Share</a:t>
          </a:r>
        </a:p>
      </xdr:txBody>
    </xdr:sp>
    <xdr:clientData/>
  </xdr:twoCellAnchor>
  <xdr:twoCellAnchor>
    <xdr:from>
      <xdr:col>8</xdr:col>
      <xdr:colOff>148448</xdr:colOff>
      <xdr:row>31</xdr:row>
      <xdr:rowOff>71697</xdr:rowOff>
    </xdr:from>
    <xdr:to>
      <xdr:col>9</xdr:col>
      <xdr:colOff>27791</xdr:colOff>
      <xdr:row>32</xdr:row>
      <xdr:rowOff>183884</xdr:rowOff>
    </xdr:to>
    <xdr:sp macro="" textlink="'info - Share cba '!AN27">
      <xdr:nvSpPr>
        <xdr:cNvPr id="217" name="CuadroTexto 216">
          <a:extLst>
            <a:ext uri="{FF2B5EF4-FFF2-40B4-BE49-F238E27FC236}">
              <a16:creationId xmlns:a16="http://schemas.microsoft.com/office/drawing/2014/main" id="{C9A83E5B-8E63-4E48-B054-BAE71DBD74CD}"/>
            </a:ext>
          </a:extLst>
        </xdr:cNvPr>
        <xdr:cNvSpPr txBox="1"/>
      </xdr:nvSpPr>
      <xdr:spPr>
        <a:xfrm>
          <a:off x="6244448" y="5977197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13FF0EE-048B-49BA-9974-3866DCEBA4C3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5%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740582</xdr:colOff>
      <xdr:row>32</xdr:row>
      <xdr:rowOff>178594</xdr:rowOff>
    </xdr:from>
    <xdr:to>
      <xdr:col>8</xdr:col>
      <xdr:colOff>738187</xdr:colOff>
      <xdr:row>32</xdr:row>
      <xdr:rowOff>180972</xdr:rowOff>
    </xdr:to>
    <xdr:cxnSp macro="">
      <xdr:nvCxnSpPr>
        <xdr:cNvPr id="219" name="Conector recto 218">
          <a:extLst>
            <a:ext uri="{FF2B5EF4-FFF2-40B4-BE49-F238E27FC236}">
              <a16:creationId xmlns:a16="http://schemas.microsoft.com/office/drawing/2014/main" id="{589B19FB-9E60-4A77-A444-73D5D0418E48}"/>
            </a:ext>
          </a:extLst>
        </xdr:cNvPr>
        <xdr:cNvCxnSpPr/>
      </xdr:nvCxnSpPr>
      <xdr:spPr>
        <a:xfrm flipH="1">
          <a:off x="6074582" y="6274594"/>
          <a:ext cx="759605" cy="237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592673</xdr:colOff>
      <xdr:row>19</xdr:row>
      <xdr:rowOff>100183</xdr:rowOff>
    </xdr:from>
    <xdr:to>
      <xdr:col>7</xdr:col>
      <xdr:colOff>604843</xdr:colOff>
      <xdr:row>32</xdr:row>
      <xdr:rowOff>176216</xdr:rowOff>
    </xdr:to>
    <xdr:cxnSp macro="">
      <xdr:nvCxnSpPr>
        <xdr:cNvPr id="220" name="Conector recto 219">
          <a:extLst>
            <a:ext uri="{FF2B5EF4-FFF2-40B4-BE49-F238E27FC236}">
              <a16:creationId xmlns:a16="http://schemas.microsoft.com/office/drawing/2014/main" id="{5EC6FFD9-370F-4DE8-A138-937E70959B39}"/>
            </a:ext>
          </a:extLst>
        </xdr:cNvPr>
        <xdr:cNvCxnSpPr/>
      </xdr:nvCxnSpPr>
      <xdr:spPr>
        <a:xfrm>
          <a:off x="5926673" y="3719683"/>
          <a:ext cx="12170" cy="2552533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460652</xdr:colOff>
      <xdr:row>19</xdr:row>
      <xdr:rowOff>137576</xdr:rowOff>
    </xdr:from>
    <xdr:to>
      <xdr:col>3</xdr:col>
      <xdr:colOff>473872</xdr:colOff>
      <xdr:row>32</xdr:row>
      <xdr:rowOff>176215</xdr:rowOff>
    </xdr:to>
    <xdr:cxnSp macro="">
      <xdr:nvCxnSpPr>
        <xdr:cNvPr id="221" name="Conector recto 220">
          <a:extLst>
            <a:ext uri="{FF2B5EF4-FFF2-40B4-BE49-F238E27FC236}">
              <a16:creationId xmlns:a16="http://schemas.microsoft.com/office/drawing/2014/main" id="{187F3181-7394-4939-B8C9-263790551208}"/>
            </a:ext>
          </a:extLst>
        </xdr:cNvPr>
        <xdr:cNvCxnSpPr/>
      </xdr:nvCxnSpPr>
      <xdr:spPr>
        <a:xfrm>
          <a:off x="2746652" y="3757076"/>
          <a:ext cx="13220" cy="2515139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461966</xdr:colOff>
      <xdr:row>29</xdr:row>
      <xdr:rowOff>21431</xdr:rowOff>
    </xdr:from>
    <xdr:to>
      <xdr:col>7</xdr:col>
      <xdr:colOff>581030</xdr:colOff>
      <xdr:row>29</xdr:row>
      <xdr:rowOff>21432</xdr:rowOff>
    </xdr:to>
    <xdr:cxnSp macro="">
      <xdr:nvCxnSpPr>
        <xdr:cNvPr id="222" name="Conector recto 221">
          <a:extLst>
            <a:ext uri="{FF2B5EF4-FFF2-40B4-BE49-F238E27FC236}">
              <a16:creationId xmlns:a16="http://schemas.microsoft.com/office/drawing/2014/main" id="{86CB12B6-9C89-4197-9AB3-A8D7A0A18814}"/>
            </a:ext>
          </a:extLst>
        </xdr:cNvPr>
        <xdr:cNvCxnSpPr/>
      </xdr:nvCxnSpPr>
      <xdr:spPr>
        <a:xfrm flipH="1" flipV="1">
          <a:off x="2747966" y="5545931"/>
          <a:ext cx="3167064" cy="1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471492</xdr:colOff>
      <xdr:row>26</xdr:row>
      <xdr:rowOff>138113</xdr:rowOff>
    </xdr:from>
    <xdr:to>
      <xdr:col>7</xdr:col>
      <xdr:colOff>590556</xdr:colOff>
      <xdr:row>26</xdr:row>
      <xdr:rowOff>138114</xdr:rowOff>
    </xdr:to>
    <xdr:cxnSp macro="">
      <xdr:nvCxnSpPr>
        <xdr:cNvPr id="223" name="Conector recto 222">
          <a:extLst>
            <a:ext uri="{FF2B5EF4-FFF2-40B4-BE49-F238E27FC236}">
              <a16:creationId xmlns:a16="http://schemas.microsoft.com/office/drawing/2014/main" id="{0BE0C3D8-FB75-4C45-9274-7DD6889E9449}"/>
            </a:ext>
          </a:extLst>
        </xdr:cNvPr>
        <xdr:cNvCxnSpPr/>
      </xdr:nvCxnSpPr>
      <xdr:spPr>
        <a:xfrm flipH="1" flipV="1">
          <a:off x="2757492" y="5091113"/>
          <a:ext cx="3167064" cy="1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469114</xdr:colOff>
      <xdr:row>21</xdr:row>
      <xdr:rowOff>183359</xdr:rowOff>
    </xdr:from>
    <xdr:to>
      <xdr:col>7</xdr:col>
      <xdr:colOff>588178</xdr:colOff>
      <xdr:row>21</xdr:row>
      <xdr:rowOff>183360</xdr:rowOff>
    </xdr:to>
    <xdr:cxnSp macro="">
      <xdr:nvCxnSpPr>
        <xdr:cNvPr id="224" name="Conector recto 223">
          <a:extLst>
            <a:ext uri="{FF2B5EF4-FFF2-40B4-BE49-F238E27FC236}">
              <a16:creationId xmlns:a16="http://schemas.microsoft.com/office/drawing/2014/main" id="{D9CFF5FE-96C5-4644-89DE-F20C9CF94D05}"/>
            </a:ext>
          </a:extLst>
        </xdr:cNvPr>
        <xdr:cNvCxnSpPr/>
      </xdr:nvCxnSpPr>
      <xdr:spPr>
        <a:xfrm flipH="1" flipV="1">
          <a:off x="2755114" y="4183859"/>
          <a:ext cx="3167064" cy="1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547686</xdr:colOff>
      <xdr:row>21</xdr:row>
      <xdr:rowOff>0</xdr:rowOff>
    </xdr:from>
    <xdr:to>
      <xdr:col>20</xdr:col>
      <xdr:colOff>464344</xdr:colOff>
      <xdr:row>28</xdr:row>
      <xdr:rowOff>166688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6" name="VENDEDOR NUEVO 1">
              <a:extLst>
                <a:ext uri="{FF2B5EF4-FFF2-40B4-BE49-F238E27FC236}">
                  <a16:creationId xmlns:a16="http://schemas.microsoft.com/office/drawing/2014/main" id="{72675A7D-0306-4AD8-AA3D-D04554CB71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NUEV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63686" y="4000500"/>
              <a:ext cx="1440658" cy="1500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500062</xdr:colOff>
      <xdr:row>15</xdr:row>
      <xdr:rowOff>0</xdr:rowOff>
    </xdr:from>
    <xdr:to>
      <xdr:col>20</xdr:col>
      <xdr:colOff>504825</xdr:colOff>
      <xdr:row>20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7" name="Provincia ">
              <a:extLst>
                <a:ext uri="{FF2B5EF4-FFF2-40B4-BE49-F238E27FC236}">
                  <a16:creationId xmlns:a16="http://schemas.microsoft.com/office/drawing/2014/main" id="{F9EE0371-FC22-40E2-A529-1BEE38CE6C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16062" y="2857500"/>
              <a:ext cx="1528763" cy="1095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9</xdr:col>
      <xdr:colOff>309563</xdr:colOff>
      <xdr:row>1</xdr:row>
      <xdr:rowOff>23811</xdr:rowOff>
    </xdr:from>
    <xdr:to>
      <xdr:col>14</xdr:col>
      <xdr:colOff>523876</xdr:colOff>
      <xdr:row>15</xdr:row>
      <xdr:rowOff>119062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97" name="Gráfico 196">
              <a:extLst>
                <a:ext uri="{FF2B5EF4-FFF2-40B4-BE49-F238E27FC236}">
                  <a16:creationId xmlns:a16="http://schemas.microsoft.com/office/drawing/2014/main" id="{110CB932-BA10-4EC9-9B63-9F0986A147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67563" y="214311"/>
              <a:ext cx="4024313" cy="2762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11</xdr:col>
      <xdr:colOff>104774</xdr:colOff>
      <xdr:row>0</xdr:row>
      <xdr:rowOff>0</xdr:rowOff>
    </xdr:from>
    <xdr:to>
      <xdr:col>13</xdr:col>
      <xdr:colOff>497680</xdr:colOff>
      <xdr:row>1</xdr:row>
      <xdr:rowOff>47625</xdr:rowOff>
    </xdr:to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1BD9E3F4-7AC3-485D-83E6-78403B65C7BD}"/>
            </a:ext>
          </a:extLst>
        </xdr:cNvPr>
        <xdr:cNvSpPr txBox="1"/>
      </xdr:nvSpPr>
      <xdr:spPr>
        <a:xfrm>
          <a:off x="8486774" y="0"/>
          <a:ext cx="191690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 u="sng">
              <a:solidFill>
                <a:schemeClr val="accent1">
                  <a:lumMod val="50000"/>
                </a:schemeClr>
              </a:solidFill>
            </a:rPr>
            <a:t>Q</a:t>
          </a:r>
          <a:r>
            <a:rPr lang="es-AR" sz="1400" b="1" u="sng" baseline="0">
              <a:solidFill>
                <a:schemeClr val="accent1">
                  <a:lumMod val="50000"/>
                </a:schemeClr>
              </a:solidFill>
            </a:rPr>
            <a:t> Clientes Activos</a:t>
          </a:r>
          <a:endParaRPr lang="es-AR" sz="1400" b="1" u="sng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299773</xdr:colOff>
      <xdr:row>1</xdr:row>
      <xdr:rowOff>116846</xdr:rowOff>
    </xdr:from>
    <xdr:to>
      <xdr:col>8</xdr:col>
      <xdr:colOff>326230</xdr:colOff>
      <xdr:row>16</xdr:row>
      <xdr:rowOff>64292</xdr:rowOff>
    </xdr:to>
    <xdr:cxnSp macro="">
      <xdr:nvCxnSpPr>
        <xdr:cNvPr id="153" name="Conector recto 152">
          <a:extLst>
            <a:ext uri="{FF2B5EF4-FFF2-40B4-BE49-F238E27FC236}">
              <a16:creationId xmlns:a16="http://schemas.microsoft.com/office/drawing/2014/main" id="{52E454C8-1D9D-4975-BC5C-BE469CA7770A}"/>
            </a:ext>
          </a:extLst>
        </xdr:cNvPr>
        <xdr:cNvCxnSpPr/>
      </xdr:nvCxnSpPr>
      <xdr:spPr>
        <a:xfrm>
          <a:off x="6395773" y="307346"/>
          <a:ext cx="26457" cy="2804946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83079</xdr:colOff>
      <xdr:row>1</xdr:row>
      <xdr:rowOff>78745</xdr:rowOff>
    </xdr:from>
    <xdr:to>
      <xdr:col>9</xdr:col>
      <xdr:colOff>109536</xdr:colOff>
      <xdr:row>16</xdr:row>
      <xdr:rowOff>26191</xdr:rowOff>
    </xdr:to>
    <xdr:cxnSp macro="">
      <xdr:nvCxnSpPr>
        <xdr:cNvPr id="154" name="Conector recto 153">
          <a:extLst>
            <a:ext uri="{FF2B5EF4-FFF2-40B4-BE49-F238E27FC236}">
              <a16:creationId xmlns:a16="http://schemas.microsoft.com/office/drawing/2014/main" id="{44B7523E-618E-4F69-AE77-DB16C19DCE64}"/>
            </a:ext>
          </a:extLst>
        </xdr:cNvPr>
        <xdr:cNvCxnSpPr/>
      </xdr:nvCxnSpPr>
      <xdr:spPr>
        <a:xfrm>
          <a:off x="6941079" y="269245"/>
          <a:ext cx="26457" cy="2804946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329148</xdr:colOff>
      <xdr:row>1</xdr:row>
      <xdr:rowOff>188911</xdr:rowOff>
    </xdr:from>
    <xdr:to>
      <xdr:col>9</xdr:col>
      <xdr:colOff>111134</xdr:colOff>
      <xdr:row>3</xdr:row>
      <xdr:rowOff>78847</xdr:rowOff>
    </xdr:to>
    <xdr:sp macro="" textlink="'Localidades 2021'!R4">
      <xdr:nvSpPr>
        <xdr:cNvPr id="155" name="CuadroTexto 154">
          <a:extLst>
            <a:ext uri="{FF2B5EF4-FFF2-40B4-BE49-F238E27FC236}">
              <a16:creationId xmlns:a16="http://schemas.microsoft.com/office/drawing/2014/main" id="{03546756-AD6E-483D-8053-A895C949D66E}"/>
            </a:ext>
          </a:extLst>
        </xdr:cNvPr>
        <xdr:cNvSpPr txBox="1"/>
      </xdr:nvSpPr>
      <xdr:spPr>
        <a:xfrm>
          <a:off x="6425148" y="379411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C237B44-503E-4BE1-86FA-52BB4AB1A4D5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52%</a:t>
          </a:fld>
          <a:endParaRPr lang="es-AR" sz="14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314861</xdr:colOff>
      <xdr:row>3</xdr:row>
      <xdr:rowOff>186531</xdr:rowOff>
    </xdr:from>
    <xdr:to>
      <xdr:col>9</xdr:col>
      <xdr:colOff>96847</xdr:colOff>
      <xdr:row>5</xdr:row>
      <xdr:rowOff>76467</xdr:rowOff>
    </xdr:to>
    <xdr:sp macro="" textlink="'Localidades 2021'!R5">
      <xdr:nvSpPr>
        <xdr:cNvPr id="158" name="CuadroTexto 157">
          <a:extLst>
            <a:ext uri="{FF2B5EF4-FFF2-40B4-BE49-F238E27FC236}">
              <a16:creationId xmlns:a16="http://schemas.microsoft.com/office/drawing/2014/main" id="{9CF175C7-2435-4A96-B977-022C9FCFBBC4}"/>
            </a:ext>
          </a:extLst>
        </xdr:cNvPr>
        <xdr:cNvSpPr txBox="1"/>
      </xdr:nvSpPr>
      <xdr:spPr>
        <a:xfrm>
          <a:off x="6410861" y="758031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9739E0E-484A-4736-90A0-7F93F5D39C09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29%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348198</xdr:colOff>
      <xdr:row>5</xdr:row>
      <xdr:rowOff>160337</xdr:rowOff>
    </xdr:from>
    <xdr:to>
      <xdr:col>9</xdr:col>
      <xdr:colOff>130184</xdr:colOff>
      <xdr:row>7</xdr:row>
      <xdr:rowOff>50273</xdr:rowOff>
    </xdr:to>
    <xdr:sp macro="" textlink="'Localidades 2021'!R6">
      <xdr:nvSpPr>
        <xdr:cNvPr id="162" name="CuadroTexto 161">
          <a:extLst>
            <a:ext uri="{FF2B5EF4-FFF2-40B4-BE49-F238E27FC236}">
              <a16:creationId xmlns:a16="http://schemas.microsoft.com/office/drawing/2014/main" id="{F3C2F725-3D83-4DE4-88EE-3FDE54794EF7}"/>
            </a:ext>
          </a:extLst>
        </xdr:cNvPr>
        <xdr:cNvSpPr txBox="1"/>
      </xdr:nvSpPr>
      <xdr:spPr>
        <a:xfrm>
          <a:off x="6444198" y="1112837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8FBD2F4-3218-429D-8260-73BCBFD6C8CB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28%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345817</xdr:colOff>
      <xdr:row>8</xdr:row>
      <xdr:rowOff>26986</xdr:rowOff>
    </xdr:from>
    <xdr:to>
      <xdr:col>9</xdr:col>
      <xdr:colOff>127803</xdr:colOff>
      <xdr:row>9</xdr:row>
      <xdr:rowOff>107422</xdr:rowOff>
    </xdr:to>
    <xdr:sp macro="" textlink="'Localidades 2021'!R7">
      <xdr:nvSpPr>
        <xdr:cNvPr id="168" name="CuadroTexto 167">
          <a:extLst>
            <a:ext uri="{FF2B5EF4-FFF2-40B4-BE49-F238E27FC236}">
              <a16:creationId xmlns:a16="http://schemas.microsoft.com/office/drawing/2014/main" id="{68B15D16-A064-4C98-8B0A-7CDA100358CE}"/>
            </a:ext>
          </a:extLst>
        </xdr:cNvPr>
        <xdr:cNvSpPr txBox="1"/>
      </xdr:nvSpPr>
      <xdr:spPr>
        <a:xfrm>
          <a:off x="6441817" y="1550986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F5B59AE-2D3C-4F7C-97E4-2F752A03BFC6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4%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319623</xdr:colOff>
      <xdr:row>10</xdr:row>
      <xdr:rowOff>167480</xdr:rowOff>
    </xdr:from>
    <xdr:to>
      <xdr:col>9</xdr:col>
      <xdr:colOff>101609</xdr:colOff>
      <xdr:row>12</xdr:row>
      <xdr:rowOff>57416</xdr:rowOff>
    </xdr:to>
    <xdr:sp macro="" textlink="'Localidades 2021'!R8">
      <xdr:nvSpPr>
        <xdr:cNvPr id="169" name="CuadroTexto 168">
          <a:extLst>
            <a:ext uri="{FF2B5EF4-FFF2-40B4-BE49-F238E27FC236}">
              <a16:creationId xmlns:a16="http://schemas.microsoft.com/office/drawing/2014/main" id="{44007F7B-D861-4672-8053-E6C812148D46}"/>
            </a:ext>
          </a:extLst>
        </xdr:cNvPr>
        <xdr:cNvSpPr txBox="1"/>
      </xdr:nvSpPr>
      <xdr:spPr>
        <a:xfrm>
          <a:off x="6415623" y="2072480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CF5B898-280E-49AC-822E-05D090E3C342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8%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329149</xdr:colOff>
      <xdr:row>12</xdr:row>
      <xdr:rowOff>165099</xdr:rowOff>
    </xdr:from>
    <xdr:to>
      <xdr:col>9</xdr:col>
      <xdr:colOff>111135</xdr:colOff>
      <xdr:row>14</xdr:row>
      <xdr:rowOff>55035</xdr:rowOff>
    </xdr:to>
    <xdr:sp macro="" textlink="'Localidades 2021'!R9">
      <xdr:nvSpPr>
        <xdr:cNvPr id="170" name="CuadroTexto 169">
          <a:extLst>
            <a:ext uri="{FF2B5EF4-FFF2-40B4-BE49-F238E27FC236}">
              <a16:creationId xmlns:a16="http://schemas.microsoft.com/office/drawing/2014/main" id="{166265DD-2320-4834-9C00-ECAAE30755E9}"/>
            </a:ext>
          </a:extLst>
        </xdr:cNvPr>
        <xdr:cNvSpPr txBox="1"/>
      </xdr:nvSpPr>
      <xdr:spPr>
        <a:xfrm>
          <a:off x="6425149" y="2451099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B071D8B-3B2C-4A0E-9F55-8C3F0589C15B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9%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324387</xdr:colOff>
      <xdr:row>15</xdr:row>
      <xdr:rowOff>5555</xdr:rowOff>
    </xdr:from>
    <xdr:to>
      <xdr:col>9</xdr:col>
      <xdr:colOff>106373</xdr:colOff>
      <xdr:row>16</xdr:row>
      <xdr:rowOff>85991</xdr:rowOff>
    </xdr:to>
    <xdr:sp macro="" textlink="'Localidades 2021'!R10">
      <xdr:nvSpPr>
        <xdr:cNvPr id="177" name="CuadroTexto 176">
          <a:extLst>
            <a:ext uri="{FF2B5EF4-FFF2-40B4-BE49-F238E27FC236}">
              <a16:creationId xmlns:a16="http://schemas.microsoft.com/office/drawing/2014/main" id="{E2813161-A603-4EBA-B114-CB2636E89F06}"/>
            </a:ext>
          </a:extLst>
        </xdr:cNvPr>
        <xdr:cNvSpPr txBox="1"/>
      </xdr:nvSpPr>
      <xdr:spPr>
        <a:xfrm>
          <a:off x="6420387" y="2863055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29C136F-004C-4979-A3B8-72B8BA9879DD}" type="TxLink">
            <a:rPr lang="en-US" sz="1100" b="0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27%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124708</xdr:colOff>
      <xdr:row>0</xdr:row>
      <xdr:rowOff>0</xdr:rowOff>
    </xdr:from>
    <xdr:to>
      <xdr:col>9</xdr:col>
      <xdr:colOff>321470</xdr:colOff>
      <xdr:row>2</xdr:row>
      <xdr:rowOff>107156</xdr:rowOff>
    </xdr:to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E4A860A1-AF15-405C-B28B-78E8BA5987FD}"/>
            </a:ext>
          </a:extLst>
        </xdr:cNvPr>
        <xdr:cNvSpPr txBox="1"/>
      </xdr:nvSpPr>
      <xdr:spPr>
        <a:xfrm>
          <a:off x="6220708" y="0"/>
          <a:ext cx="958762" cy="488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Sh.</a:t>
          </a:r>
          <a:r>
            <a:rPr lang="es-AR" sz="1100" b="1" u="sng" baseline="0">
              <a:solidFill>
                <a:schemeClr val="accent1">
                  <a:lumMod val="75000"/>
                </a:schemeClr>
              </a:solidFill>
            </a:rPr>
            <a:t> Mes anterior</a:t>
          </a:r>
          <a:endParaRPr lang="es-AR" sz="1100" b="1" u="sng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616742</xdr:colOff>
      <xdr:row>16</xdr:row>
      <xdr:rowOff>69057</xdr:rowOff>
    </xdr:from>
    <xdr:to>
      <xdr:col>9</xdr:col>
      <xdr:colOff>154782</xdr:colOff>
      <xdr:row>20</xdr:row>
      <xdr:rowOff>47626</xdr:rowOff>
    </xdr:to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EA224100-F2FD-40BC-891F-2580624339CA}"/>
            </a:ext>
          </a:extLst>
        </xdr:cNvPr>
        <xdr:cNvSpPr txBox="1"/>
      </xdr:nvSpPr>
      <xdr:spPr>
        <a:xfrm>
          <a:off x="5950742" y="3117057"/>
          <a:ext cx="1062040" cy="740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 u="sng" baseline="0">
              <a:solidFill>
                <a:schemeClr val="accent1">
                  <a:lumMod val="50000"/>
                </a:schemeClr>
              </a:solidFill>
            </a:rPr>
            <a:t>Share Mayo</a:t>
          </a:r>
          <a:endParaRPr lang="es-AR" sz="1600" b="1" u="sng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372277</xdr:colOff>
      <xdr:row>23</xdr:row>
      <xdr:rowOff>167215</xdr:rowOff>
    </xdr:from>
    <xdr:to>
      <xdr:col>5</xdr:col>
      <xdr:colOff>435777</xdr:colOff>
      <xdr:row>25</xdr:row>
      <xdr:rowOff>50798</xdr:rowOff>
    </xdr:to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0A2067C9-8E45-4F5B-A8B1-7A498A4A5B4D}"/>
            </a:ext>
          </a:extLst>
        </xdr:cNvPr>
        <xdr:cNvSpPr txBox="1"/>
      </xdr:nvSpPr>
      <xdr:spPr>
        <a:xfrm>
          <a:off x="3420277" y="4548715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Vta. 2021</a:t>
          </a:r>
        </a:p>
      </xdr:txBody>
    </xdr:sp>
    <xdr:clientData/>
  </xdr:twoCellAnchor>
  <xdr:twoCellAnchor>
    <xdr:from>
      <xdr:col>5</xdr:col>
      <xdr:colOff>220671</xdr:colOff>
      <xdr:row>23</xdr:row>
      <xdr:rowOff>168537</xdr:rowOff>
    </xdr:from>
    <xdr:to>
      <xdr:col>6</xdr:col>
      <xdr:colOff>497952</xdr:colOff>
      <xdr:row>25</xdr:row>
      <xdr:rowOff>83871</xdr:rowOff>
    </xdr:to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2EE44264-AD78-4FF4-9720-899FEB8E1991}"/>
            </a:ext>
          </a:extLst>
        </xdr:cNvPr>
        <xdr:cNvSpPr txBox="1"/>
      </xdr:nvSpPr>
      <xdr:spPr>
        <a:xfrm>
          <a:off x="4030671" y="4550037"/>
          <a:ext cx="1039281" cy="296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Va.</a:t>
          </a:r>
          <a:r>
            <a:rPr lang="es-AR" sz="1100" b="1" u="sng" baseline="0">
              <a:solidFill>
                <a:schemeClr val="accent1">
                  <a:lumMod val="75000"/>
                </a:schemeClr>
              </a:solidFill>
            </a:rPr>
            <a:t> Vol</a:t>
          </a:r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. 2020</a:t>
          </a:r>
        </a:p>
      </xdr:txBody>
    </xdr:sp>
    <xdr:clientData/>
  </xdr:twoCellAnchor>
  <xdr:twoCellAnchor>
    <xdr:from>
      <xdr:col>4</xdr:col>
      <xdr:colOff>346084</xdr:colOff>
      <xdr:row>30</xdr:row>
      <xdr:rowOff>10053</xdr:rowOff>
    </xdr:from>
    <xdr:to>
      <xdr:col>5</xdr:col>
      <xdr:colOff>409584</xdr:colOff>
      <xdr:row>31</xdr:row>
      <xdr:rowOff>84136</xdr:rowOff>
    </xdr:to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3CD5956C-0026-42B4-8504-D7AC533E5D96}"/>
            </a:ext>
          </a:extLst>
        </xdr:cNvPr>
        <xdr:cNvSpPr txBox="1"/>
      </xdr:nvSpPr>
      <xdr:spPr>
        <a:xfrm>
          <a:off x="3394084" y="5725053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Vta. 2021</a:t>
          </a:r>
        </a:p>
      </xdr:txBody>
    </xdr:sp>
    <xdr:clientData/>
  </xdr:twoCellAnchor>
  <xdr:twoCellAnchor>
    <xdr:from>
      <xdr:col>5</xdr:col>
      <xdr:colOff>194478</xdr:colOff>
      <xdr:row>30</xdr:row>
      <xdr:rowOff>11375</xdr:rowOff>
    </xdr:from>
    <xdr:to>
      <xdr:col>6</xdr:col>
      <xdr:colOff>471759</xdr:colOff>
      <xdr:row>31</xdr:row>
      <xdr:rowOff>117209</xdr:rowOff>
    </xdr:to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5A93A7B7-ECFB-4C9F-B2F1-142E2BC90E7E}"/>
            </a:ext>
          </a:extLst>
        </xdr:cNvPr>
        <xdr:cNvSpPr txBox="1"/>
      </xdr:nvSpPr>
      <xdr:spPr>
        <a:xfrm>
          <a:off x="4004478" y="5726375"/>
          <a:ext cx="1039281" cy="296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Va.</a:t>
          </a:r>
          <a:r>
            <a:rPr lang="es-AR" sz="1100" b="1" u="sng" baseline="0">
              <a:solidFill>
                <a:schemeClr val="accent1">
                  <a:lumMod val="75000"/>
                </a:schemeClr>
              </a:solidFill>
            </a:rPr>
            <a:t> Vol</a:t>
          </a:r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. 2020</a:t>
          </a:r>
        </a:p>
      </xdr:txBody>
    </xdr:sp>
    <xdr:clientData/>
  </xdr:twoCellAnchor>
  <xdr:twoCellAnchor>
    <xdr:from>
      <xdr:col>6</xdr:col>
      <xdr:colOff>293962</xdr:colOff>
      <xdr:row>30</xdr:row>
      <xdr:rowOff>11374</xdr:rowOff>
    </xdr:from>
    <xdr:to>
      <xdr:col>7</xdr:col>
      <xdr:colOff>641093</xdr:colOff>
      <xdr:row>31</xdr:row>
      <xdr:rowOff>126206</xdr:rowOff>
    </xdr:to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5DF34C2C-0400-4D23-A04F-8B14E8517ADC}"/>
            </a:ext>
          </a:extLst>
        </xdr:cNvPr>
        <xdr:cNvSpPr txBox="1"/>
      </xdr:nvSpPr>
      <xdr:spPr>
        <a:xfrm>
          <a:off x="4865962" y="5726374"/>
          <a:ext cx="1109131" cy="305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AR" sz="1100" b="1" i="0" u="sng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t>Va. Share</a:t>
          </a:r>
        </a:p>
      </xdr:txBody>
    </xdr:sp>
    <xdr:clientData/>
  </xdr:twoCellAnchor>
  <xdr:twoCellAnchor>
    <xdr:from>
      <xdr:col>14</xdr:col>
      <xdr:colOff>464345</xdr:colOff>
      <xdr:row>0</xdr:row>
      <xdr:rowOff>190499</xdr:rowOff>
    </xdr:from>
    <xdr:to>
      <xdr:col>18</xdr:col>
      <xdr:colOff>297657</xdr:colOff>
      <xdr:row>15</xdr:row>
      <xdr:rowOff>95250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87" name="Gráfico 186">
              <a:extLst>
                <a:ext uri="{FF2B5EF4-FFF2-40B4-BE49-F238E27FC236}">
                  <a16:creationId xmlns:a16="http://schemas.microsoft.com/office/drawing/2014/main" id="{370EE9C2-48DC-4CA8-845A-C0B1E77351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32345" y="190499"/>
              <a:ext cx="2881312" cy="2762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15</xdr:col>
      <xdr:colOff>150017</xdr:colOff>
      <xdr:row>0</xdr:row>
      <xdr:rowOff>0</xdr:rowOff>
    </xdr:from>
    <xdr:to>
      <xdr:col>17</xdr:col>
      <xdr:colOff>542923</xdr:colOff>
      <xdr:row>1</xdr:row>
      <xdr:rowOff>47625</xdr:rowOff>
    </xdr:to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FBD51E76-910C-4131-A768-C040AF21B643}"/>
            </a:ext>
          </a:extLst>
        </xdr:cNvPr>
        <xdr:cNvSpPr txBox="1"/>
      </xdr:nvSpPr>
      <xdr:spPr>
        <a:xfrm>
          <a:off x="11580017" y="0"/>
          <a:ext cx="191690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 u="sng">
              <a:solidFill>
                <a:schemeClr val="accent1">
                  <a:lumMod val="50000"/>
                </a:schemeClr>
              </a:solidFill>
            </a:rPr>
            <a:t>Q</a:t>
          </a:r>
          <a:r>
            <a:rPr lang="es-AR" sz="1400" b="1" u="sng" baseline="0">
              <a:solidFill>
                <a:schemeClr val="accent1">
                  <a:lumMod val="50000"/>
                </a:schemeClr>
              </a:solidFill>
            </a:rPr>
            <a:t> Clientes Positivados</a:t>
          </a:r>
          <a:endParaRPr lang="es-AR" sz="1400" b="1" u="sng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18</xdr:col>
      <xdr:colOff>514350</xdr:colOff>
      <xdr:row>1</xdr:row>
      <xdr:rowOff>142875</xdr:rowOff>
    </xdr:from>
    <xdr:to>
      <xdr:col>19</xdr:col>
      <xdr:colOff>296336</xdr:colOff>
      <xdr:row>3</xdr:row>
      <xdr:rowOff>32811</xdr:rowOff>
    </xdr:to>
    <xdr:sp macro="" textlink="'Localidades 2021'!V4">
      <xdr:nvSpPr>
        <xdr:cNvPr id="122" name="CuadroTexto 121">
          <a:extLst>
            <a:ext uri="{FF2B5EF4-FFF2-40B4-BE49-F238E27FC236}">
              <a16:creationId xmlns:a16="http://schemas.microsoft.com/office/drawing/2014/main" id="{92A6FD5E-9135-4582-BF23-DE4FD03C05C3}"/>
            </a:ext>
          </a:extLst>
        </xdr:cNvPr>
        <xdr:cNvSpPr txBox="1"/>
      </xdr:nvSpPr>
      <xdr:spPr>
        <a:xfrm>
          <a:off x="14230350" y="333375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32C19A4-D013-4E0E-B007-3105C64C57F7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83%</a:t>
          </a:fld>
          <a:endParaRPr lang="es-AR" sz="14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18</xdr:col>
      <xdr:colOff>535781</xdr:colOff>
      <xdr:row>3</xdr:row>
      <xdr:rowOff>152402</xdr:rowOff>
    </xdr:from>
    <xdr:to>
      <xdr:col>19</xdr:col>
      <xdr:colOff>317767</xdr:colOff>
      <xdr:row>5</xdr:row>
      <xdr:rowOff>42338</xdr:rowOff>
    </xdr:to>
    <xdr:sp macro="" textlink="'Localidades 2021'!V5">
      <xdr:nvSpPr>
        <xdr:cNvPr id="123" name="CuadroTexto 122">
          <a:extLst>
            <a:ext uri="{FF2B5EF4-FFF2-40B4-BE49-F238E27FC236}">
              <a16:creationId xmlns:a16="http://schemas.microsoft.com/office/drawing/2014/main" id="{86E1A978-08FD-4176-8D0F-E7D2C11C16B1}"/>
            </a:ext>
          </a:extLst>
        </xdr:cNvPr>
        <xdr:cNvSpPr txBox="1"/>
      </xdr:nvSpPr>
      <xdr:spPr>
        <a:xfrm>
          <a:off x="14251781" y="723902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61EFE90-D1CB-452F-926D-94CCE3A0126D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100%</a:t>
          </a:fld>
          <a:endParaRPr lang="es-AR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18</xdr:col>
      <xdr:colOff>497680</xdr:colOff>
      <xdr:row>5</xdr:row>
      <xdr:rowOff>161926</xdr:rowOff>
    </xdr:from>
    <xdr:to>
      <xdr:col>19</xdr:col>
      <xdr:colOff>279666</xdr:colOff>
      <xdr:row>7</xdr:row>
      <xdr:rowOff>51862</xdr:rowOff>
    </xdr:to>
    <xdr:sp macro="" textlink="'Localidades 2021'!V6">
      <xdr:nvSpPr>
        <xdr:cNvPr id="124" name="CuadroTexto 123">
          <a:extLst>
            <a:ext uri="{FF2B5EF4-FFF2-40B4-BE49-F238E27FC236}">
              <a16:creationId xmlns:a16="http://schemas.microsoft.com/office/drawing/2014/main" id="{1E130132-2161-44E3-A8A6-69D7CBFB5086}"/>
            </a:ext>
          </a:extLst>
        </xdr:cNvPr>
        <xdr:cNvSpPr txBox="1"/>
      </xdr:nvSpPr>
      <xdr:spPr>
        <a:xfrm>
          <a:off x="14213680" y="1114426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277BD16-F528-46BF-B1D4-E40D24886A90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100%</a:t>
          </a:fld>
          <a:endParaRPr lang="es-AR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18</xdr:col>
      <xdr:colOff>519112</xdr:colOff>
      <xdr:row>7</xdr:row>
      <xdr:rowOff>159544</xdr:rowOff>
    </xdr:from>
    <xdr:to>
      <xdr:col>19</xdr:col>
      <xdr:colOff>301098</xdr:colOff>
      <xdr:row>9</xdr:row>
      <xdr:rowOff>49480</xdr:rowOff>
    </xdr:to>
    <xdr:sp macro="" textlink="'Localidades 2021'!V7">
      <xdr:nvSpPr>
        <xdr:cNvPr id="125" name="CuadroTexto 124">
          <a:extLst>
            <a:ext uri="{FF2B5EF4-FFF2-40B4-BE49-F238E27FC236}">
              <a16:creationId xmlns:a16="http://schemas.microsoft.com/office/drawing/2014/main" id="{E3F8719B-4907-40B1-9407-71EF7CDADF5B}"/>
            </a:ext>
          </a:extLst>
        </xdr:cNvPr>
        <xdr:cNvSpPr txBox="1"/>
      </xdr:nvSpPr>
      <xdr:spPr>
        <a:xfrm>
          <a:off x="14235112" y="1493044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CCEC916-A6CE-4150-88B0-D65CFB877AE3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67%</a:t>
          </a:fld>
          <a:endParaRPr lang="es-AR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18</xdr:col>
      <xdr:colOff>540544</xdr:colOff>
      <xdr:row>10</xdr:row>
      <xdr:rowOff>2382</xdr:rowOff>
    </xdr:from>
    <xdr:to>
      <xdr:col>19</xdr:col>
      <xdr:colOff>322530</xdr:colOff>
      <xdr:row>11</xdr:row>
      <xdr:rowOff>82818</xdr:rowOff>
    </xdr:to>
    <xdr:sp macro="" textlink="'Localidades 2021'!V8">
      <xdr:nvSpPr>
        <xdr:cNvPr id="126" name="CuadroTexto 125">
          <a:extLst>
            <a:ext uri="{FF2B5EF4-FFF2-40B4-BE49-F238E27FC236}">
              <a16:creationId xmlns:a16="http://schemas.microsoft.com/office/drawing/2014/main" id="{AAFBA4A3-B6CF-4493-8525-07353B77EF52}"/>
            </a:ext>
          </a:extLst>
        </xdr:cNvPr>
        <xdr:cNvSpPr txBox="1"/>
      </xdr:nvSpPr>
      <xdr:spPr>
        <a:xfrm>
          <a:off x="14256544" y="1907382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FBF1422-CE86-4309-A454-3FB9AF9D407B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100%</a:t>
          </a:fld>
          <a:endParaRPr lang="es-AR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18</xdr:col>
      <xdr:colOff>561976</xdr:colOff>
      <xdr:row>11</xdr:row>
      <xdr:rowOff>142876</xdr:rowOff>
    </xdr:from>
    <xdr:to>
      <xdr:col>19</xdr:col>
      <xdr:colOff>343962</xdr:colOff>
      <xdr:row>13</xdr:row>
      <xdr:rowOff>32812</xdr:rowOff>
    </xdr:to>
    <xdr:sp macro="" textlink="'Localidades 2021'!V9">
      <xdr:nvSpPr>
        <xdr:cNvPr id="127" name="CuadroTexto 126">
          <a:extLst>
            <a:ext uri="{FF2B5EF4-FFF2-40B4-BE49-F238E27FC236}">
              <a16:creationId xmlns:a16="http://schemas.microsoft.com/office/drawing/2014/main" id="{488D0260-DA25-47F8-9AC9-6A71F553D1A3}"/>
            </a:ext>
          </a:extLst>
        </xdr:cNvPr>
        <xdr:cNvSpPr txBox="1"/>
      </xdr:nvSpPr>
      <xdr:spPr>
        <a:xfrm>
          <a:off x="14277976" y="2238376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B6E6212-C72C-46AA-9B75-724A4DB10975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75%</a:t>
          </a:fld>
          <a:endParaRPr lang="es-AR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18</xdr:col>
      <xdr:colOff>557214</xdr:colOff>
      <xdr:row>13</xdr:row>
      <xdr:rowOff>102394</xdr:rowOff>
    </xdr:from>
    <xdr:to>
      <xdr:col>19</xdr:col>
      <xdr:colOff>339200</xdr:colOff>
      <xdr:row>14</xdr:row>
      <xdr:rowOff>182830</xdr:rowOff>
    </xdr:to>
    <xdr:sp macro="" textlink="'Localidades 2021'!V10">
      <xdr:nvSpPr>
        <xdr:cNvPr id="128" name="CuadroTexto 127">
          <a:extLst>
            <a:ext uri="{FF2B5EF4-FFF2-40B4-BE49-F238E27FC236}">
              <a16:creationId xmlns:a16="http://schemas.microsoft.com/office/drawing/2014/main" id="{E97F5835-B6D8-4A19-9EDC-601DB4468EF2}"/>
            </a:ext>
          </a:extLst>
        </xdr:cNvPr>
        <xdr:cNvSpPr txBox="1"/>
      </xdr:nvSpPr>
      <xdr:spPr>
        <a:xfrm>
          <a:off x="14273214" y="2578894"/>
          <a:ext cx="543986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67836DA-176C-486E-9345-C4EB887187FF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86%</a:t>
          </a:fld>
          <a:endParaRPr lang="es-AR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504824</xdr:colOff>
      <xdr:row>0</xdr:row>
      <xdr:rowOff>21431</xdr:rowOff>
    </xdr:from>
    <xdr:to>
      <xdr:col>20</xdr:col>
      <xdr:colOff>135730</xdr:colOff>
      <xdr:row>1</xdr:row>
      <xdr:rowOff>69056</xdr:rowOff>
    </xdr:to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09AA11D5-449F-424E-9FFF-58448EE4CF1D}"/>
            </a:ext>
          </a:extLst>
        </xdr:cNvPr>
        <xdr:cNvSpPr txBox="1"/>
      </xdr:nvSpPr>
      <xdr:spPr>
        <a:xfrm>
          <a:off x="13458824" y="21431"/>
          <a:ext cx="191690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 u="sng">
              <a:solidFill>
                <a:srgbClr val="FFC000"/>
              </a:solidFill>
            </a:rPr>
            <a:t>Porcentaje</a:t>
          </a:r>
        </a:p>
      </xdr:txBody>
    </xdr:sp>
    <xdr:clientData/>
  </xdr:twoCellAnchor>
  <xdr:twoCellAnchor>
    <xdr:from>
      <xdr:col>6</xdr:col>
      <xdr:colOff>367781</xdr:colOff>
      <xdr:row>22</xdr:row>
      <xdr:rowOff>188118</xdr:rowOff>
    </xdr:from>
    <xdr:to>
      <xdr:col>7</xdr:col>
      <xdr:colOff>714912</xdr:colOff>
      <xdr:row>25</xdr:row>
      <xdr:rowOff>69056</xdr:rowOff>
    </xdr:to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CC1ACE6D-D34B-4F7A-875F-EE8398160120}"/>
            </a:ext>
          </a:extLst>
        </xdr:cNvPr>
        <xdr:cNvSpPr txBox="1"/>
      </xdr:nvSpPr>
      <xdr:spPr>
        <a:xfrm>
          <a:off x="4939781" y="4379118"/>
          <a:ext cx="1109131" cy="452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AR" sz="1100" b="1" i="0" u="sng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t>Va. Share</a:t>
          </a:r>
        </a:p>
      </xdr:txBody>
    </xdr:sp>
    <xdr:clientData/>
  </xdr:twoCellAnchor>
  <xdr:twoCellAnchor>
    <xdr:from>
      <xdr:col>6</xdr:col>
      <xdr:colOff>388141</xdr:colOff>
      <xdr:row>17</xdr:row>
      <xdr:rowOff>102395</xdr:rowOff>
    </xdr:from>
    <xdr:to>
      <xdr:col>7</xdr:col>
      <xdr:colOff>688181</xdr:colOff>
      <xdr:row>19</xdr:row>
      <xdr:rowOff>71438</xdr:rowOff>
    </xdr:to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AA2FC693-12FE-45F9-A041-9BFB03631AE7}"/>
            </a:ext>
          </a:extLst>
        </xdr:cNvPr>
        <xdr:cNvSpPr txBox="1"/>
      </xdr:nvSpPr>
      <xdr:spPr>
        <a:xfrm>
          <a:off x="4960141" y="3340895"/>
          <a:ext cx="1062040" cy="350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 u="sng" baseline="0">
              <a:solidFill>
                <a:schemeClr val="accent1">
                  <a:lumMod val="50000"/>
                </a:schemeClr>
              </a:solidFill>
            </a:rPr>
            <a:t>Mayo</a:t>
          </a:r>
          <a:endParaRPr lang="es-AR" sz="1600" b="1" u="sng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710522</xdr:colOff>
      <xdr:row>0</xdr:row>
      <xdr:rowOff>0</xdr:rowOff>
    </xdr:from>
    <xdr:to>
      <xdr:col>14</xdr:col>
      <xdr:colOff>718219</xdr:colOff>
      <xdr:row>24</xdr:row>
      <xdr:rowOff>147205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B2A39F-C3DF-49C2-B230-D7147910C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996522" y="0"/>
          <a:ext cx="8389697" cy="4719205"/>
        </a:xfrm>
        <a:prstGeom prst="rect">
          <a:avLst/>
        </a:prstGeom>
      </xdr:spPr>
    </xdr:pic>
    <xdr:clientData/>
  </xdr:twoCellAnchor>
  <xdr:twoCellAnchor>
    <xdr:from>
      <xdr:col>0</xdr:col>
      <xdr:colOff>72524</xdr:colOff>
      <xdr:row>0</xdr:row>
      <xdr:rowOff>0</xdr:rowOff>
    </xdr:from>
    <xdr:to>
      <xdr:col>6</xdr:col>
      <xdr:colOff>501148</xdr:colOff>
      <xdr:row>25</xdr:row>
      <xdr:rowOff>142875</xdr:rowOff>
    </xdr:to>
    <xdr:graphicFrame macro="">
      <xdr:nvGraphicFramePr>
        <xdr:cNvPr id="45" name="Gráfico 44">
          <a:extLst>
            <a:ext uri="{FF2B5EF4-FFF2-40B4-BE49-F238E27FC236}">
              <a16:creationId xmlns:a16="http://schemas.microsoft.com/office/drawing/2014/main" id="{FFE5A62E-E2E5-4BB3-8DEA-936B03F4C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508272</xdr:colOff>
      <xdr:row>21</xdr:row>
      <xdr:rowOff>131602</xdr:rowOff>
    </xdr:from>
    <xdr:to>
      <xdr:col>7</xdr:col>
      <xdr:colOff>322554</xdr:colOff>
      <xdr:row>24</xdr:row>
      <xdr:rowOff>136384</xdr:rowOff>
    </xdr:to>
    <xdr:pic>
      <xdr:nvPicPr>
        <xdr:cNvPr id="49" name="Gráfico 48" descr="Maletín">
          <a:extLst>
            <a:ext uri="{FF2B5EF4-FFF2-40B4-BE49-F238E27FC236}">
              <a16:creationId xmlns:a16="http://schemas.microsoft.com/office/drawing/2014/main" id="{01FD6DE2-3F54-45A3-AB04-560E32057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80272" y="4132102"/>
          <a:ext cx="576282" cy="5762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684603</xdr:colOff>
      <xdr:row>0</xdr:row>
      <xdr:rowOff>1</xdr:rowOff>
    </xdr:from>
    <xdr:to>
      <xdr:col>20</xdr:col>
      <xdr:colOff>494103</xdr:colOff>
      <xdr:row>35</xdr:row>
      <xdr:rowOff>83345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246CD33-C439-421E-8037-45AC8B702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32603" y="1"/>
          <a:ext cx="12001500" cy="6750844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0</xdr:row>
      <xdr:rowOff>83343</xdr:rowOff>
    </xdr:from>
    <xdr:to>
      <xdr:col>4</xdr:col>
      <xdr:colOff>607219</xdr:colOff>
      <xdr:row>22</xdr:row>
      <xdr:rowOff>95248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CDF22D1-D10C-4394-BC1D-8DD1FB1922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" y="83343"/>
              <a:ext cx="3655218" cy="42029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391311</xdr:colOff>
      <xdr:row>1</xdr:row>
      <xdr:rowOff>49998</xdr:rowOff>
    </xdr:from>
    <xdr:to>
      <xdr:col>6</xdr:col>
      <xdr:colOff>454811</xdr:colOff>
      <xdr:row>2</xdr:row>
      <xdr:rowOff>124081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512DFDB1-216C-45E0-8125-9DA329B7D371}"/>
            </a:ext>
          </a:extLst>
        </xdr:cNvPr>
        <xdr:cNvSpPr txBox="1"/>
      </xdr:nvSpPr>
      <xdr:spPr>
        <a:xfrm>
          <a:off x="4201311" y="240498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Vta. 2021</a:t>
          </a:r>
        </a:p>
      </xdr:txBody>
    </xdr:sp>
    <xdr:clientData/>
  </xdr:twoCellAnchor>
  <xdr:twoCellAnchor>
    <xdr:from>
      <xdr:col>4</xdr:col>
      <xdr:colOff>488149</xdr:colOff>
      <xdr:row>1</xdr:row>
      <xdr:rowOff>67461</xdr:rowOff>
    </xdr:from>
    <xdr:to>
      <xdr:col>5</xdr:col>
      <xdr:colOff>551649</xdr:colOff>
      <xdr:row>2</xdr:row>
      <xdr:rowOff>141544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99004EC1-ACE4-4903-87D9-203AB004B39D}"/>
            </a:ext>
          </a:extLst>
        </xdr:cNvPr>
        <xdr:cNvSpPr txBox="1"/>
      </xdr:nvSpPr>
      <xdr:spPr>
        <a:xfrm>
          <a:off x="3536149" y="257961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Potencial</a:t>
          </a:r>
        </a:p>
      </xdr:txBody>
    </xdr:sp>
    <xdr:clientData/>
  </xdr:twoCellAnchor>
  <xdr:twoCellAnchor>
    <xdr:from>
      <xdr:col>6</xdr:col>
      <xdr:colOff>215893</xdr:colOff>
      <xdr:row>1</xdr:row>
      <xdr:rowOff>39414</xdr:rowOff>
    </xdr:from>
    <xdr:to>
      <xdr:col>7</xdr:col>
      <xdr:colOff>493174</xdr:colOff>
      <xdr:row>2</xdr:row>
      <xdr:rowOff>145248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99EC2213-2C7B-4CCA-8706-9A2156DE5D8E}"/>
            </a:ext>
          </a:extLst>
        </xdr:cNvPr>
        <xdr:cNvSpPr txBox="1"/>
      </xdr:nvSpPr>
      <xdr:spPr>
        <a:xfrm>
          <a:off x="4787893" y="229914"/>
          <a:ext cx="1039281" cy="296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 u="sng" baseline="0">
              <a:solidFill>
                <a:schemeClr val="accent1">
                  <a:lumMod val="75000"/>
                </a:schemeClr>
              </a:solidFill>
            </a:rPr>
            <a:t>Va. Vol</a:t>
          </a:r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.</a:t>
          </a:r>
          <a:r>
            <a:rPr lang="es-AR" sz="1100" b="1" u="sng" baseline="0">
              <a:solidFill>
                <a:schemeClr val="accent1">
                  <a:lumMod val="75000"/>
                </a:schemeClr>
              </a:solidFill>
            </a:rPr>
            <a:t> 2020</a:t>
          </a:r>
          <a:endParaRPr lang="es-AR" sz="1100" b="1" u="sng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363002</xdr:colOff>
      <xdr:row>1</xdr:row>
      <xdr:rowOff>51319</xdr:rowOff>
    </xdr:from>
    <xdr:to>
      <xdr:col>8</xdr:col>
      <xdr:colOff>710133</xdr:colOff>
      <xdr:row>3</xdr:row>
      <xdr:rowOff>107153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A56A9BC9-D6B3-4697-AD92-27AADB5998CC}"/>
            </a:ext>
          </a:extLst>
        </xdr:cNvPr>
        <xdr:cNvSpPr txBox="1"/>
      </xdr:nvSpPr>
      <xdr:spPr>
        <a:xfrm>
          <a:off x="5697002" y="241819"/>
          <a:ext cx="1109131" cy="436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AR" sz="1100" b="1" i="0" u="sng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t>Va. Share.</a:t>
          </a:r>
          <a:r>
            <a:rPr lang="es-AR" sz="1100" b="1" i="0" u="sng" strike="noStrike" baseline="0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t> 2020</a:t>
          </a:r>
          <a:endParaRPr lang="es-AR" sz="1100" b="1" i="0" u="sng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626246</xdr:colOff>
      <xdr:row>0</xdr:row>
      <xdr:rowOff>86515</xdr:rowOff>
    </xdr:from>
    <xdr:to>
      <xdr:col>10</xdr:col>
      <xdr:colOff>142889</xdr:colOff>
      <xdr:row>2</xdr:row>
      <xdr:rowOff>178593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3016DCBF-E2A5-479E-A066-3E0289198863}"/>
            </a:ext>
          </a:extLst>
        </xdr:cNvPr>
        <xdr:cNvSpPr txBox="1"/>
      </xdr:nvSpPr>
      <xdr:spPr>
        <a:xfrm>
          <a:off x="6722246" y="86515"/>
          <a:ext cx="1040643" cy="4730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Share </a:t>
          </a:r>
        </a:p>
        <a:p>
          <a:pPr algn="ctr"/>
          <a:r>
            <a:rPr lang="es-AR" sz="1100" b="1" u="sng">
              <a:solidFill>
                <a:schemeClr val="accent1">
                  <a:lumMod val="75000"/>
                </a:schemeClr>
              </a:solidFill>
            </a:rPr>
            <a:t>Mes</a:t>
          </a:r>
          <a:r>
            <a:rPr lang="es-AR" sz="1100" b="1" u="sng" baseline="0">
              <a:solidFill>
                <a:schemeClr val="accent1">
                  <a:lumMod val="75000"/>
                </a:schemeClr>
              </a:solidFill>
            </a:rPr>
            <a:t> anterior</a:t>
          </a:r>
          <a:endParaRPr lang="es-AR" sz="1100" b="1" u="sng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330983</xdr:colOff>
      <xdr:row>1</xdr:row>
      <xdr:rowOff>9519</xdr:rowOff>
    </xdr:from>
    <xdr:to>
      <xdr:col>6</xdr:col>
      <xdr:colOff>331006</xdr:colOff>
      <xdr:row>22</xdr:row>
      <xdr:rowOff>57150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4CD2150F-D07D-4F7F-A7CA-6C702A617439}"/>
            </a:ext>
          </a:extLst>
        </xdr:cNvPr>
        <xdr:cNvCxnSpPr/>
      </xdr:nvCxnSpPr>
      <xdr:spPr>
        <a:xfrm>
          <a:off x="4902983" y="200019"/>
          <a:ext cx="23" cy="4048131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411944</xdr:colOff>
      <xdr:row>1</xdr:row>
      <xdr:rowOff>7138</xdr:rowOff>
    </xdr:from>
    <xdr:to>
      <xdr:col>7</xdr:col>
      <xdr:colOff>411967</xdr:colOff>
      <xdr:row>22</xdr:row>
      <xdr:rowOff>54769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E201AB13-57E7-41E8-8F9E-3E24486F1AE6}"/>
            </a:ext>
          </a:extLst>
        </xdr:cNvPr>
        <xdr:cNvCxnSpPr/>
      </xdr:nvCxnSpPr>
      <xdr:spPr>
        <a:xfrm>
          <a:off x="5745944" y="197638"/>
          <a:ext cx="23" cy="4048131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681029</xdr:colOff>
      <xdr:row>1</xdr:row>
      <xdr:rowOff>26189</xdr:rowOff>
    </xdr:from>
    <xdr:to>
      <xdr:col>8</xdr:col>
      <xdr:colOff>681052</xdr:colOff>
      <xdr:row>22</xdr:row>
      <xdr:rowOff>73820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B750386B-65BF-4B62-BA7F-7166F977957D}"/>
            </a:ext>
          </a:extLst>
        </xdr:cNvPr>
        <xdr:cNvCxnSpPr/>
      </xdr:nvCxnSpPr>
      <xdr:spPr>
        <a:xfrm>
          <a:off x="6777029" y="216689"/>
          <a:ext cx="23" cy="4048131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147619</xdr:colOff>
      <xdr:row>1</xdr:row>
      <xdr:rowOff>52381</xdr:rowOff>
    </xdr:from>
    <xdr:to>
      <xdr:col>10</xdr:col>
      <xdr:colOff>147642</xdr:colOff>
      <xdr:row>22</xdr:row>
      <xdr:rowOff>100012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11E4E9FA-49E4-408F-A332-D7F42D89D5E8}"/>
            </a:ext>
          </a:extLst>
        </xdr:cNvPr>
        <xdr:cNvCxnSpPr/>
      </xdr:nvCxnSpPr>
      <xdr:spPr>
        <a:xfrm>
          <a:off x="7767619" y="242881"/>
          <a:ext cx="23" cy="4048131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654857</xdr:colOff>
      <xdr:row>20</xdr:row>
      <xdr:rowOff>83344</xdr:rowOff>
    </xdr:from>
    <xdr:to>
      <xdr:col>10</xdr:col>
      <xdr:colOff>142881</xdr:colOff>
      <xdr:row>20</xdr:row>
      <xdr:rowOff>95250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BFAC3C92-E4CD-410D-9303-CB45AFDD5BF3}"/>
            </a:ext>
          </a:extLst>
        </xdr:cNvPr>
        <xdr:cNvCxnSpPr/>
      </xdr:nvCxnSpPr>
      <xdr:spPr>
        <a:xfrm flipH="1" flipV="1">
          <a:off x="3702857" y="3893344"/>
          <a:ext cx="4060024" cy="11906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654857</xdr:colOff>
      <xdr:row>22</xdr:row>
      <xdr:rowOff>71437</xdr:rowOff>
    </xdr:from>
    <xdr:to>
      <xdr:col>10</xdr:col>
      <xdr:colOff>154787</xdr:colOff>
      <xdr:row>22</xdr:row>
      <xdr:rowOff>71437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59051AAD-6DF3-48FE-9E55-F6E6275AFE36}"/>
            </a:ext>
          </a:extLst>
        </xdr:cNvPr>
        <xdr:cNvCxnSpPr/>
      </xdr:nvCxnSpPr>
      <xdr:spPr>
        <a:xfrm flipH="1">
          <a:off x="3702857" y="4262437"/>
          <a:ext cx="4071930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426229</xdr:colOff>
      <xdr:row>1</xdr:row>
      <xdr:rowOff>33333</xdr:rowOff>
    </xdr:from>
    <xdr:to>
      <xdr:col>5</xdr:col>
      <xdr:colOff>426252</xdr:colOff>
      <xdr:row>22</xdr:row>
      <xdr:rowOff>80964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84DA97CE-F625-4D54-9012-1B0E3F766C2C}"/>
            </a:ext>
          </a:extLst>
        </xdr:cNvPr>
        <xdr:cNvCxnSpPr/>
      </xdr:nvCxnSpPr>
      <xdr:spPr>
        <a:xfrm>
          <a:off x="4236229" y="223833"/>
          <a:ext cx="23" cy="4048131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607233</xdr:colOff>
      <xdr:row>2</xdr:row>
      <xdr:rowOff>130966</xdr:rowOff>
    </xdr:from>
    <xdr:to>
      <xdr:col>5</xdr:col>
      <xdr:colOff>511983</xdr:colOff>
      <xdr:row>4</xdr:row>
      <xdr:rowOff>59529</xdr:rowOff>
    </xdr:to>
    <xdr:sp macro="" textlink="Hoja4!D19">
      <xdr:nvSpPr>
        <xdr:cNvPr id="33" name="CuadroTexto 32">
          <a:extLst>
            <a:ext uri="{FF2B5EF4-FFF2-40B4-BE49-F238E27FC236}">
              <a16:creationId xmlns:a16="http://schemas.microsoft.com/office/drawing/2014/main" id="{D210E833-5DF5-46E4-B361-BDD2E9867950}"/>
            </a:ext>
          </a:extLst>
        </xdr:cNvPr>
        <xdr:cNvSpPr txBox="1"/>
      </xdr:nvSpPr>
      <xdr:spPr>
        <a:xfrm>
          <a:off x="3655233" y="511966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018CCB6-29BE-4FC7-A7DF-8D500A04EB75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 542 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604852</xdr:colOff>
      <xdr:row>4</xdr:row>
      <xdr:rowOff>57147</xdr:rowOff>
    </xdr:from>
    <xdr:to>
      <xdr:col>5</xdr:col>
      <xdr:colOff>509602</xdr:colOff>
      <xdr:row>5</xdr:row>
      <xdr:rowOff>176210</xdr:rowOff>
    </xdr:to>
    <xdr:sp macro="" textlink="Hoja4!D20">
      <xdr:nvSpPr>
        <xdr:cNvPr id="34" name="CuadroTexto 33">
          <a:extLst>
            <a:ext uri="{FF2B5EF4-FFF2-40B4-BE49-F238E27FC236}">
              <a16:creationId xmlns:a16="http://schemas.microsoft.com/office/drawing/2014/main" id="{0478F6BB-EDC3-45A3-AD44-A44390FB397A}"/>
            </a:ext>
          </a:extLst>
        </xdr:cNvPr>
        <xdr:cNvSpPr txBox="1"/>
      </xdr:nvSpPr>
      <xdr:spPr>
        <a:xfrm>
          <a:off x="3652852" y="819147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2754C11-5AAF-487E-9D58-192634F05F09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150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602471</xdr:colOff>
      <xdr:row>6</xdr:row>
      <xdr:rowOff>7141</xdr:rowOff>
    </xdr:from>
    <xdr:to>
      <xdr:col>5</xdr:col>
      <xdr:colOff>507221</xdr:colOff>
      <xdr:row>7</xdr:row>
      <xdr:rowOff>126204</xdr:rowOff>
    </xdr:to>
    <xdr:sp macro="" textlink="Hoja4!D21">
      <xdr:nvSpPr>
        <xdr:cNvPr id="35" name="CuadroTexto 34">
          <a:extLst>
            <a:ext uri="{FF2B5EF4-FFF2-40B4-BE49-F238E27FC236}">
              <a16:creationId xmlns:a16="http://schemas.microsoft.com/office/drawing/2014/main" id="{CAD7F2B1-8045-41E9-8412-5425C8B73E9B}"/>
            </a:ext>
          </a:extLst>
        </xdr:cNvPr>
        <xdr:cNvSpPr txBox="1"/>
      </xdr:nvSpPr>
      <xdr:spPr>
        <a:xfrm>
          <a:off x="3650471" y="1150141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C43C931-D940-4B9C-BD2B-0E5E114977AB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498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611999</xdr:colOff>
      <xdr:row>7</xdr:row>
      <xdr:rowOff>100007</xdr:rowOff>
    </xdr:from>
    <xdr:to>
      <xdr:col>5</xdr:col>
      <xdr:colOff>516749</xdr:colOff>
      <xdr:row>9</xdr:row>
      <xdr:rowOff>28570</xdr:rowOff>
    </xdr:to>
    <xdr:sp macro="" textlink="Hoja4!D22">
      <xdr:nvSpPr>
        <xdr:cNvPr id="36" name="CuadroTexto 35">
          <a:extLst>
            <a:ext uri="{FF2B5EF4-FFF2-40B4-BE49-F238E27FC236}">
              <a16:creationId xmlns:a16="http://schemas.microsoft.com/office/drawing/2014/main" id="{6DE79838-59CF-4708-8709-968C7BC41412}"/>
            </a:ext>
          </a:extLst>
        </xdr:cNvPr>
        <xdr:cNvSpPr txBox="1"/>
      </xdr:nvSpPr>
      <xdr:spPr>
        <a:xfrm>
          <a:off x="3659999" y="1433507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96091FB-504C-4990-8FD0-D1B7CCCF4752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494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597714</xdr:colOff>
      <xdr:row>9</xdr:row>
      <xdr:rowOff>26186</xdr:rowOff>
    </xdr:from>
    <xdr:to>
      <xdr:col>5</xdr:col>
      <xdr:colOff>502464</xdr:colOff>
      <xdr:row>10</xdr:row>
      <xdr:rowOff>145249</xdr:rowOff>
    </xdr:to>
    <xdr:sp macro="" textlink="Hoja4!D23">
      <xdr:nvSpPr>
        <xdr:cNvPr id="37" name="CuadroTexto 36">
          <a:extLst>
            <a:ext uri="{FF2B5EF4-FFF2-40B4-BE49-F238E27FC236}">
              <a16:creationId xmlns:a16="http://schemas.microsoft.com/office/drawing/2014/main" id="{25F119E8-E742-4F5C-AAAB-72EB7C661CF9}"/>
            </a:ext>
          </a:extLst>
        </xdr:cNvPr>
        <xdr:cNvSpPr txBox="1"/>
      </xdr:nvSpPr>
      <xdr:spPr>
        <a:xfrm>
          <a:off x="3645714" y="1740686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8288992-2A9D-4B0C-A406-36567DE6E59E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1,737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619147</xdr:colOff>
      <xdr:row>10</xdr:row>
      <xdr:rowOff>130958</xdr:rowOff>
    </xdr:from>
    <xdr:to>
      <xdr:col>5</xdr:col>
      <xdr:colOff>523897</xdr:colOff>
      <xdr:row>12</xdr:row>
      <xdr:rowOff>59521</xdr:rowOff>
    </xdr:to>
    <xdr:sp macro="" textlink="Hoja4!D24">
      <xdr:nvSpPr>
        <xdr:cNvPr id="38" name="CuadroTexto 37">
          <a:extLst>
            <a:ext uri="{FF2B5EF4-FFF2-40B4-BE49-F238E27FC236}">
              <a16:creationId xmlns:a16="http://schemas.microsoft.com/office/drawing/2014/main" id="{B6BC85E7-E1F2-43BF-B94C-FF571424E765}"/>
            </a:ext>
          </a:extLst>
        </xdr:cNvPr>
        <xdr:cNvSpPr txBox="1"/>
      </xdr:nvSpPr>
      <xdr:spPr>
        <a:xfrm>
          <a:off x="3667147" y="2035958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238EE75-7AF7-4FB6-B0EA-97786A3FE5DB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251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628675</xdr:colOff>
      <xdr:row>12</xdr:row>
      <xdr:rowOff>45230</xdr:rowOff>
    </xdr:from>
    <xdr:to>
      <xdr:col>5</xdr:col>
      <xdr:colOff>533425</xdr:colOff>
      <xdr:row>13</xdr:row>
      <xdr:rowOff>164293</xdr:rowOff>
    </xdr:to>
    <xdr:sp macro="" textlink="Hoja4!D25">
      <xdr:nvSpPr>
        <xdr:cNvPr id="39" name="CuadroTexto 38">
          <a:extLst>
            <a:ext uri="{FF2B5EF4-FFF2-40B4-BE49-F238E27FC236}">
              <a16:creationId xmlns:a16="http://schemas.microsoft.com/office/drawing/2014/main" id="{9BABCFE3-20E2-4578-BB02-C6D1D0FC4144}"/>
            </a:ext>
          </a:extLst>
        </xdr:cNvPr>
        <xdr:cNvSpPr txBox="1"/>
      </xdr:nvSpPr>
      <xdr:spPr>
        <a:xfrm>
          <a:off x="3676675" y="2331230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E8651E5-E930-4273-A583-42CE9AD3460D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206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602485</xdr:colOff>
      <xdr:row>13</xdr:row>
      <xdr:rowOff>173815</xdr:rowOff>
    </xdr:from>
    <xdr:to>
      <xdr:col>5</xdr:col>
      <xdr:colOff>507235</xdr:colOff>
      <xdr:row>15</xdr:row>
      <xdr:rowOff>102378</xdr:rowOff>
    </xdr:to>
    <xdr:sp macro="" textlink="Hoja4!D26">
      <xdr:nvSpPr>
        <xdr:cNvPr id="40" name="CuadroTexto 39">
          <a:extLst>
            <a:ext uri="{FF2B5EF4-FFF2-40B4-BE49-F238E27FC236}">
              <a16:creationId xmlns:a16="http://schemas.microsoft.com/office/drawing/2014/main" id="{90D8E235-26B3-4693-A604-A54163B328CA}"/>
            </a:ext>
          </a:extLst>
        </xdr:cNvPr>
        <xdr:cNvSpPr txBox="1"/>
      </xdr:nvSpPr>
      <xdr:spPr>
        <a:xfrm>
          <a:off x="3650485" y="2650315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005EECE-B7D3-4CE3-813E-28CB20448A7B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6,360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647731</xdr:colOff>
      <xdr:row>15</xdr:row>
      <xdr:rowOff>123807</xdr:rowOff>
    </xdr:from>
    <xdr:to>
      <xdr:col>5</xdr:col>
      <xdr:colOff>552481</xdr:colOff>
      <xdr:row>17</xdr:row>
      <xdr:rowOff>52370</xdr:rowOff>
    </xdr:to>
    <xdr:sp macro="" textlink="Hoja4!D27">
      <xdr:nvSpPr>
        <xdr:cNvPr id="41" name="CuadroTexto 40">
          <a:extLst>
            <a:ext uri="{FF2B5EF4-FFF2-40B4-BE49-F238E27FC236}">
              <a16:creationId xmlns:a16="http://schemas.microsoft.com/office/drawing/2014/main" id="{70DCBB21-5F6D-47B7-8A3A-F962068C2E9E}"/>
            </a:ext>
          </a:extLst>
        </xdr:cNvPr>
        <xdr:cNvSpPr txBox="1"/>
      </xdr:nvSpPr>
      <xdr:spPr>
        <a:xfrm>
          <a:off x="3695731" y="2981307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F980A25-DDCD-4668-9E09-C51CDD3E431C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259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657259</xdr:colOff>
      <xdr:row>17</xdr:row>
      <xdr:rowOff>49986</xdr:rowOff>
    </xdr:from>
    <xdr:to>
      <xdr:col>5</xdr:col>
      <xdr:colOff>562009</xdr:colOff>
      <xdr:row>18</xdr:row>
      <xdr:rowOff>169049</xdr:rowOff>
    </xdr:to>
    <xdr:sp macro="" textlink="Hoja4!D28">
      <xdr:nvSpPr>
        <xdr:cNvPr id="42" name="CuadroTexto 41">
          <a:extLst>
            <a:ext uri="{FF2B5EF4-FFF2-40B4-BE49-F238E27FC236}">
              <a16:creationId xmlns:a16="http://schemas.microsoft.com/office/drawing/2014/main" id="{251D4061-45E4-461A-9216-4A9576BA7493}"/>
            </a:ext>
          </a:extLst>
        </xdr:cNvPr>
        <xdr:cNvSpPr txBox="1"/>
      </xdr:nvSpPr>
      <xdr:spPr>
        <a:xfrm>
          <a:off x="3705259" y="3288486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CFCA65A-5A14-4854-AD0A-63864FC5BB62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138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642975</xdr:colOff>
      <xdr:row>19</xdr:row>
      <xdr:rowOff>11883</xdr:rowOff>
    </xdr:from>
    <xdr:to>
      <xdr:col>5</xdr:col>
      <xdr:colOff>547725</xdr:colOff>
      <xdr:row>20</xdr:row>
      <xdr:rowOff>130946</xdr:rowOff>
    </xdr:to>
    <xdr:sp macro="" textlink="Hoja4!D29">
      <xdr:nvSpPr>
        <xdr:cNvPr id="43" name="CuadroTexto 42">
          <a:extLst>
            <a:ext uri="{FF2B5EF4-FFF2-40B4-BE49-F238E27FC236}">
              <a16:creationId xmlns:a16="http://schemas.microsoft.com/office/drawing/2014/main" id="{45631970-7000-4B99-B5D8-5E38EB11FE58}"/>
            </a:ext>
          </a:extLst>
        </xdr:cNvPr>
        <xdr:cNvSpPr txBox="1"/>
      </xdr:nvSpPr>
      <xdr:spPr>
        <a:xfrm>
          <a:off x="3690975" y="3631383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E8EB754-597B-4CF5-962C-7FA780671426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339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569160</xdr:colOff>
      <xdr:row>21</xdr:row>
      <xdr:rowOff>9500</xdr:rowOff>
    </xdr:from>
    <xdr:to>
      <xdr:col>5</xdr:col>
      <xdr:colOff>473910</xdr:colOff>
      <xdr:row>22</xdr:row>
      <xdr:rowOff>128563</xdr:rowOff>
    </xdr:to>
    <xdr:sp macro="" textlink="Hoja4!D30">
      <xdr:nvSpPr>
        <xdr:cNvPr id="44" name="CuadroTexto 43">
          <a:extLst>
            <a:ext uri="{FF2B5EF4-FFF2-40B4-BE49-F238E27FC236}">
              <a16:creationId xmlns:a16="http://schemas.microsoft.com/office/drawing/2014/main" id="{F0A59C86-BAE8-49FF-80A5-9226090FAA84}"/>
            </a:ext>
          </a:extLst>
        </xdr:cNvPr>
        <xdr:cNvSpPr txBox="1"/>
      </xdr:nvSpPr>
      <xdr:spPr>
        <a:xfrm>
          <a:off x="3617160" y="4010000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458F450-97F6-477F-8A30-FB7854349A92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 10,972 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473880</xdr:colOff>
      <xdr:row>2</xdr:row>
      <xdr:rowOff>140490</xdr:rowOff>
    </xdr:from>
    <xdr:to>
      <xdr:col>6</xdr:col>
      <xdr:colOff>378630</xdr:colOff>
      <xdr:row>4</xdr:row>
      <xdr:rowOff>69053</xdr:rowOff>
    </xdr:to>
    <xdr:sp macro="" textlink="Hoja4!B19">
      <xdr:nvSpPr>
        <xdr:cNvPr id="46" name="CuadroTexto 45">
          <a:extLst>
            <a:ext uri="{FF2B5EF4-FFF2-40B4-BE49-F238E27FC236}">
              <a16:creationId xmlns:a16="http://schemas.microsoft.com/office/drawing/2014/main" id="{DAF48C86-418B-4158-A9CA-0EEF9313655C}"/>
            </a:ext>
          </a:extLst>
        </xdr:cNvPr>
        <xdr:cNvSpPr txBox="1"/>
      </xdr:nvSpPr>
      <xdr:spPr>
        <a:xfrm>
          <a:off x="4283880" y="521490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494F332-2B2E-4ECB-BB96-3784AE72EDB5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205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471499</xdr:colOff>
      <xdr:row>4</xdr:row>
      <xdr:rowOff>66671</xdr:rowOff>
    </xdr:from>
    <xdr:to>
      <xdr:col>6</xdr:col>
      <xdr:colOff>376249</xdr:colOff>
      <xdr:row>5</xdr:row>
      <xdr:rowOff>185734</xdr:rowOff>
    </xdr:to>
    <xdr:sp macro="" textlink="Hoja4!B20">
      <xdr:nvSpPr>
        <xdr:cNvPr id="47" name="CuadroTexto 46">
          <a:extLst>
            <a:ext uri="{FF2B5EF4-FFF2-40B4-BE49-F238E27FC236}">
              <a16:creationId xmlns:a16="http://schemas.microsoft.com/office/drawing/2014/main" id="{9DBC5993-3926-41F3-8F24-FC10600CFD78}"/>
            </a:ext>
          </a:extLst>
        </xdr:cNvPr>
        <xdr:cNvSpPr txBox="1"/>
      </xdr:nvSpPr>
      <xdr:spPr>
        <a:xfrm>
          <a:off x="4281499" y="828671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DA60D98-B174-45D9-9B18-5EB467892E17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32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469118</xdr:colOff>
      <xdr:row>6</xdr:row>
      <xdr:rowOff>16665</xdr:rowOff>
    </xdr:from>
    <xdr:to>
      <xdr:col>6</xdr:col>
      <xdr:colOff>373868</xdr:colOff>
      <xdr:row>7</xdr:row>
      <xdr:rowOff>135728</xdr:rowOff>
    </xdr:to>
    <xdr:sp macro="" textlink="Hoja4!B21">
      <xdr:nvSpPr>
        <xdr:cNvPr id="48" name="CuadroTexto 47">
          <a:extLst>
            <a:ext uri="{FF2B5EF4-FFF2-40B4-BE49-F238E27FC236}">
              <a16:creationId xmlns:a16="http://schemas.microsoft.com/office/drawing/2014/main" id="{88DBEDED-96DB-4DDB-A802-7C19B01C988D}"/>
            </a:ext>
          </a:extLst>
        </xdr:cNvPr>
        <xdr:cNvSpPr txBox="1"/>
      </xdr:nvSpPr>
      <xdr:spPr>
        <a:xfrm>
          <a:off x="4279118" y="1159665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ADF0091-31DF-474E-B179-C223CD9F0BF6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170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478646</xdr:colOff>
      <xdr:row>7</xdr:row>
      <xdr:rowOff>109531</xdr:rowOff>
    </xdr:from>
    <xdr:to>
      <xdr:col>6</xdr:col>
      <xdr:colOff>383396</xdr:colOff>
      <xdr:row>9</xdr:row>
      <xdr:rowOff>38094</xdr:rowOff>
    </xdr:to>
    <xdr:sp macro="" textlink="Hoja4!B22">
      <xdr:nvSpPr>
        <xdr:cNvPr id="49" name="CuadroTexto 48">
          <a:extLst>
            <a:ext uri="{FF2B5EF4-FFF2-40B4-BE49-F238E27FC236}">
              <a16:creationId xmlns:a16="http://schemas.microsoft.com/office/drawing/2014/main" id="{B33F39B7-799F-4EA0-A2C3-C7F533877E16}"/>
            </a:ext>
          </a:extLst>
        </xdr:cNvPr>
        <xdr:cNvSpPr txBox="1"/>
      </xdr:nvSpPr>
      <xdr:spPr>
        <a:xfrm>
          <a:off x="4288646" y="1443031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5EB673A-675B-494C-A7A1-6D3F99B70245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11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488173</xdr:colOff>
      <xdr:row>9</xdr:row>
      <xdr:rowOff>35710</xdr:rowOff>
    </xdr:from>
    <xdr:to>
      <xdr:col>6</xdr:col>
      <xdr:colOff>392923</xdr:colOff>
      <xdr:row>10</xdr:row>
      <xdr:rowOff>154773</xdr:rowOff>
    </xdr:to>
    <xdr:sp macro="" textlink="Hoja4!B23">
      <xdr:nvSpPr>
        <xdr:cNvPr id="50" name="CuadroTexto 49">
          <a:extLst>
            <a:ext uri="{FF2B5EF4-FFF2-40B4-BE49-F238E27FC236}">
              <a16:creationId xmlns:a16="http://schemas.microsoft.com/office/drawing/2014/main" id="{DA8651ED-0515-4B36-97E2-6C436B6D98C4}"/>
            </a:ext>
          </a:extLst>
        </xdr:cNvPr>
        <xdr:cNvSpPr txBox="1"/>
      </xdr:nvSpPr>
      <xdr:spPr>
        <a:xfrm>
          <a:off x="4298173" y="1750210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E3FCB7-84EA-46E2-899E-07805DD5C263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468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485794</xdr:colOff>
      <xdr:row>10</xdr:row>
      <xdr:rowOff>140482</xdr:rowOff>
    </xdr:from>
    <xdr:to>
      <xdr:col>6</xdr:col>
      <xdr:colOff>390544</xdr:colOff>
      <xdr:row>12</xdr:row>
      <xdr:rowOff>69045</xdr:rowOff>
    </xdr:to>
    <xdr:sp macro="" textlink="Hoja4!B24">
      <xdr:nvSpPr>
        <xdr:cNvPr id="51" name="CuadroTexto 50">
          <a:extLst>
            <a:ext uri="{FF2B5EF4-FFF2-40B4-BE49-F238E27FC236}">
              <a16:creationId xmlns:a16="http://schemas.microsoft.com/office/drawing/2014/main" id="{2AEB146C-459B-4E39-90A3-B7750157DFCE}"/>
            </a:ext>
          </a:extLst>
        </xdr:cNvPr>
        <xdr:cNvSpPr txBox="1"/>
      </xdr:nvSpPr>
      <xdr:spPr>
        <a:xfrm>
          <a:off x="4295794" y="2045482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4CA42A2-E4D3-4C7F-8582-19BFF7E299E7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43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495322</xdr:colOff>
      <xdr:row>12</xdr:row>
      <xdr:rowOff>54754</xdr:rowOff>
    </xdr:from>
    <xdr:to>
      <xdr:col>6</xdr:col>
      <xdr:colOff>400072</xdr:colOff>
      <xdr:row>13</xdr:row>
      <xdr:rowOff>173817</xdr:rowOff>
    </xdr:to>
    <xdr:sp macro="" textlink="Hoja4!B25">
      <xdr:nvSpPr>
        <xdr:cNvPr id="52" name="CuadroTexto 51">
          <a:extLst>
            <a:ext uri="{FF2B5EF4-FFF2-40B4-BE49-F238E27FC236}">
              <a16:creationId xmlns:a16="http://schemas.microsoft.com/office/drawing/2014/main" id="{DD36E194-F5E9-49AA-B362-EC28718DE045}"/>
            </a:ext>
          </a:extLst>
        </xdr:cNvPr>
        <xdr:cNvSpPr txBox="1"/>
      </xdr:nvSpPr>
      <xdr:spPr>
        <a:xfrm>
          <a:off x="4305322" y="2340754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FBD32BE-7E99-40C5-99E5-E1673CB7ACB3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44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504850</xdr:colOff>
      <xdr:row>13</xdr:row>
      <xdr:rowOff>183339</xdr:rowOff>
    </xdr:from>
    <xdr:to>
      <xdr:col>6</xdr:col>
      <xdr:colOff>409600</xdr:colOff>
      <xdr:row>15</xdr:row>
      <xdr:rowOff>111902</xdr:rowOff>
    </xdr:to>
    <xdr:sp macro="" textlink="Hoja4!B26">
      <xdr:nvSpPr>
        <xdr:cNvPr id="53" name="CuadroTexto 52">
          <a:extLst>
            <a:ext uri="{FF2B5EF4-FFF2-40B4-BE49-F238E27FC236}">
              <a16:creationId xmlns:a16="http://schemas.microsoft.com/office/drawing/2014/main" id="{151BD662-2633-40F2-B449-96F80AA159DD}"/>
            </a:ext>
          </a:extLst>
        </xdr:cNvPr>
        <xdr:cNvSpPr txBox="1"/>
      </xdr:nvSpPr>
      <xdr:spPr>
        <a:xfrm>
          <a:off x="4314850" y="2659839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3E503FB-6419-48CF-85D4-AEB752E6DF81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2500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514378</xdr:colOff>
      <xdr:row>15</xdr:row>
      <xdr:rowOff>133331</xdr:rowOff>
    </xdr:from>
    <xdr:to>
      <xdr:col>6</xdr:col>
      <xdr:colOff>419128</xdr:colOff>
      <xdr:row>17</xdr:row>
      <xdr:rowOff>61894</xdr:rowOff>
    </xdr:to>
    <xdr:sp macro="" textlink="Hoja4!B27">
      <xdr:nvSpPr>
        <xdr:cNvPr id="54" name="CuadroTexto 53">
          <a:extLst>
            <a:ext uri="{FF2B5EF4-FFF2-40B4-BE49-F238E27FC236}">
              <a16:creationId xmlns:a16="http://schemas.microsoft.com/office/drawing/2014/main" id="{8811B0DC-9B95-44B9-B76F-7B00C8F7DC53}"/>
            </a:ext>
          </a:extLst>
        </xdr:cNvPr>
        <xdr:cNvSpPr txBox="1"/>
      </xdr:nvSpPr>
      <xdr:spPr>
        <a:xfrm>
          <a:off x="4324378" y="2990831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1291E-EC00-433F-8E8E-9C16F3F6D190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86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523906</xdr:colOff>
      <xdr:row>17</xdr:row>
      <xdr:rowOff>59510</xdr:rowOff>
    </xdr:from>
    <xdr:to>
      <xdr:col>6</xdr:col>
      <xdr:colOff>428656</xdr:colOff>
      <xdr:row>18</xdr:row>
      <xdr:rowOff>178573</xdr:rowOff>
    </xdr:to>
    <xdr:sp macro="" textlink="Hoja4!B28">
      <xdr:nvSpPr>
        <xdr:cNvPr id="55" name="CuadroTexto 54">
          <a:extLst>
            <a:ext uri="{FF2B5EF4-FFF2-40B4-BE49-F238E27FC236}">
              <a16:creationId xmlns:a16="http://schemas.microsoft.com/office/drawing/2014/main" id="{92E58544-ABEF-40F8-8051-516D2C7CE6F2}"/>
            </a:ext>
          </a:extLst>
        </xdr:cNvPr>
        <xdr:cNvSpPr txBox="1"/>
      </xdr:nvSpPr>
      <xdr:spPr>
        <a:xfrm>
          <a:off x="4333906" y="3298010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100F4BE-B1C3-44FF-8041-380470441AEA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66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509622</xdr:colOff>
      <xdr:row>19</xdr:row>
      <xdr:rowOff>21407</xdr:rowOff>
    </xdr:from>
    <xdr:to>
      <xdr:col>6</xdr:col>
      <xdr:colOff>414372</xdr:colOff>
      <xdr:row>20</xdr:row>
      <xdr:rowOff>140470</xdr:rowOff>
    </xdr:to>
    <xdr:sp macro="" textlink="Hoja4!B29">
      <xdr:nvSpPr>
        <xdr:cNvPr id="56" name="CuadroTexto 55">
          <a:extLst>
            <a:ext uri="{FF2B5EF4-FFF2-40B4-BE49-F238E27FC236}">
              <a16:creationId xmlns:a16="http://schemas.microsoft.com/office/drawing/2014/main" id="{75763215-B326-4000-973F-E238B8B4D899}"/>
            </a:ext>
          </a:extLst>
        </xdr:cNvPr>
        <xdr:cNvSpPr txBox="1"/>
      </xdr:nvSpPr>
      <xdr:spPr>
        <a:xfrm>
          <a:off x="4319622" y="3640907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455E94E-0D12-418C-955E-34C4663370D7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229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507243</xdr:colOff>
      <xdr:row>21</xdr:row>
      <xdr:rowOff>19024</xdr:rowOff>
    </xdr:from>
    <xdr:to>
      <xdr:col>6</xdr:col>
      <xdr:colOff>411993</xdr:colOff>
      <xdr:row>22</xdr:row>
      <xdr:rowOff>138087</xdr:rowOff>
    </xdr:to>
    <xdr:sp macro="" textlink="Hoja4!B30">
      <xdr:nvSpPr>
        <xdr:cNvPr id="57" name="CuadroTexto 56">
          <a:extLst>
            <a:ext uri="{FF2B5EF4-FFF2-40B4-BE49-F238E27FC236}">
              <a16:creationId xmlns:a16="http://schemas.microsoft.com/office/drawing/2014/main" id="{FE5E7EF3-A386-4475-83E1-E1A0FC2D6800}"/>
            </a:ext>
          </a:extLst>
        </xdr:cNvPr>
        <xdr:cNvSpPr txBox="1"/>
      </xdr:nvSpPr>
      <xdr:spPr>
        <a:xfrm>
          <a:off x="4317243" y="4019524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794BF4A-1D76-4EDC-B3F5-996B6B48E643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3854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495309</xdr:colOff>
      <xdr:row>2</xdr:row>
      <xdr:rowOff>150017</xdr:rowOff>
    </xdr:from>
    <xdr:to>
      <xdr:col>7</xdr:col>
      <xdr:colOff>400059</xdr:colOff>
      <xdr:row>4</xdr:row>
      <xdr:rowOff>78580</xdr:rowOff>
    </xdr:to>
    <xdr:sp macro="" textlink="Hoja4!F32">
      <xdr:nvSpPr>
        <xdr:cNvPr id="58" name="CuadroTexto 57">
          <a:extLst>
            <a:ext uri="{FF2B5EF4-FFF2-40B4-BE49-F238E27FC236}">
              <a16:creationId xmlns:a16="http://schemas.microsoft.com/office/drawing/2014/main" id="{BD005152-A67A-437A-9C1E-F2D76F8B3641}"/>
            </a:ext>
          </a:extLst>
        </xdr:cNvPr>
        <xdr:cNvSpPr txBox="1"/>
      </xdr:nvSpPr>
      <xdr:spPr>
        <a:xfrm>
          <a:off x="5067309" y="531017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3397734-C713-468A-A869-5C3D7FD57DA8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-7%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492928</xdr:colOff>
      <xdr:row>4</xdr:row>
      <xdr:rowOff>76198</xdr:rowOff>
    </xdr:from>
    <xdr:to>
      <xdr:col>7</xdr:col>
      <xdr:colOff>397678</xdr:colOff>
      <xdr:row>6</xdr:row>
      <xdr:rowOff>4761</xdr:rowOff>
    </xdr:to>
    <xdr:sp macro="" textlink="Hoja4!F33">
      <xdr:nvSpPr>
        <xdr:cNvPr id="59" name="CuadroTexto 58">
          <a:extLst>
            <a:ext uri="{FF2B5EF4-FFF2-40B4-BE49-F238E27FC236}">
              <a16:creationId xmlns:a16="http://schemas.microsoft.com/office/drawing/2014/main" id="{E5BAD557-0F83-4EF9-A891-538517941ACE}"/>
            </a:ext>
          </a:extLst>
        </xdr:cNvPr>
        <xdr:cNvSpPr txBox="1"/>
      </xdr:nvSpPr>
      <xdr:spPr>
        <a:xfrm>
          <a:off x="5064928" y="838198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1B65C23-3CFB-4333-91F0-237C438CDE36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3%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490547</xdr:colOff>
      <xdr:row>6</xdr:row>
      <xdr:rowOff>26192</xdr:rowOff>
    </xdr:from>
    <xdr:to>
      <xdr:col>7</xdr:col>
      <xdr:colOff>395297</xdr:colOff>
      <xdr:row>7</xdr:row>
      <xdr:rowOff>145255</xdr:rowOff>
    </xdr:to>
    <xdr:sp macro="" textlink="Hoja4!F34">
      <xdr:nvSpPr>
        <xdr:cNvPr id="60" name="CuadroTexto 59">
          <a:extLst>
            <a:ext uri="{FF2B5EF4-FFF2-40B4-BE49-F238E27FC236}">
              <a16:creationId xmlns:a16="http://schemas.microsoft.com/office/drawing/2014/main" id="{B4922FED-8751-4D06-B971-97E4AAD34E3F}"/>
            </a:ext>
          </a:extLst>
        </xdr:cNvPr>
        <xdr:cNvSpPr txBox="1"/>
      </xdr:nvSpPr>
      <xdr:spPr>
        <a:xfrm>
          <a:off x="5062547" y="1169192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7CF1DDA-D6EC-4687-8BAD-31EC4D91B60C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315%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500075</xdr:colOff>
      <xdr:row>7</xdr:row>
      <xdr:rowOff>119058</xdr:rowOff>
    </xdr:from>
    <xdr:to>
      <xdr:col>7</xdr:col>
      <xdr:colOff>404825</xdr:colOff>
      <xdr:row>9</xdr:row>
      <xdr:rowOff>47621</xdr:rowOff>
    </xdr:to>
    <xdr:sp macro="" textlink="Hoja4!F35">
      <xdr:nvSpPr>
        <xdr:cNvPr id="61" name="CuadroTexto 60">
          <a:extLst>
            <a:ext uri="{FF2B5EF4-FFF2-40B4-BE49-F238E27FC236}">
              <a16:creationId xmlns:a16="http://schemas.microsoft.com/office/drawing/2014/main" id="{E2379963-607E-4AA3-9D58-DC8E34072531}"/>
            </a:ext>
          </a:extLst>
        </xdr:cNvPr>
        <xdr:cNvSpPr txBox="1"/>
      </xdr:nvSpPr>
      <xdr:spPr>
        <a:xfrm>
          <a:off x="5072075" y="1452558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0771598-706B-40CC-BE8A-0A81E3308BEF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10%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509602</xdr:colOff>
      <xdr:row>9</xdr:row>
      <xdr:rowOff>45237</xdr:rowOff>
    </xdr:from>
    <xdr:to>
      <xdr:col>7</xdr:col>
      <xdr:colOff>414352</xdr:colOff>
      <xdr:row>10</xdr:row>
      <xdr:rowOff>164300</xdr:rowOff>
    </xdr:to>
    <xdr:sp macro="" textlink="Hoja4!F36">
      <xdr:nvSpPr>
        <xdr:cNvPr id="62" name="CuadroTexto 61">
          <a:extLst>
            <a:ext uri="{FF2B5EF4-FFF2-40B4-BE49-F238E27FC236}">
              <a16:creationId xmlns:a16="http://schemas.microsoft.com/office/drawing/2014/main" id="{1ACD8401-FEED-4250-BAB3-4BFA7818303B}"/>
            </a:ext>
          </a:extLst>
        </xdr:cNvPr>
        <xdr:cNvSpPr txBox="1"/>
      </xdr:nvSpPr>
      <xdr:spPr>
        <a:xfrm>
          <a:off x="5081602" y="1759737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B014618-7FBA-4C77-B444-C0CD80EC80D4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1%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507223</xdr:colOff>
      <xdr:row>10</xdr:row>
      <xdr:rowOff>150009</xdr:rowOff>
    </xdr:from>
    <xdr:to>
      <xdr:col>7</xdr:col>
      <xdr:colOff>411973</xdr:colOff>
      <xdr:row>12</xdr:row>
      <xdr:rowOff>78572</xdr:rowOff>
    </xdr:to>
    <xdr:sp macro="" textlink="Hoja4!F37">
      <xdr:nvSpPr>
        <xdr:cNvPr id="63" name="CuadroTexto 62">
          <a:extLst>
            <a:ext uri="{FF2B5EF4-FFF2-40B4-BE49-F238E27FC236}">
              <a16:creationId xmlns:a16="http://schemas.microsoft.com/office/drawing/2014/main" id="{9E4EC694-F0B1-4859-B288-92886BE1FB18}"/>
            </a:ext>
          </a:extLst>
        </xdr:cNvPr>
        <xdr:cNvSpPr txBox="1"/>
      </xdr:nvSpPr>
      <xdr:spPr>
        <a:xfrm>
          <a:off x="5079223" y="2055009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BA33459-407B-475C-B5E9-0A4FEBEEC4B2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72%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516751</xdr:colOff>
      <xdr:row>12</xdr:row>
      <xdr:rowOff>64281</xdr:rowOff>
    </xdr:from>
    <xdr:to>
      <xdr:col>7</xdr:col>
      <xdr:colOff>421501</xdr:colOff>
      <xdr:row>13</xdr:row>
      <xdr:rowOff>183344</xdr:rowOff>
    </xdr:to>
    <xdr:sp macro="" textlink="Hoja4!F38">
      <xdr:nvSpPr>
        <xdr:cNvPr id="64" name="CuadroTexto 63">
          <a:extLst>
            <a:ext uri="{FF2B5EF4-FFF2-40B4-BE49-F238E27FC236}">
              <a16:creationId xmlns:a16="http://schemas.microsoft.com/office/drawing/2014/main" id="{4162CC92-0DF3-4924-BF04-1210AEF21982}"/>
            </a:ext>
          </a:extLst>
        </xdr:cNvPr>
        <xdr:cNvSpPr txBox="1"/>
      </xdr:nvSpPr>
      <xdr:spPr>
        <a:xfrm>
          <a:off x="5088751" y="2350281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D9F0B08-F216-4797-9E49-5F692F14DD78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52%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526279</xdr:colOff>
      <xdr:row>14</xdr:row>
      <xdr:rowOff>2366</xdr:rowOff>
    </xdr:from>
    <xdr:to>
      <xdr:col>7</xdr:col>
      <xdr:colOff>431029</xdr:colOff>
      <xdr:row>15</xdr:row>
      <xdr:rowOff>121429</xdr:rowOff>
    </xdr:to>
    <xdr:sp macro="" textlink="Hoja4!F39">
      <xdr:nvSpPr>
        <xdr:cNvPr id="65" name="CuadroTexto 64">
          <a:extLst>
            <a:ext uri="{FF2B5EF4-FFF2-40B4-BE49-F238E27FC236}">
              <a16:creationId xmlns:a16="http://schemas.microsoft.com/office/drawing/2014/main" id="{9C929C25-5CEC-4536-B678-AFAE7564F4C3}"/>
            </a:ext>
          </a:extLst>
        </xdr:cNvPr>
        <xdr:cNvSpPr txBox="1"/>
      </xdr:nvSpPr>
      <xdr:spPr>
        <a:xfrm>
          <a:off x="5098279" y="2669366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9935A9E-D657-47EA-9681-01514E9DFC98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30%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535807</xdr:colOff>
      <xdr:row>15</xdr:row>
      <xdr:rowOff>142858</xdr:rowOff>
    </xdr:from>
    <xdr:to>
      <xdr:col>7</xdr:col>
      <xdr:colOff>440557</xdr:colOff>
      <xdr:row>17</xdr:row>
      <xdr:rowOff>71421</xdr:rowOff>
    </xdr:to>
    <xdr:sp macro="" textlink="Hoja4!F40">
      <xdr:nvSpPr>
        <xdr:cNvPr id="66" name="CuadroTexto 65">
          <a:extLst>
            <a:ext uri="{FF2B5EF4-FFF2-40B4-BE49-F238E27FC236}">
              <a16:creationId xmlns:a16="http://schemas.microsoft.com/office/drawing/2014/main" id="{347E61B8-4B05-4178-BCB9-9A72031497C8}"/>
            </a:ext>
          </a:extLst>
        </xdr:cNvPr>
        <xdr:cNvSpPr txBox="1"/>
      </xdr:nvSpPr>
      <xdr:spPr>
        <a:xfrm>
          <a:off x="5107807" y="3000358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2DCFC34-A15E-41D2-AAB6-BEEC6B1B19B2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51%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545335</xdr:colOff>
      <xdr:row>17</xdr:row>
      <xdr:rowOff>69037</xdr:rowOff>
    </xdr:from>
    <xdr:to>
      <xdr:col>7</xdr:col>
      <xdr:colOff>450085</xdr:colOff>
      <xdr:row>18</xdr:row>
      <xdr:rowOff>188100</xdr:rowOff>
    </xdr:to>
    <xdr:sp macro="" textlink="Hoja4!F41">
      <xdr:nvSpPr>
        <xdr:cNvPr id="67" name="CuadroTexto 66">
          <a:extLst>
            <a:ext uri="{FF2B5EF4-FFF2-40B4-BE49-F238E27FC236}">
              <a16:creationId xmlns:a16="http://schemas.microsoft.com/office/drawing/2014/main" id="{A8B31D8C-8697-4CCE-8126-A8893651E6AB}"/>
            </a:ext>
          </a:extLst>
        </xdr:cNvPr>
        <xdr:cNvSpPr txBox="1"/>
      </xdr:nvSpPr>
      <xdr:spPr>
        <a:xfrm>
          <a:off x="5117335" y="3307537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239AE00-C10E-4CD9-8929-099F66531C60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27%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531051</xdr:colOff>
      <xdr:row>19</xdr:row>
      <xdr:rowOff>30934</xdr:rowOff>
    </xdr:from>
    <xdr:to>
      <xdr:col>7</xdr:col>
      <xdr:colOff>435801</xdr:colOff>
      <xdr:row>20</xdr:row>
      <xdr:rowOff>149997</xdr:rowOff>
    </xdr:to>
    <xdr:sp macro="" textlink="Hoja4!F42">
      <xdr:nvSpPr>
        <xdr:cNvPr id="68" name="CuadroTexto 67">
          <a:extLst>
            <a:ext uri="{FF2B5EF4-FFF2-40B4-BE49-F238E27FC236}">
              <a16:creationId xmlns:a16="http://schemas.microsoft.com/office/drawing/2014/main" id="{16C3A1FF-8D7A-4074-A399-4727F871C285}"/>
            </a:ext>
          </a:extLst>
        </xdr:cNvPr>
        <xdr:cNvSpPr txBox="1"/>
      </xdr:nvSpPr>
      <xdr:spPr>
        <a:xfrm>
          <a:off x="5103051" y="3650434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BE33306-D700-4A74-AEFE-98562E05DFE0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36%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528672</xdr:colOff>
      <xdr:row>21</xdr:row>
      <xdr:rowOff>28551</xdr:rowOff>
    </xdr:from>
    <xdr:to>
      <xdr:col>7</xdr:col>
      <xdr:colOff>433422</xdr:colOff>
      <xdr:row>22</xdr:row>
      <xdr:rowOff>147614</xdr:rowOff>
    </xdr:to>
    <xdr:sp macro="" textlink="Hoja4!F43">
      <xdr:nvSpPr>
        <xdr:cNvPr id="69" name="CuadroTexto 68">
          <a:extLst>
            <a:ext uri="{FF2B5EF4-FFF2-40B4-BE49-F238E27FC236}">
              <a16:creationId xmlns:a16="http://schemas.microsoft.com/office/drawing/2014/main" id="{44615ED9-4DD2-4E88-865F-373A16BE4E40}"/>
            </a:ext>
          </a:extLst>
        </xdr:cNvPr>
        <xdr:cNvSpPr txBox="1"/>
      </xdr:nvSpPr>
      <xdr:spPr>
        <a:xfrm>
          <a:off x="5100672" y="4029051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F092234-F2C4-4C11-909B-6B846CCFB096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27%</a:t>
          </a:fld>
          <a:endParaRPr lang="es-AR" sz="11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611972</xdr:colOff>
      <xdr:row>2</xdr:row>
      <xdr:rowOff>147637</xdr:rowOff>
    </xdr:from>
    <xdr:to>
      <xdr:col>8</xdr:col>
      <xdr:colOff>516722</xdr:colOff>
      <xdr:row>4</xdr:row>
      <xdr:rowOff>76200</xdr:rowOff>
    </xdr:to>
    <xdr:sp macro="" textlink="Hoja4!E32">
      <xdr:nvSpPr>
        <xdr:cNvPr id="106" name="CuadroTexto 105">
          <a:extLst>
            <a:ext uri="{FF2B5EF4-FFF2-40B4-BE49-F238E27FC236}">
              <a16:creationId xmlns:a16="http://schemas.microsoft.com/office/drawing/2014/main" id="{DDBF0454-6CE9-476D-BDE1-9FE6BEA27A36}"/>
            </a:ext>
          </a:extLst>
        </xdr:cNvPr>
        <xdr:cNvSpPr txBox="1"/>
      </xdr:nvSpPr>
      <xdr:spPr>
        <a:xfrm>
          <a:off x="5945972" y="528637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E6E7963-3627-458D-945E-6D9D62C5E867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1%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585793</xdr:colOff>
      <xdr:row>4</xdr:row>
      <xdr:rowOff>73818</xdr:rowOff>
    </xdr:from>
    <xdr:to>
      <xdr:col>8</xdr:col>
      <xdr:colOff>490543</xdr:colOff>
      <xdr:row>6</xdr:row>
      <xdr:rowOff>2381</xdr:rowOff>
    </xdr:to>
    <xdr:sp macro="" textlink="Hoja4!E33">
      <xdr:nvSpPr>
        <xdr:cNvPr id="107" name="CuadroTexto 106">
          <a:extLst>
            <a:ext uri="{FF2B5EF4-FFF2-40B4-BE49-F238E27FC236}">
              <a16:creationId xmlns:a16="http://schemas.microsoft.com/office/drawing/2014/main" id="{599D3AF1-2385-4CDB-9BB8-8CF563F2523F}"/>
            </a:ext>
          </a:extLst>
        </xdr:cNvPr>
        <xdr:cNvSpPr txBox="1"/>
      </xdr:nvSpPr>
      <xdr:spPr>
        <a:xfrm>
          <a:off x="5919793" y="835818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4341A6C-0661-41D5-9F79-C8EDFF8E4910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4%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583412</xdr:colOff>
      <xdr:row>6</xdr:row>
      <xdr:rowOff>23812</xdr:rowOff>
    </xdr:from>
    <xdr:to>
      <xdr:col>8</xdr:col>
      <xdr:colOff>488162</xdr:colOff>
      <xdr:row>7</xdr:row>
      <xdr:rowOff>142875</xdr:rowOff>
    </xdr:to>
    <xdr:sp macro="" textlink="Hoja4!E34">
      <xdr:nvSpPr>
        <xdr:cNvPr id="108" name="CuadroTexto 107">
          <a:extLst>
            <a:ext uri="{FF2B5EF4-FFF2-40B4-BE49-F238E27FC236}">
              <a16:creationId xmlns:a16="http://schemas.microsoft.com/office/drawing/2014/main" id="{0CDD3EF8-B73C-425E-A379-112B91FC196F}"/>
            </a:ext>
          </a:extLst>
        </xdr:cNvPr>
        <xdr:cNvSpPr txBox="1"/>
      </xdr:nvSpPr>
      <xdr:spPr>
        <a:xfrm>
          <a:off x="5917412" y="1166812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00F5D6D-BBB9-465D-ABA9-EAAA94D9D280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2%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616753</xdr:colOff>
      <xdr:row>7</xdr:row>
      <xdr:rowOff>140490</xdr:rowOff>
    </xdr:from>
    <xdr:to>
      <xdr:col>8</xdr:col>
      <xdr:colOff>521503</xdr:colOff>
      <xdr:row>9</xdr:row>
      <xdr:rowOff>69053</xdr:rowOff>
    </xdr:to>
    <xdr:sp macro="" textlink="Hoja4!E35">
      <xdr:nvSpPr>
        <xdr:cNvPr id="109" name="CuadroTexto 108">
          <a:extLst>
            <a:ext uri="{FF2B5EF4-FFF2-40B4-BE49-F238E27FC236}">
              <a16:creationId xmlns:a16="http://schemas.microsoft.com/office/drawing/2014/main" id="{3C2DA0DF-1998-4C65-B99C-A6278755EBB5}"/>
            </a:ext>
          </a:extLst>
        </xdr:cNvPr>
        <xdr:cNvSpPr txBox="1"/>
      </xdr:nvSpPr>
      <xdr:spPr>
        <a:xfrm>
          <a:off x="5950753" y="1473990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98D611D-5541-44DF-AD0F-08697102E0CF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0%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614373</xdr:colOff>
      <xdr:row>9</xdr:row>
      <xdr:rowOff>54763</xdr:rowOff>
    </xdr:from>
    <xdr:to>
      <xdr:col>8</xdr:col>
      <xdr:colOff>519123</xdr:colOff>
      <xdr:row>10</xdr:row>
      <xdr:rowOff>173826</xdr:rowOff>
    </xdr:to>
    <xdr:sp macro="" textlink="Hoja4!E36">
      <xdr:nvSpPr>
        <xdr:cNvPr id="110" name="CuadroTexto 109">
          <a:extLst>
            <a:ext uri="{FF2B5EF4-FFF2-40B4-BE49-F238E27FC236}">
              <a16:creationId xmlns:a16="http://schemas.microsoft.com/office/drawing/2014/main" id="{477C927A-C6FA-46F1-8229-EF15A9C95AEF}"/>
            </a:ext>
          </a:extLst>
        </xdr:cNvPr>
        <xdr:cNvSpPr txBox="1"/>
      </xdr:nvSpPr>
      <xdr:spPr>
        <a:xfrm>
          <a:off x="5948373" y="1769263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DA5A888-F332-4CA9-A69C-00CBB55CA082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0%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600088</xdr:colOff>
      <xdr:row>10</xdr:row>
      <xdr:rowOff>147629</xdr:rowOff>
    </xdr:from>
    <xdr:to>
      <xdr:col>8</xdr:col>
      <xdr:colOff>504838</xdr:colOff>
      <xdr:row>12</xdr:row>
      <xdr:rowOff>76192</xdr:rowOff>
    </xdr:to>
    <xdr:sp macro="" textlink="Hoja4!E37">
      <xdr:nvSpPr>
        <xdr:cNvPr id="111" name="CuadroTexto 110">
          <a:extLst>
            <a:ext uri="{FF2B5EF4-FFF2-40B4-BE49-F238E27FC236}">
              <a16:creationId xmlns:a16="http://schemas.microsoft.com/office/drawing/2014/main" id="{14C55636-1510-4003-B6ED-0EE56196BB84}"/>
            </a:ext>
          </a:extLst>
        </xdr:cNvPr>
        <xdr:cNvSpPr txBox="1"/>
      </xdr:nvSpPr>
      <xdr:spPr>
        <a:xfrm>
          <a:off x="5934088" y="2052629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3A368FE-66A0-4F0D-89F4-710263F60255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3%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609616</xdr:colOff>
      <xdr:row>12</xdr:row>
      <xdr:rowOff>61901</xdr:rowOff>
    </xdr:from>
    <xdr:to>
      <xdr:col>8</xdr:col>
      <xdr:colOff>514366</xdr:colOff>
      <xdr:row>13</xdr:row>
      <xdr:rowOff>180964</xdr:rowOff>
    </xdr:to>
    <xdr:sp macro="" textlink="Hoja4!E38">
      <xdr:nvSpPr>
        <xdr:cNvPr id="112" name="CuadroTexto 111">
          <a:extLst>
            <a:ext uri="{FF2B5EF4-FFF2-40B4-BE49-F238E27FC236}">
              <a16:creationId xmlns:a16="http://schemas.microsoft.com/office/drawing/2014/main" id="{D783BE6A-CB62-4EC2-8169-C7EF2B54C1FA}"/>
            </a:ext>
          </a:extLst>
        </xdr:cNvPr>
        <xdr:cNvSpPr txBox="1"/>
      </xdr:nvSpPr>
      <xdr:spPr>
        <a:xfrm>
          <a:off x="5943616" y="2347901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AAF02E7-E1AB-493A-8B50-429A39ECFE00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-1%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619144</xdr:colOff>
      <xdr:row>13</xdr:row>
      <xdr:rowOff>190486</xdr:rowOff>
    </xdr:from>
    <xdr:to>
      <xdr:col>8</xdr:col>
      <xdr:colOff>523894</xdr:colOff>
      <xdr:row>15</xdr:row>
      <xdr:rowOff>119049</xdr:rowOff>
    </xdr:to>
    <xdr:sp macro="" textlink="Hoja4!E39">
      <xdr:nvSpPr>
        <xdr:cNvPr id="113" name="CuadroTexto 112">
          <a:extLst>
            <a:ext uri="{FF2B5EF4-FFF2-40B4-BE49-F238E27FC236}">
              <a16:creationId xmlns:a16="http://schemas.microsoft.com/office/drawing/2014/main" id="{787A40AF-D351-4072-99B1-6DE2B9A041BB}"/>
            </a:ext>
          </a:extLst>
        </xdr:cNvPr>
        <xdr:cNvSpPr txBox="1"/>
      </xdr:nvSpPr>
      <xdr:spPr>
        <a:xfrm>
          <a:off x="5953144" y="2666986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5EB0D87-DF34-4169-9EBD-BFF42EB7BD88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0%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628672</xdr:colOff>
      <xdr:row>15</xdr:row>
      <xdr:rowOff>140478</xdr:rowOff>
    </xdr:from>
    <xdr:to>
      <xdr:col>8</xdr:col>
      <xdr:colOff>533422</xdr:colOff>
      <xdr:row>17</xdr:row>
      <xdr:rowOff>69041</xdr:rowOff>
    </xdr:to>
    <xdr:sp macro="" textlink="Hoja4!E40">
      <xdr:nvSpPr>
        <xdr:cNvPr id="114" name="CuadroTexto 113">
          <a:extLst>
            <a:ext uri="{FF2B5EF4-FFF2-40B4-BE49-F238E27FC236}">
              <a16:creationId xmlns:a16="http://schemas.microsoft.com/office/drawing/2014/main" id="{A0417A65-420A-403E-9AA1-F45669B84784}"/>
            </a:ext>
          </a:extLst>
        </xdr:cNvPr>
        <xdr:cNvSpPr txBox="1"/>
      </xdr:nvSpPr>
      <xdr:spPr>
        <a:xfrm>
          <a:off x="5962672" y="2997978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DB7759D-7B54-4B37-97A5-5FE80C580F4B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-6%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638200</xdr:colOff>
      <xdr:row>17</xdr:row>
      <xdr:rowOff>66657</xdr:rowOff>
    </xdr:from>
    <xdr:to>
      <xdr:col>8</xdr:col>
      <xdr:colOff>542950</xdr:colOff>
      <xdr:row>18</xdr:row>
      <xdr:rowOff>185720</xdr:rowOff>
    </xdr:to>
    <xdr:sp macro="" textlink="Hoja4!E41">
      <xdr:nvSpPr>
        <xdr:cNvPr id="115" name="CuadroTexto 114">
          <a:extLst>
            <a:ext uri="{FF2B5EF4-FFF2-40B4-BE49-F238E27FC236}">
              <a16:creationId xmlns:a16="http://schemas.microsoft.com/office/drawing/2014/main" id="{9CC8BA81-B847-4F59-80F7-903B436BF383}"/>
            </a:ext>
          </a:extLst>
        </xdr:cNvPr>
        <xdr:cNvSpPr txBox="1"/>
      </xdr:nvSpPr>
      <xdr:spPr>
        <a:xfrm>
          <a:off x="5972200" y="3305157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DB404F6-993F-42E1-AA63-B9B6A94BC72E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0%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659635</xdr:colOff>
      <xdr:row>19</xdr:row>
      <xdr:rowOff>28554</xdr:rowOff>
    </xdr:from>
    <xdr:to>
      <xdr:col>8</xdr:col>
      <xdr:colOff>564385</xdr:colOff>
      <xdr:row>20</xdr:row>
      <xdr:rowOff>147617</xdr:rowOff>
    </xdr:to>
    <xdr:sp macro="" textlink="Hoja4!E42">
      <xdr:nvSpPr>
        <xdr:cNvPr id="116" name="CuadroTexto 115">
          <a:extLst>
            <a:ext uri="{FF2B5EF4-FFF2-40B4-BE49-F238E27FC236}">
              <a16:creationId xmlns:a16="http://schemas.microsoft.com/office/drawing/2014/main" id="{426E6110-6436-4BF9-A863-86F2D9BCEFFE}"/>
            </a:ext>
          </a:extLst>
        </xdr:cNvPr>
        <xdr:cNvSpPr txBox="1"/>
      </xdr:nvSpPr>
      <xdr:spPr>
        <a:xfrm>
          <a:off x="5993635" y="3648054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B44C4EB-3B81-470D-AA4D-A6D9DBA9A46F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-9%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621537</xdr:colOff>
      <xdr:row>21</xdr:row>
      <xdr:rowOff>26171</xdr:rowOff>
    </xdr:from>
    <xdr:to>
      <xdr:col>8</xdr:col>
      <xdr:colOff>526287</xdr:colOff>
      <xdr:row>22</xdr:row>
      <xdr:rowOff>145234</xdr:rowOff>
    </xdr:to>
    <xdr:sp macro="" textlink="Hoja4!E43">
      <xdr:nvSpPr>
        <xdr:cNvPr id="117" name="CuadroTexto 116">
          <a:extLst>
            <a:ext uri="{FF2B5EF4-FFF2-40B4-BE49-F238E27FC236}">
              <a16:creationId xmlns:a16="http://schemas.microsoft.com/office/drawing/2014/main" id="{C1EA1DAB-C9ED-4067-B363-2F8DB5AA063A}"/>
            </a:ext>
          </a:extLst>
        </xdr:cNvPr>
        <xdr:cNvSpPr txBox="1"/>
      </xdr:nvSpPr>
      <xdr:spPr>
        <a:xfrm>
          <a:off x="5955537" y="4026671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E7625C9-4959-4D7F-8BC9-D1D65B351284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0%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73816</xdr:colOff>
      <xdr:row>2</xdr:row>
      <xdr:rowOff>157165</xdr:rowOff>
    </xdr:from>
    <xdr:to>
      <xdr:col>9</xdr:col>
      <xdr:colOff>740566</xdr:colOff>
      <xdr:row>4</xdr:row>
      <xdr:rowOff>85728</xdr:rowOff>
    </xdr:to>
    <xdr:sp macro="" textlink="Hoja4!C32">
      <xdr:nvSpPr>
        <xdr:cNvPr id="118" name="CuadroTexto 117">
          <a:extLst>
            <a:ext uri="{FF2B5EF4-FFF2-40B4-BE49-F238E27FC236}">
              <a16:creationId xmlns:a16="http://schemas.microsoft.com/office/drawing/2014/main" id="{28BA507A-D436-450C-B558-68D65B0EF6F4}"/>
            </a:ext>
          </a:extLst>
        </xdr:cNvPr>
        <xdr:cNvSpPr txBox="1"/>
      </xdr:nvSpPr>
      <xdr:spPr>
        <a:xfrm>
          <a:off x="6931816" y="538165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281BAA8-DC4D-473E-B817-8E195D1E4E68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37%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71436</xdr:colOff>
      <xdr:row>4</xdr:row>
      <xdr:rowOff>71439</xdr:rowOff>
    </xdr:from>
    <xdr:to>
      <xdr:col>9</xdr:col>
      <xdr:colOff>738186</xdr:colOff>
      <xdr:row>6</xdr:row>
      <xdr:rowOff>2</xdr:rowOff>
    </xdr:to>
    <xdr:sp macro="" textlink="Hoja4!C33">
      <xdr:nvSpPr>
        <xdr:cNvPr id="119" name="CuadroTexto 118">
          <a:extLst>
            <a:ext uri="{FF2B5EF4-FFF2-40B4-BE49-F238E27FC236}">
              <a16:creationId xmlns:a16="http://schemas.microsoft.com/office/drawing/2014/main" id="{F267708D-358E-485B-B810-A500D9D91BF5}"/>
            </a:ext>
          </a:extLst>
        </xdr:cNvPr>
        <xdr:cNvSpPr txBox="1"/>
      </xdr:nvSpPr>
      <xdr:spPr>
        <a:xfrm>
          <a:off x="6929436" y="833439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9DD7410-B9B4-4D22-82B3-CA27D37CD9FE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17%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69055</xdr:colOff>
      <xdr:row>6</xdr:row>
      <xdr:rowOff>21433</xdr:rowOff>
    </xdr:from>
    <xdr:to>
      <xdr:col>9</xdr:col>
      <xdr:colOff>735805</xdr:colOff>
      <xdr:row>7</xdr:row>
      <xdr:rowOff>140496</xdr:rowOff>
    </xdr:to>
    <xdr:sp macro="" textlink="Hoja4!C34">
      <xdr:nvSpPr>
        <xdr:cNvPr id="120" name="CuadroTexto 119">
          <a:extLst>
            <a:ext uri="{FF2B5EF4-FFF2-40B4-BE49-F238E27FC236}">
              <a16:creationId xmlns:a16="http://schemas.microsoft.com/office/drawing/2014/main" id="{38EDED65-1CBE-43C0-BA6E-59D98E7F0247}"/>
            </a:ext>
          </a:extLst>
        </xdr:cNvPr>
        <xdr:cNvSpPr txBox="1"/>
      </xdr:nvSpPr>
      <xdr:spPr>
        <a:xfrm>
          <a:off x="6927055" y="1164433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306CA82-EEDB-4EFA-A3A7-1F803AC7A491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32%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78583</xdr:colOff>
      <xdr:row>7</xdr:row>
      <xdr:rowOff>114299</xdr:rowOff>
    </xdr:from>
    <xdr:to>
      <xdr:col>9</xdr:col>
      <xdr:colOff>745333</xdr:colOff>
      <xdr:row>9</xdr:row>
      <xdr:rowOff>42862</xdr:rowOff>
    </xdr:to>
    <xdr:sp macro="" textlink="Hoja4!C35">
      <xdr:nvSpPr>
        <xdr:cNvPr id="121" name="CuadroTexto 120">
          <a:extLst>
            <a:ext uri="{FF2B5EF4-FFF2-40B4-BE49-F238E27FC236}">
              <a16:creationId xmlns:a16="http://schemas.microsoft.com/office/drawing/2014/main" id="{72178A4C-8A7F-4A37-8CB1-8B77D2051D9C}"/>
            </a:ext>
          </a:extLst>
        </xdr:cNvPr>
        <xdr:cNvSpPr txBox="1"/>
      </xdr:nvSpPr>
      <xdr:spPr>
        <a:xfrm>
          <a:off x="6936583" y="1447799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5892C9C-3221-4171-8B6D-0B108908C00B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3%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88110</xdr:colOff>
      <xdr:row>9</xdr:row>
      <xdr:rowOff>40478</xdr:rowOff>
    </xdr:from>
    <xdr:to>
      <xdr:col>9</xdr:col>
      <xdr:colOff>754860</xdr:colOff>
      <xdr:row>10</xdr:row>
      <xdr:rowOff>159541</xdr:rowOff>
    </xdr:to>
    <xdr:sp macro="" textlink="Hoja4!C36">
      <xdr:nvSpPr>
        <xdr:cNvPr id="122" name="CuadroTexto 121">
          <a:extLst>
            <a:ext uri="{FF2B5EF4-FFF2-40B4-BE49-F238E27FC236}">
              <a16:creationId xmlns:a16="http://schemas.microsoft.com/office/drawing/2014/main" id="{05216353-DD89-4A2D-AB6E-A70344881B00}"/>
            </a:ext>
          </a:extLst>
        </xdr:cNvPr>
        <xdr:cNvSpPr txBox="1"/>
      </xdr:nvSpPr>
      <xdr:spPr>
        <a:xfrm>
          <a:off x="6946110" y="1754978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B717D25-7599-4E79-93C0-C9191E4F61A8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27%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85731</xdr:colOff>
      <xdr:row>10</xdr:row>
      <xdr:rowOff>145250</xdr:rowOff>
    </xdr:from>
    <xdr:to>
      <xdr:col>9</xdr:col>
      <xdr:colOff>752481</xdr:colOff>
      <xdr:row>12</xdr:row>
      <xdr:rowOff>73813</xdr:rowOff>
    </xdr:to>
    <xdr:sp macro="" textlink="Hoja4!C37">
      <xdr:nvSpPr>
        <xdr:cNvPr id="123" name="CuadroTexto 122">
          <a:extLst>
            <a:ext uri="{FF2B5EF4-FFF2-40B4-BE49-F238E27FC236}">
              <a16:creationId xmlns:a16="http://schemas.microsoft.com/office/drawing/2014/main" id="{C608C357-C9B7-4D5A-A318-2C25AF6281D1}"/>
            </a:ext>
          </a:extLst>
        </xdr:cNvPr>
        <xdr:cNvSpPr txBox="1"/>
      </xdr:nvSpPr>
      <xdr:spPr>
        <a:xfrm>
          <a:off x="6943731" y="2050250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42F602A-134C-4D85-AED8-7941D32582A6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14%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95259</xdr:colOff>
      <xdr:row>12</xdr:row>
      <xdr:rowOff>59522</xdr:rowOff>
    </xdr:from>
    <xdr:to>
      <xdr:col>10</xdr:col>
      <xdr:colOff>9</xdr:colOff>
      <xdr:row>13</xdr:row>
      <xdr:rowOff>178585</xdr:rowOff>
    </xdr:to>
    <xdr:sp macro="" textlink="Hoja4!C38">
      <xdr:nvSpPr>
        <xdr:cNvPr id="124" name="CuadroTexto 123">
          <a:extLst>
            <a:ext uri="{FF2B5EF4-FFF2-40B4-BE49-F238E27FC236}">
              <a16:creationId xmlns:a16="http://schemas.microsoft.com/office/drawing/2014/main" id="{6D283A78-0297-4EB6-A4C9-E6018E072686}"/>
            </a:ext>
          </a:extLst>
        </xdr:cNvPr>
        <xdr:cNvSpPr txBox="1"/>
      </xdr:nvSpPr>
      <xdr:spPr>
        <a:xfrm>
          <a:off x="6953259" y="2345522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247C386-6BBD-4718-90F4-ED304ABCB140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22%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104787</xdr:colOff>
      <xdr:row>13</xdr:row>
      <xdr:rowOff>188107</xdr:rowOff>
    </xdr:from>
    <xdr:to>
      <xdr:col>10</xdr:col>
      <xdr:colOff>9537</xdr:colOff>
      <xdr:row>15</xdr:row>
      <xdr:rowOff>116670</xdr:rowOff>
    </xdr:to>
    <xdr:sp macro="" textlink="Hoja4!C39">
      <xdr:nvSpPr>
        <xdr:cNvPr id="125" name="CuadroTexto 124">
          <a:extLst>
            <a:ext uri="{FF2B5EF4-FFF2-40B4-BE49-F238E27FC236}">
              <a16:creationId xmlns:a16="http://schemas.microsoft.com/office/drawing/2014/main" id="{2A2A209B-721E-4229-8837-EBF417D6F0B2}"/>
            </a:ext>
          </a:extLst>
        </xdr:cNvPr>
        <xdr:cNvSpPr txBox="1"/>
      </xdr:nvSpPr>
      <xdr:spPr>
        <a:xfrm>
          <a:off x="6962787" y="2664607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D33EBD5-E0F9-4CB7-B6A1-550FDF6E8EE7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39%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114315</xdr:colOff>
      <xdr:row>15</xdr:row>
      <xdr:rowOff>138099</xdr:rowOff>
    </xdr:from>
    <xdr:to>
      <xdr:col>10</xdr:col>
      <xdr:colOff>19065</xdr:colOff>
      <xdr:row>17</xdr:row>
      <xdr:rowOff>66662</xdr:rowOff>
    </xdr:to>
    <xdr:sp macro="" textlink="Hoja4!C40">
      <xdr:nvSpPr>
        <xdr:cNvPr id="126" name="CuadroTexto 125">
          <a:extLst>
            <a:ext uri="{FF2B5EF4-FFF2-40B4-BE49-F238E27FC236}">
              <a16:creationId xmlns:a16="http://schemas.microsoft.com/office/drawing/2014/main" id="{4E1CB8C5-F822-4C6A-871A-94E1E0D267F0}"/>
            </a:ext>
          </a:extLst>
        </xdr:cNvPr>
        <xdr:cNvSpPr txBox="1"/>
      </xdr:nvSpPr>
      <xdr:spPr>
        <a:xfrm>
          <a:off x="6972315" y="2995599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B2317E7-1EA0-4C92-A88D-BD8695AB65E9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39%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123843</xdr:colOff>
      <xdr:row>17</xdr:row>
      <xdr:rowOff>64278</xdr:rowOff>
    </xdr:from>
    <xdr:to>
      <xdr:col>10</xdr:col>
      <xdr:colOff>28593</xdr:colOff>
      <xdr:row>18</xdr:row>
      <xdr:rowOff>183341</xdr:rowOff>
    </xdr:to>
    <xdr:sp macro="" textlink="Hoja4!C41">
      <xdr:nvSpPr>
        <xdr:cNvPr id="127" name="CuadroTexto 126">
          <a:extLst>
            <a:ext uri="{FF2B5EF4-FFF2-40B4-BE49-F238E27FC236}">
              <a16:creationId xmlns:a16="http://schemas.microsoft.com/office/drawing/2014/main" id="{B55DB30C-A4EB-485B-B3B6-D2B5AEEBE1A6}"/>
            </a:ext>
          </a:extLst>
        </xdr:cNvPr>
        <xdr:cNvSpPr txBox="1"/>
      </xdr:nvSpPr>
      <xdr:spPr>
        <a:xfrm>
          <a:off x="6981843" y="3302778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CE8B86A-4AE2-4EA9-9998-93F5A9526C36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48%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109559</xdr:colOff>
      <xdr:row>19</xdr:row>
      <xdr:rowOff>26175</xdr:rowOff>
    </xdr:from>
    <xdr:to>
      <xdr:col>10</xdr:col>
      <xdr:colOff>14309</xdr:colOff>
      <xdr:row>20</xdr:row>
      <xdr:rowOff>145238</xdr:rowOff>
    </xdr:to>
    <xdr:sp macro="" textlink="Hoja4!C42">
      <xdr:nvSpPr>
        <xdr:cNvPr id="128" name="CuadroTexto 127">
          <a:extLst>
            <a:ext uri="{FF2B5EF4-FFF2-40B4-BE49-F238E27FC236}">
              <a16:creationId xmlns:a16="http://schemas.microsoft.com/office/drawing/2014/main" id="{A1B5C9DF-4822-423B-A959-188714DB5894}"/>
            </a:ext>
          </a:extLst>
        </xdr:cNvPr>
        <xdr:cNvSpPr txBox="1"/>
      </xdr:nvSpPr>
      <xdr:spPr>
        <a:xfrm>
          <a:off x="6967559" y="3645675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C59F17F-0744-4F7C-9BD7-678871F107DC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76%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107180</xdr:colOff>
      <xdr:row>21</xdr:row>
      <xdr:rowOff>23792</xdr:rowOff>
    </xdr:from>
    <xdr:to>
      <xdr:col>10</xdr:col>
      <xdr:colOff>11930</xdr:colOff>
      <xdr:row>22</xdr:row>
      <xdr:rowOff>142855</xdr:rowOff>
    </xdr:to>
    <xdr:sp macro="" textlink="Hoja4!C43">
      <xdr:nvSpPr>
        <xdr:cNvPr id="129" name="CuadroTexto 128">
          <a:extLst>
            <a:ext uri="{FF2B5EF4-FFF2-40B4-BE49-F238E27FC236}">
              <a16:creationId xmlns:a16="http://schemas.microsoft.com/office/drawing/2014/main" id="{C37000C7-61AB-47F2-9DD2-A00CCF634EBA}"/>
            </a:ext>
          </a:extLst>
        </xdr:cNvPr>
        <xdr:cNvSpPr txBox="1"/>
      </xdr:nvSpPr>
      <xdr:spPr>
        <a:xfrm>
          <a:off x="6965180" y="4024292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D4EF0DE-6709-46C1-AE18-411C6E9BAC9C}" type="TxLink">
            <a:rPr lang="en-US" sz="11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35%</a:t>
          </a:fld>
          <a:endParaRPr lang="es-AR" sz="11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152403</xdr:colOff>
      <xdr:row>0</xdr:row>
      <xdr:rowOff>92871</xdr:rowOff>
    </xdr:from>
    <xdr:to>
      <xdr:col>14</xdr:col>
      <xdr:colOff>95250</xdr:colOff>
      <xdr:row>22</xdr:row>
      <xdr:rowOff>104776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96" name="Gráfico 95">
              <a:extLst>
                <a:ext uri="{FF2B5EF4-FFF2-40B4-BE49-F238E27FC236}">
                  <a16:creationId xmlns:a16="http://schemas.microsoft.com/office/drawing/2014/main" id="{8E8CD6D3-C143-4EF0-A1E5-C46D7811C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72403" y="92871"/>
              <a:ext cx="2990847" cy="42029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14</xdr:col>
      <xdr:colOff>59533</xdr:colOff>
      <xdr:row>0</xdr:row>
      <xdr:rowOff>95250</xdr:rowOff>
    </xdr:from>
    <xdr:to>
      <xdr:col>18</xdr:col>
      <xdr:colOff>178595</xdr:colOff>
      <xdr:row>22</xdr:row>
      <xdr:rowOff>107155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97" name="Gráfico 96">
              <a:extLst>
                <a:ext uri="{FF2B5EF4-FFF2-40B4-BE49-F238E27FC236}">
                  <a16:creationId xmlns:a16="http://schemas.microsoft.com/office/drawing/2014/main" id="{5191FCFB-F878-4460-9CFD-E5B5ED9943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27533" y="95250"/>
              <a:ext cx="3167062" cy="42029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18</xdr:col>
      <xdr:colOff>214274</xdr:colOff>
      <xdr:row>2</xdr:row>
      <xdr:rowOff>23819</xdr:rowOff>
    </xdr:from>
    <xdr:to>
      <xdr:col>19</xdr:col>
      <xdr:colOff>119024</xdr:colOff>
      <xdr:row>3</xdr:row>
      <xdr:rowOff>142882</xdr:rowOff>
    </xdr:to>
    <xdr:sp macro="" textlink="Hoja4!H56">
      <xdr:nvSpPr>
        <xdr:cNvPr id="98" name="CuadroTexto 97">
          <a:extLst>
            <a:ext uri="{FF2B5EF4-FFF2-40B4-BE49-F238E27FC236}">
              <a16:creationId xmlns:a16="http://schemas.microsoft.com/office/drawing/2014/main" id="{F7AB6123-5553-468F-A4BA-787823D22E7F}"/>
            </a:ext>
          </a:extLst>
        </xdr:cNvPr>
        <xdr:cNvSpPr txBox="1"/>
      </xdr:nvSpPr>
      <xdr:spPr>
        <a:xfrm>
          <a:off x="13930274" y="404819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653DD9E-526A-4294-8B82-6D0C1356E9A3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100%</a:t>
          </a:fld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211893</xdr:colOff>
      <xdr:row>3</xdr:row>
      <xdr:rowOff>140500</xdr:rowOff>
    </xdr:from>
    <xdr:to>
      <xdr:col>19</xdr:col>
      <xdr:colOff>116643</xdr:colOff>
      <xdr:row>5</xdr:row>
      <xdr:rowOff>69063</xdr:rowOff>
    </xdr:to>
    <xdr:sp macro="" textlink="Hoja4!H57">
      <xdr:nvSpPr>
        <xdr:cNvPr id="99" name="CuadroTexto 98">
          <a:extLst>
            <a:ext uri="{FF2B5EF4-FFF2-40B4-BE49-F238E27FC236}">
              <a16:creationId xmlns:a16="http://schemas.microsoft.com/office/drawing/2014/main" id="{706922D1-4AC2-4859-B3C1-51B0AB677F65}"/>
            </a:ext>
          </a:extLst>
        </xdr:cNvPr>
        <xdr:cNvSpPr txBox="1"/>
      </xdr:nvSpPr>
      <xdr:spPr>
        <a:xfrm>
          <a:off x="13927893" y="712000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01F6E6A-F8A2-4304-BEB9-907F0F58F776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100%</a:t>
          </a:fld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209512</xdr:colOff>
      <xdr:row>5</xdr:row>
      <xdr:rowOff>90494</xdr:rowOff>
    </xdr:from>
    <xdr:to>
      <xdr:col>19</xdr:col>
      <xdr:colOff>114262</xdr:colOff>
      <xdr:row>7</xdr:row>
      <xdr:rowOff>19057</xdr:rowOff>
    </xdr:to>
    <xdr:sp macro="" textlink="Hoja4!H58">
      <xdr:nvSpPr>
        <xdr:cNvPr id="100" name="CuadroTexto 99">
          <a:extLst>
            <a:ext uri="{FF2B5EF4-FFF2-40B4-BE49-F238E27FC236}">
              <a16:creationId xmlns:a16="http://schemas.microsoft.com/office/drawing/2014/main" id="{193F7B4C-D30E-4FD5-BEC6-C227464658C4}"/>
            </a:ext>
          </a:extLst>
        </xdr:cNvPr>
        <xdr:cNvSpPr txBox="1"/>
      </xdr:nvSpPr>
      <xdr:spPr>
        <a:xfrm>
          <a:off x="13925512" y="1042994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496E4D3-74F6-46AE-BD35-3392D6E30817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100%</a:t>
          </a:fld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219040</xdr:colOff>
      <xdr:row>6</xdr:row>
      <xdr:rowOff>183360</xdr:rowOff>
    </xdr:from>
    <xdr:to>
      <xdr:col>19</xdr:col>
      <xdr:colOff>123790</xdr:colOff>
      <xdr:row>8</xdr:row>
      <xdr:rowOff>111923</xdr:rowOff>
    </xdr:to>
    <xdr:sp macro="" textlink="Hoja4!H59">
      <xdr:nvSpPr>
        <xdr:cNvPr id="101" name="CuadroTexto 100">
          <a:extLst>
            <a:ext uri="{FF2B5EF4-FFF2-40B4-BE49-F238E27FC236}">
              <a16:creationId xmlns:a16="http://schemas.microsoft.com/office/drawing/2014/main" id="{F88F3295-4CA4-4A8A-9444-8AD139295DE7}"/>
            </a:ext>
          </a:extLst>
        </xdr:cNvPr>
        <xdr:cNvSpPr txBox="1"/>
      </xdr:nvSpPr>
      <xdr:spPr>
        <a:xfrm>
          <a:off x="13935040" y="1326360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5F17642-C87A-40C3-87AA-9CC98590049C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67%</a:t>
          </a:fld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228567</xdr:colOff>
      <xdr:row>8</xdr:row>
      <xdr:rowOff>109539</xdr:rowOff>
    </xdr:from>
    <xdr:to>
      <xdr:col>19</xdr:col>
      <xdr:colOff>133317</xdr:colOff>
      <xdr:row>10</xdr:row>
      <xdr:rowOff>38102</xdr:rowOff>
    </xdr:to>
    <xdr:sp macro="" textlink="Hoja4!H60">
      <xdr:nvSpPr>
        <xdr:cNvPr id="102" name="CuadroTexto 101">
          <a:extLst>
            <a:ext uri="{FF2B5EF4-FFF2-40B4-BE49-F238E27FC236}">
              <a16:creationId xmlns:a16="http://schemas.microsoft.com/office/drawing/2014/main" id="{72A55788-BB06-4D5E-BEE5-DAD71A6C8120}"/>
            </a:ext>
          </a:extLst>
        </xdr:cNvPr>
        <xdr:cNvSpPr txBox="1"/>
      </xdr:nvSpPr>
      <xdr:spPr>
        <a:xfrm>
          <a:off x="13944567" y="1633539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E41E1C5-735C-4686-951F-16CBAD100988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100%</a:t>
          </a:fld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226188</xdr:colOff>
      <xdr:row>10</xdr:row>
      <xdr:rowOff>23811</xdr:rowOff>
    </xdr:from>
    <xdr:to>
      <xdr:col>19</xdr:col>
      <xdr:colOff>130938</xdr:colOff>
      <xdr:row>11</xdr:row>
      <xdr:rowOff>142874</xdr:rowOff>
    </xdr:to>
    <xdr:sp macro="" textlink="Hoja4!H61">
      <xdr:nvSpPr>
        <xdr:cNvPr id="103" name="CuadroTexto 102">
          <a:extLst>
            <a:ext uri="{FF2B5EF4-FFF2-40B4-BE49-F238E27FC236}">
              <a16:creationId xmlns:a16="http://schemas.microsoft.com/office/drawing/2014/main" id="{943BC877-7680-4714-93C9-68CA9A114788}"/>
            </a:ext>
          </a:extLst>
        </xdr:cNvPr>
        <xdr:cNvSpPr txBox="1"/>
      </xdr:nvSpPr>
      <xdr:spPr>
        <a:xfrm>
          <a:off x="13942188" y="1928811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27611A5-28B1-4FFA-B434-EE243C86B1BB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100%</a:t>
          </a:fld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235716</xdr:colOff>
      <xdr:row>11</xdr:row>
      <xdr:rowOff>128583</xdr:rowOff>
    </xdr:from>
    <xdr:to>
      <xdr:col>19</xdr:col>
      <xdr:colOff>140466</xdr:colOff>
      <xdr:row>13</xdr:row>
      <xdr:rowOff>57146</xdr:rowOff>
    </xdr:to>
    <xdr:sp macro="" textlink="Hoja4!H62">
      <xdr:nvSpPr>
        <xdr:cNvPr id="104" name="CuadroTexto 103">
          <a:extLst>
            <a:ext uri="{FF2B5EF4-FFF2-40B4-BE49-F238E27FC236}">
              <a16:creationId xmlns:a16="http://schemas.microsoft.com/office/drawing/2014/main" id="{A6CCC2BA-2892-4D06-9DAD-4AA533CB1FC9}"/>
            </a:ext>
          </a:extLst>
        </xdr:cNvPr>
        <xdr:cNvSpPr txBox="1"/>
      </xdr:nvSpPr>
      <xdr:spPr>
        <a:xfrm>
          <a:off x="13951716" y="2224083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B4237A1-6598-4FFA-B0D4-EB042F796760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76%</a:t>
          </a:fld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245244</xdr:colOff>
      <xdr:row>13</xdr:row>
      <xdr:rowOff>66668</xdr:rowOff>
    </xdr:from>
    <xdr:to>
      <xdr:col>19</xdr:col>
      <xdr:colOff>149994</xdr:colOff>
      <xdr:row>14</xdr:row>
      <xdr:rowOff>185731</xdr:rowOff>
    </xdr:to>
    <xdr:sp macro="" textlink="Hoja4!H63">
      <xdr:nvSpPr>
        <xdr:cNvPr id="105" name="CuadroTexto 104">
          <a:extLst>
            <a:ext uri="{FF2B5EF4-FFF2-40B4-BE49-F238E27FC236}">
              <a16:creationId xmlns:a16="http://schemas.microsoft.com/office/drawing/2014/main" id="{DFCE9536-5978-4F56-BC58-8DB1AD180851}"/>
            </a:ext>
          </a:extLst>
        </xdr:cNvPr>
        <xdr:cNvSpPr txBox="1"/>
      </xdr:nvSpPr>
      <xdr:spPr>
        <a:xfrm>
          <a:off x="13961244" y="2543168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731D580-97F0-4911-B368-117A3FA6475C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0%</a:t>
          </a:fld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254772</xdr:colOff>
      <xdr:row>15</xdr:row>
      <xdr:rowOff>16660</xdr:rowOff>
    </xdr:from>
    <xdr:to>
      <xdr:col>19</xdr:col>
      <xdr:colOff>159522</xdr:colOff>
      <xdr:row>16</xdr:row>
      <xdr:rowOff>135723</xdr:rowOff>
    </xdr:to>
    <xdr:sp macro="" textlink="Hoja4!H64">
      <xdr:nvSpPr>
        <xdr:cNvPr id="144" name="CuadroTexto 143">
          <a:extLst>
            <a:ext uri="{FF2B5EF4-FFF2-40B4-BE49-F238E27FC236}">
              <a16:creationId xmlns:a16="http://schemas.microsoft.com/office/drawing/2014/main" id="{143731AD-FEBE-4BF8-9704-3711EB9F4632}"/>
            </a:ext>
          </a:extLst>
        </xdr:cNvPr>
        <xdr:cNvSpPr txBox="1"/>
      </xdr:nvSpPr>
      <xdr:spPr>
        <a:xfrm>
          <a:off x="13970772" y="2874160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4388C5B-5D37-4616-A7A1-53F398ED302A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100%</a:t>
          </a:fld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264300</xdr:colOff>
      <xdr:row>16</xdr:row>
      <xdr:rowOff>133339</xdr:rowOff>
    </xdr:from>
    <xdr:to>
      <xdr:col>19</xdr:col>
      <xdr:colOff>169050</xdr:colOff>
      <xdr:row>18</xdr:row>
      <xdr:rowOff>61902</xdr:rowOff>
    </xdr:to>
    <xdr:sp macro="" textlink="Hoja4!H65">
      <xdr:nvSpPr>
        <xdr:cNvPr id="145" name="CuadroTexto 144">
          <a:extLst>
            <a:ext uri="{FF2B5EF4-FFF2-40B4-BE49-F238E27FC236}">
              <a16:creationId xmlns:a16="http://schemas.microsoft.com/office/drawing/2014/main" id="{2677D28F-4787-4D9A-B98E-3B968D305650}"/>
            </a:ext>
          </a:extLst>
        </xdr:cNvPr>
        <xdr:cNvSpPr txBox="1"/>
      </xdr:nvSpPr>
      <xdr:spPr>
        <a:xfrm>
          <a:off x="13980300" y="3181339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6E06CEE-B603-40C8-B05F-B0E4D7774E2B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33%</a:t>
          </a:fld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250016</xdr:colOff>
      <xdr:row>18</xdr:row>
      <xdr:rowOff>95236</xdr:rowOff>
    </xdr:from>
    <xdr:to>
      <xdr:col>19</xdr:col>
      <xdr:colOff>154766</xdr:colOff>
      <xdr:row>20</xdr:row>
      <xdr:rowOff>23799</xdr:rowOff>
    </xdr:to>
    <xdr:sp macro="" textlink="Hoja4!H66">
      <xdr:nvSpPr>
        <xdr:cNvPr id="146" name="CuadroTexto 145">
          <a:extLst>
            <a:ext uri="{FF2B5EF4-FFF2-40B4-BE49-F238E27FC236}">
              <a16:creationId xmlns:a16="http://schemas.microsoft.com/office/drawing/2014/main" id="{B2AFE5EE-8E44-4215-A566-5DF3E9E9E0A4}"/>
            </a:ext>
          </a:extLst>
        </xdr:cNvPr>
        <xdr:cNvSpPr txBox="1"/>
      </xdr:nvSpPr>
      <xdr:spPr>
        <a:xfrm>
          <a:off x="13966016" y="3524236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713CC0A-F430-4F61-B8E0-9AE9DCCB05C4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100%</a:t>
          </a:fld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247637</xdr:colOff>
      <xdr:row>20</xdr:row>
      <xdr:rowOff>92853</xdr:rowOff>
    </xdr:from>
    <xdr:to>
      <xdr:col>19</xdr:col>
      <xdr:colOff>152387</xdr:colOff>
      <xdr:row>22</xdr:row>
      <xdr:rowOff>21416</xdr:rowOff>
    </xdr:to>
    <xdr:sp macro="" textlink="Hoja4!H67">
      <xdr:nvSpPr>
        <xdr:cNvPr id="147" name="CuadroTexto 146">
          <a:extLst>
            <a:ext uri="{FF2B5EF4-FFF2-40B4-BE49-F238E27FC236}">
              <a16:creationId xmlns:a16="http://schemas.microsoft.com/office/drawing/2014/main" id="{6AE316F6-9472-4D76-BF98-BE75C41E6BCD}"/>
            </a:ext>
          </a:extLst>
        </xdr:cNvPr>
        <xdr:cNvSpPr txBox="1"/>
      </xdr:nvSpPr>
      <xdr:spPr>
        <a:xfrm>
          <a:off x="13963637" y="3902853"/>
          <a:ext cx="666750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F93FA39-BF66-45B2-96D0-E486EACD83A3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75%</a:t>
          </a:fld>
          <a:endParaRPr lang="es-AR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730250</xdr:colOff>
      <xdr:row>35</xdr:row>
      <xdr:rowOff>42332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8820EE-4540-4FDE-B527-2C4618C05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08250" cy="6709832"/>
        </a:xfrm>
        <a:prstGeom prst="rect">
          <a:avLst/>
        </a:prstGeom>
      </xdr:spPr>
    </xdr:pic>
    <xdr:clientData/>
  </xdr:twoCellAnchor>
  <xdr:twoCellAnchor>
    <xdr:from>
      <xdr:col>8</xdr:col>
      <xdr:colOff>370417</xdr:colOff>
      <xdr:row>0</xdr:row>
      <xdr:rowOff>52916</xdr:rowOff>
    </xdr:from>
    <xdr:to>
      <xdr:col>15</xdr:col>
      <xdr:colOff>160867</xdr:colOff>
      <xdr:row>16</xdr:row>
      <xdr:rowOff>95778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0A1A24-3D72-4CC5-AE0C-FB7D2AE16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52917</xdr:colOff>
      <xdr:row>1</xdr:row>
      <xdr:rowOff>116416</xdr:rowOff>
    </xdr:from>
    <xdr:to>
      <xdr:col>6</xdr:col>
      <xdr:colOff>52917</xdr:colOff>
      <xdr:row>16</xdr:row>
      <xdr:rowOff>2116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183BF461-F6D7-41EB-86E0-B4903B82A0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917" y="30691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232832</xdr:colOff>
      <xdr:row>0</xdr:row>
      <xdr:rowOff>84667</xdr:rowOff>
    </xdr:from>
    <xdr:to>
      <xdr:col>18</xdr:col>
      <xdr:colOff>31750</xdr:colOff>
      <xdr:row>14</xdr:row>
      <xdr:rowOff>169333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VENDEDOR NUEVO 2">
              <a:extLst>
                <a:ext uri="{FF2B5EF4-FFF2-40B4-BE49-F238E27FC236}">
                  <a16:creationId xmlns:a16="http://schemas.microsoft.com/office/drawing/2014/main" id="{2441A1D7-5A98-45BB-BBF5-5FED0ED139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NUEV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62832" y="84667"/>
              <a:ext cx="2084918" cy="27516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6</xdr:col>
      <xdr:colOff>3</xdr:colOff>
      <xdr:row>1</xdr:row>
      <xdr:rowOff>158746</xdr:rowOff>
    </xdr:from>
    <xdr:to>
      <xdr:col>6</xdr:col>
      <xdr:colOff>455087</xdr:colOff>
      <xdr:row>3</xdr:row>
      <xdr:rowOff>10581</xdr:rowOff>
    </xdr:to>
    <xdr:sp macro="" textlink="'info - Share cba '!G5">
      <xdr:nvSpPr>
        <xdr:cNvPr id="6" name="CuadroTexto 5">
          <a:extLst>
            <a:ext uri="{FF2B5EF4-FFF2-40B4-BE49-F238E27FC236}">
              <a16:creationId xmlns:a16="http://schemas.microsoft.com/office/drawing/2014/main" id="{977F84F9-9F3E-4AB3-9CF3-4228F11ADE8E}"/>
            </a:ext>
          </a:extLst>
        </xdr:cNvPr>
        <xdr:cNvSpPr txBox="1"/>
      </xdr:nvSpPr>
      <xdr:spPr>
        <a:xfrm>
          <a:off x="4572003" y="349246"/>
          <a:ext cx="455084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E581192-7A5D-4E28-87CC-F95AEC19EF32}" type="TxLink">
            <a:rPr lang="en-US" sz="12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 -   </a:t>
          </a:fld>
          <a:endParaRPr lang="es-A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755652</xdr:colOff>
      <xdr:row>2</xdr:row>
      <xdr:rowOff>184146</xdr:rowOff>
    </xdr:from>
    <xdr:to>
      <xdr:col>6</xdr:col>
      <xdr:colOff>582086</xdr:colOff>
      <xdr:row>4</xdr:row>
      <xdr:rowOff>148164</xdr:rowOff>
    </xdr:to>
    <xdr:sp macro="" textlink="'info - Share cba '!G6">
      <xdr:nvSpPr>
        <xdr:cNvPr id="7" name="CuadroTexto 6">
          <a:extLst>
            <a:ext uri="{FF2B5EF4-FFF2-40B4-BE49-F238E27FC236}">
              <a16:creationId xmlns:a16="http://schemas.microsoft.com/office/drawing/2014/main" id="{9B9CD8D1-A6A9-47DD-8863-D20A2E14C1EF}"/>
            </a:ext>
          </a:extLst>
        </xdr:cNvPr>
        <xdr:cNvSpPr txBox="1"/>
      </xdr:nvSpPr>
      <xdr:spPr>
        <a:xfrm>
          <a:off x="4565652" y="565146"/>
          <a:ext cx="588434" cy="345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E4BCD7D-EA4F-4A54-BBAB-3599E77EAFD8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759886</xdr:colOff>
      <xdr:row>4</xdr:row>
      <xdr:rowOff>50796</xdr:rowOff>
    </xdr:from>
    <xdr:to>
      <xdr:col>6</xdr:col>
      <xdr:colOff>452970</xdr:colOff>
      <xdr:row>5</xdr:row>
      <xdr:rowOff>93131</xdr:rowOff>
    </xdr:to>
    <xdr:sp macro="" textlink="'info - Share cba '!G7">
      <xdr:nvSpPr>
        <xdr:cNvPr id="8" name="CuadroTexto 7">
          <a:extLst>
            <a:ext uri="{FF2B5EF4-FFF2-40B4-BE49-F238E27FC236}">
              <a16:creationId xmlns:a16="http://schemas.microsoft.com/office/drawing/2014/main" id="{8D8BD2B8-69DA-49E3-B880-DB9AE0B88909}"/>
            </a:ext>
          </a:extLst>
        </xdr:cNvPr>
        <xdr:cNvSpPr txBox="1"/>
      </xdr:nvSpPr>
      <xdr:spPr>
        <a:xfrm>
          <a:off x="4569886" y="812796"/>
          <a:ext cx="455084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6E1EC03-8BC7-420E-9048-3DBAD089AA6A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742953</xdr:colOff>
      <xdr:row>5</xdr:row>
      <xdr:rowOff>55030</xdr:rowOff>
    </xdr:from>
    <xdr:to>
      <xdr:col>6</xdr:col>
      <xdr:colOff>571503</xdr:colOff>
      <xdr:row>7</xdr:row>
      <xdr:rowOff>10580</xdr:rowOff>
    </xdr:to>
    <xdr:sp macro="" textlink="'info - Share cba '!G8">
      <xdr:nvSpPr>
        <xdr:cNvPr id="9" name="CuadroTexto 8">
          <a:extLst>
            <a:ext uri="{FF2B5EF4-FFF2-40B4-BE49-F238E27FC236}">
              <a16:creationId xmlns:a16="http://schemas.microsoft.com/office/drawing/2014/main" id="{D2663274-4831-4AFE-BF6E-C259EFF212B8}"/>
            </a:ext>
          </a:extLst>
        </xdr:cNvPr>
        <xdr:cNvSpPr txBox="1"/>
      </xdr:nvSpPr>
      <xdr:spPr>
        <a:xfrm>
          <a:off x="4552953" y="1007530"/>
          <a:ext cx="590550" cy="336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88070A7-4724-4AF7-B9C5-F6902CB097A5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6353</xdr:colOff>
      <xdr:row>6</xdr:row>
      <xdr:rowOff>91013</xdr:rowOff>
    </xdr:from>
    <xdr:to>
      <xdr:col>6</xdr:col>
      <xdr:colOff>461437</xdr:colOff>
      <xdr:row>7</xdr:row>
      <xdr:rowOff>133348</xdr:rowOff>
    </xdr:to>
    <xdr:sp macro="" textlink="'info - Share cba '!G9">
      <xdr:nvSpPr>
        <xdr:cNvPr id="10" name="CuadroTexto 9">
          <a:extLst>
            <a:ext uri="{FF2B5EF4-FFF2-40B4-BE49-F238E27FC236}">
              <a16:creationId xmlns:a16="http://schemas.microsoft.com/office/drawing/2014/main" id="{26308EFA-A437-4C5E-AB61-7F60A8E97FBE}"/>
            </a:ext>
          </a:extLst>
        </xdr:cNvPr>
        <xdr:cNvSpPr txBox="1"/>
      </xdr:nvSpPr>
      <xdr:spPr>
        <a:xfrm>
          <a:off x="4578353" y="1234013"/>
          <a:ext cx="455084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0806425-2AD1-42FE-9890-6F653B1B166E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751419</xdr:colOff>
      <xdr:row>7</xdr:row>
      <xdr:rowOff>105830</xdr:rowOff>
    </xdr:from>
    <xdr:to>
      <xdr:col>6</xdr:col>
      <xdr:colOff>560919</xdr:colOff>
      <xdr:row>8</xdr:row>
      <xdr:rowOff>179914</xdr:rowOff>
    </xdr:to>
    <xdr:sp macro="" textlink="'info - Share cba '!G10">
      <xdr:nvSpPr>
        <xdr:cNvPr id="11" name="CuadroTexto 10">
          <a:extLst>
            <a:ext uri="{FF2B5EF4-FFF2-40B4-BE49-F238E27FC236}">
              <a16:creationId xmlns:a16="http://schemas.microsoft.com/office/drawing/2014/main" id="{D2B6EB49-ECF5-4A5F-82FC-D817D466FB98}"/>
            </a:ext>
          </a:extLst>
        </xdr:cNvPr>
        <xdr:cNvSpPr txBox="1"/>
      </xdr:nvSpPr>
      <xdr:spPr>
        <a:xfrm>
          <a:off x="4561419" y="1439330"/>
          <a:ext cx="571500" cy="2645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808798F-A754-4FC7-A6A2-97B7D7E2C7AA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745069</xdr:colOff>
      <xdr:row>8</xdr:row>
      <xdr:rowOff>110063</xdr:rowOff>
    </xdr:from>
    <xdr:to>
      <xdr:col>6</xdr:col>
      <xdr:colOff>438153</xdr:colOff>
      <xdr:row>9</xdr:row>
      <xdr:rowOff>152398</xdr:rowOff>
    </xdr:to>
    <xdr:sp macro="" textlink="'info - Share cba '!G11">
      <xdr:nvSpPr>
        <xdr:cNvPr id="12" name="CuadroTexto 11">
          <a:extLst>
            <a:ext uri="{FF2B5EF4-FFF2-40B4-BE49-F238E27FC236}">
              <a16:creationId xmlns:a16="http://schemas.microsoft.com/office/drawing/2014/main" id="{A159DEE8-042F-46B7-9710-F126FEE35112}"/>
            </a:ext>
          </a:extLst>
        </xdr:cNvPr>
        <xdr:cNvSpPr txBox="1"/>
      </xdr:nvSpPr>
      <xdr:spPr>
        <a:xfrm>
          <a:off x="4555069" y="1634063"/>
          <a:ext cx="455084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8BD105A-FEB3-48D7-AE09-F03D1474D8E3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738719</xdr:colOff>
      <xdr:row>9</xdr:row>
      <xdr:rowOff>124879</xdr:rowOff>
    </xdr:from>
    <xdr:to>
      <xdr:col>6</xdr:col>
      <xdr:colOff>431803</xdr:colOff>
      <xdr:row>10</xdr:row>
      <xdr:rowOff>167214</xdr:rowOff>
    </xdr:to>
    <xdr:sp macro="" textlink="'info - Share cba '!G12">
      <xdr:nvSpPr>
        <xdr:cNvPr id="13" name="CuadroTexto 12">
          <a:extLst>
            <a:ext uri="{FF2B5EF4-FFF2-40B4-BE49-F238E27FC236}">
              <a16:creationId xmlns:a16="http://schemas.microsoft.com/office/drawing/2014/main" id="{80FBB25C-A567-46A9-B1C6-8809D925C3D3}"/>
            </a:ext>
          </a:extLst>
        </xdr:cNvPr>
        <xdr:cNvSpPr txBox="1"/>
      </xdr:nvSpPr>
      <xdr:spPr>
        <a:xfrm>
          <a:off x="4548719" y="1839379"/>
          <a:ext cx="455084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075D9DF-A65D-4EEC-8406-1109042C1851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550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753536</xdr:colOff>
      <xdr:row>10</xdr:row>
      <xdr:rowOff>139696</xdr:rowOff>
    </xdr:from>
    <xdr:to>
      <xdr:col>6</xdr:col>
      <xdr:colOff>446620</xdr:colOff>
      <xdr:row>11</xdr:row>
      <xdr:rowOff>182031</xdr:rowOff>
    </xdr:to>
    <xdr:sp macro="" textlink="'info - Share cba '!G13">
      <xdr:nvSpPr>
        <xdr:cNvPr id="14" name="CuadroTexto 13">
          <a:extLst>
            <a:ext uri="{FF2B5EF4-FFF2-40B4-BE49-F238E27FC236}">
              <a16:creationId xmlns:a16="http://schemas.microsoft.com/office/drawing/2014/main" id="{E58CEF3E-98CD-4A95-BB83-748E42E8D6E1}"/>
            </a:ext>
          </a:extLst>
        </xdr:cNvPr>
        <xdr:cNvSpPr txBox="1"/>
      </xdr:nvSpPr>
      <xdr:spPr>
        <a:xfrm>
          <a:off x="4563536" y="2044696"/>
          <a:ext cx="455084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AD69A36-BBE7-44AB-8B20-C84D63B0548D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757770</xdr:colOff>
      <xdr:row>12</xdr:row>
      <xdr:rowOff>6346</xdr:rowOff>
    </xdr:from>
    <xdr:to>
      <xdr:col>6</xdr:col>
      <xdr:colOff>450854</xdr:colOff>
      <xdr:row>13</xdr:row>
      <xdr:rowOff>48681</xdr:rowOff>
    </xdr:to>
    <xdr:sp macro="" textlink="'info - Share cba '!G14">
      <xdr:nvSpPr>
        <xdr:cNvPr id="15" name="CuadroTexto 14">
          <a:extLst>
            <a:ext uri="{FF2B5EF4-FFF2-40B4-BE49-F238E27FC236}">
              <a16:creationId xmlns:a16="http://schemas.microsoft.com/office/drawing/2014/main" id="{DBF2F834-4EA3-4936-9C11-FA76AB5A9857}"/>
            </a:ext>
          </a:extLst>
        </xdr:cNvPr>
        <xdr:cNvSpPr txBox="1"/>
      </xdr:nvSpPr>
      <xdr:spPr>
        <a:xfrm>
          <a:off x="4567770" y="2292346"/>
          <a:ext cx="455084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88444F8-BE61-430C-80E4-A378C5F669E7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1</xdr:colOff>
      <xdr:row>13</xdr:row>
      <xdr:rowOff>10579</xdr:rowOff>
    </xdr:from>
    <xdr:to>
      <xdr:col>6</xdr:col>
      <xdr:colOff>624419</xdr:colOff>
      <xdr:row>14</xdr:row>
      <xdr:rowOff>105830</xdr:rowOff>
    </xdr:to>
    <xdr:sp macro="" textlink="'info - Share cba '!G15">
      <xdr:nvSpPr>
        <xdr:cNvPr id="16" name="CuadroTexto 15">
          <a:extLst>
            <a:ext uri="{FF2B5EF4-FFF2-40B4-BE49-F238E27FC236}">
              <a16:creationId xmlns:a16="http://schemas.microsoft.com/office/drawing/2014/main" id="{DF4EE613-857A-4FB0-88A5-A8C339F858E9}"/>
            </a:ext>
          </a:extLst>
        </xdr:cNvPr>
        <xdr:cNvSpPr txBox="1"/>
      </xdr:nvSpPr>
      <xdr:spPr>
        <a:xfrm>
          <a:off x="4572001" y="2487079"/>
          <a:ext cx="624418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34F9D5A-76B5-46C0-A70A-0C3E8D574550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751420</xdr:colOff>
      <xdr:row>14</xdr:row>
      <xdr:rowOff>10579</xdr:rowOff>
    </xdr:from>
    <xdr:to>
      <xdr:col>6</xdr:col>
      <xdr:colOff>444504</xdr:colOff>
      <xdr:row>15</xdr:row>
      <xdr:rowOff>52914</xdr:rowOff>
    </xdr:to>
    <xdr:sp macro="" textlink="'info - Share cba '!G16">
      <xdr:nvSpPr>
        <xdr:cNvPr id="17" name="CuadroTexto 16">
          <a:extLst>
            <a:ext uri="{FF2B5EF4-FFF2-40B4-BE49-F238E27FC236}">
              <a16:creationId xmlns:a16="http://schemas.microsoft.com/office/drawing/2014/main" id="{F874ED4F-1451-457B-BC01-5BD4A608ECDA}"/>
            </a:ext>
          </a:extLst>
        </xdr:cNvPr>
        <xdr:cNvSpPr txBox="1"/>
      </xdr:nvSpPr>
      <xdr:spPr>
        <a:xfrm>
          <a:off x="4561420" y="2677579"/>
          <a:ext cx="455084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AF91B8D-D3D7-43C6-8542-CE1A24E528D7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512240</xdr:colOff>
      <xdr:row>1</xdr:row>
      <xdr:rowOff>152397</xdr:rowOff>
    </xdr:from>
    <xdr:to>
      <xdr:col>7</xdr:col>
      <xdr:colOff>317500</xdr:colOff>
      <xdr:row>3</xdr:row>
      <xdr:rowOff>42333</xdr:rowOff>
    </xdr:to>
    <xdr:sp macro="" textlink="'info - Share cba '!H5">
      <xdr:nvSpPr>
        <xdr:cNvPr id="18" name="CuadroTexto 17">
          <a:extLst>
            <a:ext uri="{FF2B5EF4-FFF2-40B4-BE49-F238E27FC236}">
              <a16:creationId xmlns:a16="http://schemas.microsoft.com/office/drawing/2014/main" id="{A888A220-1EF1-4C6C-BBAF-190743B0960E}"/>
            </a:ext>
          </a:extLst>
        </xdr:cNvPr>
        <xdr:cNvSpPr txBox="1"/>
      </xdr:nvSpPr>
      <xdr:spPr>
        <a:xfrm>
          <a:off x="5084240" y="342897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9024E03-5197-4EE0-AB4C-E09667B45511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505889</xdr:colOff>
      <xdr:row>2</xdr:row>
      <xdr:rowOff>177797</xdr:rowOff>
    </xdr:from>
    <xdr:to>
      <xdr:col>7</xdr:col>
      <xdr:colOff>332323</xdr:colOff>
      <xdr:row>4</xdr:row>
      <xdr:rowOff>141815</xdr:rowOff>
    </xdr:to>
    <xdr:sp macro="" textlink="'info - Share cba '!H6">
      <xdr:nvSpPr>
        <xdr:cNvPr id="19" name="CuadroTexto 18">
          <a:extLst>
            <a:ext uri="{FF2B5EF4-FFF2-40B4-BE49-F238E27FC236}">
              <a16:creationId xmlns:a16="http://schemas.microsoft.com/office/drawing/2014/main" id="{3B849B30-E089-4C2A-9909-E25A6A94A9AF}"/>
            </a:ext>
          </a:extLst>
        </xdr:cNvPr>
        <xdr:cNvSpPr txBox="1"/>
      </xdr:nvSpPr>
      <xdr:spPr>
        <a:xfrm>
          <a:off x="5077889" y="558797"/>
          <a:ext cx="588434" cy="345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649C761-6878-4087-AE62-8A96E395127E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510123</xdr:colOff>
      <xdr:row>4</xdr:row>
      <xdr:rowOff>44447</xdr:rowOff>
    </xdr:from>
    <xdr:to>
      <xdr:col>7</xdr:col>
      <xdr:colOff>370417</xdr:colOff>
      <xdr:row>5</xdr:row>
      <xdr:rowOff>169333</xdr:rowOff>
    </xdr:to>
    <xdr:sp macro="" textlink="'info - Share cba '!H7">
      <xdr:nvSpPr>
        <xdr:cNvPr id="20" name="CuadroTexto 19">
          <a:extLst>
            <a:ext uri="{FF2B5EF4-FFF2-40B4-BE49-F238E27FC236}">
              <a16:creationId xmlns:a16="http://schemas.microsoft.com/office/drawing/2014/main" id="{6AE49CF3-2A54-4E5C-BBE8-BEEA6EDFC95A}"/>
            </a:ext>
          </a:extLst>
        </xdr:cNvPr>
        <xdr:cNvSpPr txBox="1"/>
      </xdr:nvSpPr>
      <xdr:spPr>
        <a:xfrm>
          <a:off x="5082123" y="806447"/>
          <a:ext cx="622294" cy="315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0FF3F5F-5530-42F7-8602-40C81423AE9F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493190</xdr:colOff>
      <xdr:row>5</xdr:row>
      <xdr:rowOff>48681</xdr:rowOff>
    </xdr:from>
    <xdr:to>
      <xdr:col>7</xdr:col>
      <xdr:colOff>321740</xdr:colOff>
      <xdr:row>7</xdr:row>
      <xdr:rowOff>4231</xdr:rowOff>
    </xdr:to>
    <xdr:sp macro="" textlink="'info - Share cba '!H8">
      <xdr:nvSpPr>
        <xdr:cNvPr id="21" name="CuadroTexto 20">
          <a:extLst>
            <a:ext uri="{FF2B5EF4-FFF2-40B4-BE49-F238E27FC236}">
              <a16:creationId xmlns:a16="http://schemas.microsoft.com/office/drawing/2014/main" id="{5959AF58-EF10-419E-9EE5-560C98434110}"/>
            </a:ext>
          </a:extLst>
        </xdr:cNvPr>
        <xdr:cNvSpPr txBox="1"/>
      </xdr:nvSpPr>
      <xdr:spPr>
        <a:xfrm>
          <a:off x="5065190" y="1001181"/>
          <a:ext cx="590550" cy="336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5E61EA6-7FBD-4A79-8576-926E15ECDA88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518589</xdr:colOff>
      <xdr:row>6</xdr:row>
      <xdr:rowOff>84664</xdr:rowOff>
    </xdr:from>
    <xdr:to>
      <xdr:col>7</xdr:col>
      <xdr:colOff>370416</xdr:colOff>
      <xdr:row>8</xdr:row>
      <xdr:rowOff>0</xdr:rowOff>
    </xdr:to>
    <xdr:sp macro="" textlink="'info - Share cba '!H9">
      <xdr:nvSpPr>
        <xdr:cNvPr id="22" name="CuadroTexto 21">
          <a:extLst>
            <a:ext uri="{FF2B5EF4-FFF2-40B4-BE49-F238E27FC236}">
              <a16:creationId xmlns:a16="http://schemas.microsoft.com/office/drawing/2014/main" id="{25BF7972-0579-4A36-B92F-E095B3FA06D7}"/>
            </a:ext>
          </a:extLst>
        </xdr:cNvPr>
        <xdr:cNvSpPr txBox="1"/>
      </xdr:nvSpPr>
      <xdr:spPr>
        <a:xfrm>
          <a:off x="5090589" y="1227664"/>
          <a:ext cx="613827" cy="296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B447467-7179-43E6-BF24-F924F432389D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501655</xdr:colOff>
      <xdr:row>7</xdr:row>
      <xdr:rowOff>99480</xdr:rowOff>
    </xdr:from>
    <xdr:to>
      <xdr:col>7</xdr:col>
      <xdr:colOff>402166</xdr:colOff>
      <xdr:row>9</xdr:row>
      <xdr:rowOff>31749</xdr:rowOff>
    </xdr:to>
    <xdr:sp macro="" textlink="'info - Share cba '!H10">
      <xdr:nvSpPr>
        <xdr:cNvPr id="23" name="CuadroTexto 22">
          <a:extLst>
            <a:ext uri="{FF2B5EF4-FFF2-40B4-BE49-F238E27FC236}">
              <a16:creationId xmlns:a16="http://schemas.microsoft.com/office/drawing/2014/main" id="{8B9202BB-FC32-4E96-B40C-3142498FEBEC}"/>
            </a:ext>
          </a:extLst>
        </xdr:cNvPr>
        <xdr:cNvSpPr txBox="1"/>
      </xdr:nvSpPr>
      <xdr:spPr>
        <a:xfrm>
          <a:off x="5073655" y="1432980"/>
          <a:ext cx="662511" cy="3132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E770BB5-D238-4212-9007-C9EB2A7373F3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495306</xdr:colOff>
      <xdr:row>8</xdr:row>
      <xdr:rowOff>103714</xdr:rowOff>
    </xdr:from>
    <xdr:to>
      <xdr:col>7</xdr:col>
      <xdr:colOff>349250</xdr:colOff>
      <xdr:row>9</xdr:row>
      <xdr:rowOff>158750</xdr:rowOff>
    </xdr:to>
    <xdr:sp macro="" textlink="'info - Share cba '!H11">
      <xdr:nvSpPr>
        <xdr:cNvPr id="24" name="CuadroTexto 23">
          <a:extLst>
            <a:ext uri="{FF2B5EF4-FFF2-40B4-BE49-F238E27FC236}">
              <a16:creationId xmlns:a16="http://schemas.microsoft.com/office/drawing/2014/main" id="{F72B54FD-A4BF-402C-8EE2-80EBF0FBC140}"/>
            </a:ext>
          </a:extLst>
        </xdr:cNvPr>
        <xdr:cNvSpPr txBox="1"/>
      </xdr:nvSpPr>
      <xdr:spPr>
        <a:xfrm>
          <a:off x="5067306" y="1627714"/>
          <a:ext cx="615944" cy="245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0752051-E3C1-42AE-8C4F-E73FE98D7F82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488955</xdr:colOff>
      <xdr:row>9</xdr:row>
      <xdr:rowOff>118530</xdr:rowOff>
    </xdr:from>
    <xdr:to>
      <xdr:col>7</xdr:col>
      <xdr:colOff>370417</xdr:colOff>
      <xdr:row>11</xdr:row>
      <xdr:rowOff>21167</xdr:rowOff>
    </xdr:to>
    <xdr:sp macro="" textlink="'info - Share cba '!H12">
      <xdr:nvSpPr>
        <xdr:cNvPr id="25" name="CuadroTexto 24">
          <a:extLst>
            <a:ext uri="{FF2B5EF4-FFF2-40B4-BE49-F238E27FC236}">
              <a16:creationId xmlns:a16="http://schemas.microsoft.com/office/drawing/2014/main" id="{04D154AC-8DCB-4EBB-BAE1-3DEA2C01B750}"/>
            </a:ext>
          </a:extLst>
        </xdr:cNvPr>
        <xdr:cNvSpPr txBox="1"/>
      </xdr:nvSpPr>
      <xdr:spPr>
        <a:xfrm>
          <a:off x="5060955" y="1833030"/>
          <a:ext cx="643462" cy="283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48E6310-826D-40B3-90D1-B12F43FD7E65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1,710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503772</xdr:colOff>
      <xdr:row>10</xdr:row>
      <xdr:rowOff>133347</xdr:rowOff>
    </xdr:from>
    <xdr:to>
      <xdr:col>7</xdr:col>
      <xdr:colOff>317499</xdr:colOff>
      <xdr:row>12</xdr:row>
      <xdr:rowOff>52917</xdr:rowOff>
    </xdr:to>
    <xdr:sp macro="" textlink="'info - Share cba '!H13">
      <xdr:nvSpPr>
        <xdr:cNvPr id="26" name="CuadroTexto 25">
          <a:extLst>
            <a:ext uri="{FF2B5EF4-FFF2-40B4-BE49-F238E27FC236}">
              <a16:creationId xmlns:a16="http://schemas.microsoft.com/office/drawing/2014/main" id="{62258562-68CE-4317-8DC7-369ECDDA079B}"/>
            </a:ext>
          </a:extLst>
        </xdr:cNvPr>
        <xdr:cNvSpPr txBox="1"/>
      </xdr:nvSpPr>
      <xdr:spPr>
        <a:xfrm>
          <a:off x="5075772" y="2038347"/>
          <a:ext cx="575727" cy="300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4F709F6-DCAA-46A6-A543-4672AD7F7484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508007</xdr:colOff>
      <xdr:row>11</xdr:row>
      <xdr:rowOff>190497</xdr:rowOff>
    </xdr:from>
    <xdr:to>
      <xdr:col>7</xdr:col>
      <xdr:colOff>455083</xdr:colOff>
      <xdr:row>13</xdr:row>
      <xdr:rowOff>63500</xdr:rowOff>
    </xdr:to>
    <xdr:sp macro="" textlink="'info - Share cba '!H14">
      <xdr:nvSpPr>
        <xdr:cNvPr id="27" name="CuadroTexto 26">
          <a:extLst>
            <a:ext uri="{FF2B5EF4-FFF2-40B4-BE49-F238E27FC236}">
              <a16:creationId xmlns:a16="http://schemas.microsoft.com/office/drawing/2014/main" id="{13F91E8F-886F-474B-AA10-92003D0FC7A8}"/>
            </a:ext>
          </a:extLst>
        </xdr:cNvPr>
        <xdr:cNvSpPr txBox="1"/>
      </xdr:nvSpPr>
      <xdr:spPr>
        <a:xfrm>
          <a:off x="5080007" y="2285997"/>
          <a:ext cx="709076" cy="2540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5E087C1-9525-47FA-A2DB-616C51868421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512237</xdr:colOff>
      <xdr:row>13</xdr:row>
      <xdr:rowOff>4230</xdr:rowOff>
    </xdr:from>
    <xdr:to>
      <xdr:col>7</xdr:col>
      <xdr:colOff>433916</xdr:colOff>
      <xdr:row>14</xdr:row>
      <xdr:rowOff>105833</xdr:rowOff>
    </xdr:to>
    <xdr:sp macro="" textlink="'info - Share cba '!H15">
      <xdr:nvSpPr>
        <xdr:cNvPr id="28" name="CuadroTexto 27">
          <a:extLst>
            <a:ext uri="{FF2B5EF4-FFF2-40B4-BE49-F238E27FC236}">
              <a16:creationId xmlns:a16="http://schemas.microsoft.com/office/drawing/2014/main" id="{A13A7CB3-EE8C-443F-8A97-5EAB4FE4071D}"/>
            </a:ext>
          </a:extLst>
        </xdr:cNvPr>
        <xdr:cNvSpPr txBox="1"/>
      </xdr:nvSpPr>
      <xdr:spPr>
        <a:xfrm>
          <a:off x="5084237" y="2480730"/>
          <a:ext cx="683679" cy="292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2A9FF6F-A9A9-4D5B-BB9D-E4223B738383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501656</xdr:colOff>
      <xdr:row>14</xdr:row>
      <xdr:rowOff>4230</xdr:rowOff>
    </xdr:from>
    <xdr:to>
      <xdr:col>7</xdr:col>
      <xdr:colOff>380999</xdr:colOff>
      <xdr:row>15</xdr:row>
      <xdr:rowOff>116417</xdr:rowOff>
    </xdr:to>
    <xdr:sp macro="" textlink="'info - Share cba '!H16">
      <xdr:nvSpPr>
        <xdr:cNvPr id="29" name="CuadroTexto 28">
          <a:extLst>
            <a:ext uri="{FF2B5EF4-FFF2-40B4-BE49-F238E27FC236}">
              <a16:creationId xmlns:a16="http://schemas.microsoft.com/office/drawing/2014/main" id="{47BD9F26-9DDD-4C43-A8D0-7B10E45ACBEA}"/>
            </a:ext>
          </a:extLst>
        </xdr:cNvPr>
        <xdr:cNvSpPr txBox="1"/>
      </xdr:nvSpPr>
      <xdr:spPr>
        <a:xfrm>
          <a:off x="5073656" y="2671230"/>
          <a:ext cx="641343" cy="30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A66EC57-622D-4814-A3AD-4162C7ED36CE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 -   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529168</xdr:colOff>
      <xdr:row>1</xdr:row>
      <xdr:rowOff>190498</xdr:rowOff>
    </xdr:from>
    <xdr:to>
      <xdr:col>6</xdr:col>
      <xdr:colOff>539750</xdr:colOff>
      <xdr:row>15</xdr:row>
      <xdr:rowOff>84667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FAAA401B-C1AB-4BC5-961C-B4E60DE83BB4}"/>
            </a:ext>
          </a:extLst>
        </xdr:cNvPr>
        <xdr:cNvCxnSpPr/>
      </xdr:nvCxnSpPr>
      <xdr:spPr>
        <a:xfrm>
          <a:off x="5101168" y="380998"/>
          <a:ext cx="10582" cy="2561169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592668</xdr:colOff>
      <xdr:row>0</xdr:row>
      <xdr:rowOff>116418</xdr:rowOff>
    </xdr:from>
    <xdr:to>
      <xdr:col>6</xdr:col>
      <xdr:colOff>656168</xdr:colOff>
      <xdr:row>2</xdr:row>
      <xdr:rowOff>1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78E2A074-83BD-4242-BF44-330FAE215F19}"/>
            </a:ext>
          </a:extLst>
        </xdr:cNvPr>
        <xdr:cNvSpPr txBox="1"/>
      </xdr:nvSpPr>
      <xdr:spPr>
        <a:xfrm>
          <a:off x="4402668" y="116418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bg1"/>
              </a:solidFill>
            </a:rPr>
            <a:t>Vta. 2020</a:t>
          </a:r>
        </a:p>
      </xdr:txBody>
    </xdr:sp>
    <xdr:clientData/>
  </xdr:twoCellAnchor>
  <xdr:twoCellAnchor>
    <xdr:from>
      <xdr:col>6</xdr:col>
      <xdr:colOff>469902</xdr:colOff>
      <xdr:row>0</xdr:row>
      <xdr:rowOff>110069</xdr:rowOff>
    </xdr:from>
    <xdr:to>
      <xdr:col>7</xdr:col>
      <xdr:colOff>533402</xdr:colOff>
      <xdr:row>1</xdr:row>
      <xdr:rowOff>184152</xdr:rowOff>
    </xdr:to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0492940C-C197-4C3C-96F5-EE7927AF9E48}"/>
            </a:ext>
          </a:extLst>
        </xdr:cNvPr>
        <xdr:cNvSpPr txBox="1"/>
      </xdr:nvSpPr>
      <xdr:spPr>
        <a:xfrm>
          <a:off x="5041902" y="110069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bg1"/>
              </a:solidFill>
            </a:rPr>
            <a:t>Potencial</a:t>
          </a:r>
        </a:p>
      </xdr:txBody>
    </xdr:sp>
    <xdr:clientData/>
  </xdr:twoCellAnchor>
  <xdr:twoCellAnchor editAs="oneCell">
    <xdr:from>
      <xdr:col>0</xdr:col>
      <xdr:colOff>105833</xdr:colOff>
      <xdr:row>19</xdr:row>
      <xdr:rowOff>179918</xdr:rowOff>
    </xdr:from>
    <xdr:to>
      <xdr:col>7</xdr:col>
      <xdr:colOff>265481</xdr:colOff>
      <xdr:row>24</xdr:row>
      <xdr:rowOff>84668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F98664DB-D5C5-4170-B9B8-8BBB16C6D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833" y="3799418"/>
          <a:ext cx="5493648" cy="857250"/>
        </a:xfrm>
        <a:prstGeom prst="rect">
          <a:avLst/>
        </a:prstGeom>
      </xdr:spPr>
    </xdr:pic>
    <xdr:clientData/>
  </xdr:twoCellAnchor>
  <xdr:twoCellAnchor>
    <xdr:from>
      <xdr:col>7</xdr:col>
      <xdr:colOff>385234</xdr:colOff>
      <xdr:row>2</xdr:row>
      <xdr:rowOff>35981</xdr:rowOff>
    </xdr:from>
    <xdr:to>
      <xdr:col>7</xdr:col>
      <xdr:colOff>395816</xdr:colOff>
      <xdr:row>15</xdr:row>
      <xdr:rowOff>120650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4177CF1B-722B-47D3-BE2C-76CB9DFCEB72}"/>
            </a:ext>
          </a:extLst>
        </xdr:cNvPr>
        <xdr:cNvCxnSpPr/>
      </xdr:nvCxnSpPr>
      <xdr:spPr>
        <a:xfrm>
          <a:off x="5719234" y="416981"/>
          <a:ext cx="10582" cy="2561169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378891</xdr:colOff>
      <xdr:row>1</xdr:row>
      <xdr:rowOff>177797</xdr:rowOff>
    </xdr:from>
    <xdr:to>
      <xdr:col>8</xdr:col>
      <xdr:colOff>184151</xdr:colOff>
      <xdr:row>3</xdr:row>
      <xdr:rowOff>67733</xdr:rowOff>
    </xdr:to>
    <xdr:sp macro="" textlink="'info - Share cba '!J5">
      <xdr:nvSpPr>
        <xdr:cNvPr id="35" name="CuadroTexto 34">
          <a:extLst>
            <a:ext uri="{FF2B5EF4-FFF2-40B4-BE49-F238E27FC236}">
              <a16:creationId xmlns:a16="http://schemas.microsoft.com/office/drawing/2014/main" id="{750FF790-B713-4139-822E-0E6037A8F60D}"/>
            </a:ext>
          </a:extLst>
        </xdr:cNvPr>
        <xdr:cNvSpPr txBox="1"/>
      </xdr:nvSpPr>
      <xdr:spPr>
        <a:xfrm>
          <a:off x="5712891" y="368297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68A8846-3BB7-4AF6-BB53-3F6F10ECED22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0%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351374</xdr:colOff>
      <xdr:row>2</xdr:row>
      <xdr:rowOff>182030</xdr:rowOff>
    </xdr:from>
    <xdr:to>
      <xdr:col>8</xdr:col>
      <xdr:colOff>156634</xdr:colOff>
      <xdr:row>4</xdr:row>
      <xdr:rowOff>71966</xdr:rowOff>
    </xdr:to>
    <xdr:sp macro="" textlink="'info - Share cba '!J6">
      <xdr:nvSpPr>
        <xdr:cNvPr id="36" name="CuadroTexto 35">
          <a:extLst>
            <a:ext uri="{FF2B5EF4-FFF2-40B4-BE49-F238E27FC236}">
              <a16:creationId xmlns:a16="http://schemas.microsoft.com/office/drawing/2014/main" id="{672BF6EE-8F58-42D6-A2C9-7A281160C3CF}"/>
            </a:ext>
          </a:extLst>
        </xdr:cNvPr>
        <xdr:cNvSpPr txBox="1"/>
      </xdr:nvSpPr>
      <xdr:spPr>
        <a:xfrm>
          <a:off x="5685374" y="563030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1F40110-6111-4967-850B-A34862E8EA10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0%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355607</xdr:colOff>
      <xdr:row>4</xdr:row>
      <xdr:rowOff>48680</xdr:rowOff>
    </xdr:from>
    <xdr:to>
      <xdr:col>8</xdr:col>
      <xdr:colOff>160867</xdr:colOff>
      <xdr:row>5</xdr:row>
      <xdr:rowOff>129116</xdr:rowOff>
    </xdr:to>
    <xdr:sp macro="" textlink="'info - Share cba '!J7">
      <xdr:nvSpPr>
        <xdr:cNvPr id="37" name="CuadroTexto 36">
          <a:extLst>
            <a:ext uri="{FF2B5EF4-FFF2-40B4-BE49-F238E27FC236}">
              <a16:creationId xmlns:a16="http://schemas.microsoft.com/office/drawing/2014/main" id="{87022C6A-DFBB-4E83-B38C-71DAD218A5FF}"/>
            </a:ext>
          </a:extLst>
        </xdr:cNvPr>
        <xdr:cNvSpPr txBox="1"/>
      </xdr:nvSpPr>
      <xdr:spPr>
        <a:xfrm>
          <a:off x="5689607" y="810680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D461F24-1175-476B-8D39-6BC7A3FD592E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0%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349257</xdr:colOff>
      <xdr:row>5</xdr:row>
      <xdr:rowOff>74080</xdr:rowOff>
    </xdr:from>
    <xdr:to>
      <xdr:col>8</xdr:col>
      <xdr:colOff>154517</xdr:colOff>
      <xdr:row>6</xdr:row>
      <xdr:rowOff>154516</xdr:rowOff>
    </xdr:to>
    <xdr:sp macro="" textlink="'info - Share cba '!J8">
      <xdr:nvSpPr>
        <xdr:cNvPr id="38" name="CuadroTexto 37">
          <a:extLst>
            <a:ext uri="{FF2B5EF4-FFF2-40B4-BE49-F238E27FC236}">
              <a16:creationId xmlns:a16="http://schemas.microsoft.com/office/drawing/2014/main" id="{BB635775-C64E-46D1-AA69-8C24B3F3DF06}"/>
            </a:ext>
          </a:extLst>
        </xdr:cNvPr>
        <xdr:cNvSpPr txBox="1"/>
      </xdr:nvSpPr>
      <xdr:spPr>
        <a:xfrm>
          <a:off x="5683257" y="1026580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C6781DB-D89D-4E97-AE19-FD3FF3171FD0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0%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342907</xdr:colOff>
      <xdr:row>6</xdr:row>
      <xdr:rowOff>99480</xdr:rowOff>
    </xdr:from>
    <xdr:to>
      <xdr:col>8</xdr:col>
      <xdr:colOff>148167</xdr:colOff>
      <xdr:row>7</xdr:row>
      <xdr:rowOff>179916</xdr:rowOff>
    </xdr:to>
    <xdr:sp macro="" textlink="'info - Share cba '!J9">
      <xdr:nvSpPr>
        <xdr:cNvPr id="39" name="CuadroTexto 38">
          <a:extLst>
            <a:ext uri="{FF2B5EF4-FFF2-40B4-BE49-F238E27FC236}">
              <a16:creationId xmlns:a16="http://schemas.microsoft.com/office/drawing/2014/main" id="{CC0EE73A-DD5C-47B7-BCA1-07D3848AA174}"/>
            </a:ext>
          </a:extLst>
        </xdr:cNvPr>
        <xdr:cNvSpPr txBox="1"/>
      </xdr:nvSpPr>
      <xdr:spPr>
        <a:xfrm>
          <a:off x="5676907" y="1242480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0962611-04F1-4E70-BAE2-CFEB69CCA109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0%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357723</xdr:colOff>
      <xdr:row>7</xdr:row>
      <xdr:rowOff>103714</xdr:rowOff>
    </xdr:from>
    <xdr:to>
      <xdr:col>8</xdr:col>
      <xdr:colOff>162983</xdr:colOff>
      <xdr:row>8</xdr:row>
      <xdr:rowOff>184150</xdr:rowOff>
    </xdr:to>
    <xdr:sp macro="" textlink="'info - Share cba '!J10">
      <xdr:nvSpPr>
        <xdr:cNvPr id="40" name="CuadroTexto 39">
          <a:extLst>
            <a:ext uri="{FF2B5EF4-FFF2-40B4-BE49-F238E27FC236}">
              <a16:creationId xmlns:a16="http://schemas.microsoft.com/office/drawing/2014/main" id="{AB36040A-B594-468A-8822-6EC3889B5CB1}"/>
            </a:ext>
          </a:extLst>
        </xdr:cNvPr>
        <xdr:cNvSpPr txBox="1"/>
      </xdr:nvSpPr>
      <xdr:spPr>
        <a:xfrm>
          <a:off x="5691723" y="1437214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3D4AEF6-0835-41BE-81C0-70BEDEBB82CD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0%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351373</xdr:colOff>
      <xdr:row>8</xdr:row>
      <xdr:rowOff>150280</xdr:rowOff>
    </xdr:from>
    <xdr:to>
      <xdr:col>8</xdr:col>
      <xdr:colOff>156633</xdr:colOff>
      <xdr:row>10</xdr:row>
      <xdr:rowOff>40216</xdr:rowOff>
    </xdr:to>
    <xdr:sp macro="" textlink="'info - Share cba '!J11">
      <xdr:nvSpPr>
        <xdr:cNvPr id="41" name="CuadroTexto 40">
          <a:extLst>
            <a:ext uri="{FF2B5EF4-FFF2-40B4-BE49-F238E27FC236}">
              <a16:creationId xmlns:a16="http://schemas.microsoft.com/office/drawing/2014/main" id="{19A6687E-0CD2-4DD2-836D-EF51926762DF}"/>
            </a:ext>
          </a:extLst>
        </xdr:cNvPr>
        <xdr:cNvSpPr txBox="1"/>
      </xdr:nvSpPr>
      <xdr:spPr>
        <a:xfrm>
          <a:off x="5685373" y="1674280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4EFD4BF-28E3-43B0-876F-08D5E2B4EFD2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0%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345023</xdr:colOff>
      <xdr:row>9</xdr:row>
      <xdr:rowOff>186264</xdr:rowOff>
    </xdr:from>
    <xdr:to>
      <xdr:col>8</xdr:col>
      <xdr:colOff>150283</xdr:colOff>
      <xdr:row>11</xdr:row>
      <xdr:rowOff>76200</xdr:rowOff>
    </xdr:to>
    <xdr:sp macro="" textlink="'info - Share cba '!J12">
      <xdr:nvSpPr>
        <xdr:cNvPr id="42" name="CuadroTexto 41">
          <a:extLst>
            <a:ext uri="{FF2B5EF4-FFF2-40B4-BE49-F238E27FC236}">
              <a16:creationId xmlns:a16="http://schemas.microsoft.com/office/drawing/2014/main" id="{C12AEC7D-7C8C-4C60-A669-50F77A8F112D}"/>
            </a:ext>
          </a:extLst>
        </xdr:cNvPr>
        <xdr:cNvSpPr txBox="1"/>
      </xdr:nvSpPr>
      <xdr:spPr>
        <a:xfrm>
          <a:off x="5679023" y="1900764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A204325-0B1B-49EE-940A-1C29E6CFEBA5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152%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349256</xdr:colOff>
      <xdr:row>10</xdr:row>
      <xdr:rowOff>169330</xdr:rowOff>
    </xdr:from>
    <xdr:to>
      <xdr:col>8</xdr:col>
      <xdr:colOff>154516</xdr:colOff>
      <xdr:row>12</xdr:row>
      <xdr:rowOff>59266</xdr:rowOff>
    </xdr:to>
    <xdr:sp macro="" textlink="'info - Share cba '!J13">
      <xdr:nvSpPr>
        <xdr:cNvPr id="43" name="CuadroTexto 42">
          <a:extLst>
            <a:ext uri="{FF2B5EF4-FFF2-40B4-BE49-F238E27FC236}">
              <a16:creationId xmlns:a16="http://schemas.microsoft.com/office/drawing/2014/main" id="{5A3AA57E-BB67-4085-A9D8-2C157FB730EF}"/>
            </a:ext>
          </a:extLst>
        </xdr:cNvPr>
        <xdr:cNvSpPr txBox="1"/>
      </xdr:nvSpPr>
      <xdr:spPr>
        <a:xfrm>
          <a:off x="5683256" y="2074330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704CCFE-0E6C-4EE7-8905-5E8C9E9D9E89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0%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342906</xdr:colOff>
      <xdr:row>12</xdr:row>
      <xdr:rowOff>4230</xdr:rowOff>
    </xdr:from>
    <xdr:to>
      <xdr:col>8</xdr:col>
      <xdr:colOff>148166</xdr:colOff>
      <xdr:row>13</xdr:row>
      <xdr:rowOff>84666</xdr:rowOff>
    </xdr:to>
    <xdr:sp macro="" textlink="'info - Share cba '!J14">
      <xdr:nvSpPr>
        <xdr:cNvPr id="44" name="CuadroTexto 43">
          <a:extLst>
            <a:ext uri="{FF2B5EF4-FFF2-40B4-BE49-F238E27FC236}">
              <a16:creationId xmlns:a16="http://schemas.microsoft.com/office/drawing/2014/main" id="{2BCF556D-F518-4F32-8DC3-9D00B5A74FAB}"/>
            </a:ext>
          </a:extLst>
        </xdr:cNvPr>
        <xdr:cNvSpPr txBox="1"/>
      </xdr:nvSpPr>
      <xdr:spPr>
        <a:xfrm>
          <a:off x="5676906" y="2290230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CBAEA80-3DA5-48EF-8A6B-7BCCBE7825CD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0%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336556</xdr:colOff>
      <xdr:row>13</xdr:row>
      <xdr:rowOff>19046</xdr:rowOff>
    </xdr:from>
    <xdr:to>
      <xdr:col>8</xdr:col>
      <xdr:colOff>141816</xdr:colOff>
      <xdr:row>14</xdr:row>
      <xdr:rowOff>99482</xdr:rowOff>
    </xdr:to>
    <xdr:sp macro="" textlink="'info - Share cba '!J15">
      <xdr:nvSpPr>
        <xdr:cNvPr id="45" name="CuadroTexto 44">
          <a:extLst>
            <a:ext uri="{FF2B5EF4-FFF2-40B4-BE49-F238E27FC236}">
              <a16:creationId xmlns:a16="http://schemas.microsoft.com/office/drawing/2014/main" id="{FD9D45E8-88AE-43EF-9576-E58E726B2274}"/>
            </a:ext>
          </a:extLst>
        </xdr:cNvPr>
        <xdr:cNvSpPr txBox="1"/>
      </xdr:nvSpPr>
      <xdr:spPr>
        <a:xfrm>
          <a:off x="5670556" y="2495546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4657BBF-B90A-4917-B57A-2256437C26F9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0%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340789</xdr:colOff>
      <xdr:row>14</xdr:row>
      <xdr:rowOff>23279</xdr:rowOff>
    </xdr:from>
    <xdr:to>
      <xdr:col>8</xdr:col>
      <xdr:colOff>146049</xdr:colOff>
      <xdr:row>15</xdr:row>
      <xdr:rowOff>103715</xdr:rowOff>
    </xdr:to>
    <xdr:sp macro="" textlink="'info - Share cba '!J16">
      <xdr:nvSpPr>
        <xdr:cNvPr id="46" name="CuadroTexto 45">
          <a:extLst>
            <a:ext uri="{FF2B5EF4-FFF2-40B4-BE49-F238E27FC236}">
              <a16:creationId xmlns:a16="http://schemas.microsoft.com/office/drawing/2014/main" id="{B15BAA82-B171-41AF-B180-B6DA98C87129}"/>
            </a:ext>
          </a:extLst>
        </xdr:cNvPr>
        <xdr:cNvSpPr txBox="1"/>
      </xdr:nvSpPr>
      <xdr:spPr>
        <a:xfrm>
          <a:off x="5674789" y="2690279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F6E5924-4E82-4DE0-8103-8AB3E3E137D5}" type="TxLink"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0%</a:t>
          </a:fld>
          <a:endParaRPr lang="es-AR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336552</xdr:colOff>
      <xdr:row>0</xdr:row>
      <xdr:rowOff>114301</xdr:rowOff>
    </xdr:from>
    <xdr:to>
      <xdr:col>8</xdr:col>
      <xdr:colOff>400052</xdr:colOff>
      <xdr:row>1</xdr:row>
      <xdr:rowOff>188384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CD5D3F9D-DF90-41D2-BD78-5FADA8E9C720}"/>
            </a:ext>
          </a:extLst>
        </xdr:cNvPr>
        <xdr:cNvSpPr txBox="1"/>
      </xdr:nvSpPr>
      <xdr:spPr>
        <a:xfrm>
          <a:off x="5670552" y="114301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bg1"/>
              </a:solidFill>
            </a:rPr>
            <a:t>Vta.2019</a:t>
          </a:r>
        </a:p>
      </xdr:txBody>
    </xdr:sp>
    <xdr:clientData/>
  </xdr:twoCellAnchor>
  <xdr:twoCellAnchor>
    <xdr:from>
      <xdr:col>8</xdr:col>
      <xdr:colOff>237068</xdr:colOff>
      <xdr:row>2</xdr:row>
      <xdr:rowOff>46565</xdr:rowOff>
    </xdr:from>
    <xdr:to>
      <xdr:col>8</xdr:col>
      <xdr:colOff>247650</xdr:colOff>
      <xdr:row>15</xdr:row>
      <xdr:rowOff>131234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3BD17CA5-BC41-415C-BCE3-BA5BD74EE2D1}"/>
            </a:ext>
          </a:extLst>
        </xdr:cNvPr>
        <xdr:cNvCxnSpPr/>
      </xdr:nvCxnSpPr>
      <xdr:spPr>
        <a:xfrm>
          <a:off x="6333068" y="427565"/>
          <a:ext cx="10582" cy="2561169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224374</xdr:colOff>
      <xdr:row>1</xdr:row>
      <xdr:rowOff>171447</xdr:rowOff>
    </xdr:from>
    <xdr:to>
      <xdr:col>9</xdr:col>
      <xdr:colOff>29634</xdr:colOff>
      <xdr:row>3</xdr:row>
      <xdr:rowOff>61383</xdr:rowOff>
    </xdr:to>
    <xdr:sp macro="" textlink="'info - Share cba '!L5">
      <xdr:nvSpPr>
        <xdr:cNvPr id="49" name="CuadroTexto 48">
          <a:extLst>
            <a:ext uri="{FF2B5EF4-FFF2-40B4-BE49-F238E27FC236}">
              <a16:creationId xmlns:a16="http://schemas.microsoft.com/office/drawing/2014/main" id="{A923C471-FC5F-4D51-8866-5772DCC7ED75}"/>
            </a:ext>
          </a:extLst>
        </xdr:cNvPr>
        <xdr:cNvSpPr txBox="1"/>
      </xdr:nvSpPr>
      <xdr:spPr>
        <a:xfrm>
          <a:off x="6320374" y="361947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D09CFC3-73AD-45DD-A1BE-279FEE2A6627}" type="TxLink">
            <a:rPr lang="en-US" sz="1200" b="1" i="0" u="none" strike="noStrike">
              <a:solidFill>
                <a:srgbClr val="FF0000"/>
              </a:solidFill>
              <a:latin typeface="Calibri"/>
              <a:ea typeface="+mn-ea"/>
              <a:cs typeface="Calibri"/>
            </a:rPr>
            <a:pPr marL="0" indent="0"/>
            <a:t>0.0%</a:t>
          </a:fld>
          <a:endParaRPr lang="es-AR" sz="1400" b="1" i="0" u="none" strike="noStrike">
            <a:solidFill>
              <a:srgbClr val="FF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218024</xdr:colOff>
      <xdr:row>2</xdr:row>
      <xdr:rowOff>186263</xdr:rowOff>
    </xdr:from>
    <xdr:to>
      <xdr:col>9</xdr:col>
      <xdr:colOff>23284</xdr:colOff>
      <xdr:row>4</xdr:row>
      <xdr:rowOff>76199</xdr:rowOff>
    </xdr:to>
    <xdr:sp macro="" textlink="'info - Share cba '!L6">
      <xdr:nvSpPr>
        <xdr:cNvPr id="50" name="CuadroTexto 49">
          <a:extLst>
            <a:ext uri="{FF2B5EF4-FFF2-40B4-BE49-F238E27FC236}">
              <a16:creationId xmlns:a16="http://schemas.microsoft.com/office/drawing/2014/main" id="{516C3EBB-2F15-497E-8499-4EEB8F107427}"/>
            </a:ext>
          </a:extLst>
        </xdr:cNvPr>
        <xdr:cNvSpPr txBox="1"/>
      </xdr:nvSpPr>
      <xdr:spPr>
        <a:xfrm>
          <a:off x="6314024" y="567263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68534BF-D686-44A4-B53A-E80A58369FE4}" type="TxLink">
            <a:rPr lang="en-US" sz="1200" b="1" i="0" u="none" strike="noStrike">
              <a:solidFill>
                <a:srgbClr val="FF0000"/>
              </a:solidFill>
              <a:latin typeface="Calibri"/>
              <a:ea typeface="+mn-ea"/>
              <a:cs typeface="Calibri"/>
            </a:rPr>
            <a:pPr marL="0" indent="0"/>
            <a:t>0.0%</a:t>
          </a:fld>
          <a:endParaRPr lang="es-AR" sz="1400" b="1" i="0" u="none" strike="noStrike">
            <a:solidFill>
              <a:srgbClr val="FF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222257</xdr:colOff>
      <xdr:row>4</xdr:row>
      <xdr:rowOff>74080</xdr:rowOff>
    </xdr:from>
    <xdr:to>
      <xdr:col>9</xdr:col>
      <xdr:colOff>27517</xdr:colOff>
      <xdr:row>5</xdr:row>
      <xdr:rowOff>154516</xdr:rowOff>
    </xdr:to>
    <xdr:sp macro="" textlink="'info - Share cba '!L7">
      <xdr:nvSpPr>
        <xdr:cNvPr id="51" name="CuadroTexto 50">
          <a:extLst>
            <a:ext uri="{FF2B5EF4-FFF2-40B4-BE49-F238E27FC236}">
              <a16:creationId xmlns:a16="http://schemas.microsoft.com/office/drawing/2014/main" id="{B4258043-0200-4CE6-A916-F36289A989AD}"/>
            </a:ext>
          </a:extLst>
        </xdr:cNvPr>
        <xdr:cNvSpPr txBox="1"/>
      </xdr:nvSpPr>
      <xdr:spPr>
        <a:xfrm>
          <a:off x="6318257" y="836080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C7B095A-3C84-4AC5-81B9-63B6AFF52260}" type="TxLink">
            <a:rPr lang="en-US" sz="1200" b="1" i="0" u="none" strike="noStrike">
              <a:solidFill>
                <a:srgbClr val="FF0000"/>
              </a:solidFill>
              <a:latin typeface="Calibri"/>
              <a:ea typeface="+mn-ea"/>
              <a:cs typeface="Calibri"/>
            </a:rPr>
            <a:pPr marL="0" indent="0"/>
            <a:t>0.0%</a:t>
          </a:fld>
          <a:endParaRPr lang="es-AR" sz="1400" b="1" i="0" u="none" strike="noStrike">
            <a:solidFill>
              <a:srgbClr val="FF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226490</xdr:colOff>
      <xdr:row>5</xdr:row>
      <xdr:rowOff>99480</xdr:rowOff>
    </xdr:from>
    <xdr:to>
      <xdr:col>9</xdr:col>
      <xdr:colOff>31750</xdr:colOff>
      <xdr:row>6</xdr:row>
      <xdr:rowOff>179916</xdr:rowOff>
    </xdr:to>
    <xdr:sp macro="" textlink="'info - Share cba '!L8">
      <xdr:nvSpPr>
        <xdr:cNvPr id="52" name="CuadroTexto 51">
          <a:extLst>
            <a:ext uri="{FF2B5EF4-FFF2-40B4-BE49-F238E27FC236}">
              <a16:creationId xmlns:a16="http://schemas.microsoft.com/office/drawing/2014/main" id="{4411D3D0-B68B-4B9C-9CF9-15C19F39E9C5}"/>
            </a:ext>
          </a:extLst>
        </xdr:cNvPr>
        <xdr:cNvSpPr txBox="1"/>
      </xdr:nvSpPr>
      <xdr:spPr>
        <a:xfrm>
          <a:off x="6322490" y="1051980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0CDA4B5-B17D-4909-8D7C-9006D22D3600}" type="TxLink">
            <a:rPr lang="en-US" sz="1200" b="1" i="0" u="none" strike="noStrike">
              <a:solidFill>
                <a:srgbClr val="00B050"/>
              </a:solidFill>
              <a:latin typeface="Calibri"/>
              <a:ea typeface="+mn-ea"/>
              <a:cs typeface="Calibri"/>
            </a:rPr>
            <a:pPr marL="0" indent="0"/>
            <a:t>0.0%</a:t>
          </a:fld>
          <a:endParaRPr lang="es-AR" sz="1400" b="1" i="0" u="none" strike="noStrike">
            <a:solidFill>
              <a:srgbClr val="00B05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220140</xdr:colOff>
      <xdr:row>6</xdr:row>
      <xdr:rowOff>114296</xdr:rowOff>
    </xdr:from>
    <xdr:to>
      <xdr:col>9</xdr:col>
      <xdr:colOff>25400</xdr:colOff>
      <xdr:row>8</xdr:row>
      <xdr:rowOff>4232</xdr:rowOff>
    </xdr:to>
    <xdr:sp macro="" textlink="'info - Share cba '!L9">
      <xdr:nvSpPr>
        <xdr:cNvPr id="53" name="CuadroTexto 52">
          <a:extLst>
            <a:ext uri="{FF2B5EF4-FFF2-40B4-BE49-F238E27FC236}">
              <a16:creationId xmlns:a16="http://schemas.microsoft.com/office/drawing/2014/main" id="{011F5E9E-E6CB-41AB-8898-A471B9E246C7}"/>
            </a:ext>
          </a:extLst>
        </xdr:cNvPr>
        <xdr:cNvSpPr txBox="1"/>
      </xdr:nvSpPr>
      <xdr:spPr>
        <a:xfrm>
          <a:off x="6316140" y="1257296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9D642E5-AD1B-4C43-9F0A-4ABC2BBEF425}" type="TxLink">
            <a:rPr lang="en-US" sz="1200" b="1" i="0" u="none" strike="noStrike">
              <a:solidFill>
                <a:srgbClr val="00B050"/>
              </a:solidFill>
              <a:latin typeface="Calibri"/>
              <a:ea typeface="+mn-ea"/>
              <a:cs typeface="Calibri"/>
            </a:rPr>
            <a:pPr marL="0" indent="0"/>
            <a:t>0.0%</a:t>
          </a:fld>
          <a:endParaRPr lang="es-AR" sz="1400" b="1" i="0" u="none" strike="noStrike">
            <a:solidFill>
              <a:srgbClr val="00B05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213790</xdr:colOff>
      <xdr:row>7</xdr:row>
      <xdr:rowOff>118530</xdr:rowOff>
    </xdr:from>
    <xdr:to>
      <xdr:col>9</xdr:col>
      <xdr:colOff>19050</xdr:colOff>
      <xdr:row>9</xdr:row>
      <xdr:rowOff>8466</xdr:rowOff>
    </xdr:to>
    <xdr:sp macro="" textlink="'info - Share cba '!L10">
      <xdr:nvSpPr>
        <xdr:cNvPr id="54" name="CuadroTexto 53">
          <a:extLst>
            <a:ext uri="{FF2B5EF4-FFF2-40B4-BE49-F238E27FC236}">
              <a16:creationId xmlns:a16="http://schemas.microsoft.com/office/drawing/2014/main" id="{817DFEB6-0B36-4C11-B5B5-1BAD27A550A6}"/>
            </a:ext>
          </a:extLst>
        </xdr:cNvPr>
        <xdr:cNvSpPr txBox="1"/>
      </xdr:nvSpPr>
      <xdr:spPr>
        <a:xfrm>
          <a:off x="6309790" y="1452030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F8413FB-2DE2-478D-9390-A1FC66FF30B2}" type="TxLink">
            <a:rPr lang="en-US" sz="1200" b="1" i="0" u="none" strike="noStrike">
              <a:solidFill>
                <a:srgbClr val="00B050"/>
              </a:solidFill>
              <a:latin typeface="Calibri"/>
              <a:ea typeface="+mn-ea"/>
              <a:cs typeface="Calibri"/>
            </a:rPr>
            <a:pPr marL="0" indent="0"/>
            <a:t>0.0%</a:t>
          </a:fld>
          <a:endParaRPr lang="es-AR" sz="1400" b="1" i="0" u="none" strike="noStrike">
            <a:solidFill>
              <a:srgbClr val="00B05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218023</xdr:colOff>
      <xdr:row>8</xdr:row>
      <xdr:rowOff>133347</xdr:rowOff>
    </xdr:from>
    <xdr:to>
      <xdr:col>9</xdr:col>
      <xdr:colOff>23283</xdr:colOff>
      <xdr:row>10</xdr:row>
      <xdr:rowOff>23283</xdr:rowOff>
    </xdr:to>
    <xdr:sp macro="" textlink="'info - Share cba '!L11">
      <xdr:nvSpPr>
        <xdr:cNvPr id="55" name="CuadroTexto 54">
          <a:extLst>
            <a:ext uri="{FF2B5EF4-FFF2-40B4-BE49-F238E27FC236}">
              <a16:creationId xmlns:a16="http://schemas.microsoft.com/office/drawing/2014/main" id="{70CAC7BB-54B1-4C0B-AD32-C09B5E02E9BA}"/>
            </a:ext>
          </a:extLst>
        </xdr:cNvPr>
        <xdr:cNvSpPr txBox="1"/>
      </xdr:nvSpPr>
      <xdr:spPr>
        <a:xfrm>
          <a:off x="6314023" y="1657347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C82033F-E934-4DA4-A66A-B7EAD4280785}" type="TxLink">
            <a:rPr lang="en-US" sz="1200" b="1" i="0" u="none" strike="noStrike">
              <a:solidFill>
                <a:srgbClr val="FF0000"/>
              </a:solidFill>
              <a:latin typeface="Calibri"/>
              <a:ea typeface="+mn-ea"/>
              <a:cs typeface="Calibri"/>
            </a:rPr>
            <a:pPr marL="0" indent="0"/>
            <a:t>0.0%</a:t>
          </a:fld>
          <a:endParaRPr lang="es-AR" sz="1400" b="1" i="0" u="none" strike="noStrike">
            <a:solidFill>
              <a:srgbClr val="FF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211673</xdr:colOff>
      <xdr:row>9</xdr:row>
      <xdr:rowOff>179914</xdr:rowOff>
    </xdr:from>
    <xdr:to>
      <xdr:col>9</xdr:col>
      <xdr:colOff>16933</xdr:colOff>
      <xdr:row>11</xdr:row>
      <xdr:rowOff>69850</xdr:rowOff>
    </xdr:to>
    <xdr:sp macro="" textlink="'info - Share cba '!L12">
      <xdr:nvSpPr>
        <xdr:cNvPr id="56" name="CuadroTexto 55">
          <a:extLst>
            <a:ext uri="{FF2B5EF4-FFF2-40B4-BE49-F238E27FC236}">
              <a16:creationId xmlns:a16="http://schemas.microsoft.com/office/drawing/2014/main" id="{03A214F6-D7CD-41AD-9F4D-7EB71026EB3F}"/>
            </a:ext>
          </a:extLst>
        </xdr:cNvPr>
        <xdr:cNvSpPr txBox="1"/>
      </xdr:nvSpPr>
      <xdr:spPr>
        <a:xfrm>
          <a:off x="6307673" y="1894414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B7A1B0B-6957-45E5-8825-730880D2E9FA}" type="TxLink">
            <a:rPr lang="en-US" sz="1200" b="1" i="0" u="none" strike="noStrike">
              <a:solidFill>
                <a:srgbClr val="FF0000"/>
              </a:solidFill>
              <a:latin typeface="Calibri"/>
              <a:ea typeface="+mn-ea"/>
              <a:cs typeface="Calibri"/>
            </a:rPr>
            <a:pPr marL="0" indent="0"/>
            <a:t>3.6%</a:t>
          </a:fld>
          <a:endParaRPr lang="es-AR" sz="1400" b="1" i="0" u="none" strike="noStrike">
            <a:solidFill>
              <a:srgbClr val="FF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205323</xdr:colOff>
      <xdr:row>10</xdr:row>
      <xdr:rowOff>173564</xdr:rowOff>
    </xdr:from>
    <xdr:to>
      <xdr:col>9</xdr:col>
      <xdr:colOff>10583</xdr:colOff>
      <xdr:row>12</xdr:row>
      <xdr:rowOff>63500</xdr:rowOff>
    </xdr:to>
    <xdr:sp macro="" textlink="'info - Share cba '!L13">
      <xdr:nvSpPr>
        <xdr:cNvPr id="57" name="CuadroTexto 56">
          <a:extLst>
            <a:ext uri="{FF2B5EF4-FFF2-40B4-BE49-F238E27FC236}">
              <a16:creationId xmlns:a16="http://schemas.microsoft.com/office/drawing/2014/main" id="{CFCDEF08-5A8A-4AB6-88BA-EDFD5D4012CD}"/>
            </a:ext>
          </a:extLst>
        </xdr:cNvPr>
        <xdr:cNvSpPr txBox="1"/>
      </xdr:nvSpPr>
      <xdr:spPr>
        <a:xfrm>
          <a:off x="6301323" y="2078564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48D31AD-BCF6-4FA7-A55D-8B317D898755}" type="TxLink">
            <a:rPr lang="en-US" sz="1200" b="1" i="0" u="none" strike="noStrike">
              <a:solidFill>
                <a:srgbClr val="00B050"/>
              </a:solidFill>
              <a:latin typeface="Calibri"/>
              <a:ea typeface="+mn-ea"/>
              <a:cs typeface="Calibri"/>
            </a:rPr>
            <a:pPr marL="0" indent="0"/>
            <a:t>0.0%</a:t>
          </a:fld>
          <a:endParaRPr lang="es-AR" sz="1400" b="1" i="0" u="none" strike="noStrike">
            <a:solidFill>
              <a:srgbClr val="00B05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220139</xdr:colOff>
      <xdr:row>12</xdr:row>
      <xdr:rowOff>8464</xdr:rowOff>
    </xdr:from>
    <xdr:to>
      <xdr:col>9</xdr:col>
      <xdr:colOff>25399</xdr:colOff>
      <xdr:row>13</xdr:row>
      <xdr:rowOff>88900</xdr:rowOff>
    </xdr:to>
    <xdr:sp macro="" textlink="'info - Share cba '!L14">
      <xdr:nvSpPr>
        <xdr:cNvPr id="58" name="CuadroTexto 57">
          <a:extLst>
            <a:ext uri="{FF2B5EF4-FFF2-40B4-BE49-F238E27FC236}">
              <a16:creationId xmlns:a16="http://schemas.microsoft.com/office/drawing/2014/main" id="{94D44686-645E-4C6F-9E0F-B6E57CC7D725}"/>
            </a:ext>
          </a:extLst>
        </xdr:cNvPr>
        <xdr:cNvSpPr txBox="1"/>
      </xdr:nvSpPr>
      <xdr:spPr>
        <a:xfrm>
          <a:off x="6316139" y="2294464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4F4356F-A49F-4F41-B943-5C860A073F4A}" type="TxLink">
            <a:rPr lang="en-US" sz="1200" b="1" i="0" u="none" strike="noStrike">
              <a:solidFill>
                <a:srgbClr val="00B050"/>
              </a:solidFill>
              <a:latin typeface="Calibri"/>
              <a:ea typeface="+mn-ea"/>
              <a:cs typeface="Calibri"/>
            </a:rPr>
            <a:pPr marL="0" indent="0"/>
            <a:t>0.0%</a:t>
          </a:fld>
          <a:endParaRPr lang="es-AR" sz="1400" b="1" i="0" u="none" strike="noStrike">
            <a:solidFill>
              <a:srgbClr val="00B05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224372</xdr:colOff>
      <xdr:row>13</xdr:row>
      <xdr:rowOff>23280</xdr:rowOff>
    </xdr:from>
    <xdr:to>
      <xdr:col>9</xdr:col>
      <xdr:colOff>29632</xdr:colOff>
      <xdr:row>14</xdr:row>
      <xdr:rowOff>103716</xdr:rowOff>
    </xdr:to>
    <xdr:sp macro="" textlink="'info - Share cba '!L15">
      <xdr:nvSpPr>
        <xdr:cNvPr id="59" name="CuadroTexto 58">
          <a:extLst>
            <a:ext uri="{FF2B5EF4-FFF2-40B4-BE49-F238E27FC236}">
              <a16:creationId xmlns:a16="http://schemas.microsoft.com/office/drawing/2014/main" id="{F4E5F20E-31AF-4B0D-92FC-8488E9928F7E}"/>
            </a:ext>
          </a:extLst>
        </xdr:cNvPr>
        <xdr:cNvSpPr txBox="1"/>
      </xdr:nvSpPr>
      <xdr:spPr>
        <a:xfrm>
          <a:off x="6320372" y="2499780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1641137-5882-4059-9C67-B106A17A9CA6}" type="TxLink">
            <a:rPr lang="en-US" sz="1200" b="1" i="0" u="none" strike="noStrike">
              <a:solidFill>
                <a:srgbClr val="00B050"/>
              </a:solidFill>
              <a:latin typeface="Calibri"/>
              <a:ea typeface="+mn-ea"/>
              <a:cs typeface="Calibri"/>
            </a:rPr>
            <a:pPr marL="0" indent="0"/>
            <a:t>0.0%</a:t>
          </a:fld>
          <a:endParaRPr lang="es-AR" sz="1400" b="1" i="0" u="none" strike="noStrike">
            <a:solidFill>
              <a:srgbClr val="00B05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239188</xdr:colOff>
      <xdr:row>14</xdr:row>
      <xdr:rowOff>59263</xdr:rowOff>
    </xdr:from>
    <xdr:to>
      <xdr:col>9</xdr:col>
      <xdr:colOff>44448</xdr:colOff>
      <xdr:row>15</xdr:row>
      <xdr:rowOff>139699</xdr:rowOff>
    </xdr:to>
    <xdr:sp macro="" textlink="'info - Share cba '!L16">
      <xdr:nvSpPr>
        <xdr:cNvPr id="60" name="CuadroTexto 59">
          <a:extLst>
            <a:ext uri="{FF2B5EF4-FFF2-40B4-BE49-F238E27FC236}">
              <a16:creationId xmlns:a16="http://schemas.microsoft.com/office/drawing/2014/main" id="{DF1762BE-D381-43E2-BBB2-FEE8A9DDB381}"/>
            </a:ext>
          </a:extLst>
        </xdr:cNvPr>
        <xdr:cNvSpPr txBox="1"/>
      </xdr:nvSpPr>
      <xdr:spPr>
        <a:xfrm>
          <a:off x="6335188" y="2726263"/>
          <a:ext cx="567260" cy="27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78B88D1-1427-452C-AA4D-860A7AEADD7D}" type="TxLink">
            <a:rPr lang="en-US" sz="1200" b="1" i="0" u="none" strike="noStrike">
              <a:solidFill>
                <a:srgbClr val="00B050"/>
              </a:solidFill>
              <a:latin typeface="Calibri"/>
              <a:ea typeface="+mn-ea"/>
              <a:cs typeface="Calibri"/>
            </a:rPr>
            <a:pPr marL="0" indent="0"/>
            <a:t>0.0%</a:t>
          </a:fld>
          <a:endParaRPr lang="es-AR" sz="1400" b="1" i="0" u="none" strike="noStrike">
            <a:solidFill>
              <a:srgbClr val="00B05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171452</xdr:colOff>
      <xdr:row>0</xdr:row>
      <xdr:rowOff>107951</xdr:rowOff>
    </xdr:from>
    <xdr:to>
      <xdr:col>9</xdr:col>
      <xdr:colOff>234952</xdr:colOff>
      <xdr:row>1</xdr:row>
      <xdr:rowOff>182034</xdr:rowOff>
    </xdr:to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A577B96D-8511-4B6F-8078-28D224F4A323}"/>
            </a:ext>
          </a:extLst>
        </xdr:cNvPr>
        <xdr:cNvSpPr txBox="1"/>
      </xdr:nvSpPr>
      <xdr:spPr>
        <a:xfrm>
          <a:off x="6267452" y="107951"/>
          <a:ext cx="825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u="sng">
              <a:solidFill>
                <a:schemeClr val="bg1"/>
              </a:solidFill>
            </a:rPr>
            <a:t>Va.2019</a:t>
          </a:r>
        </a:p>
      </xdr:txBody>
    </xdr:sp>
    <xdr:clientData/>
  </xdr:twoCellAnchor>
  <xdr:twoCellAnchor>
    <xdr:from>
      <xdr:col>7</xdr:col>
      <xdr:colOff>497418</xdr:colOff>
      <xdr:row>16</xdr:row>
      <xdr:rowOff>95250</xdr:rowOff>
    </xdr:from>
    <xdr:to>
      <xdr:col>13</xdr:col>
      <xdr:colOff>497418</xdr:colOff>
      <xdr:row>30</xdr:row>
      <xdr:rowOff>171450</xdr:rowOff>
    </xdr:to>
    <xdr:graphicFrame macro="">
      <xdr:nvGraphicFramePr>
        <xdr:cNvPr id="62" name="Gráfico 61">
          <a:extLst>
            <a:ext uri="{FF2B5EF4-FFF2-40B4-BE49-F238E27FC236}">
              <a16:creationId xmlns:a16="http://schemas.microsoft.com/office/drawing/2014/main" id="{9758897A-7515-4C84-849C-403908AE30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15</xdr:col>
      <xdr:colOff>253997</xdr:colOff>
      <xdr:row>19</xdr:row>
      <xdr:rowOff>42335</xdr:rowOff>
    </xdr:from>
    <xdr:to>
      <xdr:col>18</xdr:col>
      <xdr:colOff>31750</xdr:colOff>
      <xdr:row>30</xdr:row>
      <xdr:rowOff>42335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3" name="Localidad  1">
              <a:extLst>
                <a:ext uri="{FF2B5EF4-FFF2-40B4-BE49-F238E27FC236}">
                  <a16:creationId xmlns:a16="http://schemas.microsoft.com/office/drawing/2014/main" id="{49CEF23D-5334-417D-A510-21930BB722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lidad 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3997" y="3661835"/>
              <a:ext cx="2063753" cy="2095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miliZ/Documents/VENTAS/OBJETIVOS/Base%20Dashoboar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Base%20Dashoboard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iZ" refreshedDate="44105.601658101848" createdVersion="6" refreshedVersion="6" minRefreshableVersion="3" recordCount="689" xr:uid="{FA4A5D87-C5F9-47A0-B4D2-CA4E35CD2A84}">
  <cacheSource type="worksheet">
    <worksheetSource ref="A2:AL691" sheet="Hoja1" r:id="rId2"/>
  </cacheSource>
  <cacheFields count="41">
    <cacheField name="sap" numFmtId="0">
      <sharedItems containsSemiMixedTypes="0" containsString="0" containsNumber="1" containsInteger="1" minValue="2794" maxValue="34431"/>
    </cacheField>
    <cacheField name="NOMBRE" numFmtId="0">
      <sharedItems/>
    </cacheField>
    <cacheField name="N° SAP" numFmtId="0">
      <sharedItems containsSemiMixedTypes="0" containsString="0" containsNumber="1" containsInteger="1" minValue="2794" maxValue="34431"/>
    </cacheField>
    <cacheField name="VENDEDOR NUEVO" numFmtId="0">
      <sharedItems count="14">
        <s v="Natalia"/>
        <s v="Rodrigo"/>
        <s v="Nelson"/>
        <s v="Martin"/>
        <s v="Patricio"/>
        <s v="RBM Rodri"/>
        <s v="Nicolas"/>
        <s v="Juan Pablo"/>
        <s v="Ariel"/>
        <s v="RBM Nico"/>
        <s v="Gerente"/>
        <s v="RBM"/>
        <s v="Guillermo"/>
        <s v="BAJA"/>
      </sharedItems>
    </cacheField>
    <cacheField name="ESTADO" numFmtId="0">
      <sharedItems count="3">
        <s v="Activo"/>
        <s v="Inerte"/>
        <s v="Inactivo"/>
      </sharedItems>
    </cacheField>
    <cacheField name="Localidad " numFmtId="0">
      <sharedItems containsMixedTypes="1" containsNumber="1" containsInteger="1" minValue="0" maxValue="0" count="190">
        <s v="Villa Maria"/>
        <s v="Las Calles"/>
        <s v="Jesus Maria"/>
        <s v="Córdoba"/>
        <s v="Vicuña Mackenna"/>
        <s v="San Francisco"/>
        <s v="Villa Allende"/>
        <s v="Rio Cuarto"/>
        <s v="Villa Dolores"/>
        <s v="Etruria"/>
        <s v="Villa Carlos Paz"/>
        <s v="Cosquin"/>
        <s v="Miramar"/>
        <s v="MORTEROS"/>
        <s v="San Marcos"/>
        <s v="Arguello"/>
        <s v="Serrezuela"/>
        <s v="Unquillo"/>
        <s v="Colonia Caroya"/>
        <s v="San Jose De La Dormida"/>
        <s v="Gral Cabrera"/>
        <s v="Santiago Temple"/>
        <s v="Bell Ville"/>
        <s v="Rio Tercero"/>
        <s v="Canals"/>
        <s v="La Granja"/>
        <s v="Mendiolaza"/>
        <s v="Leones"/>
        <s v="La Paquita"/>
        <s v="Rio Ceballos"/>
        <s v="Transito"/>
        <s v="Wenseslao Escalante"/>
        <s v="Freyre"/>
        <s v="Pueblo Italiano"/>
        <s v="Tantacha"/>
        <s v="Salsipuedes"/>
        <s v="Dean Funes"/>
        <s v="Guiñazu"/>
        <s v="Marcos Juarez"/>
        <s v="Monte Maiz"/>
        <s v="Bialet Masse"/>
        <s v="Chilecito"/>
        <s v="La Rioja"/>
        <s v="Corral De Bustos"/>
        <s v="Obispo trejo"/>
        <s v="Jovita"/>
        <s v="Hernando"/>
        <s v="Las Higueras"/>
        <s v="Las Varillas"/>
        <s v="Saldan"/>
        <s v="Oncativo"/>
        <s v="La Calera"/>
        <s v="La Falda"/>
        <s v="Cruz Del Eje"/>
        <s v="Nono"/>
        <s v="Villa Del Totoral"/>
        <s v="Aimogasta"/>
        <s v="Chamical"/>
        <s v="Salicas"/>
        <s v="Villa Union"/>
        <s v="Morrison"/>
        <s v="Justiniano Posse"/>
        <s v="Laborde"/>
        <s v="La Puerta"/>
        <s v="Santa Rosa De Rio Primero"/>
        <s v="Arroyito"/>
        <s v="Colonia la tordilla"/>
        <s v="Devoto"/>
        <s v="Villa Del Rosario"/>
        <s v="Calchin"/>
        <s v="Almafuerte"/>
        <s v="Berrotaran"/>
        <s v="Coronel Baigorria"/>
        <s v="Holmberg"/>
        <s v="Adelia Maria"/>
        <s v="Coronel Moldes"/>
        <s v="Laboulaye"/>
        <s v="Del Campillo"/>
        <s v="Huinca Renanco"/>
        <s v="Pampayasta"/>
        <s v="Arroyo Cabral"/>
        <s v="Carnerillo"/>
        <s v="Las Perdices"/>
        <s v="Ucacha"/>
        <s v="La Carlota"/>
        <s v="REDUCCION"/>
        <s v="Alta Gracia"/>
        <s v="Villa Gral Belgrano"/>
        <s v="Villa Concepcion el tio"/>
        <s v="elena"/>
        <s v="Lozada"/>
        <s v="Oliva"/>
        <s v="Pilar"/>
        <s v="Rio Segundo"/>
        <s v="Sinsacate"/>
        <s v="Ballesteros"/>
        <s v="Gral Baldissera"/>
        <s v="Pascanas"/>
        <s v="Malvinas Argentinas"/>
        <s v="Montecristo"/>
        <s v="Arias"/>
        <s v="Italo"/>
        <s v="Anisacate"/>
        <s v="Embalse"/>
        <s v="Santa Rosa De Calamuchita"/>
        <s v="Villa Del Dique"/>
        <s v="Las Varas"/>
        <s v="Cavanagh"/>
        <s v="Olta"/>
        <s v="Balnearia"/>
        <s v="Alto Grande"/>
        <s v="Villa Huidobro"/>
        <s v="Rio Seco"/>
        <s v="Sebastian El Cano"/>
        <s v="Famatina"/>
        <s v="El Milagro"/>
        <s v="Camilo Aldao"/>
        <s v="Cruz Alta"/>
        <s v="Monte Buey"/>
        <s v="Isla Verde"/>
        <s v="Alejo Ledesma"/>
        <s v="Matorrales"/>
        <s v="El Arañado"/>
        <s v="Luque"/>
        <s v="Despeñaderos"/>
        <s v="Tosquita"/>
        <s v="San Antonio de Litin"/>
        <s v="Altos De Chipion"/>
        <s v="San Agustin"/>
        <s v="Alejandro Roca"/>
        <s v="La Laguna"/>
        <s v="Mina Clavero"/>
        <s v="Bengolea"/>
        <s v="Capilla Del Monte"/>
        <s v="Tio Pujio"/>
        <s v="Toledo"/>
        <s v="Villa Nueva"/>
        <s v="Huerta Grande"/>
        <s v="Anillaco"/>
        <s v="La Para"/>
        <s v="Las Vertientes"/>
        <s v="Sampacho"/>
        <s v="La Playosa"/>
        <s v="Villa valeria"/>
        <s v="Brinkmann"/>
        <s v="Agua de oro"/>
        <s v="Las Junturas"/>
        <s v="Suco"/>
        <s v="LAS ACEQUIAS"/>
        <s v="Pozo Del Molle"/>
        <s v="El Fortin"/>
        <s v="Noetinger"/>
        <s v="Marull"/>
        <s v="Porteña"/>
        <s v="Pasco"/>
        <s v="Ticino"/>
        <s v="James Craik"/>
        <s v="Laguna Larga"/>
        <s v="Achira"/>
        <s v="Idiazabal"/>
        <s v="La Francia"/>
        <s v="Alcira Gigena"/>
        <s v="Huanchillas"/>
        <s v="San Basilio"/>
        <s v="Gral Levalle"/>
        <s v="Hipolito Buchardo"/>
        <s v="Mattaldi"/>
        <s v="Serrano"/>
        <s v="Santa Eufemia"/>
        <s v="Gral Deheza"/>
        <s v="Charras"/>
        <s v="Malagueño"/>
        <s v="Chepes"/>
        <s v="Bouwer"/>
        <s v="Saturnino Maria Laspiur"/>
        <s v="Villa Taninga"/>
        <s v="San antonio de arredondo"/>
        <s v="villa las rosas"/>
        <s v="La Cumbre"/>
        <s v="Villa De Soto"/>
        <s v="Cura Brochero"/>
        <s v="La Higuera"/>
        <s v="Salsacate"/>
        <s v="San Carlos Minas"/>
        <s v="Piquillin"/>
        <s v="Cañada de Luque"/>
        <s v="Las Arrias"/>
        <s v="Las Peñas"/>
        <s v="Rayo Cortado"/>
        <n v="0" u="1"/>
      </sharedItems>
    </cacheField>
    <cacheField name="Provincia " numFmtId="0">
      <sharedItems containsMixedTypes="1" containsNumber="1" containsInteger="1" minValue="0" maxValue="0" count="3">
        <s v="Córdoba"/>
        <s v="La Rioja"/>
        <n v="0" u="1"/>
      </sharedItems>
    </cacheField>
    <cacheField name="ene-19" numFmtId="0">
      <sharedItems containsSemiMixedTypes="0" containsString="0" containsNumber="1" containsInteger="1" minValue="0" maxValue="361"/>
    </cacheField>
    <cacheField name="feb-19" numFmtId="0">
      <sharedItems containsSemiMixedTypes="0" containsString="0" containsNumber="1" containsInteger="1" minValue="0" maxValue="337"/>
    </cacheField>
    <cacheField name="mar-19" numFmtId="0">
      <sharedItems containsSemiMixedTypes="0" containsString="0" containsNumber="1" containsInteger="1" minValue="0" maxValue="510"/>
    </cacheField>
    <cacheField name="abr-19" numFmtId="0">
      <sharedItems containsSemiMixedTypes="0" containsString="0" containsNumber="1" containsInteger="1" minValue="0" maxValue="872"/>
    </cacheField>
    <cacheField name="may-19" numFmtId="0">
      <sharedItems containsSemiMixedTypes="0" containsString="0" containsNumber="1" containsInteger="1" minValue="0" maxValue="557"/>
    </cacheField>
    <cacheField name="jun-19" numFmtId="0">
      <sharedItems containsSemiMixedTypes="0" containsString="0" containsNumber="1" containsInteger="1" minValue="0" maxValue="502"/>
    </cacheField>
    <cacheField name="jul-19" numFmtId="0">
      <sharedItems containsSemiMixedTypes="0" containsString="0" containsNumber="1" containsInteger="1" minValue="0" maxValue="594"/>
    </cacheField>
    <cacheField name="ago-19" numFmtId="0">
      <sharedItems containsSemiMixedTypes="0" containsString="0" containsNumber="1" containsInteger="1" minValue="0" maxValue="924"/>
    </cacheField>
    <cacheField name="sep-19" numFmtId="0">
      <sharedItems containsSemiMixedTypes="0" containsString="0" containsNumber="1" containsInteger="1" minValue="0" maxValue="120"/>
    </cacheField>
    <cacheField name="oct-19" numFmtId="0">
      <sharedItems containsSemiMixedTypes="0" containsString="0" containsNumber="1" containsInteger="1" minValue="0" maxValue="331"/>
    </cacheField>
    <cacheField name="nov-19" numFmtId="0">
      <sharedItems containsSemiMixedTypes="0" containsString="0" containsNumber="1" containsInteger="1" minValue="0" maxValue="312"/>
    </cacheField>
    <cacheField name="dic-19" numFmtId="0">
      <sharedItems containsSemiMixedTypes="0" containsString="0" containsNumber="1" containsInteger="1" minValue="0" maxValue="315"/>
    </cacheField>
    <cacheField name="enero 28/1" numFmtId="0">
      <sharedItems containsSemiMixedTypes="0" containsString="0" containsNumber="1" containsInteger="1" minValue="0" maxValue="309"/>
    </cacheField>
    <cacheField name="febrero" numFmtId="0">
      <sharedItems containsSemiMixedTypes="0" containsString="0" containsNumber="1" containsInteger="1" minValue="0" maxValue="1004"/>
    </cacheField>
    <cacheField name="marzo" numFmtId="0">
      <sharedItems containsSemiMixedTypes="0" containsString="0" containsNumber="1" containsInteger="1" minValue="0" maxValue="662"/>
    </cacheField>
    <cacheField name="abril" numFmtId="0">
      <sharedItems containsSemiMixedTypes="0" containsString="0" containsNumber="1" containsInteger="1" minValue="-6" maxValue="1410"/>
    </cacheField>
    <cacheField name="mayo" numFmtId="0">
      <sharedItems containsSemiMixedTypes="0" containsString="0" containsNumber="1" containsInteger="1" minValue="-10" maxValue="971"/>
    </cacheField>
    <cacheField name="junio" numFmtId="0">
      <sharedItems containsSemiMixedTypes="0" containsString="0" containsNumber="1" containsInteger="1" minValue="0" maxValue="1230"/>
    </cacheField>
    <cacheField name="julio" numFmtId="0">
      <sharedItems containsSemiMixedTypes="0" containsString="0" containsNumber="1" containsInteger="1" minValue="-3" maxValue="1452"/>
    </cacheField>
    <cacheField name="Agosto" numFmtId="0">
      <sharedItems containsSemiMixedTypes="0" containsString="0" containsNumber="1" containsInteger="1" minValue="-15" maxValue="325"/>
    </cacheField>
    <cacheField name="Septiembre" numFmtId="0">
      <sharedItems containsSemiMixedTypes="0" containsString="0" containsNumber="1" containsInteger="1" minValue="-29" maxValue="858"/>
    </cacheField>
    <cacheField name="Octubre" numFmtId="0">
      <sharedItems containsNonDate="0" containsString="0" containsBlank="1" count="1">
        <m/>
      </sharedItems>
    </cacheField>
    <cacheField name="Noviembre" numFmtId="0">
      <sharedItems containsNonDate="0" containsString="0" containsBlank="1" count="1">
        <m/>
      </sharedItems>
    </cacheField>
    <cacheField name="Diciembre" numFmtId="0">
      <sharedItems containsNonDate="0" containsString="0" containsBlank="1" count="1">
        <m/>
      </sharedItems>
    </cacheField>
    <cacheField name="acumulado 2019" numFmtId="1">
      <sharedItems containsSemiMixedTypes="0" containsString="0" containsNumber="1" containsInteger="1" minValue="0" maxValue="4094"/>
    </cacheField>
    <cacheField name="Acumulado 2020" numFmtId="1">
      <sharedItems containsSemiMixedTypes="0" containsString="0" containsNumber="1" containsInteger="1" minValue="0" maxValue="7200"/>
    </cacheField>
    <cacheField name="Objetivo Volumen" numFmtId="0">
      <sharedItems containsString="0" containsBlank="1" containsNumber="1" containsInteger="1" minValue="0" maxValue="723" count="14">
        <n v="229"/>
        <n v="78"/>
        <n v="304"/>
        <m/>
        <n v="377"/>
        <n v="396"/>
        <n v="10"/>
        <n v="282"/>
        <n v="230"/>
        <n v="106"/>
        <n v="723"/>
        <n v="0"/>
        <n v="12"/>
        <n v="180"/>
      </sharedItems>
    </cacheField>
    <cacheField name="Objetivo Positivacion" numFmtId="0">
      <sharedItems containsString="0" containsBlank="1" containsNumber="1" containsInteger="1" minValue="0" maxValue="64" count="12">
        <n v="6"/>
        <n v="17"/>
        <n v="50"/>
        <m/>
        <n v="64"/>
        <n v="8"/>
        <n v="61"/>
        <n v="44"/>
        <n v="18"/>
        <n v="7"/>
        <n v="0"/>
        <n v="25"/>
      </sharedItems>
    </cacheField>
    <cacheField name="Positi julio" numFmtId="0">
      <sharedItems containsMixedTypes="1" containsNumber="1" containsInteger="1" minValue="1" maxValue="1" count="2">
        <n v="1"/>
        <s v=""/>
      </sharedItems>
    </cacheField>
    <cacheField name="Posi 2020" numFmtId="0">
      <sharedItems containsMixedTypes="1" containsNumber="1" containsInteger="1" minValue="1" maxValue="1" count="2">
        <n v="1"/>
        <s v=""/>
      </sharedItems>
    </cacheField>
    <cacheField name="posi 2019" numFmtId="0">
      <sharedItems containsMixedTypes="1" containsNumber="1" containsInteger="1" minValue="1" maxValue="1" count="2">
        <n v="1"/>
        <s v=""/>
      </sharedItems>
    </cacheField>
    <cacheField name="Mayor crecimiento" numFmtId="0" formula="'Acumulado 2020'/'acumulado 2019'" databaseField="0"/>
    <cacheField name="Menos crecimiento" numFmtId="0" formula="'Acumulado 2020'/'acumulado 2019'" databaseField="0"/>
    <cacheField name="Clientes" numFmtId="0" formula="'Acumulado 2020'/'acumulado 2019'" databaseField="0"/>
  </cacheFields>
  <extLst>
    <ext xmlns:x14="http://schemas.microsoft.com/office/spreadsheetml/2009/9/main" uri="{725AE2AE-9491-48be-B2B4-4EB974FC3084}">
      <x14:pivotCacheDefinition pivotCacheId="68440930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ycoG" refreshedDate="44378.405781597219" createdVersion="6" refreshedVersion="7" minRefreshableVersion="3" recordCount="1588" xr:uid="{5DB7A5AF-50D5-41F0-8F5F-05BD2BB0E732}">
  <cacheSource type="worksheet">
    <worksheetSource ref="A2:AU1048576" sheet="Hoja1" r:id="rId2"/>
  </cacheSource>
  <cacheFields count="54">
    <cacheField name="sap" numFmtId="0">
      <sharedItems containsBlank="1" containsMixedTypes="1" containsNumber="1" containsInteger="1" minValue="2794" maxValue="40615" count="1507">
        <n v="5920"/>
        <n v="5936"/>
        <n v="6598"/>
        <n v="9886"/>
        <n v="30064"/>
        <n v="29042"/>
        <n v="10381"/>
        <n v="4488"/>
        <n v="10534"/>
        <n v="11380"/>
        <n v="6945"/>
        <n v="7475"/>
        <n v="3874"/>
        <n v="5251"/>
        <n v="30407"/>
        <n v="4659"/>
        <n v="9027"/>
        <n v="11759"/>
        <n v="30456"/>
        <n v="6726"/>
        <n v="8441"/>
        <n v="9352"/>
        <n v="3532"/>
        <n v="11038"/>
        <n v="10427"/>
        <n v="10121"/>
        <n v="5564"/>
        <n v="8218"/>
        <n v="5811"/>
        <n v="8044"/>
        <n v="29481"/>
        <n v="3459"/>
        <n v="6193"/>
        <n v="7372"/>
        <n v="27899"/>
        <n v="28925"/>
        <n v="28537"/>
        <n v="8058"/>
        <n v="7838"/>
        <n v="3452"/>
        <n v="8671"/>
        <n v="9241"/>
        <n v="5457"/>
        <n v="4224"/>
        <n v="10279"/>
        <n v="6380"/>
        <n v="6959"/>
        <n v="7522"/>
        <n v="2841"/>
        <n v="31490"/>
        <n v="27624"/>
        <n v="3671"/>
        <n v="29209"/>
        <n v="9125"/>
        <n v="9116"/>
        <n v="3909"/>
        <n v="6551"/>
        <n v="7283"/>
        <n v="3747"/>
        <n v="3935"/>
        <n v="6502"/>
        <n v="7663"/>
        <n v="11105"/>
        <n v="31616"/>
        <n v="29092"/>
        <n v="6322"/>
        <n v="5899"/>
        <n v="8326"/>
        <n v="7392"/>
        <n v="8744"/>
        <n v="10302"/>
        <n v="8474"/>
        <n v="7607"/>
        <n v="11758"/>
        <n v="6334"/>
        <n v="5513"/>
        <n v="8896"/>
        <n v="7701"/>
        <n v="8293"/>
        <n v="8160"/>
        <n v="4781"/>
        <n v="10665"/>
        <n v="3699"/>
        <n v="27629"/>
        <n v="11396"/>
        <n v="29008"/>
        <n v="8754"/>
        <n v="10264"/>
        <n v="10523"/>
        <n v="6798"/>
        <n v="6404"/>
        <n v="10672"/>
        <n v="3934"/>
        <n v="9149"/>
        <n v="28101"/>
        <n v="9745"/>
        <n v="10807"/>
        <n v="10285"/>
        <n v="7161"/>
        <n v="11472"/>
        <n v="5394"/>
        <n v="10091"/>
        <n v="2953"/>
        <n v="11072"/>
        <n v="9535"/>
        <n v="6201"/>
        <n v="9733"/>
        <n v="8977"/>
        <n v="3408"/>
        <n v="11614"/>
        <n v="10304"/>
        <n v="2836"/>
        <n v="3450"/>
        <n v="3112"/>
        <n v="8264"/>
        <n v="27619"/>
        <n v="5659"/>
        <n v="10562"/>
        <n v="29285"/>
        <n v="8892"/>
        <n v="9306"/>
        <n v="10240"/>
        <n v="9223"/>
        <n v="3678"/>
        <n v="4945"/>
        <n v="28610"/>
        <n v="8380"/>
        <n v="8591"/>
        <n v="4779"/>
        <n v="33971"/>
        <n v="27184"/>
        <n v="8582"/>
        <n v="8630"/>
        <n v="5743"/>
        <n v="3318"/>
        <n v="7603"/>
        <n v="8903"/>
        <n v="3381"/>
        <n v="11075"/>
        <n v="7517"/>
        <n v="8766"/>
        <n v="3467"/>
        <n v="4710"/>
        <n v="3438"/>
        <n v="5305"/>
        <n v="34431"/>
        <n v="6965"/>
        <n v="8817"/>
        <n v="11313"/>
        <n v="6112"/>
        <n v="10578"/>
        <n v="3853"/>
        <n v="7576"/>
        <n v="8317"/>
        <n v="29727"/>
        <n v="3397"/>
        <n v="8730"/>
        <n v="3829"/>
        <n v="5474"/>
        <n v="10343"/>
        <n v="31211"/>
        <n v="3007"/>
        <n v="2897"/>
        <n v="5333"/>
        <n v="4986"/>
        <n v="7164"/>
        <n v="8182"/>
        <n v="8078"/>
        <n v="3368"/>
        <n v="8944"/>
        <n v="27917"/>
        <n v="28153"/>
        <n v="5903"/>
        <n v="8421"/>
        <n v="29025"/>
        <n v="6941"/>
        <n v="7380"/>
        <n v="5706"/>
        <n v="29657"/>
        <n v="27639"/>
        <n v="8672"/>
        <n v="5992"/>
        <n v="3421"/>
        <n v="3382"/>
        <n v="6840"/>
        <n v="9929"/>
        <n v="7197"/>
        <n v="9840"/>
        <n v="9808"/>
        <n v="11325"/>
        <n v="7115"/>
        <n v="31586"/>
        <n v="4568"/>
        <n v="7126"/>
        <n v="11051"/>
        <n v="3133"/>
        <n v="6129"/>
        <n v="11609"/>
        <n v="10594"/>
        <n v="28956"/>
        <n v="11080"/>
        <n v="7087"/>
        <n v="3001"/>
        <n v="10873"/>
        <n v="3328"/>
        <n v="31653"/>
        <n v="8684"/>
        <n v="11458"/>
        <n v="28155"/>
        <n v="6939"/>
        <n v="2884"/>
        <n v="3386"/>
        <n v="27628"/>
        <n v="6354"/>
        <n v="10024"/>
        <n v="5580"/>
        <n v="5767"/>
        <n v="8193"/>
        <n v="30523"/>
        <n v="3698"/>
        <n v="5996"/>
        <n v="8751"/>
        <n v="27561"/>
        <n v="11529"/>
        <n v="10753"/>
        <n v="7710"/>
        <n v="10472"/>
        <n v="3406"/>
        <n v="3466"/>
        <n v="8029"/>
        <n v="6920"/>
        <n v="3641"/>
        <n v="2977"/>
        <n v="9971"/>
        <n v="11059"/>
        <n v="8498"/>
        <n v="6830"/>
        <n v="6719"/>
        <n v="7972"/>
        <n v="4778"/>
        <n v="5068"/>
        <n v="11039"/>
        <n v="10456"/>
        <n v="10540"/>
        <n v="6532"/>
        <n v="3825"/>
        <n v="8041"/>
        <n v="10817"/>
        <n v="6374"/>
        <n v="10408"/>
        <n v="4271"/>
        <n v="9309"/>
        <n v="5820"/>
        <n v="6633"/>
        <n v="27106"/>
        <n v="29450"/>
        <n v="30524"/>
        <n v="28577"/>
        <n v="4930"/>
        <n v="5395"/>
        <n v="29734"/>
        <n v="30708"/>
        <n v="29658"/>
        <n v="31722"/>
        <n v="31750"/>
        <n v="11757"/>
        <n v="6055"/>
        <n v="7375"/>
        <n v="9764"/>
        <n v="27637"/>
        <n v="28656"/>
        <n v="8056"/>
        <n v="11400"/>
        <n v="5742"/>
        <n v="27638"/>
        <n v="9250"/>
        <n v="3852"/>
        <n v="9807"/>
        <n v="27049"/>
        <n v="6333"/>
        <n v="9359"/>
        <n v="11076"/>
        <n v="9455"/>
        <n v="8242"/>
        <n v="7352"/>
        <n v="27623"/>
        <n v="29093"/>
        <n v="28961"/>
        <n v="8383"/>
        <n v="28609"/>
        <n v="9337"/>
        <n v="29208"/>
        <n v="5054"/>
        <n v="6954"/>
        <n v="4870"/>
        <n v="10342"/>
        <n v="4585"/>
        <n v="10440"/>
        <n v="3895"/>
        <n v="3033"/>
        <n v="28958"/>
        <n v="28962"/>
        <n v="2902"/>
        <n v="6480"/>
        <n v="11459"/>
        <n v="8350"/>
        <n v="5362"/>
        <n v="9218"/>
        <n v="7765"/>
        <n v="27108"/>
        <n v="34365"/>
        <n v="8879"/>
        <n v="3968"/>
        <n v="28330"/>
        <n v="8153"/>
        <n v="26903"/>
        <n v="3692"/>
        <n v="10554"/>
        <n v="11376"/>
        <n v="8409"/>
        <n v="9002"/>
        <n v="6398"/>
        <n v="8122"/>
        <n v="6005"/>
        <n v="3103"/>
        <n v="5606"/>
        <n v="28157"/>
        <n v="5058"/>
        <n v="5416"/>
        <n v="29366"/>
        <n v="4097"/>
        <n v="3669"/>
        <n v="7055"/>
        <n v="6698"/>
        <n v="8066"/>
        <n v="5883"/>
        <n v="7357"/>
        <n v="27636"/>
        <n v="28959"/>
        <n v="28927"/>
        <n v="10428"/>
        <n v="31124"/>
        <n v="31137"/>
        <n v="31284"/>
        <n v="7379"/>
        <n v="3371"/>
        <n v="4050"/>
        <n v="8940"/>
        <n v="7345"/>
        <n v="4453"/>
        <n v="10898"/>
        <n v="7983"/>
        <n v="6134"/>
        <n v="8772"/>
        <n v="5818"/>
        <n v="10767"/>
        <n v="8664"/>
        <n v="9995"/>
        <n v="3751"/>
        <n v="5550"/>
        <n v="6479"/>
        <n v="5720"/>
        <n v="8481"/>
        <n v="10241"/>
        <n v="5028"/>
        <n v="10480"/>
        <n v="9332"/>
        <n v="10462"/>
        <n v="7661"/>
        <n v="5007"/>
        <n v="8184"/>
        <n v="9933"/>
        <n v="9242"/>
        <n v="5430"/>
        <n v="5035"/>
        <n v="7662"/>
        <n v="4395"/>
        <n v="10097"/>
        <n v="9283"/>
        <n v="10637"/>
        <n v="7496"/>
        <n v="8121"/>
        <n v="10400"/>
        <n v="10132"/>
        <n v="10710"/>
        <n v="9273"/>
        <n v="4282"/>
        <n v="27317"/>
        <n v="27621"/>
        <n v="8039"/>
        <n v="3179"/>
        <n v="27501"/>
        <n v="29620"/>
        <n v="27451"/>
        <n v="28156"/>
        <n v="8226"/>
        <n v="3675"/>
        <n v="10322"/>
        <n v="4785"/>
        <n v="7949"/>
        <n v="11045"/>
        <n v="10945"/>
        <n v="29475"/>
        <n v="6213"/>
        <n v="5186"/>
        <n v="7437"/>
        <n v="6796"/>
        <n v="5588"/>
        <n v="7619"/>
        <n v="7331"/>
        <n v="8524"/>
        <n v="4441"/>
        <n v="11117"/>
        <n v="3530"/>
        <n v="5299"/>
        <n v="7933"/>
        <n v="4223"/>
        <n v="4347"/>
        <n v="3809"/>
        <n v="8490"/>
        <n v="8087"/>
        <n v="6836"/>
        <n v="28320"/>
        <n v="3877"/>
        <n v="7764"/>
        <n v="5240"/>
        <n v="8416"/>
        <n v="10399"/>
        <n v="27622"/>
        <n v="3062"/>
        <n v="10369"/>
        <n v="5162"/>
        <n v="9785"/>
        <n v="3219"/>
        <n v="29448"/>
        <n v="31668"/>
        <n v="6266"/>
        <n v="5353"/>
        <n v="5511"/>
        <n v="3685"/>
        <n v="5489"/>
        <n v="6893"/>
        <n v="5928"/>
        <n v="9251"/>
        <n v="6462"/>
        <n v="5034"/>
        <n v="6727"/>
        <n v="3352"/>
        <n v="6799"/>
        <n v="10414"/>
        <n v="10616"/>
        <n v="29027"/>
        <n v="7473"/>
        <n v="9901"/>
        <n v="2930"/>
        <n v="9847"/>
        <n v="8047"/>
        <n v="11561"/>
        <n v="11387"/>
        <n v="3257"/>
        <n v="11514"/>
        <n v="28460"/>
        <n v="29040"/>
        <n v="8372"/>
        <n v="4999"/>
        <n v="6070"/>
        <n v="3510"/>
        <n v="10021"/>
        <n v="3780"/>
        <n v="10827"/>
        <n v="6687"/>
        <n v="28926"/>
        <n v="7244"/>
        <n v="3229"/>
        <n v="10503"/>
        <n v="3035"/>
        <n v="7489"/>
        <n v="30328"/>
        <n v="27431"/>
        <n v="7431"/>
        <n v="3080"/>
        <n v="29666"/>
        <n v="6933"/>
        <n v="5836"/>
        <n v="27050"/>
        <n v="29089"/>
        <n v="29486"/>
        <n v="5880"/>
        <n v="5546"/>
        <n v="6521"/>
        <n v="10915"/>
        <n v="29384"/>
        <n v="30772"/>
        <n v="29449"/>
        <n v="11586"/>
        <n v="29447"/>
        <n v="30773"/>
        <n v="29377"/>
        <n v="11379"/>
        <n v="11227"/>
        <n v="31249"/>
        <n v="7832"/>
        <n v="10803"/>
        <n v="6319"/>
        <n v="9412"/>
        <n v="7419"/>
        <n v="5119"/>
        <n v="3086"/>
        <n v="10946"/>
        <n v="8891"/>
        <n v="7683"/>
        <n v="6586"/>
        <n v="11607"/>
        <n v="5110"/>
        <n v="6892"/>
        <n v="7307"/>
        <n v="8809"/>
        <n v="8500"/>
        <n v="10938"/>
        <n v="7470"/>
        <n v="9415"/>
        <n v="5351"/>
        <n v="10574"/>
        <n v="3403"/>
        <n v="4616"/>
        <n v="4938"/>
        <n v="4198"/>
        <n v="6814"/>
        <n v="3410"/>
        <n v="6797"/>
        <n v="5222"/>
        <n v="2891"/>
        <n v="7425"/>
        <n v="31840"/>
        <n v="8850"/>
        <n v="4912"/>
        <n v="4296"/>
        <n v="9571"/>
        <n v="9361"/>
        <n v="7381"/>
        <n v="5821"/>
        <n v="3176"/>
        <n v="9534"/>
        <n v="9407"/>
        <n v="7657"/>
        <n v="6905"/>
        <n v="3849"/>
        <n v="9452"/>
        <n v="5238"/>
        <n v="7500"/>
        <n v="10013"/>
        <n v="7510"/>
        <n v="7361"/>
        <n v="8415"/>
        <n v="8715"/>
        <n v="6510"/>
        <n v="3719"/>
        <n v="6367"/>
        <n v="5343"/>
        <n v="5249"/>
        <n v="9738"/>
        <n v="7009"/>
        <n v="2864"/>
        <n v="3039"/>
        <n v="3802"/>
        <n v="6038"/>
        <n v="6650"/>
        <n v="9126"/>
        <n v="3165"/>
        <n v="8699"/>
        <n v="5157"/>
        <n v="6767"/>
        <n v="3892"/>
        <n v="6229"/>
        <n v="3694"/>
        <n v="6152"/>
        <n v="7825"/>
        <n v="11389"/>
        <n v="7702"/>
        <n v="5257"/>
        <n v="8428"/>
        <n v="10697"/>
        <n v="9193"/>
        <n v="9163"/>
        <n v="5831"/>
        <n v="11115"/>
        <n v="9727"/>
        <n v="5981"/>
        <n v="3287"/>
        <n v="5326"/>
        <n v="6967"/>
        <n v="10380"/>
        <n v="8053"/>
        <n v="4451"/>
        <n v="2986"/>
        <n v="5998"/>
        <n v="10563"/>
        <n v="4709"/>
        <n v="6409"/>
        <n v="2835"/>
        <n v="8839"/>
        <n v="11515"/>
        <n v="5298"/>
        <n v="10451"/>
        <n v="8660"/>
        <n v="26858"/>
        <n v="7471"/>
        <n v="4569"/>
        <n v="6537"/>
        <n v="29007"/>
        <n v="8986"/>
        <n v="29945"/>
        <n v="6827"/>
        <n v="5461"/>
        <n v="7374"/>
        <n v="5685"/>
        <n v="5594"/>
        <n v="11319"/>
        <n v="6049"/>
        <n v="9642"/>
        <n v="4093"/>
        <n v="7703"/>
        <n v="10532"/>
        <n v="5773"/>
        <n v="3517"/>
        <n v="4324"/>
        <n v="10791"/>
        <n v="10617"/>
        <n v="4383"/>
        <n v="2794"/>
        <n v="5228"/>
        <n v="6668"/>
        <n v="7675"/>
        <n v="5038"/>
        <n v="5090"/>
        <n v="29622"/>
        <n v="11127"/>
        <n v="10438"/>
        <n v="31323"/>
        <n v="9470"/>
        <n v="7378"/>
        <n v="2938"/>
        <n v="9524"/>
        <n v="11095"/>
        <n v="4499"/>
        <n v="2869"/>
        <n v="3114"/>
        <n v="7991"/>
        <n v="3363"/>
        <n v="9966"/>
        <n v="8015"/>
        <n v="6230"/>
        <n v="5752"/>
        <n v="10785"/>
        <n v="5918"/>
        <n v="5626"/>
        <n v="6390"/>
        <n v="7430"/>
        <n v="7842"/>
        <n v="8378"/>
        <n v="5466"/>
        <n v="4426"/>
        <n v="10296"/>
        <n v="4444"/>
        <n v="5939"/>
        <n v="3936"/>
        <n v="5224"/>
        <n v="7194"/>
        <n v="5206"/>
        <n v="7047"/>
        <n v="2995"/>
        <n v="7410"/>
        <n v="7777"/>
        <n v="2848"/>
        <n v="8483"/>
        <n v="4682"/>
        <n v="8429"/>
        <n v="5684"/>
        <n v="5643"/>
        <n v="4932"/>
        <n v="5519"/>
        <n v="8200"/>
        <n v="6393"/>
        <n v="2942"/>
        <n v="7721"/>
        <n v="8925"/>
        <n v="9644"/>
        <n v="5902"/>
        <n v="6298"/>
        <n v="7311"/>
        <n v="9195"/>
        <n v="10917"/>
        <n v="5070"/>
        <n v="4214"/>
        <n v="3859"/>
        <n v="8425"/>
        <n v="5021"/>
        <n v="9721"/>
        <n v="3390"/>
        <n v="7146"/>
        <n v="11526"/>
        <n v="7382"/>
        <n v="3213"/>
        <n v="3335"/>
        <n v="5590"/>
        <n v="9819"/>
        <n v="6995"/>
        <n v="9643"/>
        <n v="8454"/>
        <n v="11114"/>
        <n v="6097"/>
        <n v="4041"/>
        <n v="7617"/>
        <n v="5846"/>
        <n v="10680"/>
        <n v="10383"/>
        <n v="7173"/>
        <n v="5043"/>
        <n v="5443"/>
        <n v="6122"/>
        <n v="29009"/>
        <n v="10260"/>
        <n v="4677"/>
        <n v="4096"/>
        <n v="9607"/>
        <n v="30063"/>
        <n v="5911"/>
        <n v="7154"/>
        <n v="9626"/>
        <n v="7365"/>
        <n v="9295"/>
        <n v="5313"/>
        <n v="9474"/>
        <n v="6704"/>
        <n v="4356"/>
        <n v="9498"/>
        <n v="6361"/>
        <n v="4558"/>
        <n v="9903"/>
        <n v="8230"/>
        <n v="9639"/>
        <n v="7477"/>
        <n v="4104"/>
        <n v="10888"/>
        <n v="5733"/>
        <n v="9860"/>
        <n v="7846"/>
        <n v="9307"/>
        <n v="8922"/>
        <n v="6587"/>
        <n v="11553"/>
        <n v="10922"/>
        <n v="7963"/>
        <n v="7300"/>
        <n v="6274"/>
        <n v="2898"/>
        <n v="7926"/>
        <n v="6636"/>
        <n v="4358"/>
        <n v="3573"/>
        <n v="6151"/>
        <n v="4183"/>
        <n v="28458"/>
        <n v="5689"/>
        <n v="4275"/>
        <n v="9403"/>
        <n v="9878"/>
        <n v="9382"/>
        <n v="5045"/>
        <n v="4038"/>
        <n v="9486"/>
        <n v="7883"/>
        <n v="5009"/>
        <n v="8018"/>
        <n v="10502"/>
        <n v="8835"/>
        <n v="6887"/>
        <n v="10903"/>
        <n v="8337"/>
        <n v="6662"/>
        <n v="8434"/>
        <n v="7310"/>
        <n v="7717"/>
        <n v="10463"/>
        <n v="8830"/>
        <n v="6654"/>
        <n v="10179"/>
        <n v="2991"/>
        <n v="28825"/>
        <n v="6928"/>
        <n v="7312"/>
        <n v="10039"/>
        <n v="27635"/>
        <n v="5464"/>
        <n v="9569"/>
        <n v="8322"/>
        <n v="10249"/>
        <n v="10481"/>
        <n v="10515"/>
        <n v="4807"/>
        <n v="10407"/>
        <n v="5963"/>
        <n v="9019"/>
        <n v="6490"/>
        <n v="6138"/>
        <n v="3516"/>
        <n v="6312"/>
        <n v="6565"/>
        <n v="9857"/>
        <n v="4887"/>
        <n v="6831"/>
        <n v="7360"/>
        <n v="5148"/>
        <n v="7827"/>
        <n v="10530"/>
        <n v="6784"/>
        <n v="7806"/>
        <n v="11421"/>
        <n v="3012"/>
        <n v="9432"/>
        <n v="7046"/>
        <n v="10579"/>
        <n v="3953"/>
        <n v="5002"/>
        <n v="8304"/>
        <n v="4477"/>
        <n v="7790"/>
        <n v="7027"/>
        <n v="4241"/>
        <n v="3606"/>
        <n v="7730"/>
        <n v="9268"/>
        <n v="5408"/>
        <n v="8262"/>
        <n v="5705"/>
        <n v="9834"/>
        <n v="3367"/>
        <n v="9781"/>
        <n v="9216"/>
        <n v="6441"/>
        <n v="3681"/>
        <n v="3484"/>
        <n v="6015"/>
        <n v="26857"/>
        <n v="31413"/>
        <n v="31508"/>
        <n v="4813"/>
        <n v="7210"/>
        <n v="6357"/>
        <n v="9444"/>
        <n v="5693"/>
        <n v="3733"/>
        <n v="7857"/>
        <n v="5401"/>
        <n v="9876"/>
        <n v="7923"/>
        <n v="10446"/>
        <n v="5555"/>
        <n v="9117"/>
        <n v="5521"/>
        <n v="6489"/>
        <n v="6031"/>
        <n v="9651"/>
        <n v="9065"/>
        <n v="9453"/>
        <n v="7348"/>
        <n v="6606"/>
        <n v="5084"/>
        <n v="3736"/>
        <n v="6465"/>
        <n v="6563"/>
        <n v="5578"/>
        <n v="8787"/>
        <n v="10947"/>
        <n v="10335"/>
        <n v="7103"/>
        <n v="7258"/>
        <n v="7644"/>
        <n v="4966"/>
        <n v="3929"/>
        <n v="6233"/>
        <n v="3594"/>
        <n v="6154"/>
        <n v="7627"/>
        <n v="5891"/>
        <n v="8467"/>
        <n v="6531"/>
        <n v="6509"/>
        <n v="8176"/>
        <n v="11453"/>
        <n v="7548"/>
        <n v="8100"/>
        <n v="6401"/>
        <n v="3398"/>
        <n v="7038"/>
        <n v="5553"/>
        <n v="3593"/>
        <n v="6194"/>
        <n v="4246"/>
        <n v="8061"/>
        <n v="10019"/>
        <n v="6452"/>
        <n v="3748"/>
        <n v="7879"/>
        <n v="9060"/>
        <n v="7809"/>
        <n v="6679"/>
        <n v="11312"/>
        <n v="5771"/>
        <n v="6439"/>
        <n v="6110"/>
        <n v="10459"/>
        <n v="5906"/>
        <n v="11452"/>
        <n v="9515"/>
        <n v="10833"/>
        <n v="5154"/>
        <n v="3175"/>
        <n v="7404"/>
        <n v="10800"/>
        <n v="8909"/>
        <n v="6085"/>
        <n v="8345"/>
        <n v="11116"/>
        <n v="6491"/>
        <n v="7319"/>
        <n v="4721"/>
        <n v="6072"/>
        <n v="7563"/>
        <n v="4988"/>
        <n v="9728"/>
        <n v="4217"/>
        <n v="6444"/>
        <n v="9259"/>
        <n v="3617"/>
        <n v="3760"/>
        <n v="9194"/>
        <n v="8970"/>
        <n v="3918"/>
        <n v="8666"/>
        <n v="5598"/>
        <n v="6793"/>
        <n v="6332"/>
        <n v="10942"/>
        <n v="4474"/>
        <n v="5237"/>
        <n v="9204"/>
        <n v="5140"/>
        <n v="10384"/>
        <n v="7138"/>
        <n v="8761"/>
        <n v="4044"/>
        <n v="9349"/>
        <n v="10170"/>
        <n v="4049"/>
        <n v="8763"/>
        <n v="7109"/>
        <n v="4940"/>
        <n v="7460"/>
        <n v="6090"/>
        <n v="6852"/>
        <n v="8368"/>
        <n v="9231"/>
        <n v="3527"/>
        <n v="7354"/>
        <n v="7052"/>
        <n v="4973"/>
        <n v="4052"/>
        <n v="3140"/>
        <n v="9067"/>
        <n v="7570"/>
        <n v="3262"/>
        <n v="8011"/>
        <n v="5678"/>
        <n v="9902"/>
        <n v="7561"/>
        <n v="5420"/>
        <n v="3765"/>
        <n v="9855"/>
        <n v="6406"/>
        <n v="9979"/>
        <n v="5807"/>
        <n v="10677"/>
        <n v="4380"/>
        <n v="9481"/>
        <n v="7799"/>
        <n v="3045"/>
        <n v="6396"/>
        <n v="3549"/>
        <n v="7467"/>
        <n v="2999"/>
        <n v="9177"/>
        <n v="5617"/>
        <n v="6346"/>
        <n v="7997"/>
        <n v="8819"/>
        <n v="6445"/>
        <n v="9837"/>
        <n v="7184"/>
        <n v="3620"/>
        <n v="9267"/>
        <n v="5198"/>
        <n v="8822"/>
        <n v="7577"/>
        <n v="3490"/>
        <n v="6560"/>
        <n v="4194"/>
        <n v="9327"/>
        <n v="8836"/>
        <n v="10841"/>
        <n v="10005"/>
        <n v="5834"/>
        <n v="5047"/>
        <n v="6043"/>
        <n v="6454"/>
        <n v="6540"/>
        <n v="30113"/>
        <n v="6742"/>
        <n v="6176"/>
        <n v="10389"/>
        <n v="8420"/>
        <n v="6203"/>
        <n v="3512"/>
        <n v="10394"/>
        <n v="4827"/>
        <n v="28353"/>
        <n v="5385"/>
        <n v="3149"/>
        <n v="5978"/>
        <n v="7405"/>
        <n v="7776"/>
        <n v="3743"/>
        <n v="4155"/>
        <n v="9028"/>
        <n v="5704"/>
        <n v="8165"/>
        <n v="7843"/>
        <n v="3178"/>
        <n v="8533"/>
        <n v="8843"/>
        <n v="6677"/>
        <n v="6262"/>
        <n v="4904"/>
        <n v="8566"/>
        <n v="10605"/>
        <n v="7376"/>
        <n v="7844"/>
        <n v="9905"/>
        <n v="3577"/>
        <n v="10071"/>
        <n v="8338"/>
        <n v="4925"/>
        <n v="5467"/>
        <n v="5306"/>
        <n v="3610"/>
        <n v="3325"/>
        <n v="8156"/>
        <n v="5368"/>
        <n v="3074"/>
        <n v="6958"/>
        <n v="8446"/>
        <n v="6455"/>
        <n v="8778"/>
        <n v="3756"/>
        <n v="8510"/>
        <n v="3682"/>
        <n v="2847"/>
        <n v="8916"/>
        <n v="7266"/>
        <n v="8844"/>
        <n v="8158"/>
        <n v="28638"/>
        <n v="8266"/>
        <n v="6126"/>
        <n v="7107"/>
        <n v="5849"/>
        <n v="3475"/>
        <n v="5732"/>
        <n v="5999"/>
        <n v="5964"/>
        <n v="9173"/>
        <n v="2961"/>
        <n v="4954"/>
        <n v="7356"/>
        <n v="6556"/>
        <n v="7195"/>
        <n v="8316"/>
        <n v="5827"/>
        <n v="9428"/>
        <n v="3088"/>
        <n v="27137"/>
        <n v="5500"/>
        <n v="3783"/>
        <n v="9804"/>
        <n v="5884"/>
        <n v="8701"/>
        <n v="7964"/>
        <n v="8618"/>
        <n v="10739"/>
        <n v="9799"/>
        <n v="10378"/>
        <n v="6855"/>
        <n v="3884"/>
        <n v="6442"/>
        <n v="9339"/>
        <n v="2856"/>
        <n v="6117"/>
        <n v="5080"/>
        <n v="8385"/>
        <n v="6069"/>
        <n v="4895"/>
        <n v="8874"/>
        <n v="5690"/>
        <n v="7385"/>
        <n v="3478"/>
        <n v="6707"/>
        <n v="7328"/>
        <n v="9464"/>
        <n v="9690"/>
        <n v="7801"/>
        <n v="6383"/>
        <n v="5600"/>
        <n v="5667"/>
        <n v="9763"/>
        <n v="2997"/>
        <n v="7620"/>
        <n v="9612"/>
        <n v="7539"/>
        <n v="8948"/>
        <n v="9925"/>
        <n v="5991"/>
        <n v="7768"/>
        <n v="4231"/>
        <n v="7031"/>
        <n v="7493"/>
        <n v="3091"/>
        <n v="8154"/>
        <n v="3305"/>
        <n v="9351"/>
        <n v="3254"/>
        <n v="9014"/>
        <n v="3049"/>
        <n v="4897"/>
        <n v="10392"/>
        <n v="5078"/>
        <n v="6324"/>
        <n v="3024"/>
        <n v="9305"/>
        <n v="8371"/>
        <n v="5286"/>
        <n v="7278"/>
        <n v="8771"/>
        <n v="9544"/>
        <n v="5539"/>
        <n v="4916"/>
        <n v="7008"/>
        <n v="9992"/>
        <n v="6342"/>
        <n v="3584"/>
        <n v="7743"/>
        <n v="5887"/>
        <n v="10210"/>
        <n v="4826"/>
        <n v="10909"/>
        <n v="5722"/>
        <n v="8788"/>
        <n v="10869"/>
        <n v="6044"/>
        <n v="9451"/>
        <n v="3758"/>
        <n v="6617"/>
        <n v="9700"/>
        <n v="29483"/>
        <n v="3540"/>
        <n v="6094"/>
        <n v="10353"/>
        <n v="8240"/>
        <n v="2844"/>
        <n v="6438"/>
        <n v="9049"/>
        <n v="32271"/>
        <n v="6593"/>
        <n v="32355"/>
        <n v="32375"/>
        <n v="2912"/>
        <s v="YE09330864"/>
        <s v="YE09330775"/>
        <s v="YE09330794"/>
        <s v="YE09330884"/>
        <s v="YE09330823"/>
        <s v="YE09330420"/>
        <s v="YE09330427"/>
        <s v="YE09330808"/>
        <s v="YE09330652"/>
        <s v="YE09330393"/>
        <s v="YE09330948"/>
        <s v="YE09330904"/>
        <s v="YE09310113"/>
        <s v="YE09330485"/>
        <s v="YE09330221"/>
        <s v="YE09330846"/>
        <s v="YE09330769"/>
        <s v="YE09330917"/>
        <n v="32735"/>
        <n v="32736"/>
        <n v="11528"/>
        <n v="33077"/>
        <n v="33087"/>
        <n v="32976"/>
        <n v="33148"/>
        <n v="33157"/>
        <n v="33244"/>
        <n v="34986"/>
        <n v="34393"/>
        <n v="33176"/>
        <n v="33220"/>
        <n v="33272"/>
        <n v="4156"/>
        <s v="YE09331021"/>
        <n v="33420"/>
        <n v="33476"/>
        <n v="33579"/>
        <n v="33574"/>
        <s v="YE09331020"/>
        <s v="YE09331008"/>
        <s v="YE09331007"/>
        <s v="YE09331014"/>
        <n v="33624"/>
        <n v="33609"/>
        <n v="33666"/>
        <n v="33685"/>
        <n v="33692"/>
        <n v="33901"/>
        <n v="34012"/>
        <n v="34000"/>
        <n v="34011"/>
        <n v="34097"/>
        <n v="34090"/>
        <n v="34314"/>
        <n v="34313"/>
        <n v="34316"/>
        <n v="34333"/>
        <n v="34340"/>
        <n v="6116"/>
        <n v="34361"/>
        <n v="34353"/>
        <n v="34372"/>
        <n v="34373"/>
        <n v="34360"/>
        <n v="34432"/>
        <n v="34538"/>
        <n v="34535"/>
        <n v="34534"/>
        <n v="10779"/>
        <n v="34721"/>
        <n v="5438"/>
        <n v="3925"/>
        <n v="35001"/>
        <n v="35015"/>
        <n v="35014"/>
        <n v="35017"/>
        <n v="35061"/>
        <n v="35023"/>
        <n v="35009"/>
        <n v="35047"/>
        <n v="34999"/>
        <n v="35028"/>
        <s v="YE09331031"/>
        <n v="35130"/>
        <n v="35158"/>
        <n v="35115"/>
        <n v="35037"/>
        <n v="35157"/>
        <n v="35182"/>
        <n v="35184"/>
        <n v="35208"/>
        <n v="35242"/>
        <n v="35258"/>
        <n v="35456"/>
        <n v="35419"/>
        <n v="35461"/>
        <n v="35371"/>
        <n v="35458"/>
        <n v="34397"/>
        <n v="35518"/>
        <n v="35563"/>
        <n v="35487"/>
        <n v="35558"/>
        <n v="35546"/>
        <n v="35614"/>
        <n v="35566"/>
        <n v="35613"/>
        <n v="35596"/>
        <n v="35636"/>
        <n v="35810"/>
        <n v="35825"/>
        <n v="35845"/>
        <n v="35824"/>
        <n v="35861"/>
        <n v="35919"/>
        <n v="35962"/>
        <n v="35959"/>
        <n v="35966"/>
        <n v="35994"/>
        <n v="36035"/>
        <n v="36028"/>
        <n v="36036"/>
        <n v="36116"/>
        <n v="36147"/>
        <n v="36281"/>
        <n v="36255"/>
        <n v="36231"/>
        <n v="36280"/>
        <n v="36320"/>
        <n v="36286"/>
        <n v="36335"/>
        <n v="36427"/>
        <n v="36546"/>
        <n v="36555"/>
        <n v="36547"/>
        <n v="36155"/>
        <n v="36548"/>
        <n v="34676"/>
        <n v="28957"/>
        <n v="36737"/>
        <n v="36752"/>
        <n v="36778"/>
        <n v="36801"/>
        <n v="36770"/>
        <n v="36793"/>
        <n v="36733"/>
        <n v="36834"/>
        <n v="36831"/>
        <n v="36954"/>
        <n v="36802"/>
        <n v="36977"/>
        <n v="36973"/>
        <n v="36965"/>
        <n v="36982"/>
        <n v="36795"/>
        <n v="37001"/>
        <n v="36976"/>
        <n v="36864"/>
        <n v="37005"/>
        <n v="8398"/>
        <n v="36974"/>
        <n v="37050"/>
        <n v="36675"/>
        <n v="36783"/>
        <n v="36660"/>
        <n v="37162"/>
        <n v="37216"/>
        <n v="37226"/>
        <n v="37232"/>
        <n v="36807"/>
        <n v="37271"/>
        <n v="10290"/>
        <n v="37369"/>
        <n v="3569"/>
        <n v="37205"/>
        <n v="37463"/>
        <n v="37482"/>
        <n v="37459"/>
        <n v="37577"/>
        <n v="37592"/>
        <n v="37578"/>
        <n v="37593"/>
        <n v="37574"/>
        <n v="38035"/>
        <n v="38065"/>
        <n v="37895"/>
        <n v="38022"/>
        <n v="38258"/>
        <n v="38308"/>
        <n v="38320"/>
        <n v="38352"/>
        <n v="38422"/>
        <n v="38406"/>
        <n v="38436"/>
        <n v="38399"/>
        <n v="38558"/>
        <n v="38413"/>
        <n v="38607"/>
        <n v="38400"/>
        <n v="35443"/>
        <n v="35064"/>
        <n v="35282"/>
        <n v="38209"/>
        <n v="38223"/>
        <n v="38238"/>
        <n v="38251"/>
        <n v="38257"/>
        <n v="38216"/>
        <n v="38675"/>
        <n v="38664"/>
        <n v="38725"/>
        <n v="38757"/>
        <n v="38815"/>
        <n v="38816"/>
        <n v="38828"/>
        <n v="38836"/>
        <n v="38838"/>
        <n v="38841"/>
        <n v="6518"/>
        <n v="38898"/>
        <n v="38543"/>
        <n v="38398"/>
        <n v="38904"/>
        <n v="38896"/>
        <n v="38895"/>
        <n v="38893"/>
        <n v="38894"/>
        <n v="38409"/>
        <n v="38528"/>
        <n v="38943"/>
        <n v="39035"/>
        <n v="9658"/>
        <n v="39049"/>
        <n v="39050"/>
        <n v="4570"/>
        <n v="39038"/>
        <n v="6270"/>
        <n v="39039"/>
        <n v="39087"/>
        <n v="39091"/>
        <n v="39142"/>
        <n v="39094"/>
        <n v="39095"/>
        <n v="39136"/>
        <n v="39125"/>
        <n v="39233"/>
        <n v="39143"/>
        <n v="39205"/>
        <n v="39174"/>
        <n v="39199"/>
        <n v="39219"/>
        <n v="39201"/>
        <n v="39203"/>
        <n v="39220"/>
        <n v="39208"/>
        <n v="39240"/>
        <n v="39225"/>
        <n v="35170"/>
        <n v="39262"/>
        <n v="39246"/>
        <n v="39281"/>
        <n v="39286"/>
        <n v="39461"/>
        <n v="39462"/>
        <n v="38632"/>
        <n v="39459"/>
        <n v="39460"/>
        <n v="39444"/>
        <n v="39487"/>
        <n v="39510"/>
        <n v="39513"/>
        <n v="39503"/>
        <n v="39501"/>
        <n v="39620"/>
        <n v="39614"/>
        <n v="5033"/>
        <n v="39707"/>
        <n v="39453"/>
        <n v="39733"/>
        <n v="39706"/>
        <n v="39737"/>
        <n v="39732"/>
        <n v="39708"/>
        <n v="39709"/>
        <n v="39892"/>
        <n v="39959"/>
        <n v="39930"/>
        <n v="39963"/>
        <n v="6740"/>
        <n v="40102"/>
        <n v="40041"/>
        <n v="40133"/>
        <n v="40179"/>
        <n v="40178"/>
        <n v="40190"/>
        <n v="40214"/>
        <n v="40232"/>
        <n v="35178"/>
        <n v="40327"/>
        <n v="40331"/>
        <n v="40335"/>
        <n v="40345"/>
        <n v="40403"/>
        <n v="40382"/>
        <n v="3361"/>
        <n v="40433"/>
        <n v="40559"/>
        <n v="40595"/>
        <n v="40527"/>
        <n v="40482"/>
        <n v="40546"/>
        <n v="40553"/>
        <n v="40554"/>
        <n v="40539"/>
        <n v="40563"/>
        <n v="40596"/>
        <n v="40594"/>
        <n v="40611"/>
        <n v="40615"/>
        <s v="YE09331030"/>
        <m/>
        <n v="4387" u="1"/>
      </sharedItems>
    </cacheField>
    <cacheField name="NOMBRE" numFmtId="0">
      <sharedItems containsBlank="1" containsMixedTypes="1" containsNumber="1" containsInteger="1" minValue="0" maxValue="0" count="1501">
        <s v="FERREYRA CESAR"/>
        <s v="UMANO CLAUDIA PATRICIA"/>
        <s v="ROSA HERNAN DARIO"/>
        <s v="D ESPOSITO ALDO SEBASTIAN"/>
        <s v="ZARATE ALDO SEBASTIAN"/>
        <s v="ESTABRON SA"/>
        <s v="SANCHEZ CONIGLIO RICARDO EMANUEL"/>
        <s v="GRUPO AYG SRL"/>
        <s v="DAGHERO PENA GONZALO"/>
        <s v="BATERIAS FRISICARO SAS"/>
        <s v="AFFARE MACK SA"/>
        <s v="GALASSO JUAN EDUARDO"/>
        <s v="MARCHISIO RAUL RICARDO"/>
        <s v="LANGDON MARIANO ALAN"/>
        <s v="LOBO DIEGO GONZALO"/>
        <s v="RAHAL CRISTIAN IVAN"/>
        <s v="MARCHISIO EUGENIO EMILIANO"/>
        <s v="TOTAL BAT SA"/>
        <s v="ALTAMIRANO MAXIMILIANO RAFAEL"/>
        <s v="JURI EDUARDO EMANUEL"/>
        <s v="PALACIOS JUAN PABLO"/>
        <s v="PEDRAZA LIZARRAGA CLAUDIA PATRICIA"/>
        <s v="RAMACCIOTTI JUAN"/>
        <s v="AGUILAR CINTIA CELESTE"/>
        <s v="MARIN JOSE"/>
        <s v="HALLER NELSON RICARDO"/>
        <s v="LAZA ADRIAN OMAR"/>
        <s v="GRAGLIA CLAUDIO ROMAN"/>
        <s v="MORALES HECTOR ATILIO"/>
        <s v="JORGE MICOLINI SA"/>
        <s v="NICOLAS MARTINENA Y ALEJO MARTINENA"/>
        <s v="NIGRIS LUCIANO"/>
        <s v="FORXA SA"/>
        <s v="ALICIARDI JORGE OMAR"/>
        <s v="SERVICIO BRONSTEIN SRL"/>
        <s v="GIORDA NEUMATICOS SRL"/>
        <s v="DILDA ERIC MARCELO"/>
        <s v="BOBINAR SRL"/>
        <s v="SOSA RAUL CARLOS"/>
        <s v="PAPALINI NORMA INES"/>
        <s v="ALEM SA"/>
        <s v="PAVESE LUIS RODRIGO"/>
        <s v="GONZALEZ DEBORA PATRICIA"/>
        <s v="SAREDO FLORES BETINA DE LOURDES"/>
        <s v="PELAEZ LOYOLA NATALIA PAOLA"/>
        <s v="VELAZQUEZ JUAN JOSE ARGENTINO"/>
        <s v="MORDINI RAMON CARLOS DANIEL"/>
        <s v="GOMEZ BENITO VALENTIN"/>
        <s v="PEIRETTI NELSO BAUTISTA"/>
        <s v="GIUSTINA REPUESTOS Y RODADOS SRL"/>
        <s v="TULIAN CLAUDIO CESAR"/>
        <s v="ROMERO BLANCA ROSA"/>
        <s v="RAMIREZ DIEGO ANTONIO"/>
        <s v="FLG SA"/>
        <s v="GERMAN SCARAFIA Y JAVIER SCARAFIA SH"/>
        <s v="HIDALGO CRISTIAN DARIO"/>
        <s v="SANDRIN NORBERTO DANTES"/>
        <s v="FENIX SRL"/>
        <s v="FIAT EL TRIANGULO SRL"/>
        <s v="AZADIAN CARLOS ANTONIO"/>
        <s v="LOPEZ ENRIQUE OMAR"/>
        <s v="DIAZ SAMANTA ELIZABETH"/>
        <s v="MARIANO ARLES MARTIN OCTAVIO"/>
        <s v="B&amp;Q REPUESTOS SA"/>
        <s v="SODERO LUIS ROBERTO"/>
        <s v="FELIPE FLORENCIA"/>
        <s v="LOPEZ JOSE GABRIEL"/>
        <s v="CAPELLO MILTO AVELINO"/>
        <s v="LOPEZ JOSE ALBERTO"/>
        <s v="BAGHIN NESTOR CARLOS"/>
        <s v="VILCHEZ JUAN MANUEL"/>
        <s v="VILLA MARIA REPUESTOS SRL"/>
        <s v="VA MARIA ACOPLADOS SC"/>
        <s v="QUINTEROS JORGE ANTONIO"/>
        <s v="MAD SRL"/>
        <s v="LUIS PICOLINI SRL"/>
        <s v="LAN AUTOPARTES SRL"/>
        <s v="JORGE JOSE RAUL"/>
        <s v="CAMPOS DANIEL ARTURO"/>
        <s v="BRANDALIZZI JULIO CESAR"/>
        <s v="STIMOLO REPUESTOS SRL"/>
        <s v="FRINI JUAN ALBERTO"/>
        <s v="ZALAZAR PABLO ALBERTO"/>
        <s v="BOETTO Y BUTTIGLIENGO S A"/>
        <s v="MARKETING &amp; NEGOCIOS SRL"/>
        <s v="COTAGRO COOPERATIVA AGROPECUARIA"/>
        <s v="PUCHETA MARIA ALEJANDRA"/>
        <s v="SHIRD SAS"/>
        <s v="VIDAL JUAN CARLOS"/>
        <s v="ENCABO GUSTAVO"/>
        <s v="PONS ALFREDO AGUSTIN"/>
        <s v="SUSTANCIAS SA"/>
        <s v="KAYSER ARNULPHI FABIANO"/>
        <s v="AMBROSINI MARCELO RAUL"/>
        <s v="BAT - HER SA"/>
        <s v="MASSIO SA"/>
        <s v="PEREZ MAURINO ANDREA"/>
        <s v="MAUGER SRL"/>
        <s v="MARIO Y VICTOR MARCHISIO SRL"/>
        <s v="BATERIAS CECCHETTO SRL"/>
        <s v="BATERIAS ARMENIA SA"/>
        <s v="DISTRIBUIDORA STAR SA"/>
        <s v="BATERIAS PIBE SA"/>
        <s v="PUCHETA EMILIA PIERINA"/>
        <s v="PESQUEIRA ANDRES RUBEN"/>
        <s v="ABEA SRL"/>
        <s v="CAFFARATTI GUSTAVO EDGARDO"/>
        <s v="GUSTAVO E MIGNOLA SRL"/>
        <s v="CAVELLO EDGAR DOMINGO"/>
        <s v="NIETO EDGARD MIGUEL"/>
        <s v="ROLDAN NANCY DEL VALLE"/>
        <s v="ROMO MARIO ALFREDO"/>
        <s v="ROSSI MIRTA LEONOR"/>
        <s v="GARCIA WILSON ALCIDES"/>
        <s v="OVIEDO TELLO JUAN MANUEL"/>
        <s v="MUÑOZ CARLOS SEBASTIAN"/>
        <s v="ARRIAGA MARIO GUSTAVO"/>
        <s v="MONTES DE OCA KARINA CECILIA"/>
        <s v="OLIVERA LANDEO JANETTE ROSA"/>
        <s v="MUNOZ ARIEL EDMUNDO"/>
        <s v="LUBRICANTES Y SERVICIOS SRL"/>
        <s v="JULIAN CLEMENTE BUSTOS"/>
        <s v="CERVILLA MARIELA SUSANA DEL VALLE"/>
        <s v="LOZA FRANCO DANIEL"/>
        <s v="LESCANO MONICA ELIZABETH"/>
        <s v="BALOSSINO ARIEL"/>
        <s v="NIEVA MIRTHA NOEMI"/>
        <s v="PERALTA JUANA ESTELA"/>
        <s v="TARTAGGIA FRANCO"/>
        <s v="RODRIGUEZ GRACIELA VANINA"/>
        <s v="DEMARCHI ELIO OMAR"/>
        <s v="RUIZ DE OLANO GERMAN"/>
        <s v="FUENTES PABLO NICOLAS"/>
        <s v="FACMAR SOCIEDAD ANONIMA"/>
        <s v="CABRERA CESAR NORBERO"/>
        <s v="AGUERRE RICARDO CESAR"/>
        <s v="ALONSO FIGUEROA GASTON HORACIO"/>
        <s v="SEBASTIAN DEL MORAL"/>
        <s v="MAJUL HOGAR SA"/>
        <s v="CUGAT MARIO RICARDO"/>
        <s v="RAMIREZ CARLOS DANIEL"/>
        <s v="CATALDI JOSE DANIEL"/>
        <s v="HERBES HUGO DANIEL"/>
        <s v="BRITOS OSCAR ABELARDO"/>
        <s v="TISE OSCAR OSVALDO"/>
        <s v="GONZALEZ LUIS ALFREDO"/>
        <s v="PEREZ PABLO SEBASTIAN"/>
        <s v="CATANIA FELIPE"/>
        <s v="REINOSO MICAEL ELIAS ARAM"/>
        <s v="QUINONES PABLO OSVALDO"/>
        <s v="BITTOR ARIEL SRL"/>
        <s v="AVELLANEDA WALTER OSCAR"/>
        <s v="GRUPO MECSUR SA"/>
        <s v="MICHELOUD CHRISTIAN DARIO"/>
        <s v="SOMIT S A"/>
        <s v="OLEA CLAUDIO SEBASTIAN"/>
        <s v="PACHO MAURO EZEQUIEL"/>
        <s v="LOPEZ DANIELA ELIZABETH"/>
        <s v="FOCO JORGE JOSE"/>
        <s v="CHURICH JAVIER CESAR"/>
        <s v="DEL GIUDICE LUIS FERNANDO"/>
        <s v="BRUNO GERARDO ANDRES"/>
        <s v="GORELICK LUIS ERNESTO"/>
        <s v="SUCESION DE GIACHERO EDUARDO PABLO"/>
        <s v="SCHWINDT GUILLERMO"/>
        <s v="RENEWAL SRL"/>
        <s v="NUEVA DIVISION SERVICIOS Y AGRO SA"/>
        <s v="JOS  DAN HERMANOS SRL"/>
        <s v="CONSUMIDOR FINAL CORDOBA"/>
        <s v="RAMACCIOTTI GERMAN EDUARDO"/>
        <s v="NEUMATICOS SUQUIA SOCIEDAD DE"/>
        <s v="CYCO SA"/>
        <s v="DLH MECANICA"/>
        <s v="BOSSA JOSE ALFREDO"/>
        <s v="DIAZ FERNANDA DEL VALLE"/>
        <s v="LAZZARINO LAURA INES"/>
        <s v="ECHANIZ HERMANOS SA"/>
        <s v="TODO SUSPENSION"/>
        <s v="CENTRAL REPUESTOS SAS"/>
        <s v="MARCHETTI CARLOS ALBERTO"/>
        <s v="ROSALES CARLOS NAHUEL"/>
        <s v="FRANZOT JAVIER"/>
        <s v="CASALIS JAVIER JUAN"/>
        <s v="FICCO REPUESTOS SC"/>
        <s v="ASTEGGIANO CLAUDIO DANIEL"/>
        <s v="SOCORRO MEDICO PRIVADO CORDOBA SA"/>
        <s v="ENRIQUE OSVALDO MUNOZ"/>
        <s v="VERNA ALBERTO JOSE"/>
        <s v="NEXO SRL"/>
        <s v="ASCENSORES DEL CENTRO SRL"/>
        <s v="ZERMAK SRL"/>
        <s v="VELLA MARCOS PABLO Y VELLA LUCIANO"/>
        <s v="GIRAUDO GERARDO OMAR"/>
        <s v="LEWIS OLDANI NEUMATICOS SRL"/>
        <s v="BASSO LEANDRO ARMANDO ROBERTO"/>
        <s v="SARMIENTO ALBERTO BENJAMIN"/>
        <s v="NEUMATICOS USPALLATA SRL"/>
        <s v="FROS SAS"/>
        <s v="MARTINEZ JOSE ENRIQUE"/>
        <s v="MORENO MARIO ENRIQUE"/>
        <s v="ONTIVERO LUCAS EZEQUIEL"/>
        <s v="MARTINEZ MARIA LAURA"/>
        <s v="MARIA SOLEDAD IBARRA"/>
        <s v="VARAS CARLOS CESAR"/>
        <s v="ZALAZAR MARCELO FABIAN"/>
        <s v="VEIZAGA MARCOS ANDRES"/>
        <s v="AUXILIO HALCON SRL"/>
        <s v="GRUPO SANTO SRL"/>
        <s v="CALCUTA 902 SAS"/>
        <s v="ELECTRO CONFORT HOGAR SRL"/>
        <s v="GOMEZ JUAN MARCELO"/>
        <s v="CARDONA PENA RODRIGO"/>
        <s v="ASINARI OSCAR PEDRO"/>
        <s v="GAHN CESAR DANIEL"/>
        <s v="GAETAN GUSTAVO EDUARDO"/>
        <s v="ALMADA JUAN CARLOS"/>
        <s v="BOERR MARIA PAULA"/>
        <s v="COLOCCINI SRL"/>
        <s v="NATALI KEVIN ALEJANDRO"/>
        <s v="PESARA EDUARDO ANIBAL"/>
        <s v="PEDRAZA ADRIAN EDUARDO"/>
        <s v="NICOLA WALTER"/>
        <s v="CEBALLOS OSCAR HORACIO"/>
        <s v="FERRARA FERNANDO SEBASTIAN"/>
        <s v="BECERRA SALVADOR"/>
        <s v="PENICORD SRL"/>
        <s v="FRANCIOSI ALFREDO ERMES"/>
        <s v="PEREZ GERARDO ARIEL"/>
        <s v="GARCIA RICARDO ENRIQUE"/>
        <s v="CRIMI LEONARDO ARIEL"/>
        <s v="ROLON MARIO RUBEN"/>
        <s v="SABBATINI FERNANDO ENRIQUE"/>
        <s v="FESSIA RAQUEL RITA"/>
        <s v="LANIERI LUCIANO"/>
        <s v="AMERICA ENTERPRISE GROUP"/>
        <s v="PAGOLA DAMIAN MARTIN"/>
        <s v="SERVITAC SRL"/>
        <s v="GIOLITO HORACIO SEBASTIAN"/>
        <s v="NANZER CARLOS EUGENIO"/>
        <s v="FERRARO GUSTAVO GABRIEL"/>
        <s v="SERVICON SRL"/>
        <s v="EMDICELA SRL"/>
        <s v="BILBAO CARLOS ALBERTO"/>
        <s v="CRESCENTE CARLOS A Y FERNANDO A"/>
        <s v="BELLUCCINI FABIAN Y GUSTAVO"/>
        <s v="BULGARELLI LUCAS LEONEL"/>
        <s v="MENDEZ RODOLFO ABELARDO"/>
        <s v="PRODOLLIET ELVIO ALEJANDRO"/>
        <s v="MOYANO LISANDRO OSCAR"/>
        <s v="GRAMAJO RAMON ROGELIO"/>
        <s v="RANGONE JOSE MARIA"/>
        <s v="RODRIGUEZ ENRIQUE ALBERTO MARC"/>
        <s v="CARLUTTI ENZO FABRICIO"/>
        <s v="ACCIETTO ALEJANDRO EMILIO"/>
        <s v="MONTEMARTINI MAURICIO LUIS"/>
        <s v="ZAKKA MARCOS ANDRES"/>
        <s v="FAVARO IVANA MARGOT"/>
        <s v="GARCIA JOSE LUIS"/>
        <s v="BRUNA GABRIEL MARIO"/>
        <s v="ANGELO OSVALDO ANTONIO"/>
        <s v="ALCARAZ RUBEN EMILIO"/>
        <s v="VIANO SRL"/>
        <s v="BROCHERO DANTE OSVALDO"/>
        <s v="RODRIGUEZ ARIEL ALBERTO"/>
        <s v="PICOTTI PABLO EZEQUIEL"/>
        <s v="OCHETTI DIEGO ALBERTO"/>
        <s v="GOMEZ RUBEN ALFREDO"/>
        <s v="MARIANO MAZA"/>
        <s v="MALDONADO AUGUSTO ANTONIO"/>
        <s v="BELLONI BRAVO MARTIN"/>
        <s v="SIRI IVAN JAVIER"/>
        <s v="CHINETTI DARDO ELIO"/>
        <s v="CORREA JUAN EXEQUIEL"/>
        <s v="ROCHA NORMA SONIA"/>
        <s v="METALURGICA RIO 3 SA"/>
        <s v="OLIVERA JORGE FELIPE"/>
        <s v="ENCENDIDO ALBERDI SRL"/>
        <s v="GODOY MARIO ELIAS"/>
        <s v="BAJINAY MARTIN EDUARDO"/>
        <s v="GASPANELLO JUAN VICTOR"/>
        <s v="NOTARIO LUIS ALEJANDRO"/>
        <s v="CARLOPIO DOMINGO ANTONIO"/>
        <s v="GOMEZ MARTIN DARIO"/>
        <s v="REYES CARLOS ALBERTO"/>
        <s v="CARRIZO CARLOS ORACIO"/>
        <s v="CANCE ALFREDO JORGE"/>
        <s v="TAMBURRINI JOSE ROBERTO"/>
        <s v="COOPERATIVA AGROPECUARIA UNION"/>
        <s v="VALDEZ LEONARDO ROQUE"/>
        <s v="DON DAVID SA"/>
        <s v="ANTONIO DANDREA"/>
        <s v="SERVI AGRO RUTA 3 SRL"/>
        <s v="TODO MOTOR SRL"/>
        <s v="SCARMAGNAN NICOLAS RAUL"/>
        <s v="ALBARRACIN EDGARDO MARTIN"/>
        <s v="FORNERIS MATIAS MIGUEL"/>
        <s v="ESPINDOLA MARTIN ALEJANDRO"/>
        <s v="CENA CARLOS ANTONIO Y CENA DE CENTURION"/>
        <s v="RUBIANO JOSE MARIA"/>
        <s v="SCHARFF ISMAEL ROBERTO SCHARFF ABEL"/>
        <s v="FRANCO FLORENTINO LUIS"/>
        <s v="LA CASA DEL AGRO SA"/>
        <s v="ROSSO GERARDO JUAN RAMON"/>
        <s v="ZANOTELLI CARLOS JORGE"/>
        <s v="GRUPO MANERA SRL"/>
        <s v="BENZO DANIEL CARLOS"/>
        <s v="DEPETRIS MARIO RAMON"/>
        <s v="CORREA FERNANDEZ GUSTAVO JAVIER"/>
        <s v="CARLOS MENICHETTI SA"/>
        <s v="FESSIA ADUARDO JOSE"/>
        <s v="EL GALPON SERVICIOS AGROPECUARIOS SAS"/>
        <s v="DIEGO SEBASTIAN LLOMPART Y FEDERICO"/>
        <s v="CARAGLIO MARCOS RAFAEL"/>
        <s v="MARCOS HUGO BRUERA Y CARLOS"/>
        <s v="SERGIO ROLANDO Y FERNANDO CERVELLA SH"/>
        <s v="BARBIERI JUAN CARLOS Y DIEGO SH"/>
        <s v="GASPAROLO REPUESTOS SRL"/>
        <s v="TAPIA RUBEN ALFREDO"/>
        <s v="GALIANO BRUNO EMILIO"/>
        <s v="ATILIO LUCERO SA"/>
        <s v="GONZALEZ OSCAR RAMON"/>
        <s v="BERTOLA ROBERTO A Y BERTOLA JULIO A"/>
        <s v="RAVINALE FABIAN"/>
        <s v="IMAZ MIGUEL ANGEL"/>
        <s v="MIRGONE MIRTA RAQUEL"/>
        <s v="TESTA CARLOS OSCAR"/>
        <s v="DELLACASA SERGIO GABRIEL"/>
        <s v="PALACIOS MARTIN ALBERTO"/>
        <s v="LESCANO GERARDO RAUL"/>
        <s v="VICO AYELEN JORGELINA"/>
        <s v="BUSTOS EDUARDO ADRIAN"/>
        <s v="MANAVELLA MARCOS ANTONIO"/>
        <s v="SIL WAL SA"/>
        <s v="JUAREZ GUSTAVO GUILLERMO"/>
        <s v="DELFINO MARCELO JAVIER"/>
        <s v="BRIGNONE NELVI BAUTISTA"/>
        <s v="LA CUEVA REPUESTOS SH"/>
        <s v="LUCERO MIGUEL ANTONIO"/>
        <s v="LG SERVICIOS SRL"/>
        <s v="SERRA FABIAN RAFAEL"/>
        <s v="REARTE MARCELA ALEJANDRA"/>
        <s v="LUNGO LEONARDO LUIS"/>
        <s v="GERMANETTO LEONARDO ALBERTO"/>
        <s v="APELLGRAN SAS"/>
        <s v="SMILOVICH MERCEDES ALEJANDRA"/>
        <s v="SANTO TOMAS SRL"/>
        <s v="MARGARIA DIEGO EDEL"/>
        <s v="ABRAMIAN MARIE"/>
        <s v="CUDINI RICARDO OMAR"/>
        <s v="CASA TARQUINO SRL"/>
        <s v="GUSTAVO CLARA REPUESTOS SRL"/>
        <s v="LATINO MATIAS JESUS"/>
        <s v="TURCUTTO CARLOS ALBERTO"/>
        <s v="AVALLE MARCOS"/>
        <s v="CASSINA SERGIO EDGARDO"/>
        <s v="AGROSERVICIOS NEWEN SRL"/>
        <s v="FERESIN ANDRES ALEJANDRO"/>
        <s v="ESER RIVADAVIA SRL"/>
        <s v="CUCOTTI LAURA MERCEDES DEL L"/>
        <s v="SOTO HUGO FABRICIO"/>
        <s v="SOSA JORGE MARIO"/>
        <s v="SARGIOTTO HECTOR LEANDRO"/>
        <s v="M TAGLE HIJO Y CIA SACIF"/>
        <s v="ALVAREZ ESTEBAN DIONEL"/>
        <s v="TARDITTI LEONARDO ADRIAN Y MOINE SILVIA"/>
        <s v="VEGA MARIA ELENA"/>
        <s v="DI NOTO DANIEL ROQUE"/>
        <s v="GATTI EDUARDO HUGO"/>
        <s v="ROBERTO R SCHOPF"/>
        <s v="MORETTI NEBIO CESAR"/>
        <s v="BALDRICH ALDO JOSE"/>
        <s v="CHIALVO HORACIO DANIEL"/>
        <s v="BALANGIONE SRL"/>
        <s v="SUCESION DE GARCIA PABLO ARIEL"/>
        <s v="GROSSO GONZALO MARTIN Y GROSSO ROBERTINO"/>
        <s v="CAMMER SRL"/>
        <s v="BONANNATA OSCAR"/>
        <s v="CUSSA LUIS ANTONIO"/>
        <s v="GEREVINI MARIA SOL"/>
        <s v="FARIAS ALEJANDRO"/>
        <s v="LOPEZ ROMINA NOELIA"/>
        <s v="MARTINEZ JAIME JEREMIAS"/>
        <s v="GAVOSTO DARIO FABIAN Y GAVOSTO MATIAS"/>
        <s v="VILAR ADA ISABEL"/>
        <s v="FALCHINI ISARES JAVIER ROBERTO"/>
        <s v="MORALES ELIO DARIO DEL JESUS"/>
        <s v="HIDRABAT SA"/>
        <s v="VICARIO EUGENIO BRUNO"/>
        <s v="GRUPO LOS NOGALES SRL"/>
        <s v="NAVALL HORACIO JAVIER"/>
        <s v="LEGUIZA LEANDRO JOSE LUIS"/>
        <s v="LYLA SRL"/>
        <s v="BRUNETTI DANTE RAUL"/>
        <s v="CENTIONI ALEXIS JAVIER"/>
        <s v="PERALTA JORGE GUSTAVO"/>
        <s v="CUGAT NELZON JAVIER"/>
        <s v="CUGAT WILTON EDGARDO RAMON"/>
        <s v="GRANILLO MARIA LORENA"/>
        <s v="SALOMON JOSE FERNANDO"/>
        <s v="ALESSANDRONI HERALDO LUIS JOSE MA"/>
        <s v="COOPERATIVA AGRICOLA GANADERA"/>
        <s v="CINGOLANI GERMAN Y CINGOLANI GUILLERMO"/>
        <s v="AGROCOMERCIAL SRL"/>
        <s v="SUCESION DE MOLINA JUAN CARLOS"/>
        <s v="QUIJADA ALINA BRIGIDA"/>
        <s v="TAMED SA"/>
        <s v="GOMEZ FERNANDO DANIELA"/>
        <s v="TUMAN SA"/>
        <s v="MARCHISONE SA"/>
        <s v="CARDOSO JUAN CARLOS"/>
        <s v="PETENATTI PABLO MARTIN"/>
        <s v="PEREZ ROSSI JAVIER GUSTAVO"/>
        <s v="DNG SRL"/>
        <s v="CAMOLOTO MARCOS DANILO"/>
        <s v="BUSTOS MARIANO GASTON"/>
        <s v="BERTOTTO JOSE LUIS"/>
        <s v="TONEATTI MONICA LILIANA"/>
        <s v="FROLA ALDO JOSE"/>
        <s v="BRIZZIO HECTOR DOMINGO"/>
        <s v="VENIER CARLOS FEDERICO"/>
        <s v="COLAZO ANGEL MANUEL"/>
        <s v="MASANTE CELIA MARGARITA"/>
        <s v="SERASSIO MAURICIO"/>
        <s v="AVARO RUBEN OSMAR"/>
        <s v="YBARRA IVAN LUDOVICO"/>
        <s v="JUAN CARLOS TALLONE"/>
        <s v="NICOLAI JOSE AGUSTIN"/>
        <s v="CRESPIN DAMIAN JOSE"/>
        <s v="PINTOS PAULO CIRILO"/>
        <s v="LANTIERI CHRISTIAN DARIO"/>
        <s v="AUTOCOM SRL"/>
        <s v="QUIROGA EMILIANO MARTIN"/>
        <s v="LUKASIEWICZ JOSE LUIS"/>
        <s v="NEUMATICOS BELGRANO SA"/>
        <s v="OCHOA JUAN RODOLFO"/>
        <s v="PEANO EDUARDO OMAR"/>
        <s v="ROMAR SA"/>
        <s v="NUEVOS EMPRENDIMIENTOS SRL"/>
        <s v="EL CONDOR LA RIOJA SRL"/>
        <s v="CAMPASTRO ALEJANDRO HORACIO"/>
        <s v="COMBUSTIBLES DANIELE SA"/>
        <s v="CAGNONE MARCOS DAVID"/>
        <s v="VALDEZ WALTER DANIEL"/>
        <s v="MOLINA VICTOR GERARDO"/>
        <s v="SPARVOLI ARIEL ALEJANDRO"/>
        <s v="CAO PABLO GABRIEL"/>
        <s v="LA CALERA CAR CENTER SRL"/>
        <s v="ALBERTO PAOLINI"/>
        <s v="ZULLI MARCELO ANTONIO"/>
        <s v="MORENO NICOLAS BERNARDO"/>
        <s v="MICHEL ROBERTO ERNESTO"/>
        <s v="ARGUELLO JOSE ALFREDO"/>
        <s v="LAURET ALDO OMAR"/>
        <s v="CENTURION PABLO GUILLERMO"/>
        <s v="LONDERO IGNACIO RUBEN"/>
        <s v="MOYANO PABLO GASTON"/>
        <s v="CAMPILLAY MARIA LAURA"/>
        <s v="BERNACHINI LUCAS FEDERICO"/>
        <s v="CALIVA ALEJANDRO"/>
        <s v="DON VEGA SRL"/>
        <s v="LUQUE JOSE ANGEL"/>
        <s v="FERRERO JUAN GABRIEL"/>
        <s v="SACILOTTO ALFONSO OCTAVIO"/>
        <s v="EL NEGRITO SRL"/>
        <s v="GRASSI LEANDRO JESUS"/>
        <s v="SOSA JOSE VICTOR"/>
        <s v="CAPRICCIO ALBERTO EDUARDO"/>
        <s v="COLMAN EDITH GRACIELA"/>
        <s v="BONIFACI MARIANA"/>
        <s v="FERNANDEZ GUSTAVO RAFAEL"/>
        <s v="BATELLO GERMAN JORGE IGNACIO"/>
        <s v="GRIMALDI CARLOS ALEJANDRO"/>
        <s v="DANILO BANAMICI E HIJO SRL"/>
        <s v="CESARONI ALEJANDRO CARLOS"/>
        <s v="MARTINEZ VIVIANA ELIZABETH"/>
        <s v="CERQUETI JORGE RAMON"/>
        <s v="CALAMARI MARIA LAURA"/>
        <s v="SANTORO HERNAN CLAUDIO"/>
        <s v="FERNANDEZ EDUARDO ENRIQUE"/>
        <s v="BAZAN ALIDA ROSA"/>
        <s v="TIBALDO JUAN ARMANDO"/>
        <s v="MAQUINAS DEL CENTRO SRL"/>
        <s v="ROCCA RADIADORES SRL"/>
        <s v="JUAN Y JORGE LOPRESTI SH"/>
        <s v="ALTURRIA HEBER DAVID"/>
        <s v="GONZALEZ MAXIMILIANO EZEQUIEL"/>
        <s v="ROCHAK CRISTIAN MIGUEL"/>
        <s v="MORIONDO MIGUEL ANGEL"/>
        <s v="ROMANO DANTE GUSTAVO"/>
        <s v="HUZULIAK JOSE MIGUEL"/>
        <s v="PASTORE GUSTAVO DANIEL"/>
        <s v="CANAVESIO OMAR JUAN"/>
        <s v="DEL TURCO HUGO MIGUEL"/>
        <s v="ACCOTTO ALDO ABEL"/>
        <s v="MARCELO ANGHILANTE"/>
        <s v="TRIVERO MARIO RAUL Y TRIVERO MARCELO"/>
        <s v="CENTURION PABLO GERMAN"/>
        <s v="BIGLIONE GUSTAVO MARCELO"/>
        <s v="MARCON VICTORIO ELSO"/>
        <s v="BAN EUSEBIO AGUSTIN"/>
        <s v="DURANDO ARIEL ALEJANDRO"/>
        <s v="BALMACEDA LUIS ALBERTO"/>
        <s v="ENTESANO CARLOS ALBERTO"/>
        <s v="DENTE DANIEL JUAN"/>
        <s v="NIETO JAVIER NICOLAS"/>
        <s v="GUIJARRO GERARDO ANTONIO"/>
        <s v="ZAMBRANO EDUARDO MISAEL"/>
        <s v="VINATTI ARIEL ALEJANDRO"/>
        <s v="MUSSO FABIAN CEFERINO"/>
        <s v="MORIONDO OMAR FRANCISCO"/>
        <s v="ALMADA JORGE"/>
        <s v="FENOGLIO JOSE ANIBAL"/>
        <s v="MARTINEZ MIGUEL ANGEL"/>
        <s v="BANCHIO MARTIN ARIEL"/>
        <s v="SUAREZ JOSE LUIS"/>
        <s v="REVELLO RICARDO ADOLFO"/>
        <s v="BUZZETTI ENRIQUE MARIO"/>
        <s v="PEANO VICTOR LUIS"/>
        <s v="TRUCCO ALBERTO"/>
        <s v="MARCELLINO FABIAN ARIEL"/>
        <s v="FARIAS SANDRA LILIANA"/>
        <s v="BUFFA DELMO ANTONIO"/>
        <s v="ELVIO Y NICOLAS MARINSALDA SH"/>
        <s v="MIGUEL DISTRIBUCIONES SRL"/>
        <s v="PORTA HNOS SA"/>
        <s v="SOLDAAR SRL"/>
        <s v="MAZAN ADRIANA ELIZABETH"/>
        <s v="LUJAN GASTON EZEQUIEL"/>
        <s v="DIBAT SA"/>
        <s v="FIORETTI MARIO ATILIO"/>
        <s v="EGBC SRL"/>
        <s v="ANTUNEZ SA"/>
        <s v="ROMERO GABRIELA NATALIA"/>
        <s v="MACHADO MARCOS MATIAS"/>
        <s v="BERROCAL LUCAS MANUEL"/>
        <s v="KOLLY ERNESTO DAVID"/>
        <s v="BALDEVENITO CELSO MARIANO"/>
        <s v="DECIMO OMAR ANTONIO"/>
        <s v="VIANO JOSE BAUTISTA"/>
        <s v="ELECTROINGENIERIA ICSSA"/>
        <s v="AVENDANO JUAN ODILON"/>
        <s v="PIGNERE OSCAR ATILIO"/>
        <s v="PRIETO ALEXIS DANIEL"/>
        <s v="SARACCO PABLO Y EDEN OMAR SH"/>
        <s v="LOZA PABLO DANIEL"/>
        <s v="BORELLO EZEQUIEL EDUARDO"/>
        <s v="BELLONI PABLO MARCELO"/>
        <s v="ANDREANI OMAR PEDRO"/>
        <s v="QUIGLEY RICARDO VICTOR"/>
        <s v="SALINA JOSE LUIS"/>
        <s v="TEYSSEDOU RODOLFO"/>
        <s v="MARTINEZ GENARO ANTONIO"/>
        <s v="BRACCO MARCELO OSCAR"/>
        <s v="CATTANEO HECTOR MARIO"/>
        <s v="BARBORA EZEQUIEL"/>
        <s v="FENOGLIO CARLOS ALBERTO"/>
        <s v="MARIO MEINARDI E HIJOS SH"/>
        <s v="TANTUCCI VICTOR HUGO"/>
        <s v="SAVY NATALIO JESUS"/>
        <s v="SELLA LUCIANO NICOLAS"/>
        <s v="CERUTTI JORGE Y ADALBERTO"/>
        <s v="CURVINO AGUSTIN"/>
        <s v="BERESVIL ALDO"/>
        <s v="BRITOS DAVID FRANCISCO"/>
        <s v="LOPEZ ALEJANDRO RAUL"/>
        <s v="FARICELLI JUAN MARCELO"/>
        <s v="GARELLO EMILIANO SEBASTIAN"/>
        <s v="ROMERO GABRIEL ANTONIO"/>
        <s v="CEJAS GUILLERMO FRANCISCO"/>
        <s v="MARTIN MARCOS ADRIAN"/>
        <s v="CARLETTI JUAN ESTEBAN"/>
        <s v="AYALA MARCELO DAVID"/>
        <s v="TORLETTI SERGIO MIGUEL"/>
        <s v="PERLO JUAN LUIS Y PERLO JORGE OMAR"/>
        <s v="MONTAGUT ATILIO ANTONIO"/>
        <s v="ATALBA SA"/>
        <s v="RIOS MARIO OSCAR Y RIOS PABLO ANDRES SH"/>
        <s v="AMAYA JOSE CLAUDIO"/>
        <s v="PAGLIANO ANTONIO EUSEBIO Y PAGLIANO"/>
        <s v="PIERCE WALTER ESTEBAN"/>
        <s v="CERVELLA MARIO ABEL"/>
        <s v="CHICCO GUSTAVO HORACIO"/>
        <s v="TURLETTI RUBEN JOSE"/>
        <s v="LERIN MARIO WALTER"/>
        <s v="LOPEZ JOSE A Y LOPEZ LUIS R SH"/>
        <s v="BONALUMI ADOLFO EZEQUIEL"/>
        <s v="ROMERO RODRIGO EZEQUIEL"/>
        <s v="SICARDI JORGE OSMAR"/>
        <s v="SCAGLIARINI JAVIER GUSTAVO"/>
        <s v="GOMEZ JOSE OSVALDO"/>
        <s v="PERETTI GABRIEL NORBERTO"/>
        <s v="SUAREZ HUGO MIGUEL"/>
        <s v="GALVAN OMAR BELARMINO"/>
        <s v="JA CANTORO E HIJOS SOCIEDAD ART 21"/>
        <s v="MORICONI RICARDO DANIEL"/>
        <s v="BORGO OSCAR ANIBAL"/>
        <s v="MANISCALCO JOSEFINA MARIA"/>
        <s v="CEJAS ANTONIO ARMANDO"/>
        <s v="CEREZO MANUEL ARNALDO"/>
        <s v="CANTERAS DEFENSA SA"/>
        <s v="EXCLUSIVE HOLDING GROUP SRL"/>
        <s v="TRANSPORTE HORIZONTE SRL"/>
        <s v="CANCINOS OSVALDO DANIEL"/>
        <s v="PETRUZZI CARLOS LIONEL"/>
        <s v="PELLERETI CARLOS DARIO"/>
        <s v="FALCONI EZEQUIEL TOMAS"/>
        <s v="PALACIOS JOSE OMAR"/>
        <s v="MASSO HEREDIA ROBERTO MAURO"/>
        <s v="DI GIUSEPPE ADRIAN MARCELO"/>
        <s v="RUSSO GISELLA SOLEDAD"/>
        <s v="NELIO RAUL PIGNATTA Y CIA SA"/>
        <s v="SILVA GUILLERMO RUBEN"/>
        <s v="COSENTINO LEONARDO MIGUEL"/>
        <s v="TECNUS SRL"/>
        <s v="SANCHEZ EDUARDO ALFREDO"/>
        <s v="LUCAM SA"/>
        <s v="MINGOLO MATIAS LUCAS"/>
        <s v="LANZA ENIO NESTOR"/>
        <s v="MARTINA NESTOR FABIAN"/>
        <s v="GUEMEZ MARTIN ALEJANDRINO"/>
        <s v="RASELLI HECTOR ATILIO"/>
        <s v="GIMENEZ WALTER ADRIAN"/>
        <s v="DEZOTTI CRISTIAN ADRIAN"/>
        <s v="PICATTO ROBERT WALTER ANTONIO"/>
        <s v="SUCESION DE TOSINI OSCAR"/>
        <s v="GILLI MARIO ARNALDO"/>
        <s v="CASTRO MARIA FERMINA"/>
        <s v="ROMANUTTI MARIANO"/>
        <s v="CASTELLI NICOLAS"/>
        <s v="LOMBARDI EMILIANO"/>
        <s v="NESPOLATI NICOLAS MIGUEL"/>
        <s v="RINALDI SERGIO OSCAR"/>
        <s v="PEREZ JUAN CRUZ"/>
        <s v="ADALMI SRL"/>
        <s v="ROSSIT FEDERICO"/>
        <s v="ZINELLI DA COSTA ROGERIA"/>
        <s v="SANTIAGO MARIO NESTOR"/>
        <s v="BIONDINI SERGIO LUIS"/>
        <s v="IZUZQUIZA MIGUEL ALBERTO"/>
        <s v="REYNOSO SERGIO GABRIEL"/>
        <s v="BENITEZ JOSE CESAR"/>
        <s v="BOEYKENS SERGIO LUIS"/>
        <s v="AVILA JUAN CARLOS"/>
        <s v="ALEXIS BONETTO"/>
        <s v="GOMEZ FELIPE ANTONIO"/>
        <s v="FLORES MARIA EUGENIA"/>
        <s v="VESELY SRL"/>
        <s v="ESTACION URITORCO SRL"/>
        <s v="RAMALLO PARCOL PARISI ERNESTO MARTIN"/>
        <s v="MOLINARI ANGEL ROBERTO"/>
        <s v="FREIRE GABRIEL HORACIO"/>
        <s v="BRINING EDUARDO MARTIN"/>
        <s v="TOZAS JAVIER HORACIO"/>
        <s v="MEZHER MOTOR SA"/>
        <s v="CONTI SERGIO ARIEL"/>
        <s v="VIDELA GUSTAVO DANIEL"/>
        <s v="CORAGLIA MAXIMILIANO ANTONIO"/>
        <s v="BRUNO JOSE EMILIO"/>
        <s v="BARRERA FIGUEROA PABLO"/>
        <s v="ZAPATA ROMINA SOLEDAD"/>
        <s v="CEBRERO MONICA DEL ROSARIO"/>
        <s v="ROMERO MARIA JOSE"/>
        <s v="ORMENO SRL"/>
        <s v="SCHNEIDER MATIAS LUCAS"/>
        <s v="GORGOJO EDUARDO"/>
        <s v="GARCIA CARLOS ORLANDO"/>
        <s v="ZALAZAR MARIA EUGENIA"/>
        <s v="SANCHEZ FRANCISCO ABRAHAM"/>
        <s v="OLMEDO GABRIEL NAHUEL"/>
        <s v="LUCHINI ACOSTA SANDRA ISABEL"/>
        <s v="GRAU FABIAN DARIO"/>
        <s v="CALDERON GABRIEL EDUARDO"/>
        <s v="GIELIS JOSE ALBERTO"/>
        <s v="GIACUZZI GUILLERMO ARIEL"/>
        <s v="AGUIRRE OSCAR ROQUE"/>
        <s v="MUSSO TOMAS FABIAN"/>
        <s v="DEL CERRO TOMAS"/>
        <s v="GEROSA FERNANDO JORGE"/>
        <s v="MASERA EDUARDO J Y MARCOS D SOC DE HECHO"/>
        <s v="BRUNO ESTEBAN CLEMENTE"/>
        <s v="MACCIO JOSE GUSTAVO"/>
        <s v="ARIETTI JOSE RICARDO"/>
        <s v="BERSANO MARIO JORGE"/>
        <s v="ROMANUTTI BARBARA ELIZABETH"/>
        <s v="ALBERTO FRANCISCO ROQUE"/>
        <s v="DELL ORSI OSCAR ATILIO"/>
        <s v="PAULETTO DANIEL HECTOR"/>
        <s v="CORREA CRISTINA MABEL"/>
        <s v="FARJATT CARLOS LEONARDO"/>
        <s v="SUCESION DE HUENCE JUAN DOMINGO"/>
        <s v="RODRIGUEZ JAVIER MAURICIO"/>
        <s v="FORURIA MARCELO DANIEL"/>
        <s v="CABASSI VICTOR JOSE RAMON"/>
        <s v="GONZALEZ DIEGO MANUEL"/>
        <s v="GHIRARDI DANIEL OSCAR"/>
        <s v="JYD SRL"/>
        <s v="CORDI FEDERICO MARTIN"/>
        <s v="CHAVEZ WALDO XAVIER"/>
        <s v="ARMANDO JULIO CESAR"/>
        <s v="PERALTA NOELIA MARICEL"/>
        <s v="ONCE BITS SRL"/>
        <s v="STUBBIA PABLO MARCELO"/>
        <s v="MIRIZIO ARIEL HECTOR ESTEBAN"/>
        <s v="BONETTO JUAN CARLOS"/>
        <s v="PASCHETTA EDUARDO MIGUEL"/>
        <s v="CELORIA SANTIAGO MATIAS"/>
        <s v="MAPELLE HUGO ALBERTO"/>
        <s v="BERNANCHINI MATIAS EMMANUEL"/>
        <s v="PERE JULIO CESAR"/>
        <s v="ISOARDI OSCAR CEFERINO"/>
        <s v="CABRAL HUGO ALEXIS"/>
        <s v="PERALTA MARCELO HERNAN"/>
        <s v="MORANDI NATALIA VERONICA"/>
        <s v="VILLAFANE NICOLAS ALEJANDRO"/>
        <s v="FIGUEROA CARLOS MARTIN"/>
        <s v="DEMARCHI DIEGO ELISANDRO"/>
        <s v="DUNIRED INC SA"/>
        <s v="BASUALFO FERNANDO LUIS"/>
        <s v="RUIZ MARIA ROMINA"/>
        <s v="CIMAROSTI LEONARDO GABRIEL"/>
        <s v="CHAMIA MARIO SALIM"/>
        <s v="ROJAS SERAFIN ZOILO"/>
        <s v="MUBCO SRL"/>
        <s v="EL DANTE CAR SERVICE SRL"/>
        <s v="AUTOREP SA"/>
        <s v="GIRALT GUSTAVO ARIEL"/>
        <s v="CENTER CAR SA"/>
        <s v="GIULIANO MIGUEL ANGEL"/>
        <s v="SERGIO CRAVERO SISTEMAS DE SEGURIDAD SRL"/>
        <s v="DON CELSO SRL"/>
        <s v="DIAZ NICOLAS DANIEL"/>
        <s v="CHANCALAY JUANA DEL VALLE"/>
        <s v="MANSILLA ABEL ANIBAL"/>
        <s v="DUARTE ELIANA FLORENCIA"/>
        <s v="FISSORE RICARDO ALBERTO"/>
        <s v="BERTOGLIO GUILLERMO DARIO"/>
        <s v="PALENA MIGUEL ANGEL LUIS"/>
        <s v="IMOLA ABEL DOMINGO"/>
        <s v="ELECTROMECANICA ROSSO SRL"/>
        <s v="MEYER MAURO HERNAN"/>
        <s v="TRAVERSO DANIEL ALEJANDRO"/>
        <s v="AGATIELLO OSCAR ALFREDO"/>
        <s v="GERMAIN ARIEL OMAR"/>
        <s v="GRENDENE ANTONIO CARLOS"/>
        <s v="PISCITELLO JOSE LUIS"/>
        <s v="PAVESE FRANCO"/>
        <s v="ORLICH EDUARDO ANTONIO"/>
        <s v="SMAR SRL"/>
        <s v="MONDELLO JULIO CESAR"/>
        <s v="MODICA SERGIO EDUARDO"/>
        <s v="MARTINEZ MIGUEL DEL VALLE"/>
        <s v="MARTINEZ CARLA DANIELA"/>
        <s v="GRUPO OBREGON SA"/>
        <s v="GRIMAUT RICARDO MARCELO"/>
        <s v="GONZALEZ SOSA DAMIAN ALEJANDRO"/>
        <s v="GONZALEZ SERGIO BERNARDINO"/>
        <s v="GNC DE LA VILLA SRL"/>
        <s v="FRENOSUR SRL"/>
        <s v="LOPEZ GONZALO RODRIGO"/>
        <s v="BREGA JUAN DOMINGO E HIJO"/>
        <s v="GIMENEZ RODOLFO DAVID"/>
        <s v="AISAR SA"/>
        <s v="JACARO S A"/>
        <s v="RICARDO ALBERTO GALVAN"/>
        <s v="MOLINERO ROBERTO CARLOS"/>
        <s v="ZALAZAR MARTIN EDUARDO DEL VALLE"/>
        <s v="MONETTI WALTER PEDRO Y MONETTI HECTOR"/>
        <s v="ICARDI RUBEN"/>
        <s v="DANIELE OMAR Y DANIELE ARIEL"/>
        <s v="OBERTI MAURICIO EZEQUIEL"/>
        <s v="BUSTAMENTE BALLE JUAN MANUEL"/>
        <s v="MOSCA MONICA ALEJANDRA"/>
        <s v="SERAFIN DAVID ROBERTO"/>
        <s v="AGUIRRE LISANDRO ALCIDES"/>
        <s v="FERRERO LEONARDO RAUL"/>
        <s v="MONTI CLAUDIO CRISTIAN Y PABLO"/>
        <s v="GULLINO RICARDO LUIS"/>
        <s v="BUSSO CLAUDIO MARCELO"/>
        <s v="PACIENZA ESTEFANIA ROMINA"/>
        <s v="SIGOB SA"/>
        <s v="CALAMUCHITA TOURS SRL"/>
        <s v="SERVICIO INTEGRAL SRL"/>
        <s v="SCHICMAN SRL"/>
        <s v="PRIETO MARIA ALEJANDRA"/>
        <s v="RUBIO LUCAS CARLOS AGUSTIN"/>
        <s v="RUBIO JUAN CARLOS"/>
        <s v="CASANOVES FABIAN OSCAR"/>
        <s v="PERASSI EDUARDO OCTAVIO ROQUE"/>
        <s v="PARTES MIX SAS"/>
        <s v="PORTA ROBERTO ALEJANDRO"/>
        <s v="ORELLANA MONTECINOS DIEGO ENRIQUE"/>
        <s v="MALTAURO EMILIO MARIO"/>
        <s v="GUZMAN GUSTAVO ARIEL"/>
        <s v="FLORIANCIG MARIANO"/>
        <s v="MONTES PABLO DARIO"/>
        <s v="TERESA BEATRIZ GODOY"/>
        <s v="DELICH MARIANO"/>
        <s v="CHIABO LUCRECIA"/>
        <s v="CESPEDES SILVANA MABEL"/>
        <s v="CASTRO JORGE EDUARDO"/>
        <s v="DE LA COLINA JUAN MARTIN"/>
        <s v="BERTOLOTTO SRL"/>
        <s v="BITTOR LUCIANO ANDRES"/>
        <s v="TISSERA MARIA DEL CARMEN"/>
        <s v="VELA CESAR ARIEL"/>
        <s v="TREY VICTOR DAVID"/>
        <s v="TORRES RAMIRO"/>
        <s v="BAGHIN ANTONIO CESAR"/>
        <s v="RASPO IVAN GUILLERMO"/>
        <s v="OLIVERO MARTIN ALEJANDRO"/>
        <s v="EL OVALO REPUESTOS SRL"/>
        <s v="FASSETTA DANIEL ALBERTO"/>
        <s v="CARME JOSE OMAR"/>
        <s v="MACCIO DIEGO HERNAN"/>
        <s v="CENTANNI OMAR ALEJANDRO"/>
        <s v="AVRAM ALEJANDRA EDIT"/>
        <s v="FLORES FRANCO DAVID"/>
        <s v="COR-VIAL SA"/>
        <s v="CAVAGNA FERNANDO CARLOS"/>
        <s v="MARUSICH JORGE OSCAR"/>
        <s v="CRETTON FLAVIA LORENA"/>
        <s v="IRAZOQUE SEBASTIAN ANDRES"/>
        <s v="MARTINI OMAR ALBERTO"/>
        <s v="CLAUDIO FRANCISCO ZAMORA"/>
        <s v="PICCONE ANDRES SEBASTIAN"/>
        <s v="GOTTERO RODRIGO DAMIAN"/>
        <s v="BOETTI GERARDO FABIAN"/>
        <s v="CONTROLSAT SA"/>
        <s v="VERNET DARIO JULIO"/>
        <s v="AVILA CARLOS SEBASTIAN"/>
        <s v="MONTENEGRO ANGEL ROBERTO"/>
        <s v="BOCHETTO GUSTAVO EDGARDO"/>
        <s v="MATERIAL FERROVIARIO SA"/>
        <s v="AGUAS DE VILLA GIARDINO SA"/>
        <s v="MARINO CARLOS OSCAR"/>
        <s v="OSCAR HECTOR JUAREZ"/>
        <s v="PEIRO JUAN PABLO"/>
        <s v="DEPETRIS EDGARDO ADOLFO"/>
        <s v="ANSELONI GEORGINA LORENA"/>
        <s v="PAVON JULIA"/>
        <s v="INGARAMO NESTOR REGINO"/>
        <s v="MARI JUAN BAUTISTA"/>
        <s v="LOPEZ RAUL HIPOLITO"/>
        <s v="LERIN MARIANO DANIEL"/>
        <s v="ALVAREZ MARIO FRANCISCO"/>
        <s v="VALIENTE MAURICIO JAVIER"/>
        <s v="BAROLO HENRI RAFAEL"/>
        <s v="GRANDE HECTOR DIEGO"/>
        <s v="ANDREANI JUAN PABLO"/>
        <s v="VALLE DIANA LORENA"/>
        <s v="BARBERIS DANIEL BAUTISTA"/>
        <s v="CONTARDE VICTOR JOSE"/>
        <s v="SOSA SANDRA TERESITA"/>
        <s v="DEL BOCA DANIEL"/>
        <s v="FERACE RENE GERARDO"/>
        <s v="BAC SERVICE SRL"/>
        <s v="MALVISSI ALAN EMANUEL"/>
        <s v="BORGOGNO GERMAN"/>
        <s v="GOMEZ OSCAR ALFREDO Y GOMEZ RUBEN"/>
        <s v="BATTAN NERI ROQUE"/>
        <s v="ROMERO MARCELO"/>
        <s v="OCHOVA JORGE ANDRES"/>
        <s v="LOPEZ JOEL DAVID"/>
        <s v="BATRES ALBERTO ISIDORO"/>
        <s v="DISTRIBUIDORA COMERCIAL S Y R SA"/>
        <s v="BERNARDI JOSE ALBERTO"/>
        <s v="LOGINCOR SRL"/>
        <s v="LUNA SRL"/>
        <s v="D AMICO WALTER MARTIN"/>
        <s v="PERALTA HUGO EDUARDO"/>
        <s v="DELGADO ANDREA VIVIANA"/>
        <s v="PEZOA ISMAEL ANTONIO"/>
        <s v="RUIZ LACREU SEBASTIAN"/>
        <s v="RAMIRES CARLOS MANUEL"/>
        <s v="ELEXTRUN SS SA"/>
        <s v="JUAREZ CLAUDIA KARINA"/>
        <s v="HILADO SOCIEDAD ANONIMA"/>
        <s v="BLANCO OSVALDO JOSE"/>
        <s v="RUANO RUGGIERI FEDERICO OSCAR"/>
        <s v="PEREZ MARCELO FABIO"/>
        <s v="NEVADO DEL FAMATINA SA"/>
        <s v="CANTERA HOUTHALEN SA"/>
        <s v="JORGE PIOTTO E HIJOS SA"/>
        <s v="BRONSTEIN JUAN PABLO"/>
        <s v="CESARINI HUGO MARINO CESARINI RAUL"/>
        <s v="PONCE ADELA CRISTINA"/>
        <s v="MARQUEZ MATIAS NICOLAS"/>
        <s v="LASA FERNANDO DANIEL"/>
        <s v="CUASSOLO RAUL JUAN"/>
        <s v="OPEN CAR SRL"/>
        <s v="ROLDAN GUSTAVO OSCAR"/>
        <s v="PEREIRA ALEJANDRA DEL VALLE"/>
        <s v="ARDIM SA"/>
        <s v="SABOUNJIAN YEGHIA"/>
        <s v="MANSILLA ALDO MILLAN"/>
        <s v="NAVARRO HNOS SA"/>
        <s v="VERDUGO MAXIMILIANO"/>
        <s v="CARRIZO FERNANDO JAVIER"/>
        <s v="LOPEZ JOSE MARCELO"/>
        <s v="ROUADI JOSE GUILLERMO"/>
        <s v="BONAFE LEONARDO JAVIER"/>
        <s v="NEVADO SUR S A"/>
        <s v="VILLAFANE HECTOR HUGO"/>
        <s v="SALAS HUGO EDUARDO"/>
        <s v="CASAS LEONARDO DANIEL"/>
        <s v="MASSIH SIMON ANTONIO"/>
        <s v="SANTILLAN ANDRES HECTOR"/>
        <s v="HEREDIA JULIA BEATRIZ"/>
        <s v="SALAZAR SEBASTIAN DANIEL"/>
        <s v="PIA SERGIO GUSTAVO"/>
        <s v="EMPRENDIMIENTOS AUTOMOVILISTICOS"/>
        <s v="BASTELLI VICTORIO GABRIEL"/>
        <s v="CARDELLA SALVADOR VICENTE"/>
        <s v="GIRALT LUCAS MARTIN"/>
        <s v="ACEBEY YAMILA CESTE"/>
        <s v="PASTORE CARLOS ALBERTO"/>
        <s v="PICCINI SERGIO RICARDO"/>
        <s v="FRANCISCO ALFREDO GLESIC"/>
        <s v="BUTASSI DARIO OMAR"/>
        <s v="OVIEDO DIEGO"/>
        <s v="PLOCHARCZYK JOSE IGNACIO"/>
        <s v="BUSTOS CARLOS GUSTAVO"/>
        <s v="MARTIN CLAUDIO ANDRES"/>
        <s v="RENSINI ADRIAN ALBERTO"/>
        <s v="DIAZ VERONICA ANDREA"/>
        <s v="TORRES GUSTAVO FABIAN"/>
        <s v="MAMONDEZ DIEGO GABRIEL"/>
        <s v="VELEZ RAUL CARLOS"/>
        <s v="LAGUZZI ANA CAROLINA"/>
        <s v="REYNOLDS WALTER FABIAN"/>
        <s v="FARRAGUT NESTOR JOSE"/>
        <s v="VILLALBA JORGE ALBERTO"/>
        <s v="NAZZETTA DANIEL ANTONIO"/>
        <s v="NANIO SERGIO GUSTAVO"/>
        <s v="MURELLI MARCELO PABLO"/>
        <s v="RIU ELIANA ROMINA"/>
        <s v="PAOLINI RAUL DARIO"/>
        <s v="TORRES MARIA JESUS OLGA"/>
        <s v="CAPKOVIC ENZO JOSE"/>
        <s v="BURKI VICTOR HUGO"/>
        <s v="BADIA MARIANO"/>
        <s v="MASTRANGELO ANGEL DARIO"/>
        <s v="BIROCCO CARLOS ANTONIO"/>
        <s v="VICENTE JUAN ANTONIO"/>
        <s v="ZARATE JUAN MARCELO"/>
        <s v="XYCA SRL"/>
        <s v="VILLAGRA JUANA AGUSTINA"/>
        <s v="VEGA MARIA SOLANA"/>
        <s v="TRAVELLA ANDRES ALEJANDRO"/>
        <s v="TRABUCCO CARLOS PEDRO"/>
        <s v="TOTAL CAR SRL"/>
        <s v="TONATTI ARGENTINA SRL"/>
        <s v="TISSERA DANIEL IGNACIO"/>
        <s v="TECTECH SRL"/>
        <s v="TECNORED SA"/>
        <s v="TABORDA DIEGO EDUARDO"/>
        <s v="SUCESION DE BATTELLI ADOLFO LUIS"/>
        <s v="COOPERATIVA DE TRABAJO BELL VILLE"/>
        <s v="SIMUNEK ROBERTO CEFERINO"/>
        <s v="SHOPPING REPUESTOS SRL"/>
        <s v="SET LOGISTICA Y TRANSPORTES SRL"/>
        <s v="SARICO DISTRI SA"/>
        <s v="SANTA ALBINA SA"/>
        <s v="SANCHEZ MATIAS EZEQUIEL"/>
        <s v="SANCHEZ JULIO CESAR"/>
        <s v="SAN DIEGO SRL"/>
        <s v="S Y SASISTENCIA AUTOMOTRIZ SRL"/>
        <s v="RYF SRL"/>
        <s v="RUSEN SA"/>
        <s v="RS SRL"/>
        <s v="RODRIGUEZ EMILIO"/>
        <s v="RODADOS MEDITERRANEA SA"/>
        <s v="ROBLES MACCIO CRISTIAN DAMIAN"/>
        <s v="RIVERO GERARDO NELSON"/>
        <s v="RIOS MIRTA RAQUEL"/>
        <s v="RINALDI LUIS LUCIANO"/>
        <s v="RINALDI GUILLERMO RICARDO"/>
        <s v="RICCI CARLOS SEBASTIAN"/>
        <s v="RIBBA HECTOR GABRIEL"/>
        <s v="REICCHOLZ CARLOS ALBERTO"/>
        <s v="RAMELLO FEDERICO MARTIN"/>
        <s v="QUIR GROUP SRL"/>
        <s v="QUEVEDO EDUARDO FRANCISCO"/>
        <s v="PREMAT INDUSTRIA GRAFICA SRL"/>
        <s v="PONCE GABRIEL MAXIMILIANO"/>
        <s v="PEREZ HEREDIA DIEGO RAMON"/>
        <s v="PEREYRA CONSTANZA"/>
        <s v="PERALTA GUSTAVO MARTIN"/>
        <s v="PEPE SA"/>
        <s v="PEDRAZA GASTON RAUL"/>
        <s v="PEDERNERA GRISEDA DEL VALLE"/>
        <s v="PATTI MARCELO GUSTAVO"/>
        <s v="PARRA E HIJOS SA"/>
        <s v="PAGLIARINI DARIOA MILLER"/>
        <s v="PAEZ LUCAS SEBASTIAN"/>
        <s v="NOBILI ROBERTO MARIO"/>
        <s v="NIEVAS NATALIA VERONICA"/>
        <s v="NAUTIQUAD SRL"/>
        <s v="MUNDO INYECCION SRL"/>
        <s v="MUNDO FIX SRL"/>
        <s v="MORLUPI HECTOR ERNESTO"/>
        <s v="MONTIRONI AUTOMOTORES SACIFIA"/>
        <s v="MIRA MANUEL HORACIO"/>
        <s v="MATEO JULIO CESAR"/>
        <s v="MASINI MARISA GABRIELA"/>
        <s v="MARTINUZZI GABRIELA DEL MILAGRO"/>
        <s v="MARTINEZ NICOLAS"/>
        <s v="MARQUEZ MARCELO FERNANDO"/>
        <s v="MARCONETTO SERGIO MIGUEL"/>
        <s v="MARCHISIO ERNESTO FERNANDO"/>
        <s v="MALDONADO MATIAS"/>
        <s v="MAIPU SA"/>
        <s v="MACERATA OMAR ENRIQUE"/>
        <s v="LUJAN SCODELLARO MARIO LEONARDO"/>
        <s v="LUBRICENTRO MONTECARLO SRL"/>
        <s v="LOZA RICARDO DANIEL"/>
        <s v="SAN FRANCISCO SOCIEDAD ANONIMA"/>
        <s v="LIUZZI NICOLA GIUSEPPE"/>
        <s v="LIGIOS HECTOR HUGO"/>
        <s v="LENCINA RAMON ANGEL ROQUE"/>
        <s v="LENCINA MARIA ISABEL"/>
        <s v="LAMAS CARLOS ALBERTO"/>
        <s v="KABICHIAN CARLOS Y BARZIZZA HORACIO"/>
        <s v="JUAN VINALES FERNANDEZ Y HUGO OSVALDO"/>
        <s v="IVANA ALEJANDRA AHUMADA"/>
        <s v="IRIS ENERGIA SAS"/>
        <s v="IRAZUZTA ROMAN DOMINGO JESUS"/>
        <s v="IM SRL"/>
        <s v="IBERRA MARCELO FABIAN"/>
        <s v="HORMIGONES TERRA SA"/>
        <s v="HERRERO RODRIGO MIGUEL"/>
        <s v="GONZALEZ GARBAL PABLO RAUL"/>
        <s v="GOMEZ YANINA MABEL"/>
        <s v="GOMEZ LUIS ALBERTO"/>
        <s v="GOMEZ GUILLERMO DANIEL"/>
        <s v="GOMEZ CLAUDIO DE JESUS"/>
        <s v="GIONCO WALTER ADRIAN"/>
        <s v="GIMENEZ ABEL EDUARDO"/>
        <s v="GIBERTCAR ARGENTINA SRL"/>
        <s v="GATICA MARIA SOLEDAD"/>
        <s v="GARZON JUAN MANUEL"/>
        <s v="GARCIA NATALIA"/>
        <s v="GARCIA GUSTAVO MATEO"/>
        <s v="FREYTES DANIEL"/>
        <s v="FINCA LAS MARGARITAS SRL"/>
        <s v="FCA AUTOMOBILES ARGENTINA SA"/>
        <s v="FERNANDEZ GUERRA DARIO JESUS"/>
        <s v="FERNANDEZ DIEGO ADRIAN"/>
        <s v="FANTINI GRENETTIER NILDA TULIA DEL VALLE"/>
        <s v="EXPRESO CARGO SA"/>
        <s v="EXCURSIONES CALAMUCHITA SRL"/>
        <s v="EXCURSINES SIERRAS DE CALAMUCHITA SRL"/>
        <s v="EMPRESA EL QUEBRACHAL SRL"/>
        <s v="EMPRESA COLONIA TIROLESA SRL"/>
        <s v="DRUETTA RICARDO SANTIAGO"/>
        <s v="DIRECCION DE ADMINISTRACION DEL PODER"/>
        <s v="DINOSAURIO SA"/>
        <s v="RODRIGUEZ CARLOS ALBERTO"/>
        <s v="DI MARTINO SERGIO ALEJANDRO"/>
        <s v="DELICH LUCAS MARCOS"/>
        <s v="CORTES JUAN PEDRO"/>
        <s v="CORCOBA FEDERICO NICOLAS"/>
        <s v="CONTSOMANOLAKI LEONIDAS DANIEL"/>
        <s v="CIMAUTO SA"/>
        <s v="CHAVEZ PABLO SEBASTIAN"/>
        <s v="CELAYE FABIANA PAOLA"/>
        <s v="CASTRO MARIELA DEL CARMEN"/>
        <s v="CARGO SERVICIOS INDUSTRIALES SA"/>
        <n v="0"/>
        <s v="CARDEBIT SA"/>
        <s v="CANETE MAYRA VANESSA"/>
        <s v="RISCALDINO JAVIER"/>
        <s v="CAMVAR SRL"/>
        <s v="CAMACHO OCANO JORGE EZEQUIEL"/>
        <s v="CALOGRIAS IRENE BEATRIZ"/>
        <s v="CAHISA DIEGO ESTEBAN"/>
        <s v="CABRERA SERGIO RUBEN"/>
        <s v="CABRERA KARINA ALEJANDRA"/>
        <s v="BRACAMONTE JUAN CARLOS"/>
        <s v="BRACAMONTE JORGE ANTONIO"/>
        <s v="BORGEAT OSVALDO CORNELIO"/>
        <s v="BLANZARI FABIAN ANGEL"/>
        <s v="BLANC JENNIFER ESTEFANIA"/>
        <s v="BELARDINELLI ARIEL FELIPE"/>
        <s v="BASILE RICARDO MARIO Y CHRISTIAN"/>
        <s v="AVRAM CARLOS JOSUE"/>
        <s v="AVILA PABLO MARCELO"/>
        <s v="ASTRADA MARIA DE LAS MERCEDES Y MOYANO"/>
        <s v="ASOCIACION MUTUAL TRANSMITAXI CORDOBA"/>
        <s v="ARBITRA SA"/>
        <s v="AP TECNOLOGIA SRL"/>
        <s v="ANTUNEZ CARLOS ALBERTO"/>
        <s v="ANANDA SRL"/>
        <s v="AMATO HERMANOS SA"/>
        <s v="ALVAREZ MARCO MARTIN"/>
        <s v="ALPHA TRANSPORTES SRL"/>
        <s v="ALMAGRO SEBASTIAN"/>
        <s v="ALFACAD INGENIERIA SA"/>
        <s v="AGROPECUARIA LAS SILBONAS SRL"/>
        <s v="AGROPECUARIA LA CIMARRONA SRL"/>
        <s v="A LORENZO FRANZOSI E HIJOS SRL"/>
        <s v="GABELLINI JUAN JESUS"/>
        <s v="ACCESORIOS TITO SRL"/>
        <s v="CARRERA ANTONIO ENRIQUE"/>
        <s v="CARLE CAMILO JESUS"/>
        <s v="CARRERA GERARDO MIGUEL"/>
        <s v="LAGUIA MARIANA GLADYS"/>
        <s v="MARTIN MIRTHA LILIAN"/>
        <s v="PETRINI JOSE LUIS"/>
        <s v="MERCADO EDUARDO DANIEL"/>
        <s v="DANIEL EDUARDO GANDARA"/>
        <s v="CRESCIMBENI OSCAR CARLOS"/>
        <s v="AMIRAGLIA ARTURO EDUARDO"/>
        <s v="DREGON JORGE DANIEL"/>
        <s v="CARRASCO ANDREA NATALIA"/>
        <s v="RUBIOLO JUAN CARLOS"/>
        <s v="MORENO MARIA ALEJANDRA SERAFINA"/>
        <s v="POLONI ALBERTO HUGO"/>
        <s v="GHIONE SEBASTIAN FERNANDO"/>
        <s v="GALVAN DIEGO RICARDO"/>
        <s v="MUSSO CARLOS ALBERTO"/>
        <s v="DEALBERA DIEGO RODOLFO"/>
        <s v="LINGUA SERGIO OMAR"/>
        <s v="LUIS ROBERTO BARROS"/>
        <s v="DANIELE PABLO ALEJANDRO"/>
        <s v="AUSTRO SA"/>
        <s v="ANDREO ANTONIO RICARDO"/>
        <s v="SANTIAGO BATERIAS SA"/>
        <s v="VILLANUEVA RUBEN"/>
        <s v="TRAVERSO Y BALDISARRI SA"/>
        <s v="ESTABLECIMIENTO DON MARIO SA"/>
        <s v="MOYANO BRUNO MARCELO"/>
        <s v="CAPOMASI DEANDRO JAVIER"/>
        <s v="GILARDONI BERNARDO ANDRES"/>
        <s v="REYNA LEONARDO DAMIAN"/>
        <s v="REARTES YANES CHRISTIAN EDUARDO"/>
        <s v="KOSTADINOFF TOMAS"/>
        <s v="DIAZ VELEZ ELENA BEATRIZ"/>
        <s v="BOYERO JUAN PABLO"/>
        <s v="ABADJIAN EDUARDO ALEJANDRO MANUEL"/>
        <s v="QUAINO NORBERTO LUIS"/>
        <s v="PAEZ CARLOS MARTIN"/>
        <s v="MACHUCA VICTOR HUGO"/>
        <s v="ESCUDERO TERESITA ELVIRA"/>
        <s v="BLANCO LILIANA GABRIELA"/>
        <s v="BUSTOS ALBERTO DANIEL"/>
        <s v="CEJAS PEDRO PABLO"/>
        <s v="VILCHEZ SEBASTIAN ANDRES"/>
        <s v="PAGES JUAN MANUEL"/>
        <s v="ORDONEZ SERGIO JAVIER"/>
        <s v="GIRALDA OSCAR ALFREDO"/>
        <s v="GIOVANNINI JUAN CARLOS"/>
        <s v="FARIAS JOSE MARIA"/>
        <s v="D´ANDREA MARIA ANABELA"/>
        <s v="GARAFULIC RAMON ALBERTO"/>
        <s v="AVARO HERNANDO VALENTIN"/>
        <s v="ESTELLER FACUNDO"/>
        <s v="REPETTO CARLOS HUMBERTO"/>
        <s v="ESTABRI PABLO GERARDO"/>
        <s v="MONTORE DEL BEL FERNANDO ESTEBAN"/>
        <s v="RETAMOSA CARLOS DANTE ANTONIO"/>
        <s v="HINSCH DARIO DAVID"/>
        <s v="CAZZOLA ABEL ERNESTO"/>
        <s v="ROLANDI FEDERICO MATEO"/>
        <s v="LOPEZ MAURICIO DANIEL"/>
        <s v="LEDESMA CECILIA VERONICA"/>
        <s v="GUDINO HECTOR HUGO"/>
        <s v="DONGIOVANNI CARLOS HECTOR"/>
        <s v="AGUIRRE MARCELO ERNESTO"/>
        <s v="BILBAO CARLOS MARTIN"/>
        <s v="ERAZO CARLOS FABIAN"/>
        <s v="POZO JOSE ANTONIO"/>
        <s v="PONZETTI HNOS S A"/>
        <s v="AUTOCENTRO SAN LORENZO SRL"/>
        <s v="BERTOLOTTO GUSTAVO Y MARIMON ARIL SH"/>
        <s v="MENDITTO MARCELO EDUARDO"/>
        <s v="TODO FORD SRL"/>
        <s v="CASA LARA SRL"/>
        <s v="ESCUDERO CHRISTIAN ALEXIS"/>
        <s v="NOBILE VERONICA VICTORIA"/>
        <s v="CALANDRI LUIS ROBERTO"/>
        <s v="GASCO ACOSTA MIGUEL ANGEL"/>
        <s v="GIRAUDO ALEJANDRO LUIS"/>
        <s v="COOPERATIVA TAMBERA LIMITADA"/>
        <s v="PELUDERO DARIO GASTON"/>
        <s v="FABRICIO MARCOS AGUSTIN MORENO"/>
        <s v="CINTIA VANESA LEYES SCHEMBRI"/>
        <s v="VANESA TERESITA MELANO"/>
        <s v="OSVALDO VICTOR NASUTE MOLINA"/>
        <s v="NATALIA VERONICA SORIA"/>
        <s v="ANTONELLA BOSSA"/>
        <s v="EMANUEL ALEJANDRO BRITO"/>
        <s v="JESUS MATIAS VOLPINI"/>
        <s v="NATALIA CYNTHIA MINGOT"/>
        <s v="LUNA NICOLAS DANIEL"/>
        <s v="LUCAS ANTUNEZ"/>
        <s v="PATRICIO ALEJANDRO LAMPA"/>
        <s v="MARTIN SEGURA"/>
        <s v="NELSON ARIEL NUNEZ"/>
        <s v="GUILLERMO ANDRES GARAY"/>
        <s v="YANINA BELEN ACOSTA"/>
        <s v="GONELLA ROMAN ANGEL"/>
        <s v="LOGISTICA DYL SOCIEDAD POR ACCIONES"/>
        <s v="SAN JUAN Y SOLIS SA"/>
        <s v="CORIA ALBERTO OSCAR"/>
        <s v="GRIMAUT MAXIMILIANO GABRIEL"/>
        <s v="CADAMURO RUBEN ENRIQUE"/>
        <s v="MIRANDA EDUARDO ADRIAN"/>
        <s v="SCOLARI SERGIO ANDRES"/>
        <s v="CELAYES PABLO JOSE LUIS"/>
        <s v="AUTOMA SA"/>
        <s v="KAZMER SERGIO DANIEL"/>
        <s v="OTTAVIANI HERMANOS SOCIEDAD"/>
        <s v="DOTTORI PABLO OMAR"/>
        <s v="ALBORNOZ GUIDO RUBEN"/>
        <s v="RENT AR SA"/>
        <s v="CASSINO PEREZ ADRIANO DANIEL"/>
        <s v="DEL CARPIO JOSE MANUEL"/>
        <s v="EXC VDM SRL"/>
        <s v="VARELA GISELA PAOLA"/>
        <s v="RODRIGO LUIS ROJAS "/>
        <s v="JUAN PABLO MOYANO "/>
        <s v="JOSE LUIS GALLEGOS"/>
        <s v="MARIA JOSE GUTIERREZ"/>
        <s v="ALMAPE SAS"/>
        <s v="COMBUSTIBLES BARCELO SRL"/>
        <s v="RENA LUIS FEDERICO"/>
        <s v="MIGNONE GUSTAVO JOSE"/>
        <s v="BALLARIO GERMAN ALEJANDRO"/>
        <s v="SOCIEDAD ANONIMA TRANS CIUDAD RIO CUARTO"/>
        <s v="CENTURION MARIAN VERONICA"/>
        <s v="HEREDIA JOSE NICOLAS"/>
        <s v="PORT PLA SRL"/>
        <s v="MARTIN JOSE LUIS"/>
        <s v="GABARINI ROBERTO ARIEL"/>
        <s v="BERARDO OSVALDO PEDRO ANDRES"/>
        <s v="DON ADELMO S R L"/>
        <s v="PINASCO OSCAR ALBERTO"/>
        <s v="DEGANO ROBERTO JOSE"/>
        <s v="BRESSO JULIO NORBERTO"/>
        <s v="FARIAS ELOISA DEL VALLE"/>
        <s v="GIAVAY ANA LIVIA"/>
        <s v="EL AUDAZ SA"/>
        <s v="CHIARA GABRIEL ANDRES"/>
        <s v="ELECTRODOS CORDOBA SC"/>
        <s v="GONZALES TARABUSO FRANCISCO JOAQUIN"/>
        <s v="LOLLO JUAN CARLOS"/>
        <s v="GARCIA ANGEL ANTONIO"/>
        <s v="MANICARDI ELIANA JANETT"/>
        <s v="SARMIENTO JULIO RENE"/>
        <s v="EMPRESA PROVINCIAL DE ENERGIA DE CORDOBA"/>
        <s v="CENTRO BEBIDAS SRL"/>
        <s v="FERNANDO A ALLASIA"/>
        <s v="JONATAN EMANUEL ELLENA"/>
        <s v="GRAMAJO ANIBAL RAMON"/>
        <s v="QUINTERO JORGE ALBERTO"/>
        <s v="VIOTTI CESAR FEDERICO"/>
        <s v="AGROCOMERCIAL ARTURO GARCIA S A"/>
        <s v="GIMENEZ WALTER OSVALDO"/>
        <s v="SERVICIOS AYMARA S R L"/>
        <s v="MORENO LUIS HIPOLITO"/>
        <s v="MAQUINON SA"/>
        <s v="BMS SOCIEDAD POR ACCIONES SIMPLIFICADA"/>
        <s v="BOYERO HNOS SRL"/>
        <s v="MAYCO GAUNA"/>
        <s v="LOCALES COMERCIALES SRL"/>
        <s v="BUFFA GUSTAVO ARIEL"/>
        <s v="CABRAL FEDERICO"/>
        <s v="ROSSI AMALIA HAYDEE"/>
        <s v="BONINO ALEJANDRA ELIZABETH"/>
        <s v="PALENCIA MARIA CANDELA"/>
        <s v="AUTOREP SRL"/>
        <s v="PEIRO MARCELO ENRIQUE"/>
        <s v="IGEF SAS"/>
        <s v="BAQUIANO PRODUCTOS Y SERVICIOS SOCIEDAD"/>
        <s v="MARTINEZ ARIEL NORBERTO"/>
        <s v="GOMEZ GLADYS MARIANA"/>
        <s v="RIOS EDGARDO EUSEBIO"/>
        <s v="AROS GERARDO EMMANUEL"/>
        <s v="LONG CELINA"/>
        <s v="GONZALEZ JOSE ANTONIO"/>
        <s v="CORNEJO LUCIA JESUS"/>
        <s v="MATESICH FERNANDO MIGUEL ANDRES"/>
        <s v="EURO IMPORT S A"/>
        <s v="BAREY DANIEL ALEJANDRO"/>
        <s v="SOSA SANTIAGO AGUSTIN"/>
        <s v="SERVICIOS INTEGRALES EXTREME SAS"/>
        <s v="TAPIA DENIS LEONARDO"/>
        <s v="HEREDIA ESTEBAN GABRIEL"/>
        <s v="CORGAS SOCIEDAD ANONIMA"/>
        <s v="FUENTES MARCELO LUIS"/>
        <s v="HERBON ANGEL AMERICO"/>
        <s v="OLMOS HUGO CRISTIAN"/>
        <s v="CAVO GERARDO SILVIO"/>
        <s v="REPUESTOS ALBERDI S.A.S."/>
        <s v="FRANGET CARLOS RODRIGO"/>
        <s v="GOMEZ CARLA ANDREA DEL VALLE"/>
        <s v="DEMARCHI JULIO CESAR"/>
        <s v="ECOKIL ARGENTINA SRL"/>
        <s v="PAIRE WALTER MARCELO"/>
        <s v="FARIAS FEDERICO PABLO"/>
        <s v="GUANCHICAY CARRILLO GABRIEL ALEJANDRO"/>
        <s v="ALLENDE MARTINEZ MARIA DE LOS ANGELES"/>
        <s v="BAILO GUSTAVO DANIEL Y BAILO GERARDO JAV"/>
        <s v="VANADIA EMANUEL ALBERTO"/>
        <s v="GARAY GUSTAVO RAUL"/>
        <s v="ADAMI NICOLAS JOSE"/>
        <s v="FORMULA M S A"/>
        <s v="LA CASA DEL FLEXIBLE SAS"/>
        <s v="Rodolfo Bastet "/>
        <s v="DIKAMEN S.A"/>
        <s v="CASAS LUIS DANIEl"/>
        <s v="maldonado Osvaldo Raul"/>
        <s v="Oros Angel Eduardo"/>
        <s v="GONZALEZ EDUARDO GABINO"/>
        <s v="FLORES MARIANO ATILIO"/>
        <s v="COOREMAN ADRIAN MARIANO"/>
        <s v="PEPA ALVARO RAUL"/>
        <s v="ACUMULADORES CERANI S.R.L."/>
        <s v="GALANTE"/>
        <s v="LOPES LUCAS NICOLAS"/>
        <s v="APPENDINO SRL"/>
        <s v="S DE H DE NILDO SCODELLARO Y MARIA MARGARITA MALANO"/>
        <s v="IÑARRA JESICA SALOME"/>
        <s v="CONTRERAS DIEGO DANIEL"/>
        <s v="D ALESSANDRO CLAUDIO ALBERTO"/>
        <s v="RESCALA MICAELA BELEN"/>
        <s v="F.B. ELECTRICIDAD DEL AUTOMOTOR SRL"/>
        <s v="PEREZ FRANCISCO JAVIER"/>
        <s v="GASCO HERNAN SERGIO"/>
        <s v="BATERIAS ONEBAT S.A.S"/>
        <s v="AGÜERO LUCIANA"/>
        <s v="LUBRICENTRO LP VCP S.A.S."/>
        <s v="GHIRARDI FRANCO DANIEL"/>
        <s v="DEPOMPA MARICEL"/>
        <s v="CAMPANA DIEGO MARCELO"/>
        <s v="BUZZI VALENTIN"/>
        <s v="BAEZA RODOLFO ENRIQUE"/>
        <s v="HORACIO BRIGIDO SRL"/>
        <s v="AVILA GUSTAVO NOEL"/>
        <s v="CANCELLI NESTOR ALBERTO"/>
        <s v="FEDERICO VELEZ"/>
        <s v="CIASTELINO MATIAS"/>
        <s v="PONCE IVANA RAQUEL"/>
        <s v="EL JAGUEL S A"/>
        <s v="BATERIAS LOSANO S.R.L."/>
        <s v="SILFRED MOTORHOME S.A.S"/>
        <s v="FLORES NATALIA ELVIRA"/>
        <s v="REYNOLDS SRL"/>
        <s v="MONTEMERLO FEDERICO"/>
        <s v="INSUMOS.COM SRL"/>
        <s v="HUNICKEN GUSTAVO ALFREDO"/>
        <s v="MICROGRUPO COMUNICACIONES S.A."/>
        <s v="INC SA "/>
        <s v="ORDOÑEZ CARDETTI  VICTOR JAVIER"/>
        <s v="COPELLO VALENTIN"/>
        <s v="BESSIA CENTER SA"/>
        <s v="BUSTOS GUILLERMO ENRIQUE"/>
        <s v="DELCAR S.A.S.S.A.S"/>
        <s v="CARREÑO KARINA"/>
        <s v="SOTOCORNO CARLOS GUSTAVO"/>
        <s v="BU.DA.VI S.A."/>
        <s v="OROZCO GABRIELA NOEMI"/>
        <s v="BUSTAMANTE JULIO CESAR"/>
        <s v="CISANA NORMA HORTENCIA "/>
        <s v="CUELLO LUCIO ALEJANDRO"/>
        <s v="MKB S.A.S"/>
        <s v="PAVON GRISELDA GRISELDA"/>
        <s v="RONCO JUAN PABLO"/>
        <s v="GIUBERGIA GUSTAVO FEDERICO"/>
        <s v="GONZALEZ RODOLFO"/>
        <s v="SPAGNOLI CELIA M"/>
        <s v="ASINARI GASTON PEDRO"/>
        <s v="GRENDENE ROSSI ROMAN"/>
        <s v="NICOTRA CARLOS EDUARDO"/>
        <s v="BUSTO CEFERINA JACINTA"/>
        <s v="HUENCE PATRICIA ALEJANDRA"/>
        <s v="PAULUCCI LEANDRO"/>
        <s v="GRIFFA S.A."/>
        <s v="GALVAN IVAN ADOLFO"/>
        <s v="BETA SA "/>
        <s v="AIMOBUS SRL"/>
        <s v="RODRIGUEZ ADRIAN MARIO"/>
        <s v="RAMIREZ JAVIER ENRIQUE"/>
        <s v="FUENTES QUINTEROS ARIEL"/>
        <s v="CATELLI HNOS SRL"/>
        <s v="FRAGA GUSTAVO ELISEO Y FRAGA LUIS ALBERTO"/>
        <s v="DIEZ KAREN"/>
        <s v="CONESA JAVIER OSCAR"/>
        <s v="MORALES JORGE RICARDO"/>
        <s v="SCAGLIONE ADRIAN ALFREDO"/>
        <s v="PLAZA Y BIERBRAUER"/>
        <s v="TURCO FONTANESSI EMANUEL"/>
        <s v="BASAVILBASO CORIA MATIAS ALEJANDRO"/>
        <s v="GROSSO ENRI HERNANN"/>
        <s v="DIGEC S.R.L."/>
        <s v="YAÑEZ EMILIO JOSE"/>
        <s v="EMPRENDER SUR S.A."/>
        <s v="MOYANO RODRIGO RAUL"/>
        <s v="PERALTA COMBUSTIBLES S.A.S."/>
        <s v="LUBRICAR S R L"/>
        <s v="MARCHISIO HERALDO EMILIO"/>
        <s v="BARTOLOME CERUTTI SRL"/>
        <s v="CATPRO S.A "/>
        <s v="ALVAREZ MAQUINARIAS SA"/>
        <s v="MUNTAL HECTOR JAIME"/>
        <s v="MARCON HECTOR HUGO"/>
        <s v="DON LUIS AGROPECUARIA S.A.S"/>
        <s v="CHIARETTA SILVANA MARGARITA"/>
        <s v="MAQUINAS AGRÍCOLA SA "/>
        <s v="INDUSTRIAS METALURGICAS CYS S.R.L "/>
        <s v="MONTOYA JORGE ALEJANDRO"/>
        <s v="GIGENA CESAR ARIEL"/>
        <s v="GOOD TRAVEL SRL"/>
        <s v="URBIERTA PAEZ HORACIO ADRIAN"/>
        <s v="PEREYRA OLGA YOLANDA"/>
        <s v="NORDEMAQ SA"/>
        <s v="FERNANDEZ MARIA DEL CARMEN "/>
        <s v="LOS POSOS"/>
        <s v="CRUCIANELLI MARIA BERNARDA"/>
        <s v="PABLO MLYNCZAK"/>
        <s v="TRANSPORTE DEMIN LOGISTICA S. A."/>
        <s v="ROMERO CARLOS LUIS"/>
        <s v="ELECTRO JAC SA"/>
        <s v="BONO ROMINA"/>
        <s v="INTERAUTOPARTES S.A.S."/>
        <s v="BOAGLIO RODOLFO AMILCAR"/>
        <s v="SAN PLACIDO SRL"/>
        <s v="GONZALES RODOLFO MARIO"/>
        <s v="VILCHEZ WALTER HECTOR"/>
        <s v="GUSTAVO CLARA MAQUINARIAS SAS"/>
        <s v="ALCARAZ ALBERTO ANTONIO"/>
        <s v="ARREBILLAGA ARIEL EVELIO"/>
        <s v="PAPES RICARDO ARMANDO"/>
        <s v="HEREDIA  ROSANA DEL VALLE"/>
        <s v="FERNANDEZ EZEQUIEL ANTONIO"/>
        <s v="BARI LUIS FERNANDO"/>
        <s v="LOSANO LUIS ALBERTO"/>
        <s v="ORTIZ RODRIGO JAVIER"/>
        <s v="AKKU ENERGY"/>
        <s v="SACHETTO JORGE"/>
        <s v="SARAVIA CARLOS ADOLFO"/>
        <s v="GAMALERI DARIO RUBEN"/>
        <s v="KASTEN SRL"/>
        <s v="PORTELA EMILIANO SEBASTIAN"/>
        <s v="CALVO FRANCO OMAR"/>
        <s v="MAZZIERI NESTOR"/>
        <s v="EL AMIGAZO SRL"/>
        <s v="Simonassi Hnos SA"/>
        <s v="JUAREZ VERON GABRIEL"/>
        <s v="CATTANEO Hnos S.R.L"/>
        <s v="CONTRINI HNOS. SRL"/>
        <s v="MARTINEZ YAMILA ANAHI"/>
        <s v="PIAZZANO, DARIO JESUS Y PIAZZANO, FRANCO DAVID"/>
        <s v="VILOSIO JUAN GABRIEL"/>
        <s v="GIRALDA MARIA ESTER"/>
        <s v="BUSTAMANTE MARIO"/>
        <s v="DIST MAYORISTA AUTOPIEZAS"/>
        <s v="CEJAS MARIANELA GISELE"/>
        <s v="GRANILLO GUSTAVO ADOLFO"/>
        <s v="AUDAGNA CRISTIAN ALDO"/>
        <s v="AMIMAN S.A.S"/>
        <s v="AMIGONE MARCELO CARLOS"/>
        <s v="Morina Fernandez Enzo Damian"/>
        <s v="BARBIERI HNOS SA "/>
        <s v="METALFOR S.A."/>
        <s v="MOSSETTO SANTO MATIAS"/>
        <s v="PEREZ PABLO ALEJANDRO"/>
        <s v="CALIGARIS ROMAN EDUARDO"/>
        <s v="CHEETAH MOTORS SRL"/>
        <s v="BIOLATTO LEONARDO FABIAN"/>
        <s v="PEÑA JESSICA ANDREA"/>
        <s v="LEONARDO EMILIO BRUSADIN"/>
        <s v="VARELA JORGE EDUARDO"/>
        <s v="FLORES CARMEN BEATRIZ"/>
        <s v="AUTOCENTRO SERVICE INTEGRAL S.A.S."/>
        <s v="GIAGANTE LIONEL"/>
        <s v="TARANTOLA YANINA"/>
        <s v="ALIAGA GAR"/>
        <s v="PONCE MAURO GASTON"/>
        <s v="SEFAR SA       "/>
        <s v="GRUPO MANAVELLA SAS"/>
        <s v="SARGENTI FIAMMA AGUSTINA"/>
        <s v="COOREMAN REPUESTOS S.A.S"/>
        <s v="SAWCHIK LEANDRO IVAN"/>
        <s v="HOFN SAS"/>
        <s v="DANALE SRL "/>
        <s v="ORMEÑO SILVANA ALEJANDRA"/>
        <s v="METALES LOPEZ S.R.L."/>
        <s v="MARTIN JOSE ANTONIO"/>
        <s v="SAJC MARTIN SEBASTIAN"/>
        <s v="VILLALBA CLAUDIA ANDREA"/>
        <s v="DIEGO SEBASTIAN VACCARINI"/>
        <s v="VERGARAS DANIEL"/>
        <s v="SOSA LEONARDO ALBERTO"/>
        <s v="PROLO JOSE SEBASTIAN"/>
        <s v="MOYETONES HENRIQUEZ JOSE ANTONIO"/>
        <s v="ARAYA CLAUDIO JAVIER"/>
        <s v="NOVA GNC SRL"/>
        <s v="MANASSERI JORGE ALBERTO"/>
        <m/>
      </sharedItems>
    </cacheField>
    <cacheField name="N° SAP" numFmtId="0">
      <sharedItems containsBlank="1" containsMixedTypes="1" containsNumber="1" containsInteger="1" minValue="0" maxValue="40615"/>
    </cacheField>
    <cacheField name="VENDEDOR NUEVO" numFmtId="0">
      <sharedItems containsBlank="1" containsMixedTypes="1" containsNumber="1" containsInteger="1" minValue="0" maxValue="0" count="12">
        <s v="Corporativo"/>
        <s v="Nelson G"/>
        <s v="Nelson"/>
        <s v="Martin"/>
        <s v="Rodrigo"/>
        <s v="Patricio"/>
        <s v="Juan Pablo"/>
        <s v="Ariel"/>
        <s v="RBM"/>
        <s v="Guillermo"/>
        <n v="0"/>
        <m/>
      </sharedItems>
    </cacheField>
    <cacheField name="ESTADO" numFmtId="0">
      <sharedItems containsBlank="1" containsMixedTypes="1" containsNumber="1" containsInteger="1" minValue="0" maxValue="0" count="5">
        <s v="Activo"/>
        <s v="Inactivo"/>
        <s v="Inerte"/>
        <n v="0"/>
        <m/>
      </sharedItems>
    </cacheField>
    <cacheField name="Localidad " numFmtId="0">
      <sharedItems containsBlank="1" containsMixedTypes="1" containsNumber="1" containsInteger="1" minValue="0" maxValue="0" count="223">
        <s v="Villa Maria"/>
        <s v="Las Calles"/>
        <s v="Jesus Maria"/>
        <s v="Córdoba"/>
        <s v="Vicuña Mackenna"/>
        <s v="San Francisco"/>
        <s v="Villa Allende"/>
        <s v="Rio Cuarto"/>
        <s v="Villa Dolores"/>
        <s v="Etruria"/>
        <s v="Villa Carlos Paz"/>
        <s v="Cosquin"/>
        <s v="Miramar"/>
        <s v="MORTEROS"/>
        <s v="San Marcos"/>
        <s v="Arguello"/>
        <s v="Serrezuela"/>
        <s v="Unquillo"/>
        <s v="Colonia Caroya"/>
        <s v="San Jose De La Dormida"/>
        <s v="Gral Cabrera"/>
        <s v="Santiago Temple"/>
        <s v="Bell Ville"/>
        <s v="Rio Tercero"/>
        <s v="Canals"/>
        <s v="La Granja"/>
        <s v="Mendiolaza"/>
        <s v="Leones"/>
        <s v="La Paquita"/>
        <s v="Rio Ceballos"/>
        <s v="Arroyito"/>
        <s v="Wenseslao Escalante"/>
        <s v="Freyre"/>
        <s v="Pueblo Italiano"/>
        <s v="Tantacha"/>
        <s v="Salsipuedes"/>
        <s v="Dean Funes"/>
        <s v="Guiñazu"/>
        <s v="Marcos Juarez"/>
        <s v="Monte Maiz"/>
        <s v="Bialet Masse"/>
        <s v="Chilecito"/>
        <s v="La Rioja"/>
        <s v="Corral De Bustos"/>
        <s v="Obispo trejo"/>
        <s v="Jovita"/>
        <s v="Hernando"/>
        <s v="Las Higueras"/>
        <s v="Las Varillas"/>
        <s v="Saldan"/>
        <s v="Oncativo"/>
        <s v="La Calera"/>
        <s v="La Falda"/>
        <s v="Cruz Del Eje"/>
        <s v="Nono"/>
        <s v="Villa Del Totoral"/>
        <s v="Aimogasta"/>
        <s v="Chamical"/>
        <s v="Salicas"/>
        <s v="Villa Union"/>
        <s v="Morrison"/>
        <s v="Justiniano Posse"/>
        <s v="Laborde"/>
        <s v="La Puerta"/>
        <s v="Santa Rosa De Rio Primero"/>
        <s v="Colonia la tordilla"/>
        <s v="Devoto"/>
        <s v="Villa Del Rosario"/>
        <s v="Calchin"/>
        <s v="Almafuerte"/>
        <s v="Berrotaran"/>
        <s v="Coronel Baigorria"/>
        <s v="Holmberg"/>
        <s v="Adelia Maria"/>
        <s v="Coronel Moldes"/>
        <s v="Laboulaye"/>
        <s v="Del Campillo"/>
        <s v="Huinca Renanco"/>
        <s v="Pampayasta"/>
        <s v="Arroyo Cabral"/>
        <s v="Carnerillo"/>
        <s v="Las Perdices"/>
        <s v="Ucacha"/>
        <s v="La Carlota"/>
        <s v="REDUCCION"/>
        <s v="Alta Gracia"/>
        <s v="Villa Gral Belgrano"/>
        <s v="Villa Concepcion el tio"/>
        <s v="elena"/>
        <s v="Lozada"/>
        <s v="Oliva"/>
        <s v="Pilar"/>
        <s v="Rio Segundo"/>
        <s v="Sinsacate"/>
        <s v="Ballesteros"/>
        <s v="Gral Baldissera"/>
        <s v="Pascanas"/>
        <s v="Malvinas Argentinas"/>
        <s v="Montecristo"/>
        <s v="Arias"/>
        <s v="Italo"/>
        <s v="Anisacate"/>
        <s v="Embalse"/>
        <s v="Santa Rosa De Calamuchita"/>
        <s v="Villa Del Dique"/>
        <s v="Las Varas"/>
        <s v="Cavanagh"/>
        <s v="Olta"/>
        <s v="Balnearia"/>
        <s v="Alto Grande"/>
        <s v="Villa Huidobro"/>
        <s v="Rio Seco"/>
        <s v="Sebastian El Cano"/>
        <s v="Famatina"/>
        <s v="El Milagro"/>
        <s v="Camilo Aldao"/>
        <s v="Cruz Alta"/>
        <s v="Monte Buey"/>
        <s v="Isla Verde"/>
        <s v="Alejo Ledesma"/>
        <s v="Matorrales"/>
        <s v="El Arañado"/>
        <s v="Luque"/>
        <s v="Despeñaderos"/>
        <s v="Tosquita"/>
        <s v="San Antonio de Litin"/>
        <s v="Altos De Chipion"/>
        <s v="San Agustin"/>
        <s v="Alejandro Roca"/>
        <s v="La Laguna"/>
        <s v="Mina Clavero"/>
        <s v="Bengolea"/>
        <s v="Capilla Del Monte"/>
        <s v="Tio Pujio"/>
        <s v="Toledo"/>
        <s v="Villa Nueva"/>
        <s v="Huerta Grande"/>
        <s v="Anillaco"/>
        <s v="La Para"/>
        <s v="Las Vertientes"/>
        <s v="Sampacho"/>
        <s v="La Playosa"/>
        <s v="Villa valeria"/>
        <s v="Brinkmann"/>
        <s v="Agua de oro"/>
        <s v="Las Junturas"/>
        <s v="Suco"/>
        <s v="LAS ACEQUIAS"/>
        <s v="Pozo Del Molle"/>
        <s v="El Fortin"/>
        <s v="Noetinger"/>
        <s v="Marull"/>
        <s v="Porteña"/>
        <s v="Pasco"/>
        <s v="Ticino"/>
        <s v="James Craik"/>
        <s v="Laguna Larga"/>
        <s v="Corrientes"/>
        <s v="Achira"/>
        <s v="Idiazabal"/>
        <s v="La Francia"/>
        <s v="Alcira Gigena"/>
        <s v="Huanchillas"/>
        <s v="San Basilio"/>
        <s v="Gral Levalle"/>
        <s v="Hipolito Buchardo"/>
        <s v="Mattaldi"/>
        <s v="Serrano"/>
        <s v="Santa Eufemia"/>
        <s v="Gral Deheza"/>
        <s v="Charras"/>
        <s v="Malagueño"/>
        <s v="Chepes"/>
        <s v="Bouwer"/>
        <s v="Saturnino Maria Laspiur"/>
        <s v="Villa Taninga"/>
        <s v="San antonio de arredondo"/>
        <s v="villa las rosas"/>
        <s v="La Cumbre"/>
        <s v="Villa De Soto"/>
        <s v="Cura Brochero"/>
        <s v="La Higuera"/>
        <s v="Salsacate"/>
        <s v="San Carlos Minas"/>
        <s v="Piquillin"/>
        <s v="Cañada de Luque"/>
        <s v="Las Arrias"/>
        <s v="Las Peñas"/>
        <s v="Rayo Cortado"/>
        <s v="Villa Maria De Rio Seco"/>
        <s v="El Tio"/>
        <s v="Quilino"/>
        <s v="Alicia"/>
        <s v="San Marcos Sud"/>
        <s v="Inriville"/>
        <s v="Mayu Sumaj"/>
        <s v="Villa Giardino"/>
        <s v="Sacanta"/>
        <s v="San Bartolome"/>
        <n v="0"/>
        <s v="Monte De Los Gauchos"/>
        <s v="San Francisco Del Chañar"/>
        <s v="Potrero De Garay"/>
        <s v="Villa Rumipal"/>
        <s v="General Roca"/>
        <s v="Costa Sacate"/>
        <s v="la cesira"/>
        <s v="Bulnes"/>
        <s v="0"/>
        <s v="Villa Ciudad de America"/>
        <s v="Viamonte"/>
        <s v="La Bolsa"/>
        <s v="Los surgentes"/>
        <s v="Buenos Aires"/>
        <s v="Arroyo de algodón"/>
        <s v="Ordoñez"/>
        <s v="El Reatreador"/>
        <s v="Tancacha"/>
        <s v="Carrilobo"/>
        <s v="Villa Parque Santa Ana"/>
        <s v="Las Rabonas"/>
        <s v="Nonogasta"/>
        <m/>
      </sharedItems>
    </cacheField>
    <cacheField name="Provincia " numFmtId="0">
      <sharedItems containsBlank="1" containsMixedTypes="1" containsNumber="1" containsInteger="1" minValue="0" maxValue="0" count="6">
        <s v="Córdoba"/>
        <s v="La Rioja"/>
        <s v=" Corrientes"/>
        <n v="0"/>
        <s v="Buenos aires"/>
        <m/>
      </sharedItems>
    </cacheField>
    <cacheField name="ene-19" numFmtId="0">
      <sharedItems containsString="0" containsBlank="1" containsNumber="1" containsInteger="1" minValue="-2" maxValue="309"/>
    </cacheField>
    <cacheField name="feb-19" numFmtId="0">
      <sharedItems containsString="0" containsBlank="1" containsNumber="1" containsInteger="1" minValue="-4" maxValue="715"/>
    </cacheField>
    <cacheField name="mar-19" numFmtId="0">
      <sharedItems containsString="0" containsBlank="1" containsNumber="1" containsInteger="1" minValue="0" maxValue="662"/>
    </cacheField>
    <cacheField name="abr-19" numFmtId="0">
      <sharedItems containsString="0" containsBlank="1" containsNumber="1" containsInteger="1" minValue="-6" maxValue="1410"/>
    </cacheField>
    <cacheField name="may-19" numFmtId="0">
      <sharedItems containsString="0" containsBlank="1" containsNumber="1" containsInteger="1" minValue="-10" maxValue="971"/>
    </cacheField>
    <cacheField name="jun-19" numFmtId="0">
      <sharedItems containsString="0" containsBlank="1" containsNumber="1" containsInteger="1" minValue="0" maxValue="1230"/>
    </cacheField>
    <cacheField name="jul-19" numFmtId="0">
      <sharedItems containsString="0" containsBlank="1" containsNumber="1" containsInteger="1" minValue="-3" maxValue="1452"/>
    </cacheField>
    <cacheField name="ago-19" numFmtId="0">
      <sharedItems containsString="0" containsBlank="1" containsNumber="1" containsInteger="1" minValue="-15" maxValue="325"/>
    </cacheField>
    <cacheField name="sep-19" numFmtId="0">
      <sharedItems containsString="0" containsBlank="1" containsNumber="1" containsInteger="1" minValue="-29" maxValue="858"/>
    </cacheField>
    <cacheField name="oct-19" numFmtId="0">
      <sharedItems containsString="0" containsBlank="1" containsNumber="1" containsInteger="1" minValue="0" maxValue="566"/>
    </cacheField>
    <cacheField name="nov-19" numFmtId="0">
      <sharedItems containsString="0" containsBlank="1" containsNumber="1" containsInteger="1" minValue="-3" maxValue="645"/>
    </cacheField>
    <cacheField name="dic-19" numFmtId="0">
      <sharedItems containsString="0" containsBlank="1" containsNumber="1" containsInteger="1" minValue="-3" maxValue="377"/>
    </cacheField>
    <cacheField name="enero 28/1" numFmtId="0">
      <sharedItems containsString="0" containsBlank="1" containsNumber="1" containsInteger="1" minValue="-4" maxValue="918"/>
    </cacheField>
    <cacheField name="febrero" numFmtId="0">
      <sharedItems containsString="0" containsBlank="1" containsNumber="1" containsInteger="1" minValue="-12" maxValue="748"/>
    </cacheField>
    <cacheField name="marzo" numFmtId="0">
      <sharedItems containsString="0" containsBlank="1" containsNumber="1" containsInteger="1" minValue="-2" maxValue="993"/>
    </cacheField>
    <cacheField name="abril" numFmtId="0">
      <sharedItems containsString="0" containsBlank="1" containsNumber="1" containsInteger="1" minValue="-3" maxValue="959"/>
    </cacheField>
    <cacheField name="mayo" numFmtId="0">
      <sharedItems containsString="0" containsBlank="1" containsNumber="1" containsInteger="1" minValue="-3" maxValue="946"/>
    </cacheField>
    <cacheField name="junio" numFmtId="0">
      <sharedItems containsString="0" containsBlank="1" containsNumber="1" containsInteger="1" minValue="-5" maxValue="568"/>
    </cacheField>
    <cacheField name="julio" numFmtId="0">
      <sharedItems containsNonDate="0" containsString="0" containsBlank="1" count="1">
        <m/>
      </sharedItems>
    </cacheField>
    <cacheField name="Agosto" numFmtId="0">
      <sharedItems containsNonDate="0" containsString="0" containsBlank="1" count="1">
        <m/>
      </sharedItems>
    </cacheField>
    <cacheField name="Septiembre" numFmtId="0">
      <sharedItems containsNonDate="0" containsString="0" containsBlank="1" count="1">
        <m/>
      </sharedItems>
    </cacheField>
    <cacheField name="Octubre" numFmtId="0">
      <sharedItems containsNonDate="0" containsString="0" containsBlank="1" count="1">
        <m/>
      </sharedItems>
    </cacheField>
    <cacheField name="Noviembre" numFmtId="0">
      <sharedItems containsNonDate="0" containsString="0" containsBlank="1" count="1">
        <m/>
      </sharedItems>
    </cacheField>
    <cacheField name="Diciembre" numFmtId="0">
      <sharedItems containsNonDate="0" containsString="0" containsBlank="1" count="1">
        <m/>
      </sharedItems>
    </cacheField>
    <cacheField name="acumulado 2019" numFmtId="0">
      <sharedItems containsString="0" containsBlank="1" containsNumber="1" containsInteger="1" minValue="-2" maxValue="4583"/>
    </cacheField>
    <cacheField name="Acumulado 2020" numFmtId="0">
      <sharedItems containsString="0" containsBlank="1" containsNumber="1" containsInteger="1" minValue="-5" maxValue="8611" count="462">
        <n v="437"/>
        <n v="201"/>
        <n v="28"/>
        <n v="161"/>
        <n v="27"/>
        <n v="231"/>
        <n v="289"/>
        <n v="0"/>
        <n v="504"/>
        <n v="329"/>
        <n v="8"/>
        <n v="798"/>
        <n v="205"/>
        <n v="281"/>
        <n v="5"/>
        <n v="41"/>
        <n v="274"/>
        <n v="425"/>
        <n v="863"/>
        <n v="285"/>
        <n v="42"/>
        <n v="547"/>
        <n v="451"/>
        <n v="103"/>
        <n v="172"/>
        <n v="35"/>
        <n v="194"/>
        <n v="7"/>
        <n v="56"/>
        <n v="-2"/>
        <n v="2"/>
        <n v="36"/>
        <n v="12"/>
        <n v="22"/>
        <n v="18"/>
        <n v="24"/>
        <n v="19"/>
        <n v="76"/>
        <n v="191"/>
        <n v="226"/>
        <n v="152"/>
        <n v="236"/>
        <n v="244"/>
        <n v="15"/>
        <n v="39"/>
        <n v="3"/>
        <n v="11"/>
        <n v="227"/>
        <n v="301"/>
        <n v="139"/>
        <n v="436"/>
        <n v="326"/>
        <n v="500"/>
        <n v="381"/>
        <n v="375"/>
        <n v="265"/>
        <n v="4868"/>
        <n v="3613"/>
        <n v="3091"/>
        <n v="21"/>
        <n v="162"/>
        <n v="37"/>
        <n v="47"/>
        <n v="66"/>
        <n v="1"/>
        <n v="14"/>
        <n v="32"/>
        <n v="31"/>
        <n v="63"/>
        <n v="10"/>
        <n v="16"/>
        <n v="287"/>
        <n v="9"/>
        <n v="23"/>
        <n v="13"/>
        <n v="20"/>
        <n v="52"/>
        <n v="6"/>
        <n v="17"/>
        <n v="4"/>
        <n v="51"/>
        <n v="49"/>
        <n v="46"/>
        <n v="60"/>
        <n v="29"/>
        <n v="89"/>
        <n v="26"/>
        <n v="560"/>
        <n v="1508"/>
        <n v="154"/>
        <n v="80"/>
        <n v="214"/>
        <n v="129"/>
        <n v="136"/>
        <n v="234"/>
        <n v="33"/>
        <n v="178"/>
        <n v="120"/>
        <n v="62"/>
        <n v="38"/>
        <n v="34"/>
        <n v="78"/>
        <n v="123"/>
        <n v="72"/>
        <n v="789"/>
        <n v="57"/>
        <n v="92"/>
        <n v="131"/>
        <n v="316"/>
        <n v="45"/>
        <n v="25"/>
        <n v="70"/>
        <n v="235"/>
        <n v="43"/>
        <n v="111"/>
        <n v="64"/>
        <n v="308"/>
        <n v="44"/>
        <n v="50"/>
        <n v="69"/>
        <n v="158"/>
        <n v="198"/>
        <n v="262"/>
        <n v="86"/>
        <n v="67"/>
        <n v="55"/>
        <n v="181"/>
        <n v="30"/>
        <n v="65"/>
        <n v="71"/>
        <n v="180"/>
        <n v="96"/>
        <n v="245"/>
        <n v="54"/>
        <n v="98"/>
        <n v="385"/>
        <n v="104"/>
        <n v="160"/>
        <n v="230"/>
        <n v="251"/>
        <n v="141"/>
        <n v="97"/>
        <n v="113"/>
        <n v="77"/>
        <n v="53"/>
        <n v="109"/>
        <n v="106"/>
        <n v="144"/>
        <n v="140"/>
        <n v="195"/>
        <n v="40"/>
        <n v="74"/>
        <n v="107"/>
        <n v="292"/>
        <n v="79"/>
        <n v="59"/>
        <n v="183"/>
        <n v="264"/>
        <n v="155"/>
        <n v="284"/>
        <n v="83"/>
        <n v="117"/>
        <n v="100"/>
        <n v="138"/>
        <n v="73"/>
        <n v="390"/>
        <n v="75"/>
        <n v="1710"/>
        <n v="130"/>
        <n v="165"/>
        <n v="101"/>
        <n v="849"/>
        <n v="110"/>
        <n v="135"/>
        <n v="48"/>
        <n v="102"/>
        <n v="202"/>
        <n v="84"/>
        <n v="219"/>
        <n v="125"/>
        <n v="147"/>
        <n v="85"/>
        <n v="159"/>
        <n v="291"/>
        <n v="250"/>
        <m/>
        <n v="206" u="1"/>
        <n v="369" u="1"/>
        <n v="2417" u="1"/>
        <n v="2630" u="1"/>
        <n v="121" u="1"/>
        <n v="185" u="1"/>
        <n v="327" u="1"/>
        <n v="398" u="1"/>
        <n v="2294" u="1"/>
        <n v="164" u="1"/>
        <n v="356" u="1"/>
        <n v="427" u="1"/>
        <n v="626" u="1"/>
        <n v="143" u="1"/>
        <n v="314" u="1"/>
        <n v="1196" u="1"/>
        <n v="193" u="1"/>
        <n v="272" u="1"/>
        <n v="742" u="1"/>
        <n v="1028" u="1"/>
        <n v="243" u="1"/>
        <n v="658" u="1"/>
        <n v="729" u="1"/>
        <n v="1073" u="1"/>
        <n v="151" u="1"/>
        <n v="222" u="1"/>
        <n v="259" u="1"/>
        <n v="787" u="1"/>
        <n v="61" u="1"/>
        <n v="288" u="1"/>
        <n v="359" u="1"/>
        <n v="561" u="1"/>
        <n v="703" u="1"/>
        <n v="388" u="1"/>
        <n v="548" u="1"/>
        <n v="619" u="1"/>
        <n v="108" u="1"/>
        <n v="275" u="1"/>
        <n v="488" u="1"/>
        <n v="209" u="1"/>
        <n v="304" u="1"/>
        <n v="446" u="1"/>
        <n v="948" u="1"/>
        <n v="87" u="1"/>
        <n v="188" u="1"/>
        <n v="333" u="1"/>
        <n v="-1" u="1"/>
        <n v="112" u="1"/>
        <n v="238" u="1"/>
        <n v="-3" u="1"/>
        <n v="146" u="1"/>
        <n v="217" u="1"/>
        <n v="91" u="1"/>
        <n v="196" u="1"/>
        <n v="278" u="1"/>
        <n v="420" u="1"/>
        <n v="967" u="1"/>
        <n v="116" u="1"/>
        <n v="175" u="1"/>
        <n v="8411" u="1"/>
        <n v="225" u="1"/>
        <n v="336" u="1"/>
        <n v="728" u="1"/>
        <n v="95" u="1"/>
        <n v="133" u="1"/>
        <n v="204" u="1"/>
        <n v="254" u="1"/>
        <n v="323" u="1"/>
        <n v="394" u="1"/>
        <n v="915" u="1"/>
        <n v="352" u="1"/>
        <n v="423" u="1"/>
        <n v="689" u="1"/>
        <n v="99" u="1"/>
        <n v="212" u="1"/>
        <n v="310" u="1"/>
        <n v="2032" u="1"/>
        <n v="124" u="1"/>
        <n v="268" u="1"/>
        <n v="410" u="1"/>
        <n v="481" u="1"/>
        <n v="241" u="1"/>
        <n v="368" u="1"/>
        <n v="2409" u="1"/>
        <n v="149" u="1"/>
        <n v="220" u="1"/>
        <n v="708" u="1"/>
        <n v="2025" u="1"/>
        <n v="128" u="1"/>
        <n v="199" u="1"/>
        <n v="355" u="1"/>
        <n v="497" u="1"/>
        <n v="1289" u="1"/>
        <n v="4703" u="1"/>
        <n v="82" u="1"/>
        <n v="249" u="1"/>
        <n v="313" u="1"/>
        <n v="455" u="1"/>
        <n v="157" u="1"/>
        <n v="228" u="1"/>
        <n v="271" u="1"/>
        <n v="413" u="1"/>
        <n v="953" u="1"/>
        <n v="371" u="1"/>
        <n v="186" u="1"/>
        <n v="785" u="1"/>
        <n v="7766" u="1"/>
        <n v="4033" u="1"/>
        <n v="387" u="1"/>
        <n v="458" u="1"/>
        <n v="90" u="1"/>
        <n v="345" u="1"/>
        <n v="1178" u="1"/>
        <n v="4898" u="1"/>
        <n v="115" u="1"/>
        <n v="173" u="1"/>
        <n v="303" u="1"/>
        <n v="520" u="1"/>
        <n v="223" u="1"/>
        <n v="403" u="1"/>
        <n v="578" u="1"/>
        <n v="94" u="1"/>
        <n v="361" u="1"/>
        <n v="636" u="1"/>
        <n v="707" u="1"/>
        <n v="119" u="1"/>
        <n v="252" u="1"/>
        <n v="319" u="1"/>
        <n v="348" u="1"/>
        <n v="539" u="1"/>
        <n v="-4" u="1"/>
        <n v="210" u="1"/>
        <n v="306" u="1"/>
        <n v="377" u="1"/>
        <n v="448" u="1"/>
        <n v="526" u="1"/>
        <n v="881" u="1"/>
        <n v="58" u="1"/>
        <n v="726" u="1"/>
        <n v="868" u="1"/>
        <n v="168" u="1"/>
        <n v="239" u="1"/>
        <n v="293" u="1"/>
        <n v="364" u="1"/>
        <n v="218" u="1"/>
        <n v="700" u="1"/>
        <n v="771" u="1"/>
        <n v="4388" u="1"/>
        <n v="127" u="1"/>
        <n v="197" u="1"/>
        <n v="280" u="1"/>
        <n v="81" u="1"/>
        <n v="176" u="1"/>
        <n v="247" u="1"/>
        <n v="309" u="1"/>
        <n v="674" u="1"/>
        <n v="4322" u="1"/>
        <n v="732" u="1"/>
        <n v="874" u="1"/>
        <n v="3376" u="1"/>
        <n v="4289" u="1"/>
        <n v="134" u="1"/>
        <n v="367" u="1"/>
        <n v="438" u="1"/>
        <n v="184" u="1"/>
        <n v="255" u="1"/>
        <n v="325" u="1"/>
        <n v="848" u="1"/>
        <n v="1666" u="1"/>
        <n v="163" u="1"/>
        <n v="283" u="1"/>
        <n v="496" u="1"/>
        <n v="142" u="1"/>
        <n v="213" u="1"/>
        <n v="312" u="1"/>
        <n v="538" u="1"/>
        <n v="1188" u="1"/>
        <n v="192" u="1"/>
        <n v="341" u="1"/>
        <n v="412" u="1"/>
        <n v="483" u="1"/>
        <n v="596" u="1"/>
        <n v="3045" u="1"/>
        <n v="-5" u="1"/>
        <n v="114" u="1"/>
        <n v="171" u="1"/>
        <n v="512" u="1"/>
        <n v="583" u="1"/>
        <n v="68" u="1"/>
        <n v="150" u="1"/>
        <n v="221" u="1"/>
        <n v="257" u="1"/>
        <n v="328" u="1"/>
        <n v="93" u="1"/>
        <n v="200" u="1"/>
        <n v="286" u="1"/>
        <n v="357" u="1"/>
        <n v="1439" u="1"/>
        <n v="118" u="1"/>
        <n v="179" u="1"/>
        <n v="315" u="1"/>
        <n v="386" u="1"/>
        <n v="615" u="1"/>
        <n v="229" u="1"/>
        <n v="273" u="1"/>
        <n v="344" u="1"/>
        <n v="1032" u="1"/>
        <n v="137" u="1"/>
        <n v="208" u="1"/>
        <n v="302" u="1"/>
        <n v="660" u="1"/>
        <n v="731" u="1"/>
        <n v="873" u="1"/>
        <n v="122" u="1"/>
        <n v="187" u="1"/>
        <n v="260" u="1"/>
        <n v="331" u="1"/>
        <n v="473" u="1"/>
        <n v="8611" u="1"/>
        <n v="166" u="1"/>
        <n v="237" u="1"/>
        <n v="360" u="1"/>
        <n v="431" u="1"/>
        <n v="918" u="1"/>
        <n v="145" u="1"/>
        <n v="216" u="1"/>
        <n v="318" u="1"/>
        <n v="389" u="1"/>
        <n v="460" u="1"/>
        <n v="550" u="1"/>
        <n v="126" u="1"/>
        <n v="276" u="1"/>
        <n v="418" u="1"/>
        <n v="4575" u="1"/>
        <n v="174" u="1"/>
        <n v="524" u="1"/>
        <n v="808" u="1"/>
        <n v="1657" u="1"/>
        <n v="2012" u="1"/>
        <n v="105" u="1"/>
        <n v="153" u="1"/>
        <n v="224" u="1"/>
        <n v="263" u="1"/>
        <n v="334" u="1"/>
        <n v="132" u="1"/>
        <n v="203" u="1"/>
        <n v="363" u="1"/>
        <n v="505" u="1"/>
        <n v="1108" u="1"/>
        <n v="182" u="1"/>
        <n v="253" u="1"/>
        <n v="321" u="1"/>
        <n v="698" u="1"/>
        <n v="1082" u="1"/>
        <n v="279" u="1"/>
        <n v="421" u="1"/>
        <n v="827" u="1"/>
        <n v="211" u="1"/>
        <n v="450" u="1"/>
        <n v="88" u="1"/>
        <n v="190" u="1"/>
        <n v="266" u="1"/>
        <n v="408" u="1"/>
        <n v="730" u="1"/>
        <n v="169" u="1"/>
        <n v="240" u="1"/>
        <n v="295" u="1"/>
        <n v="859" u="1"/>
        <n v="1049" u="1"/>
        <n v="148" u="1"/>
        <n v="324" u="1"/>
        <n v="633" u="1"/>
        <n v="382" u="1"/>
        <n v="891" u="1"/>
        <n v="962" u="1"/>
        <n v="156" u="1"/>
      </sharedItems>
    </cacheField>
    <cacheField name="Objetivo Volumen" numFmtId="1">
      <sharedItems containsString="0" containsBlank="1" containsNumber="1" minValue="0" maxValue="3140.4680337756336" count="11">
        <n v="3140.4680337756336"/>
        <n v="597.07003275271416"/>
        <n v="671.93459021726096"/>
        <m/>
        <n v="578.67628085751358"/>
        <n v="773.29978376790086"/>
        <n v="0"/>
        <n v="567.09698061059214"/>
        <n v="573.04997396381191"/>
        <n v="694.57919497614694"/>
        <n v="588.20091676718937"/>
      </sharedItems>
    </cacheField>
    <cacheField name="Objetivo Positivacion" numFmtId="0">
      <sharedItems containsString="0" containsBlank="1" containsNumber="1" minValue="0" maxValue="70" count="11">
        <n v="24"/>
        <n v="49.6"/>
        <n v="58.400000000000006"/>
        <m/>
        <n v="54.400000000000006"/>
        <n v="56"/>
        <n v="0"/>
        <n v="70"/>
        <n v="54"/>
        <n v="64.8"/>
        <n v="35"/>
      </sharedItems>
    </cacheField>
    <cacheField name="Positi julio" numFmtId="0">
      <sharedItems containsBlank="1" containsMixedTypes="1" containsNumber="1" containsInteger="1" minValue="1" maxValue="1" count="3">
        <n v="1"/>
        <s v=""/>
        <m/>
      </sharedItems>
    </cacheField>
    <cacheField name="Posi 2020" numFmtId="0">
      <sharedItems containsBlank="1" containsMixedTypes="1" containsNumber="1" containsInteger="1" minValue="1" maxValue="1" count="3">
        <n v="1"/>
        <s v=""/>
        <m/>
      </sharedItems>
    </cacheField>
    <cacheField name="posi 2019" numFmtId="0">
      <sharedItems containsBlank="1" containsMixedTypes="1" containsNumber="1" containsInteger="1" minValue="1" maxValue="1" count="3">
        <n v="1"/>
        <s v=""/>
        <m/>
      </sharedItems>
    </cacheField>
    <cacheField name="posi Julio 2019" numFmtId="0">
      <sharedItems containsBlank="1" containsMixedTypes="1" containsNumber="1" containsInteger="1" minValue="1" maxValue="1" count="3">
        <n v="1"/>
        <s v=""/>
        <m/>
      </sharedItems>
    </cacheField>
    <cacheField name="Objtivo apertura" numFmtId="0">
      <sharedItems containsString="0" containsBlank="1" containsNumber="1" containsInteger="1" minValue="2" maxValue="4" count="4">
        <m/>
        <n v="4"/>
        <n v="3"/>
        <n v="2"/>
      </sharedItems>
    </cacheField>
    <cacheField name="apertura" numFmtId="0">
      <sharedItems containsString="0" containsBlank="1" containsNumber="1" containsInteger="1" minValue="1" maxValue="3" count="4">
        <m/>
        <n v="3"/>
        <n v="1"/>
        <n v="2"/>
      </sharedItems>
    </cacheField>
    <cacheField name="Potencial Share" numFmtId="0">
      <sharedItems containsString="0" containsBlank="1" containsNumber="1" minValue="0" maxValue="78694.692400482527"/>
    </cacheField>
    <cacheField name="Ubicación" numFmtId="0">
      <sharedItems containsBlank="1" containsMixedTypes="1" containsNumber="1" containsInteger="1" minValue="0" maxValue="0" count="4">
        <s v="Interior"/>
        <s v="Capital"/>
        <n v="0"/>
        <m/>
      </sharedItems>
    </cacheField>
    <cacheField name="Potencial mes anterior" numFmtId="0">
      <sharedItems containsString="0" containsBlank="1" containsNumber="1" minValue="0" maxValue="66613.630880579018"/>
    </cacheField>
    <cacheField name="Obj. Anual" numFmtId="0">
      <sharedItems containsString="0" containsBlank="1" containsNumber="1" containsInteger="1" minValue="6529" maxValue="36159" count="10">
        <n v="36159"/>
        <n v="6875"/>
        <n v="7737"/>
        <m/>
        <n v="6663"/>
        <n v="8904"/>
        <n v="6529"/>
        <n v="6598"/>
        <n v="7997"/>
        <n v="6772"/>
      </sharedItems>
    </cacheField>
    <cacheField name="Venta mes anterior" numFmtId="0">
      <sharedItems containsString="0" containsBlank="1" containsNumber="1" containsInteger="1" minValue="-3" maxValue="4322"/>
    </cacheField>
    <cacheField name="Potencial anual" numFmtId="0">
      <sharedItems containsString="0" containsBlank="1" containsNumber="1" minValue="0" maxValue="139100"/>
    </cacheField>
    <cacheField name="APERTURA %" numFmtId="0" formula="apertura/'Objtivo apertura'" databaseField="0"/>
    <cacheField name="VOLUMEN %" numFmtId="0" formula="mayo/'Objetivo Volumen'" databaseField="0"/>
    <cacheField name="POSITIVACION %" numFmtId="0" formula="'Positi julio'/'Objetivo Positivacion'" databaseField="0"/>
    <cacheField name="Share localidades" numFmtId="0" formula="'Acumulado 2020'/'Potencial Share'" databaseField="0"/>
    <cacheField name="Suma año anterior" numFmtId="0" formula="'ene-19'+'feb-19'+'mar-19'+'abr-19'+'may-19'+'jun-19'+'jul-19'+'ago-19'+'sep-19'+'oct-19'+'nov-19'+'dic-19'" databaseField="0"/>
    <cacheField name="suma 2019" numFmtId="0" formula="'ene-19'+'feb-19'+'mar-19'+'abr-19'+'may-19'+'jun-19'+'jul-19'+'ago-19'+'sep-19'+'oct-19'+'nov-19'+'dic-19'" databaseField="0"/>
    <cacheField name="SUMA 2020" numFmtId="0" formula="'ene-19'+'feb-19'+'mar-19'+'abr-19'+'may-19'+'jun-19'+'jul-19'+'ago-19'+'sep-19'+'oct-19'+'nov-19'+'dic-19'" databaseField="0"/>
  </cacheFields>
  <extLst>
    <ext xmlns:x14="http://schemas.microsoft.com/office/spreadsheetml/2009/9/main" uri="{725AE2AE-9491-48be-B2B4-4EB974FC3084}">
      <x14:pivotCacheDefinition pivotCacheId="13620075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9">
  <r>
    <n v="5920"/>
    <s v="FERREYRA CESAR"/>
    <n v="5920"/>
    <x v="0"/>
    <x v="0"/>
    <x v="0"/>
    <x v="0"/>
    <n v="76"/>
    <n v="119"/>
    <n v="126"/>
    <n v="140"/>
    <n v="120"/>
    <n v="0"/>
    <n v="120"/>
    <n v="10"/>
    <n v="109"/>
    <n v="73"/>
    <n v="4"/>
    <n v="100"/>
    <n v="128"/>
    <n v="73"/>
    <n v="2"/>
    <n v="141"/>
    <n v="154"/>
    <n v="179"/>
    <n v="122"/>
    <n v="0"/>
    <n v="81"/>
    <x v="0"/>
    <x v="0"/>
    <x v="0"/>
    <n v="820"/>
    <n v="880"/>
    <x v="0"/>
    <x v="0"/>
    <x v="0"/>
    <x v="0"/>
    <x v="0"/>
  </r>
  <r>
    <n v="5936"/>
    <s v="UMAÑO CLAUDIA PATRICIA"/>
    <n v="5936"/>
    <x v="1"/>
    <x v="0"/>
    <x v="1"/>
    <x v="0"/>
    <n v="8"/>
    <n v="13"/>
    <n v="17"/>
    <n v="0"/>
    <n v="0"/>
    <n v="11"/>
    <n v="12"/>
    <n v="0"/>
    <n v="0"/>
    <n v="0"/>
    <n v="3"/>
    <n v="0"/>
    <n v="19"/>
    <n v="18"/>
    <n v="7"/>
    <n v="14"/>
    <n v="10"/>
    <n v="30"/>
    <n v="33"/>
    <n v="7"/>
    <n v="29"/>
    <x v="0"/>
    <x v="0"/>
    <x v="0"/>
    <n v="61"/>
    <n v="167"/>
    <x v="1"/>
    <x v="1"/>
    <x v="0"/>
    <x v="0"/>
    <x v="0"/>
  </r>
  <r>
    <n v="6598"/>
    <s v="ROSA HERNAN DARIO"/>
    <n v="6598"/>
    <x v="2"/>
    <x v="0"/>
    <x v="2"/>
    <x v="0"/>
    <n v="0"/>
    <n v="0"/>
    <n v="0"/>
    <n v="0"/>
    <n v="0"/>
    <n v="0"/>
    <n v="10"/>
    <n v="2"/>
    <n v="6"/>
    <n v="0"/>
    <n v="0"/>
    <n v="0"/>
    <n v="0"/>
    <n v="0"/>
    <n v="0"/>
    <n v="8"/>
    <n v="-8"/>
    <n v="0"/>
    <n v="0"/>
    <n v="0"/>
    <n v="5"/>
    <x v="0"/>
    <x v="0"/>
    <x v="0"/>
    <n v="18"/>
    <n v="5"/>
    <x v="2"/>
    <x v="2"/>
    <x v="0"/>
    <x v="0"/>
    <x v="0"/>
  </r>
  <r>
    <n v="9886"/>
    <s v="D ESPOSITO ALDO SEBASTIAN"/>
    <n v="9886"/>
    <x v="2"/>
    <x v="0"/>
    <x v="2"/>
    <x v="0"/>
    <n v="0"/>
    <n v="16"/>
    <n v="7"/>
    <n v="0"/>
    <n v="0"/>
    <n v="0"/>
    <n v="12"/>
    <n v="6"/>
    <n v="0"/>
    <n v="8"/>
    <n v="4"/>
    <n v="0"/>
    <n v="0"/>
    <n v="0"/>
    <n v="0"/>
    <n v="19"/>
    <n v="18"/>
    <n v="41"/>
    <n v="19"/>
    <n v="0"/>
    <n v="17"/>
    <x v="0"/>
    <x v="0"/>
    <x v="0"/>
    <n v="41"/>
    <n v="114"/>
    <x v="3"/>
    <x v="3"/>
    <x v="0"/>
    <x v="0"/>
    <x v="0"/>
  </r>
  <r>
    <n v="30064"/>
    <s v="ZARATE SEBASTIAN"/>
    <n v="30064"/>
    <x v="3"/>
    <x v="0"/>
    <x v="3"/>
    <x v="0"/>
    <n v="0"/>
    <n v="0"/>
    <n v="0"/>
    <n v="0"/>
    <n v="0"/>
    <n v="0"/>
    <n v="0"/>
    <n v="6"/>
    <n v="6"/>
    <n v="8"/>
    <n v="6"/>
    <n v="15"/>
    <n v="10"/>
    <n v="15"/>
    <n v="5"/>
    <n v="17"/>
    <n v="20"/>
    <n v="9"/>
    <n v="6"/>
    <n v="3"/>
    <n v="3"/>
    <x v="0"/>
    <x v="0"/>
    <x v="0"/>
    <n v="12"/>
    <n v="88"/>
    <x v="4"/>
    <x v="4"/>
    <x v="0"/>
    <x v="0"/>
    <x v="0"/>
  </r>
  <r>
    <n v="29042"/>
    <s v="ESTABRON SA"/>
    <n v="29042"/>
    <x v="3"/>
    <x v="0"/>
    <x v="3"/>
    <x v="0"/>
    <n v="0"/>
    <n v="0"/>
    <n v="0"/>
    <n v="0"/>
    <n v="0"/>
    <n v="177"/>
    <n v="168"/>
    <n v="104"/>
    <n v="0"/>
    <n v="0"/>
    <n v="0"/>
    <n v="0"/>
    <n v="0"/>
    <n v="0"/>
    <n v="0"/>
    <n v="0"/>
    <n v="0"/>
    <n v="0"/>
    <n v="72"/>
    <n v="44"/>
    <n v="20"/>
    <x v="0"/>
    <x v="0"/>
    <x v="0"/>
    <n v="449"/>
    <n v="136"/>
    <x v="3"/>
    <x v="3"/>
    <x v="0"/>
    <x v="0"/>
    <x v="0"/>
  </r>
  <r>
    <n v="10381"/>
    <s v="SANCHEZ CONIGLIO RICARDO EMANUEL"/>
    <n v="10381"/>
    <x v="3"/>
    <x v="0"/>
    <x v="3"/>
    <x v="0"/>
    <n v="21"/>
    <n v="35"/>
    <n v="50"/>
    <n v="40"/>
    <n v="21"/>
    <n v="33"/>
    <n v="55"/>
    <n v="22"/>
    <n v="7"/>
    <n v="77"/>
    <n v="7"/>
    <n v="8"/>
    <n v="43"/>
    <n v="52"/>
    <n v="34"/>
    <n v="56"/>
    <n v="32"/>
    <n v="38"/>
    <n v="37"/>
    <n v="23"/>
    <n v="5"/>
    <x v="0"/>
    <x v="0"/>
    <x v="0"/>
    <n v="284"/>
    <n v="320"/>
    <x v="3"/>
    <x v="3"/>
    <x v="0"/>
    <x v="0"/>
    <x v="0"/>
  </r>
  <r>
    <n v="4488"/>
    <s v="GRUPO AYG SRL"/>
    <n v="4488"/>
    <x v="3"/>
    <x v="0"/>
    <x v="3"/>
    <x v="0"/>
    <n v="0"/>
    <n v="0"/>
    <n v="43"/>
    <n v="0"/>
    <n v="0"/>
    <n v="0"/>
    <n v="128"/>
    <n v="54"/>
    <n v="35"/>
    <n v="99"/>
    <n v="0"/>
    <n v="52"/>
    <n v="115"/>
    <n v="80"/>
    <n v="95"/>
    <n v="169"/>
    <n v="43"/>
    <n v="74"/>
    <n v="198"/>
    <n v="49"/>
    <n v="51"/>
    <x v="0"/>
    <x v="0"/>
    <x v="0"/>
    <n v="260"/>
    <n v="874"/>
    <x v="3"/>
    <x v="3"/>
    <x v="0"/>
    <x v="0"/>
    <x v="0"/>
  </r>
  <r>
    <n v="10534"/>
    <s v="DAGHERO PEÑA GONZALO"/>
    <n v="10534"/>
    <x v="3"/>
    <x v="0"/>
    <x v="3"/>
    <x v="0"/>
    <n v="31"/>
    <n v="34"/>
    <n v="54"/>
    <n v="19"/>
    <n v="0"/>
    <n v="16"/>
    <n v="17"/>
    <n v="17"/>
    <n v="0"/>
    <n v="21"/>
    <n v="8"/>
    <n v="18"/>
    <n v="25"/>
    <n v="74"/>
    <n v="45"/>
    <n v="249"/>
    <n v="122"/>
    <n v="124"/>
    <n v="88"/>
    <n v="42"/>
    <n v="32"/>
    <x v="0"/>
    <x v="0"/>
    <x v="0"/>
    <n v="188"/>
    <n v="801"/>
    <x v="3"/>
    <x v="3"/>
    <x v="0"/>
    <x v="0"/>
    <x v="0"/>
  </r>
  <r>
    <n v="11380"/>
    <s v="BATERIAS FRISICARO S.A"/>
    <n v="11380"/>
    <x v="3"/>
    <x v="0"/>
    <x v="3"/>
    <x v="0"/>
    <n v="13"/>
    <n v="0"/>
    <n v="28"/>
    <n v="20"/>
    <n v="35"/>
    <n v="30"/>
    <n v="40"/>
    <n v="8"/>
    <n v="33"/>
    <n v="4"/>
    <n v="0"/>
    <n v="40"/>
    <n v="25"/>
    <n v="21"/>
    <n v="19"/>
    <n v="61"/>
    <n v="73"/>
    <n v="4"/>
    <n v="18"/>
    <n v="33"/>
    <n v="24"/>
    <x v="0"/>
    <x v="0"/>
    <x v="0"/>
    <n v="207"/>
    <n v="278"/>
    <x v="3"/>
    <x v="3"/>
    <x v="0"/>
    <x v="0"/>
    <x v="0"/>
  </r>
  <r>
    <n v="6945"/>
    <s v="AFFARE MACK SA"/>
    <n v="6945"/>
    <x v="4"/>
    <x v="1"/>
    <x v="4"/>
    <x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5"/>
    <n v="0"/>
    <x v="5"/>
    <x v="4"/>
    <x v="1"/>
    <x v="1"/>
    <x v="0"/>
  </r>
  <r>
    <n v="7475"/>
    <s v="GALASSO JUAN EDUARDO"/>
    <n v="7475"/>
    <x v="2"/>
    <x v="2"/>
    <x v="3"/>
    <x v="0"/>
    <n v="5"/>
    <n v="0"/>
    <n v="0"/>
    <n v="3"/>
    <n v="6"/>
    <n v="4"/>
    <n v="12"/>
    <n v="3"/>
    <n v="5"/>
    <n v="11"/>
    <n v="0"/>
    <n v="0"/>
    <n v="11"/>
    <n v="12"/>
    <n v="6"/>
    <n v="12"/>
    <n v="4"/>
    <n v="0"/>
    <n v="0"/>
    <n v="0"/>
    <n v="0"/>
    <x v="0"/>
    <x v="0"/>
    <x v="0"/>
    <n v="38"/>
    <n v="45"/>
    <x v="3"/>
    <x v="3"/>
    <x v="1"/>
    <x v="0"/>
    <x v="0"/>
  </r>
  <r>
    <n v="3874"/>
    <s v="MARCHISIO RAUL RICARDO"/>
    <n v="3874"/>
    <x v="2"/>
    <x v="0"/>
    <x v="3"/>
    <x v="0"/>
    <n v="30"/>
    <n v="36"/>
    <n v="195"/>
    <n v="41"/>
    <n v="22"/>
    <n v="35"/>
    <n v="44"/>
    <n v="35"/>
    <n v="20"/>
    <n v="31"/>
    <n v="28"/>
    <n v="40"/>
    <n v="45"/>
    <n v="73"/>
    <n v="45"/>
    <n v="61"/>
    <n v="56"/>
    <n v="76"/>
    <n v="131"/>
    <n v="80"/>
    <n v="41"/>
    <x v="0"/>
    <x v="0"/>
    <x v="0"/>
    <n v="458"/>
    <n v="608"/>
    <x v="3"/>
    <x v="3"/>
    <x v="0"/>
    <x v="0"/>
    <x v="0"/>
  </r>
  <r>
    <n v="5251"/>
    <s v="LANGDON MARIANO ALAN"/>
    <n v="5251"/>
    <x v="2"/>
    <x v="0"/>
    <x v="3"/>
    <x v="0"/>
    <n v="0"/>
    <n v="24"/>
    <n v="10"/>
    <n v="10"/>
    <n v="16"/>
    <n v="0"/>
    <n v="16"/>
    <n v="0"/>
    <n v="5"/>
    <n v="10"/>
    <n v="3"/>
    <n v="8"/>
    <n v="7"/>
    <n v="11"/>
    <n v="7"/>
    <n v="13"/>
    <n v="23"/>
    <n v="24"/>
    <n v="19"/>
    <n v="17"/>
    <n v="24"/>
    <x v="0"/>
    <x v="0"/>
    <x v="0"/>
    <n v="81"/>
    <n v="145"/>
    <x v="3"/>
    <x v="3"/>
    <x v="0"/>
    <x v="0"/>
    <x v="0"/>
  </r>
  <r>
    <n v="30407"/>
    <s v="LOBO DIEGO GONZALO"/>
    <n v="30407"/>
    <x v="2"/>
    <x v="2"/>
    <x v="3"/>
    <x v="0"/>
    <n v="0"/>
    <n v="0"/>
    <n v="0"/>
    <n v="0"/>
    <n v="0"/>
    <n v="0"/>
    <n v="0"/>
    <n v="0"/>
    <n v="11"/>
    <n v="0"/>
    <n v="0"/>
    <n v="0"/>
    <n v="0"/>
    <n v="0"/>
    <n v="2"/>
    <n v="0"/>
    <n v="0"/>
    <n v="0"/>
    <n v="0"/>
    <n v="0"/>
    <n v="0"/>
    <x v="0"/>
    <x v="0"/>
    <x v="0"/>
    <n v="11"/>
    <n v="2"/>
    <x v="3"/>
    <x v="3"/>
    <x v="1"/>
    <x v="0"/>
    <x v="0"/>
  </r>
  <r>
    <n v="4659"/>
    <s v="RAHAL CRISTIAN IVAN"/>
    <n v="4659"/>
    <x v="2"/>
    <x v="0"/>
    <x v="3"/>
    <x v="0"/>
    <n v="9"/>
    <n v="15"/>
    <n v="31"/>
    <n v="25"/>
    <n v="16"/>
    <n v="19"/>
    <n v="37"/>
    <n v="16"/>
    <n v="13"/>
    <n v="16"/>
    <n v="11"/>
    <n v="10"/>
    <n v="10"/>
    <n v="17"/>
    <n v="12"/>
    <n v="53"/>
    <n v="38"/>
    <n v="42"/>
    <n v="41"/>
    <n v="23"/>
    <n v="19"/>
    <x v="0"/>
    <x v="0"/>
    <x v="0"/>
    <n v="181"/>
    <n v="255"/>
    <x v="3"/>
    <x v="3"/>
    <x v="0"/>
    <x v="0"/>
    <x v="0"/>
  </r>
  <r>
    <n v="9027"/>
    <s v="MARCHISIO EUGENIO EMILIANO"/>
    <n v="9027"/>
    <x v="5"/>
    <x v="2"/>
    <x v="3"/>
    <x v="0"/>
    <n v="3"/>
    <n v="0"/>
    <n v="0"/>
    <n v="0"/>
    <n v="12"/>
    <n v="0"/>
    <n v="6"/>
    <n v="0"/>
    <n v="0"/>
    <n v="0"/>
    <n v="4"/>
    <n v="4"/>
    <n v="3"/>
    <n v="0"/>
    <n v="0"/>
    <n v="0"/>
    <n v="0"/>
    <n v="0"/>
    <n v="0"/>
    <n v="0"/>
    <n v="0"/>
    <x v="0"/>
    <x v="0"/>
    <x v="0"/>
    <n v="21"/>
    <n v="3"/>
    <x v="6"/>
    <x v="5"/>
    <x v="1"/>
    <x v="0"/>
    <x v="0"/>
  </r>
  <r>
    <n v="11759"/>
    <s v="TotalBat SA"/>
    <n v="11759"/>
    <x v="2"/>
    <x v="0"/>
    <x v="3"/>
    <x v="0"/>
    <n v="0"/>
    <n v="5"/>
    <n v="6"/>
    <n v="3"/>
    <n v="7"/>
    <n v="0"/>
    <n v="6"/>
    <n v="0"/>
    <n v="0"/>
    <n v="10"/>
    <n v="0"/>
    <n v="0"/>
    <n v="6"/>
    <n v="10"/>
    <n v="0"/>
    <n v="14"/>
    <n v="20"/>
    <n v="9"/>
    <n v="6"/>
    <n v="3"/>
    <n v="0"/>
    <x v="0"/>
    <x v="0"/>
    <x v="0"/>
    <n v="27"/>
    <n v="68"/>
    <x v="3"/>
    <x v="3"/>
    <x v="1"/>
    <x v="0"/>
    <x v="0"/>
  </r>
  <r>
    <n v="30456"/>
    <s v="ALTAMIRANO MAXIMILIANO RAFAEL"/>
    <n v="30456"/>
    <x v="6"/>
    <x v="1"/>
    <x v="3"/>
    <x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x v="0"/>
    <x v="0"/>
    <x v="0"/>
    <n v="7"/>
    <n v="0"/>
    <x v="7"/>
    <x v="6"/>
    <x v="1"/>
    <x v="1"/>
    <x v="0"/>
  </r>
  <r>
    <n v="6726"/>
    <s v="JURI EDUARDO EMANUEL"/>
    <n v="6726"/>
    <x v="6"/>
    <x v="0"/>
    <x v="3"/>
    <x v="0"/>
    <n v="5"/>
    <n v="4"/>
    <n v="3"/>
    <n v="8"/>
    <n v="3"/>
    <n v="6"/>
    <n v="4"/>
    <n v="0"/>
    <n v="5"/>
    <n v="3"/>
    <n v="0"/>
    <n v="3"/>
    <n v="14"/>
    <n v="7"/>
    <n v="0"/>
    <n v="0"/>
    <n v="0"/>
    <n v="7"/>
    <n v="7"/>
    <n v="4"/>
    <n v="3"/>
    <x v="0"/>
    <x v="0"/>
    <x v="0"/>
    <n v="38"/>
    <n v="42"/>
    <x v="3"/>
    <x v="3"/>
    <x v="0"/>
    <x v="0"/>
    <x v="0"/>
  </r>
  <r>
    <n v="8441"/>
    <s v="PALACIOS JUAN PABLO"/>
    <n v="8441"/>
    <x v="6"/>
    <x v="2"/>
    <x v="3"/>
    <x v="0"/>
    <n v="5"/>
    <n v="1"/>
    <n v="0"/>
    <n v="6"/>
    <n v="3"/>
    <n v="7"/>
    <n v="0"/>
    <n v="0"/>
    <n v="0"/>
    <n v="0"/>
    <n v="0"/>
    <n v="0"/>
    <n v="0"/>
    <n v="0"/>
    <n v="0"/>
    <n v="1"/>
    <n v="0"/>
    <n v="0"/>
    <n v="0"/>
    <n v="0"/>
    <n v="0"/>
    <x v="0"/>
    <x v="0"/>
    <x v="0"/>
    <n v="22"/>
    <n v="1"/>
    <x v="3"/>
    <x v="3"/>
    <x v="1"/>
    <x v="0"/>
    <x v="0"/>
  </r>
  <r>
    <n v="9352"/>
    <s v="PEDRAZA LIZARRAGA CLAUDIA PATRICIA"/>
    <n v="9352"/>
    <x v="6"/>
    <x v="0"/>
    <x v="3"/>
    <x v="0"/>
    <n v="45"/>
    <n v="81"/>
    <n v="0"/>
    <n v="42"/>
    <n v="0"/>
    <n v="50"/>
    <n v="82"/>
    <n v="103"/>
    <n v="4"/>
    <n v="50"/>
    <n v="0"/>
    <n v="50"/>
    <n v="151"/>
    <n v="31"/>
    <n v="45"/>
    <n v="126"/>
    <n v="90"/>
    <n v="121"/>
    <n v="0"/>
    <n v="32"/>
    <n v="50"/>
    <x v="0"/>
    <x v="0"/>
    <x v="0"/>
    <n v="407"/>
    <n v="646"/>
    <x v="3"/>
    <x v="3"/>
    <x v="0"/>
    <x v="0"/>
    <x v="0"/>
  </r>
  <r>
    <n v="3532"/>
    <s v="RAMACCIOTTI JUAN"/>
    <n v="3532"/>
    <x v="4"/>
    <x v="0"/>
    <x v="3"/>
    <x v="0"/>
    <n v="27"/>
    <n v="35"/>
    <n v="57"/>
    <n v="40"/>
    <n v="65"/>
    <n v="20"/>
    <n v="37"/>
    <n v="22"/>
    <n v="25"/>
    <n v="54"/>
    <n v="15"/>
    <n v="25"/>
    <n v="40"/>
    <n v="47"/>
    <n v="0"/>
    <n v="66"/>
    <n v="83"/>
    <n v="100"/>
    <n v="100"/>
    <n v="48"/>
    <n v="37"/>
    <x v="0"/>
    <x v="0"/>
    <x v="0"/>
    <n v="328"/>
    <n v="521"/>
    <x v="3"/>
    <x v="3"/>
    <x v="0"/>
    <x v="0"/>
    <x v="0"/>
  </r>
  <r>
    <n v="11038"/>
    <s v="AGUILAR CINTIA"/>
    <n v="11038"/>
    <x v="6"/>
    <x v="0"/>
    <x v="5"/>
    <x v="0"/>
    <n v="33"/>
    <n v="100"/>
    <n v="108"/>
    <n v="65"/>
    <n v="0"/>
    <n v="30"/>
    <n v="0"/>
    <n v="0"/>
    <n v="35"/>
    <n v="50"/>
    <n v="0"/>
    <n v="40"/>
    <n v="25"/>
    <n v="30"/>
    <n v="35"/>
    <n v="35"/>
    <n v="3"/>
    <n v="0"/>
    <n v="66"/>
    <n v="25"/>
    <n v="53"/>
    <x v="0"/>
    <x v="0"/>
    <x v="0"/>
    <n v="371"/>
    <n v="272"/>
    <x v="3"/>
    <x v="3"/>
    <x v="0"/>
    <x v="0"/>
    <x v="0"/>
  </r>
  <r>
    <n v="10427"/>
    <s v="MARIN JOSE"/>
    <n v="10427"/>
    <x v="4"/>
    <x v="0"/>
    <x v="6"/>
    <x v="0"/>
    <n v="45"/>
    <n v="50"/>
    <n v="0"/>
    <n v="30"/>
    <n v="50"/>
    <n v="40"/>
    <n v="31"/>
    <n v="5"/>
    <n v="26"/>
    <n v="35"/>
    <n v="16"/>
    <n v="8"/>
    <n v="29"/>
    <n v="0"/>
    <n v="0"/>
    <n v="0"/>
    <n v="0"/>
    <n v="40"/>
    <n v="52"/>
    <n v="31"/>
    <n v="48"/>
    <x v="0"/>
    <x v="0"/>
    <x v="0"/>
    <n v="277"/>
    <n v="200"/>
    <x v="3"/>
    <x v="3"/>
    <x v="0"/>
    <x v="0"/>
    <x v="0"/>
  </r>
  <r>
    <n v="10121"/>
    <s v="HALLER NELSON RICARDO"/>
    <n v="10121"/>
    <x v="7"/>
    <x v="0"/>
    <x v="7"/>
    <x v="0"/>
    <n v="0"/>
    <n v="4"/>
    <n v="0"/>
    <n v="3"/>
    <n v="0"/>
    <n v="6"/>
    <n v="10"/>
    <n v="8"/>
    <n v="0"/>
    <n v="11"/>
    <n v="5"/>
    <n v="0"/>
    <n v="10"/>
    <n v="6"/>
    <n v="0"/>
    <n v="10"/>
    <n v="8"/>
    <n v="16"/>
    <n v="8"/>
    <n v="3"/>
    <n v="10"/>
    <x v="0"/>
    <x v="0"/>
    <x v="0"/>
    <n v="31"/>
    <n v="71"/>
    <x v="8"/>
    <x v="7"/>
    <x v="0"/>
    <x v="0"/>
    <x v="0"/>
  </r>
  <r>
    <n v="5564"/>
    <s v="LAZA ADRIAN OMAR"/>
    <n v="5564"/>
    <x v="8"/>
    <x v="1"/>
    <x v="0"/>
    <x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2"/>
    <n v="0"/>
    <x v="9"/>
    <x v="8"/>
    <x v="1"/>
    <x v="1"/>
    <x v="0"/>
  </r>
  <r>
    <n v="8218"/>
    <s v="GRAGLIA CLAUDIO ROMAN"/>
    <n v="8218"/>
    <x v="7"/>
    <x v="0"/>
    <x v="7"/>
    <x v="0"/>
    <n v="42"/>
    <n v="46"/>
    <n v="66"/>
    <n v="89"/>
    <n v="88"/>
    <n v="45"/>
    <n v="48"/>
    <n v="17"/>
    <n v="40"/>
    <n v="72"/>
    <n v="12"/>
    <n v="20"/>
    <n v="50"/>
    <n v="53"/>
    <n v="14"/>
    <n v="73"/>
    <n v="74"/>
    <n v="100"/>
    <n v="52"/>
    <n v="91"/>
    <n v="35"/>
    <x v="0"/>
    <x v="0"/>
    <x v="0"/>
    <n v="481"/>
    <n v="542"/>
    <x v="3"/>
    <x v="3"/>
    <x v="0"/>
    <x v="0"/>
    <x v="0"/>
  </r>
  <r>
    <n v="5811"/>
    <s v="MORALES HECTOR ATILIO"/>
    <n v="5811"/>
    <x v="1"/>
    <x v="0"/>
    <x v="8"/>
    <x v="0"/>
    <n v="0"/>
    <n v="8"/>
    <n v="5"/>
    <n v="26"/>
    <n v="3"/>
    <n v="0"/>
    <n v="26"/>
    <n v="31"/>
    <n v="16"/>
    <n v="3"/>
    <n v="10"/>
    <n v="0"/>
    <n v="5"/>
    <n v="12"/>
    <n v="3"/>
    <n v="9"/>
    <n v="32"/>
    <n v="18"/>
    <n v="19"/>
    <n v="31"/>
    <n v="15"/>
    <x v="0"/>
    <x v="0"/>
    <x v="0"/>
    <n v="115"/>
    <n v="144"/>
    <x v="3"/>
    <x v="3"/>
    <x v="0"/>
    <x v="0"/>
    <x v="0"/>
  </r>
  <r>
    <n v="8044"/>
    <s v="JORGE MICOLINI SA"/>
    <n v="8044"/>
    <x v="0"/>
    <x v="0"/>
    <x v="2"/>
    <x v="0"/>
    <n v="44"/>
    <n v="113"/>
    <n v="70"/>
    <n v="79"/>
    <n v="128"/>
    <n v="40"/>
    <n v="165"/>
    <n v="40"/>
    <n v="71"/>
    <n v="25"/>
    <n v="28"/>
    <n v="111"/>
    <n v="83"/>
    <n v="107"/>
    <n v="5"/>
    <n v="103"/>
    <n v="94"/>
    <n v="154"/>
    <n v="117"/>
    <n v="33"/>
    <n v="86"/>
    <x v="0"/>
    <x v="0"/>
    <x v="0"/>
    <n v="750"/>
    <n v="782"/>
    <x v="3"/>
    <x v="3"/>
    <x v="0"/>
    <x v="0"/>
    <x v="0"/>
  </r>
  <r>
    <n v="29481"/>
    <s v="NICOLAS MARTIÑENA Y ALEJO MARTIÑENA"/>
    <n v="29481"/>
    <x v="3"/>
    <x v="0"/>
    <x v="3"/>
    <x v="0"/>
    <n v="0"/>
    <n v="0"/>
    <n v="0"/>
    <n v="0"/>
    <n v="0"/>
    <n v="0"/>
    <n v="16"/>
    <n v="0"/>
    <n v="16"/>
    <n v="10"/>
    <n v="0"/>
    <n v="8"/>
    <n v="24"/>
    <n v="12"/>
    <n v="0"/>
    <n v="30"/>
    <n v="35"/>
    <n v="22"/>
    <n v="29"/>
    <n v="20"/>
    <n v="11"/>
    <x v="0"/>
    <x v="0"/>
    <x v="0"/>
    <n v="32"/>
    <n v="183"/>
    <x v="3"/>
    <x v="3"/>
    <x v="0"/>
    <x v="0"/>
    <x v="0"/>
  </r>
  <r>
    <n v="3459"/>
    <s v="NIGRIS LUCIANO"/>
    <n v="3459"/>
    <x v="3"/>
    <x v="2"/>
    <x v="3"/>
    <x v="0"/>
    <n v="6"/>
    <n v="0"/>
    <n v="0"/>
    <n v="33"/>
    <n v="0"/>
    <n v="50"/>
    <n v="0"/>
    <n v="3"/>
    <n v="0"/>
    <n v="0"/>
    <n v="0"/>
    <n v="25"/>
    <n v="0"/>
    <n v="0"/>
    <n v="0"/>
    <n v="0"/>
    <n v="0"/>
    <n v="0"/>
    <n v="0"/>
    <n v="0"/>
    <n v="0"/>
    <x v="0"/>
    <x v="0"/>
    <x v="0"/>
    <n v="92"/>
    <n v="0"/>
    <x v="3"/>
    <x v="3"/>
    <x v="1"/>
    <x v="1"/>
    <x v="0"/>
  </r>
  <r>
    <n v="6193"/>
    <s v="FORXA SA"/>
    <n v="6193"/>
    <x v="3"/>
    <x v="2"/>
    <x v="3"/>
    <x v="0"/>
    <n v="16"/>
    <n v="16"/>
    <n v="21"/>
    <n v="3"/>
    <n v="21"/>
    <n v="8"/>
    <n v="0"/>
    <n v="0"/>
    <n v="4"/>
    <n v="1"/>
    <n v="0"/>
    <n v="0"/>
    <n v="0"/>
    <n v="0"/>
    <n v="0"/>
    <n v="0"/>
    <n v="0"/>
    <n v="0"/>
    <n v="0"/>
    <n v="0"/>
    <n v="0"/>
    <x v="0"/>
    <x v="0"/>
    <x v="0"/>
    <n v="89"/>
    <n v="0"/>
    <x v="3"/>
    <x v="3"/>
    <x v="1"/>
    <x v="1"/>
    <x v="0"/>
  </r>
  <r>
    <n v="7372"/>
    <s v="ALICIARDI JORGE OMAR"/>
    <n v="7372"/>
    <x v="4"/>
    <x v="1"/>
    <x v="9"/>
    <x v="0"/>
    <n v="7"/>
    <n v="6"/>
    <n v="18"/>
    <n v="19"/>
    <n v="29"/>
    <n v="2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99"/>
    <n v="0"/>
    <x v="3"/>
    <x v="3"/>
    <x v="1"/>
    <x v="1"/>
    <x v="0"/>
  </r>
  <r>
    <n v="27899"/>
    <s v="SERVICIO BRONSTEIN SRL"/>
    <n v="27899"/>
    <x v="9"/>
    <x v="0"/>
    <x v="3"/>
    <x v="0"/>
    <n v="0"/>
    <n v="0"/>
    <n v="0"/>
    <n v="10"/>
    <n v="0"/>
    <n v="0"/>
    <n v="0"/>
    <n v="0"/>
    <n v="0"/>
    <n v="1"/>
    <n v="2"/>
    <n v="1"/>
    <n v="0"/>
    <n v="0"/>
    <n v="0"/>
    <n v="0"/>
    <n v="1"/>
    <n v="0"/>
    <n v="1"/>
    <n v="0"/>
    <n v="0"/>
    <x v="0"/>
    <x v="0"/>
    <x v="0"/>
    <n v="10"/>
    <n v="2"/>
    <x v="3"/>
    <x v="3"/>
    <x v="1"/>
    <x v="0"/>
    <x v="0"/>
  </r>
  <r>
    <n v="28925"/>
    <s v="Giorda Neumaticos srl"/>
    <n v="28925"/>
    <x v="6"/>
    <x v="0"/>
    <x v="3"/>
    <x v="0"/>
    <n v="0"/>
    <n v="0"/>
    <n v="0"/>
    <n v="0"/>
    <n v="0"/>
    <n v="6"/>
    <n v="3"/>
    <n v="0"/>
    <n v="4"/>
    <n v="3"/>
    <n v="0"/>
    <n v="0"/>
    <n v="5"/>
    <n v="2"/>
    <n v="3"/>
    <n v="13"/>
    <n v="43"/>
    <n v="30"/>
    <n v="13"/>
    <n v="14"/>
    <n v="3"/>
    <x v="0"/>
    <x v="0"/>
    <x v="0"/>
    <n v="13"/>
    <n v="126"/>
    <x v="3"/>
    <x v="3"/>
    <x v="0"/>
    <x v="0"/>
    <x v="0"/>
  </r>
  <r>
    <n v="28537"/>
    <s v="DILDA ERIC MARCELO"/>
    <n v="28537"/>
    <x v="9"/>
    <x v="2"/>
    <x v="3"/>
    <x v="0"/>
    <n v="0"/>
    <n v="0"/>
    <n v="0"/>
    <n v="0"/>
    <n v="3"/>
    <n v="3"/>
    <n v="0"/>
    <n v="1"/>
    <n v="0"/>
    <n v="0"/>
    <n v="0"/>
    <n v="0"/>
    <n v="1"/>
    <n v="0"/>
    <n v="0"/>
    <n v="0"/>
    <n v="0"/>
    <n v="0"/>
    <n v="0"/>
    <n v="0"/>
    <n v="0"/>
    <x v="0"/>
    <x v="0"/>
    <x v="0"/>
    <n v="7"/>
    <n v="1"/>
    <x v="3"/>
    <x v="3"/>
    <x v="1"/>
    <x v="0"/>
    <x v="0"/>
  </r>
  <r>
    <n v="8058"/>
    <s v="BOBINAR SRL"/>
    <n v="8058"/>
    <x v="2"/>
    <x v="0"/>
    <x v="3"/>
    <x v="0"/>
    <n v="28"/>
    <n v="18"/>
    <n v="10"/>
    <n v="14"/>
    <n v="35"/>
    <n v="35"/>
    <n v="28"/>
    <n v="3"/>
    <n v="6"/>
    <n v="22"/>
    <n v="10"/>
    <n v="2"/>
    <n v="19"/>
    <n v="41"/>
    <n v="10"/>
    <n v="32"/>
    <n v="21"/>
    <n v="18"/>
    <n v="20"/>
    <n v="13"/>
    <n v="21"/>
    <x v="0"/>
    <x v="0"/>
    <x v="0"/>
    <n v="177"/>
    <n v="195"/>
    <x v="3"/>
    <x v="3"/>
    <x v="0"/>
    <x v="0"/>
    <x v="0"/>
  </r>
  <r>
    <n v="7838"/>
    <s v="SOSA RAUL CARLOS"/>
    <n v="7838"/>
    <x v="2"/>
    <x v="2"/>
    <x v="3"/>
    <x v="0"/>
    <n v="16"/>
    <n v="6"/>
    <n v="7"/>
    <n v="20"/>
    <n v="12"/>
    <n v="10"/>
    <n v="6"/>
    <n v="0"/>
    <n v="0"/>
    <n v="0"/>
    <n v="0"/>
    <n v="5"/>
    <n v="0"/>
    <n v="0"/>
    <n v="0"/>
    <n v="0"/>
    <n v="0"/>
    <n v="0"/>
    <n v="0"/>
    <n v="0"/>
    <n v="0"/>
    <x v="0"/>
    <x v="0"/>
    <x v="0"/>
    <n v="77"/>
    <n v="0"/>
    <x v="3"/>
    <x v="3"/>
    <x v="1"/>
    <x v="1"/>
    <x v="0"/>
  </r>
  <r>
    <n v="3452"/>
    <s v="PAPALINI NORMA INES"/>
    <n v="3452"/>
    <x v="5"/>
    <x v="2"/>
    <x v="3"/>
    <x v="0"/>
    <n v="0"/>
    <n v="4"/>
    <n v="0"/>
    <n v="3"/>
    <n v="3"/>
    <n v="0"/>
    <n v="3"/>
    <n v="0"/>
    <n v="0"/>
    <n v="3"/>
    <n v="0"/>
    <n v="3"/>
    <n v="0"/>
    <n v="0"/>
    <n v="0"/>
    <n v="0"/>
    <n v="0"/>
    <n v="0"/>
    <n v="0"/>
    <n v="0"/>
    <n v="0"/>
    <x v="0"/>
    <x v="0"/>
    <x v="0"/>
    <n v="13"/>
    <n v="0"/>
    <x v="3"/>
    <x v="3"/>
    <x v="1"/>
    <x v="1"/>
    <x v="0"/>
  </r>
  <r>
    <n v="8671"/>
    <s v="ALEM SA"/>
    <n v="8671"/>
    <x v="1"/>
    <x v="1"/>
    <x v="3"/>
    <x v="0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7"/>
    <n v="0"/>
    <x v="3"/>
    <x v="3"/>
    <x v="1"/>
    <x v="1"/>
    <x v="0"/>
  </r>
  <r>
    <n v="9241"/>
    <s v="PAVESE LUIS RODRIGO"/>
    <n v="9241"/>
    <x v="5"/>
    <x v="2"/>
    <x v="3"/>
    <x v="0"/>
    <n v="0"/>
    <n v="0"/>
    <n v="0"/>
    <n v="0"/>
    <n v="0"/>
    <n v="3"/>
    <n v="0"/>
    <n v="0"/>
    <n v="0"/>
    <n v="3"/>
    <n v="0"/>
    <n v="0"/>
    <n v="0"/>
    <n v="0"/>
    <n v="0"/>
    <n v="0"/>
    <n v="0"/>
    <n v="0"/>
    <n v="0"/>
    <n v="0"/>
    <n v="0"/>
    <x v="0"/>
    <x v="0"/>
    <x v="0"/>
    <n v="3"/>
    <n v="0"/>
    <x v="3"/>
    <x v="3"/>
    <x v="1"/>
    <x v="1"/>
    <x v="0"/>
  </r>
  <r>
    <n v="5457"/>
    <s v="GONZALEZ DEBORA"/>
    <n v="5457"/>
    <x v="5"/>
    <x v="2"/>
    <x v="3"/>
    <x v="0"/>
    <n v="0"/>
    <n v="0"/>
    <n v="0"/>
    <n v="0"/>
    <n v="3"/>
    <n v="0"/>
    <n v="0"/>
    <n v="0"/>
    <n v="4"/>
    <n v="0"/>
    <n v="1"/>
    <n v="0"/>
    <n v="0"/>
    <n v="0"/>
    <n v="0"/>
    <n v="1"/>
    <n v="0"/>
    <n v="0"/>
    <n v="0"/>
    <n v="0"/>
    <n v="0"/>
    <x v="0"/>
    <x v="0"/>
    <x v="0"/>
    <n v="7"/>
    <n v="1"/>
    <x v="3"/>
    <x v="3"/>
    <x v="1"/>
    <x v="0"/>
    <x v="0"/>
  </r>
  <r>
    <n v="4224"/>
    <s v="SAREDO FLORES BETINA DE LOURDES"/>
    <n v="4224"/>
    <x v="2"/>
    <x v="1"/>
    <x v="10"/>
    <x v="0"/>
    <n v="4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3"/>
    <n v="0"/>
    <x v="3"/>
    <x v="3"/>
    <x v="1"/>
    <x v="1"/>
    <x v="0"/>
  </r>
  <r>
    <n v="10279"/>
    <s v="PELAEZ LOYOLA NATALIA PAOLA"/>
    <n v="10279"/>
    <x v="2"/>
    <x v="1"/>
    <x v="11"/>
    <x v="0"/>
    <n v="1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7"/>
    <n v="0"/>
    <x v="3"/>
    <x v="3"/>
    <x v="1"/>
    <x v="1"/>
    <x v="0"/>
  </r>
  <r>
    <n v="6380"/>
    <s v="VELAZQUEZ JUAN JOSE ARGENTINO Y VELAZQUEZ SILVIO FRANCISCO SH"/>
    <n v="6380"/>
    <x v="5"/>
    <x v="0"/>
    <x v="3"/>
    <x v="0"/>
    <n v="0"/>
    <n v="0"/>
    <n v="0"/>
    <n v="4"/>
    <n v="0"/>
    <n v="0"/>
    <n v="6"/>
    <n v="0"/>
    <n v="0"/>
    <n v="0"/>
    <n v="0"/>
    <n v="0"/>
    <n v="3"/>
    <n v="0"/>
    <n v="8"/>
    <n v="0"/>
    <n v="0"/>
    <n v="2"/>
    <n v="0"/>
    <n v="0"/>
    <n v="0"/>
    <x v="0"/>
    <x v="0"/>
    <x v="0"/>
    <n v="10"/>
    <n v="13"/>
    <x v="3"/>
    <x v="3"/>
    <x v="1"/>
    <x v="0"/>
    <x v="0"/>
  </r>
  <r>
    <n v="6959"/>
    <s v="MORDINI RAMON CARLOS DANIEL"/>
    <n v="6959"/>
    <x v="2"/>
    <x v="0"/>
    <x v="3"/>
    <x v="0"/>
    <n v="13"/>
    <n v="11"/>
    <n v="9"/>
    <n v="7"/>
    <n v="6"/>
    <n v="6"/>
    <n v="10"/>
    <n v="4"/>
    <n v="3"/>
    <n v="1"/>
    <n v="3"/>
    <n v="7"/>
    <n v="3"/>
    <n v="2"/>
    <n v="0"/>
    <n v="12"/>
    <n v="4"/>
    <n v="7"/>
    <n v="7"/>
    <n v="9"/>
    <n v="10"/>
    <x v="0"/>
    <x v="0"/>
    <x v="0"/>
    <n v="69"/>
    <n v="54"/>
    <x v="3"/>
    <x v="3"/>
    <x v="0"/>
    <x v="0"/>
    <x v="0"/>
  </r>
  <r>
    <n v="7522"/>
    <s v="GOMEZ BENITO VALENTIN"/>
    <n v="7522"/>
    <x v="2"/>
    <x v="0"/>
    <x v="3"/>
    <x v="0"/>
    <n v="6"/>
    <n v="0"/>
    <n v="0"/>
    <n v="4"/>
    <n v="14"/>
    <n v="6"/>
    <n v="14"/>
    <n v="1"/>
    <n v="4"/>
    <n v="1"/>
    <n v="5"/>
    <n v="1"/>
    <n v="1"/>
    <n v="0"/>
    <n v="1"/>
    <n v="4"/>
    <n v="4"/>
    <n v="3"/>
    <n v="5"/>
    <n v="3"/>
    <n v="1"/>
    <x v="0"/>
    <x v="0"/>
    <x v="0"/>
    <n v="49"/>
    <n v="22"/>
    <x v="3"/>
    <x v="3"/>
    <x v="0"/>
    <x v="0"/>
    <x v="0"/>
  </r>
  <r>
    <n v="2841"/>
    <s v="PEIRETTI NELSO BAUTISTA"/>
    <n v="2841"/>
    <x v="2"/>
    <x v="2"/>
    <x v="12"/>
    <x v="0"/>
    <n v="6"/>
    <n v="5"/>
    <n v="0"/>
    <n v="0"/>
    <n v="0"/>
    <n v="3"/>
    <n v="0"/>
    <n v="0"/>
    <n v="0"/>
    <n v="0"/>
    <n v="0"/>
    <n v="0"/>
    <n v="3"/>
    <n v="3"/>
    <n v="0"/>
    <n v="0"/>
    <n v="0"/>
    <n v="0"/>
    <n v="0"/>
    <n v="0"/>
    <n v="0"/>
    <x v="0"/>
    <x v="0"/>
    <x v="0"/>
    <n v="14"/>
    <n v="6"/>
    <x v="3"/>
    <x v="3"/>
    <x v="1"/>
    <x v="0"/>
    <x v="0"/>
  </r>
  <r>
    <n v="31490"/>
    <s v="GIUSTINA REPUESTOS Y RODADOS"/>
    <n v="31490"/>
    <x v="2"/>
    <x v="2"/>
    <x v="13"/>
    <x v="0"/>
    <n v="0"/>
    <n v="0"/>
    <n v="0"/>
    <n v="0"/>
    <n v="0"/>
    <n v="0"/>
    <n v="0"/>
    <n v="0"/>
    <n v="0"/>
    <n v="1"/>
    <n v="0"/>
    <n v="1"/>
    <n v="3"/>
    <n v="3"/>
    <n v="1"/>
    <n v="1"/>
    <n v="0"/>
    <n v="0"/>
    <n v="0"/>
    <n v="0"/>
    <n v="0"/>
    <x v="0"/>
    <x v="0"/>
    <x v="0"/>
    <n v="0"/>
    <n v="8"/>
    <x v="3"/>
    <x v="3"/>
    <x v="1"/>
    <x v="0"/>
    <x v="1"/>
  </r>
  <r>
    <n v="27624"/>
    <s v="TULIAN CLAUDIO CESAR"/>
    <n v="27624"/>
    <x v="1"/>
    <x v="0"/>
    <x v="14"/>
    <x v="0"/>
    <n v="0"/>
    <n v="0"/>
    <n v="5"/>
    <n v="0"/>
    <n v="0"/>
    <n v="0"/>
    <n v="0"/>
    <n v="0"/>
    <n v="0"/>
    <n v="0"/>
    <n v="0"/>
    <n v="0"/>
    <n v="0"/>
    <n v="0"/>
    <n v="3"/>
    <n v="5"/>
    <n v="6"/>
    <n v="1"/>
    <n v="3"/>
    <n v="0"/>
    <n v="3"/>
    <x v="0"/>
    <x v="0"/>
    <x v="0"/>
    <n v="5"/>
    <n v="21"/>
    <x v="3"/>
    <x v="3"/>
    <x v="0"/>
    <x v="0"/>
    <x v="0"/>
  </r>
  <r>
    <n v="3671"/>
    <s v="ROMERO BLANCA ROSA"/>
    <n v="3671"/>
    <x v="6"/>
    <x v="0"/>
    <x v="3"/>
    <x v="0"/>
    <n v="0"/>
    <n v="0"/>
    <n v="12"/>
    <n v="0"/>
    <n v="0"/>
    <n v="6"/>
    <n v="10"/>
    <n v="0"/>
    <n v="0"/>
    <n v="3"/>
    <n v="0"/>
    <n v="6"/>
    <n v="10"/>
    <n v="6"/>
    <n v="3"/>
    <n v="20"/>
    <n v="20"/>
    <n v="12"/>
    <n v="5"/>
    <n v="10"/>
    <n v="0"/>
    <x v="0"/>
    <x v="0"/>
    <x v="0"/>
    <n v="28"/>
    <n v="86"/>
    <x v="3"/>
    <x v="3"/>
    <x v="1"/>
    <x v="0"/>
    <x v="0"/>
  </r>
  <r>
    <n v="29209"/>
    <s v="RAMIREZ DIEGO ANTONIO"/>
    <n v="29209"/>
    <x v="6"/>
    <x v="0"/>
    <x v="3"/>
    <x v="0"/>
    <n v="0"/>
    <n v="0"/>
    <n v="0"/>
    <n v="0"/>
    <n v="0"/>
    <n v="0"/>
    <n v="6"/>
    <n v="0"/>
    <n v="3"/>
    <n v="0"/>
    <n v="2"/>
    <n v="3"/>
    <n v="0"/>
    <n v="3"/>
    <n v="0"/>
    <n v="3"/>
    <n v="0"/>
    <n v="3"/>
    <n v="3"/>
    <n v="4"/>
    <n v="0"/>
    <x v="0"/>
    <x v="0"/>
    <x v="0"/>
    <n v="9"/>
    <n v="16"/>
    <x v="3"/>
    <x v="3"/>
    <x v="1"/>
    <x v="0"/>
    <x v="0"/>
  </r>
  <r>
    <n v="9125"/>
    <s v="FLG SA"/>
    <n v="9125"/>
    <x v="6"/>
    <x v="0"/>
    <x v="3"/>
    <x v="0"/>
    <n v="0"/>
    <n v="0"/>
    <n v="9"/>
    <n v="0"/>
    <n v="8"/>
    <n v="0"/>
    <n v="3"/>
    <n v="3"/>
    <n v="7"/>
    <n v="3"/>
    <n v="3"/>
    <n v="4"/>
    <n v="15"/>
    <n v="8"/>
    <n v="12"/>
    <n v="0"/>
    <n v="10"/>
    <n v="8"/>
    <n v="0"/>
    <n v="6"/>
    <n v="0"/>
    <x v="0"/>
    <x v="0"/>
    <x v="0"/>
    <n v="30"/>
    <n v="59"/>
    <x v="3"/>
    <x v="3"/>
    <x v="1"/>
    <x v="0"/>
    <x v="0"/>
  </r>
  <r>
    <n v="9116"/>
    <s v="GERMAN SCARAFIA Y JAVIER SCARAFIA SH"/>
    <n v="9116"/>
    <x v="6"/>
    <x v="1"/>
    <x v="15"/>
    <x v="0"/>
    <n v="0"/>
    <n v="4"/>
    <n v="6"/>
    <n v="0"/>
    <n v="6"/>
    <n v="5"/>
    <n v="0"/>
    <n v="4"/>
    <n v="0"/>
    <n v="0"/>
    <n v="0"/>
    <n v="0"/>
    <n v="0"/>
    <n v="0"/>
    <n v="0"/>
    <n v="0"/>
    <n v="0"/>
    <n v="0"/>
    <n v="0"/>
    <n v="0"/>
    <n v="0"/>
    <x v="0"/>
    <x v="0"/>
    <x v="0"/>
    <n v="25"/>
    <n v="0"/>
    <x v="3"/>
    <x v="3"/>
    <x v="1"/>
    <x v="1"/>
    <x v="0"/>
  </r>
  <r>
    <n v="3909"/>
    <s v="HIDALGO CRISTIAN DARIO"/>
    <n v="3909"/>
    <x v="6"/>
    <x v="0"/>
    <x v="3"/>
    <x v="0"/>
    <n v="3"/>
    <n v="0"/>
    <n v="7"/>
    <n v="0"/>
    <n v="6"/>
    <n v="6"/>
    <n v="3"/>
    <n v="0"/>
    <n v="9"/>
    <n v="0"/>
    <n v="6"/>
    <n v="6"/>
    <n v="0"/>
    <n v="0"/>
    <n v="0"/>
    <n v="4"/>
    <n v="0"/>
    <n v="9"/>
    <n v="4"/>
    <n v="0"/>
    <n v="4"/>
    <x v="0"/>
    <x v="0"/>
    <x v="0"/>
    <n v="34"/>
    <n v="21"/>
    <x v="3"/>
    <x v="3"/>
    <x v="0"/>
    <x v="0"/>
    <x v="0"/>
  </r>
  <r>
    <n v="6551"/>
    <s v="SANDRIN NORBERTO DANTES"/>
    <n v="6551"/>
    <x v="1"/>
    <x v="1"/>
    <x v="16"/>
    <x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7"/>
    <n v="0"/>
    <x v="3"/>
    <x v="3"/>
    <x v="1"/>
    <x v="1"/>
    <x v="0"/>
  </r>
  <r>
    <n v="7283"/>
    <s v="FENIX SRL"/>
    <n v="7283"/>
    <x v="1"/>
    <x v="1"/>
    <x v="3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"/>
    <n v="0"/>
    <x v="3"/>
    <x v="3"/>
    <x v="1"/>
    <x v="1"/>
    <x v="0"/>
  </r>
  <r>
    <n v="3747"/>
    <s v="FIAT EL TRIANGULO SRL"/>
    <n v="3747"/>
    <x v="6"/>
    <x v="0"/>
    <x v="3"/>
    <x v="0"/>
    <n v="3"/>
    <n v="2"/>
    <n v="4"/>
    <n v="4"/>
    <n v="10"/>
    <n v="0"/>
    <n v="1"/>
    <n v="0"/>
    <n v="0"/>
    <n v="3"/>
    <n v="0"/>
    <n v="3"/>
    <n v="3"/>
    <n v="8"/>
    <n v="0"/>
    <n v="4"/>
    <n v="6"/>
    <n v="3"/>
    <n v="6"/>
    <n v="3"/>
    <n v="6"/>
    <x v="0"/>
    <x v="0"/>
    <x v="0"/>
    <n v="24"/>
    <n v="39"/>
    <x v="3"/>
    <x v="3"/>
    <x v="0"/>
    <x v="0"/>
    <x v="0"/>
  </r>
  <r>
    <n v="3935"/>
    <s v="AZADIAN CARLOS ANTONIO"/>
    <n v="3935"/>
    <x v="6"/>
    <x v="0"/>
    <x v="3"/>
    <x v="0"/>
    <n v="0"/>
    <n v="8"/>
    <n v="3"/>
    <n v="0"/>
    <n v="8"/>
    <n v="6"/>
    <n v="6"/>
    <n v="4"/>
    <n v="0"/>
    <n v="6"/>
    <n v="7"/>
    <n v="0"/>
    <n v="5"/>
    <n v="4"/>
    <n v="0"/>
    <n v="3"/>
    <n v="3"/>
    <n v="0"/>
    <n v="3"/>
    <n v="3"/>
    <n v="0"/>
    <x v="0"/>
    <x v="0"/>
    <x v="0"/>
    <n v="35"/>
    <n v="21"/>
    <x v="3"/>
    <x v="3"/>
    <x v="1"/>
    <x v="0"/>
    <x v="0"/>
  </r>
  <r>
    <n v="6502"/>
    <s v="LOPEZ ENRIQUE OMAR"/>
    <n v="6502"/>
    <x v="6"/>
    <x v="1"/>
    <x v="3"/>
    <x v="0"/>
    <n v="3"/>
    <n v="3"/>
    <n v="1"/>
    <n v="3"/>
    <n v="0"/>
    <n v="0"/>
    <n v="3"/>
    <n v="0"/>
    <n v="0"/>
    <n v="0"/>
    <n v="0"/>
    <n v="0"/>
    <n v="0"/>
    <n v="0"/>
    <n v="0"/>
    <n v="0"/>
    <n v="0"/>
    <n v="0"/>
    <n v="0"/>
    <n v="0"/>
    <n v="0"/>
    <x v="0"/>
    <x v="0"/>
    <x v="0"/>
    <n v="13"/>
    <n v="0"/>
    <x v="3"/>
    <x v="3"/>
    <x v="1"/>
    <x v="1"/>
    <x v="0"/>
  </r>
  <r>
    <n v="7663"/>
    <s v="DIAZ SAMANTA ELIZABETH"/>
    <n v="7663"/>
    <x v="6"/>
    <x v="0"/>
    <x v="3"/>
    <x v="0"/>
    <n v="8"/>
    <n v="0"/>
    <n v="4"/>
    <n v="7"/>
    <n v="8"/>
    <n v="6"/>
    <n v="16"/>
    <n v="6"/>
    <n v="0"/>
    <n v="7"/>
    <n v="5"/>
    <n v="3"/>
    <n v="3"/>
    <n v="8"/>
    <n v="3"/>
    <n v="33"/>
    <n v="8"/>
    <n v="9"/>
    <n v="0"/>
    <n v="0"/>
    <n v="0"/>
    <x v="0"/>
    <x v="0"/>
    <x v="0"/>
    <n v="55"/>
    <n v="64"/>
    <x v="3"/>
    <x v="3"/>
    <x v="1"/>
    <x v="0"/>
    <x v="0"/>
  </r>
  <r>
    <n v="11105"/>
    <s v="MARIANO ARLES MARTIN OCTAVIO"/>
    <n v="11105"/>
    <x v="5"/>
    <x v="1"/>
    <x v="3"/>
    <x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6"/>
    <n v="0"/>
    <x v="3"/>
    <x v="3"/>
    <x v="1"/>
    <x v="1"/>
    <x v="0"/>
  </r>
  <r>
    <n v="31616"/>
    <s v="B&amp;Q REPUESTOS SA"/>
    <n v="31616"/>
    <x v="3"/>
    <x v="0"/>
    <x v="3"/>
    <x v="0"/>
    <n v="0"/>
    <n v="0"/>
    <n v="0"/>
    <n v="0"/>
    <n v="0"/>
    <n v="0"/>
    <n v="0"/>
    <n v="0"/>
    <n v="0"/>
    <n v="6"/>
    <n v="3"/>
    <n v="6"/>
    <n v="7"/>
    <n v="4"/>
    <n v="8"/>
    <n v="22"/>
    <n v="11"/>
    <n v="8"/>
    <n v="13"/>
    <n v="0"/>
    <n v="7"/>
    <x v="0"/>
    <x v="0"/>
    <x v="0"/>
    <n v="0"/>
    <n v="80"/>
    <x v="3"/>
    <x v="3"/>
    <x v="0"/>
    <x v="0"/>
    <x v="1"/>
  </r>
  <r>
    <n v="29092"/>
    <s v="SODERO LUIS"/>
    <n v="29092"/>
    <x v="8"/>
    <x v="0"/>
    <x v="0"/>
    <x v="0"/>
    <n v="0"/>
    <n v="0"/>
    <n v="0"/>
    <n v="0"/>
    <n v="0"/>
    <n v="10"/>
    <n v="6"/>
    <n v="0"/>
    <n v="0"/>
    <n v="0"/>
    <n v="0"/>
    <n v="0"/>
    <n v="0"/>
    <n v="0"/>
    <n v="0"/>
    <n v="0"/>
    <n v="0"/>
    <n v="0"/>
    <n v="0"/>
    <n v="14"/>
    <n v="0"/>
    <x v="0"/>
    <x v="0"/>
    <x v="0"/>
    <n v="16"/>
    <n v="14"/>
    <x v="3"/>
    <x v="3"/>
    <x v="1"/>
    <x v="0"/>
    <x v="0"/>
  </r>
  <r>
    <n v="6322"/>
    <s v="FELIPE FLORENCIA"/>
    <n v="6322"/>
    <x v="8"/>
    <x v="0"/>
    <x v="0"/>
    <x v="0"/>
    <n v="0"/>
    <n v="0"/>
    <n v="0"/>
    <n v="0"/>
    <n v="7"/>
    <n v="16"/>
    <n v="18"/>
    <n v="7"/>
    <n v="20"/>
    <n v="0"/>
    <n v="0"/>
    <n v="22"/>
    <n v="20"/>
    <n v="19"/>
    <n v="15"/>
    <n v="40"/>
    <n v="33"/>
    <n v="23"/>
    <n v="31"/>
    <n v="19"/>
    <n v="11"/>
    <x v="0"/>
    <x v="0"/>
    <x v="0"/>
    <n v="68"/>
    <n v="211"/>
    <x v="3"/>
    <x v="3"/>
    <x v="0"/>
    <x v="0"/>
    <x v="0"/>
  </r>
  <r>
    <n v="5899"/>
    <s v="LOPEZ JOSE GABRIEL"/>
    <n v="5899"/>
    <x v="1"/>
    <x v="0"/>
    <x v="8"/>
    <x v="0"/>
    <n v="15"/>
    <n v="33"/>
    <n v="0"/>
    <n v="25"/>
    <n v="0"/>
    <n v="0"/>
    <n v="30"/>
    <n v="0"/>
    <n v="0"/>
    <n v="19"/>
    <n v="0"/>
    <n v="0"/>
    <n v="18"/>
    <n v="23"/>
    <n v="0"/>
    <n v="31"/>
    <n v="27"/>
    <n v="7"/>
    <n v="30"/>
    <n v="22"/>
    <n v="22"/>
    <x v="0"/>
    <x v="0"/>
    <x v="0"/>
    <n v="103"/>
    <n v="180"/>
    <x v="3"/>
    <x v="3"/>
    <x v="0"/>
    <x v="0"/>
    <x v="0"/>
  </r>
  <r>
    <n v="8326"/>
    <s v="CAPELLO MILTO AVELINO"/>
    <n v="8326"/>
    <x v="6"/>
    <x v="0"/>
    <x v="5"/>
    <x v="0"/>
    <n v="66"/>
    <n v="92"/>
    <n v="58"/>
    <n v="36"/>
    <n v="55"/>
    <n v="55"/>
    <n v="60"/>
    <n v="112"/>
    <n v="56"/>
    <n v="0"/>
    <n v="0"/>
    <n v="15"/>
    <n v="8"/>
    <n v="4"/>
    <n v="0"/>
    <n v="24"/>
    <n v="8"/>
    <n v="21"/>
    <n v="42"/>
    <n v="10"/>
    <n v="15"/>
    <x v="0"/>
    <x v="0"/>
    <x v="0"/>
    <n v="590"/>
    <n v="132"/>
    <x v="3"/>
    <x v="3"/>
    <x v="0"/>
    <x v="0"/>
    <x v="0"/>
  </r>
  <r>
    <n v="7392"/>
    <s v="ALBERTENGO LOPEZ JOSE"/>
    <n v="7392"/>
    <x v="1"/>
    <x v="1"/>
    <x v="8"/>
    <x v="0"/>
    <n v="0"/>
    <n v="0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0"/>
    <n v="0"/>
    <x v="3"/>
    <x v="3"/>
    <x v="1"/>
    <x v="1"/>
    <x v="0"/>
  </r>
  <r>
    <n v="8744"/>
    <s v="BAGHIN NESTOR CARLOS"/>
    <n v="8744"/>
    <x v="4"/>
    <x v="0"/>
    <x v="17"/>
    <x v="0"/>
    <n v="19"/>
    <n v="26"/>
    <n v="16"/>
    <n v="15"/>
    <n v="20"/>
    <n v="20"/>
    <n v="26"/>
    <n v="10"/>
    <n v="8"/>
    <n v="6"/>
    <n v="7"/>
    <n v="4"/>
    <n v="18"/>
    <n v="35"/>
    <n v="5"/>
    <n v="24"/>
    <n v="22"/>
    <n v="30"/>
    <n v="36"/>
    <n v="24"/>
    <n v="22"/>
    <x v="0"/>
    <x v="0"/>
    <x v="0"/>
    <n v="160"/>
    <n v="216"/>
    <x v="3"/>
    <x v="3"/>
    <x v="0"/>
    <x v="0"/>
    <x v="0"/>
  </r>
  <r>
    <n v="10302"/>
    <s v="VILCHEZ JUAN MANUEL"/>
    <n v="10302"/>
    <x v="7"/>
    <x v="0"/>
    <x v="7"/>
    <x v="0"/>
    <n v="0"/>
    <n v="7"/>
    <n v="11"/>
    <n v="12"/>
    <n v="16"/>
    <n v="18"/>
    <n v="22"/>
    <n v="13"/>
    <n v="12"/>
    <n v="15"/>
    <n v="21"/>
    <n v="18"/>
    <n v="37"/>
    <n v="48"/>
    <n v="5"/>
    <n v="72"/>
    <n v="18"/>
    <n v="29"/>
    <n v="18"/>
    <n v="39"/>
    <n v="15"/>
    <x v="0"/>
    <x v="0"/>
    <x v="0"/>
    <n v="111"/>
    <n v="281"/>
    <x v="3"/>
    <x v="3"/>
    <x v="0"/>
    <x v="0"/>
    <x v="0"/>
  </r>
  <r>
    <n v="8474"/>
    <s v="VILLA MARIA REPUESTOS SRL"/>
    <n v="8474"/>
    <x v="8"/>
    <x v="2"/>
    <x v="0"/>
    <x v="0"/>
    <n v="7"/>
    <n v="36"/>
    <n v="19"/>
    <n v="27"/>
    <n v="30"/>
    <n v="5"/>
    <n v="18"/>
    <n v="0"/>
    <n v="11"/>
    <n v="12"/>
    <n v="0"/>
    <n v="10"/>
    <n v="3"/>
    <n v="1"/>
    <n v="0"/>
    <n v="0"/>
    <n v="0"/>
    <n v="0"/>
    <n v="0"/>
    <n v="0"/>
    <n v="0"/>
    <x v="0"/>
    <x v="0"/>
    <x v="0"/>
    <n v="153"/>
    <n v="4"/>
    <x v="3"/>
    <x v="3"/>
    <x v="1"/>
    <x v="0"/>
    <x v="0"/>
  </r>
  <r>
    <n v="7607"/>
    <s v="VA. MARIA ACOPLADOS SC"/>
    <n v="7607"/>
    <x v="8"/>
    <x v="0"/>
    <x v="0"/>
    <x v="0"/>
    <n v="3"/>
    <n v="3"/>
    <n v="3"/>
    <n v="3"/>
    <n v="4"/>
    <n v="1"/>
    <n v="8"/>
    <n v="0"/>
    <n v="3"/>
    <n v="3"/>
    <n v="4"/>
    <n v="0"/>
    <n v="4"/>
    <n v="0"/>
    <n v="0"/>
    <n v="5"/>
    <n v="4"/>
    <n v="4"/>
    <n v="3"/>
    <n v="0"/>
    <n v="0"/>
    <x v="0"/>
    <x v="0"/>
    <x v="0"/>
    <n v="28"/>
    <n v="20"/>
    <x v="3"/>
    <x v="3"/>
    <x v="1"/>
    <x v="0"/>
    <x v="0"/>
  </r>
  <r>
    <n v="11758"/>
    <s v="Quinteros Jorge Antonio"/>
    <n v="11758"/>
    <x v="2"/>
    <x v="1"/>
    <x v="2"/>
    <x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8"/>
    <n v="0"/>
    <x v="3"/>
    <x v="3"/>
    <x v="1"/>
    <x v="1"/>
    <x v="0"/>
  </r>
  <r>
    <n v="6334"/>
    <s v="MAD SRL"/>
    <n v="6334"/>
    <x v="8"/>
    <x v="0"/>
    <x v="0"/>
    <x v="0"/>
    <n v="0"/>
    <n v="0"/>
    <n v="35"/>
    <n v="11"/>
    <n v="42"/>
    <n v="3"/>
    <n v="30"/>
    <n v="0"/>
    <n v="1"/>
    <n v="0"/>
    <n v="18"/>
    <n v="24"/>
    <n v="36"/>
    <n v="21"/>
    <n v="13"/>
    <n v="34"/>
    <n v="20"/>
    <n v="29"/>
    <n v="79"/>
    <n v="44"/>
    <n v="5"/>
    <x v="0"/>
    <x v="0"/>
    <x v="0"/>
    <n v="122"/>
    <n v="281"/>
    <x v="3"/>
    <x v="3"/>
    <x v="0"/>
    <x v="0"/>
    <x v="0"/>
  </r>
  <r>
    <n v="5513"/>
    <s v="LUIS PICOLINI SRL"/>
    <n v="5513"/>
    <x v="8"/>
    <x v="0"/>
    <x v="0"/>
    <x v="0"/>
    <n v="5"/>
    <n v="3"/>
    <n v="5"/>
    <n v="4"/>
    <n v="6"/>
    <n v="9"/>
    <n v="11"/>
    <n v="6"/>
    <n v="0"/>
    <n v="6"/>
    <n v="0"/>
    <n v="0"/>
    <n v="0"/>
    <n v="7"/>
    <n v="5"/>
    <n v="0"/>
    <n v="13"/>
    <n v="6"/>
    <n v="12"/>
    <n v="5"/>
    <n v="6"/>
    <x v="0"/>
    <x v="0"/>
    <x v="0"/>
    <n v="49"/>
    <n v="54"/>
    <x v="3"/>
    <x v="3"/>
    <x v="0"/>
    <x v="0"/>
    <x v="0"/>
  </r>
  <r>
    <n v="8896"/>
    <s v="LAN AUTOPARTES SRL"/>
    <n v="8896"/>
    <x v="8"/>
    <x v="1"/>
    <x v="0"/>
    <x v="0"/>
    <n v="4"/>
    <n v="2"/>
    <n v="4"/>
    <n v="4"/>
    <n v="0"/>
    <n v="8"/>
    <n v="3"/>
    <n v="0"/>
    <n v="0"/>
    <n v="0"/>
    <n v="0"/>
    <n v="0"/>
    <n v="0"/>
    <n v="0"/>
    <n v="0"/>
    <n v="0"/>
    <n v="0"/>
    <n v="0"/>
    <n v="0"/>
    <n v="0"/>
    <n v="0"/>
    <x v="0"/>
    <x v="0"/>
    <x v="0"/>
    <n v="25"/>
    <n v="0"/>
    <x v="3"/>
    <x v="3"/>
    <x v="1"/>
    <x v="1"/>
    <x v="0"/>
  </r>
  <r>
    <n v="7701"/>
    <s v="JORGE JOSE RAUL"/>
    <n v="7701"/>
    <x v="8"/>
    <x v="2"/>
    <x v="0"/>
    <x v="0"/>
    <n v="8"/>
    <n v="0"/>
    <n v="4"/>
    <n v="0"/>
    <n v="6"/>
    <n v="6"/>
    <n v="6"/>
    <n v="0"/>
    <n v="3"/>
    <n v="3"/>
    <n v="3"/>
    <n v="4"/>
    <n v="3"/>
    <n v="0"/>
    <n v="0"/>
    <n v="0"/>
    <n v="0"/>
    <n v="0"/>
    <n v="0"/>
    <n v="0"/>
    <n v="0"/>
    <x v="0"/>
    <x v="0"/>
    <x v="0"/>
    <n v="33"/>
    <n v="3"/>
    <x v="3"/>
    <x v="3"/>
    <x v="1"/>
    <x v="0"/>
    <x v="0"/>
  </r>
  <r>
    <n v="8293"/>
    <s v="CAMPOS DANIEL ARTURO"/>
    <n v="8293"/>
    <x v="8"/>
    <x v="0"/>
    <x v="0"/>
    <x v="0"/>
    <n v="0"/>
    <n v="3"/>
    <n v="0"/>
    <n v="3"/>
    <n v="3"/>
    <n v="0"/>
    <n v="3"/>
    <n v="3"/>
    <n v="0"/>
    <n v="0"/>
    <n v="3"/>
    <n v="0"/>
    <n v="3"/>
    <n v="0"/>
    <n v="0"/>
    <n v="0"/>
    <n v="0"/>
    <n v="3"/>
    <n v="3"/>
    <n v="0"/>
    <n v="0"/>
    <x v="0"/>
    <x v="0"/>
    <x v="0"/>
    <n v="15"/>
    <n v="9"/>
    <x v="3"/>
    <x v="3"/>
    <x v="1"/>
    <x v="0"/>
    <x v="0"/>
  </r>
  <r>
    <n v="8160"/>
    <s v="BRANDALIZZI JULIO CESAR"/>
    <n v="8160"/>
    <x v="2"/>
    <x v="1"/>
    <x v="18"/>
    <x v="0"/>
    <n v="3"/>
    <n v="4"/>
    <n v="0"/>
    <n v="3"/>
    <n v="3"/>
    <n v="0"/>
    <n v="3"/>
    <n v="0"/>
    <n v="0"/>
    <n v="0"/>
    <n v="0"/>
    <n v="0"/>
    <n v="0"/>
    <n v="0"/>
    <n v="0"/>
    <n v="0"/>
    <n v="0"/>
    <n v="0"/>
    <n v="0"/>
    <n v="0"/>
    <n v="0"/>
    <x v="0"/>
    <x v="0"/>
    <x v="0"/>
    <n v="16"/>
    <n v="0"/>
    <x v="3"/>
    <x v="3"/>
    <x v="1"/>
    <x v="1"/>
    <x v="0"/>
  </r>
  <r>
    <n v="4781"/>
    <s v="STIMOLO REPUESTOS SRL"/>
    <n v="4781"/>
    <x v="2"/>
    <x v="0"/>
    <x v="2"/>
    <x v="0"/>
    <n v="2"/>
    <n v="2"/>
    <n v="0"/>
    <n v="0"/>
    <n v="4"/>
    <n v="3"/>
    <n v="13"/>
    <n v="1"/>
    <n v="0"/>
    <n v="3"/>
    <n v="4"/>
    <n v="0"/>
    <n v="1"/>
    <n v="0"/>
    <n v="0"/>
    <n v="4"/>
    <n v="0"/>
    <n v="6"/>
    <n v="4"/>
    <n v="0"/>
    <n v="0"/>
    <x v="0"/>
    <x v="0"/>
    <x v="0"/>
    <n v="25"/>
    <n v="15"/>
    <x v="3"/>
    <x v="3"/>
    <x v="1"/>
    <x v="0"/>
    <x v="0"/>
  </r>
  <r>
    <n v="10665"/>
    <s v="FRINI JUAN ALBERTO"/>
    <n v="10665"/>
    <x v="2"/>
    <x v="0"/>
    <x v="2"/>
    <x v="0"/>
    <n v="30"/>
    <n v="27"/>
    <n v="31"/>
    <n v="34"/>
    <n v="24"/>
    <n v="41"/>
    <n v="42"/>
    <n v="23"/>
    <n v="16"/>
    <n v="22"/>
    <n v="25"/>
    <n v="40"/>
    <n v="20"/>
    <n v="45"/>
    <n v="0"/>
    <n v="31"/>
    <n v="71"/>
    <n v="47"/>
    <n v="75"/>
    <n v="7"/>
    <n v="17"/>
    <x v="0"/>
    <x v="0"/>
    <x v="0"/>
    <n v="268"/>
    <n v="313"/>
    <x v="3"/>
    <x v="3"/>
    <x v="0"/>
    <x v="0"/>
    <x v="0"/>
  </r>
  <r>
    <n v="3699"/>
    <s v="ZALAZAR PABLO ALBERTO"/>
    <n v="3699"/>
    <x v="2"/>
    <x v="1"/>
    <x v="19"/>
    <x v="0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9"/>
    <n v="0"/>
    <x v="3"/>
    <x v="3"/>
    <x v="1"/>
    <x v="1"/>
    <x v="0"/>
  </r>
  <r>
    <n v="27629"/>
    <s v="BOETTO Y BUTTIGLIENGO S A"/>
    <n v="27629"/>
    <x v="6"/>
    <x v="1"/>
    <x v="3"/>
    <x v="0"/>
    <n v="0"/>
    <n v="0"/>
    <n v="10"/>
    <n v="4"/>
    <n v="0"/>
    <n v="0"/>
    <n v="0"/>
    <n v="14"/>
    <n v="0"/>
    <n v="0"/>
    <n v="0"/>
    <n v="0"/>
    <n v="0"/>
    <n v="0"/>
    <n v="0"/>
    <n v="0"/>
    <n v="0"/>
    <n v="0"/>
    <n v="0"/>
    <n v="0"/>
    <n v="0"/>
    <x v="0"/>
    <x v="0"/>
    <x v="0"/>
    <n v="28"/>
    <n v="0"/>
    <x v="3"/>
    <x v="3"/>
    <x v="1"/>
    <x v="1"/>
    <x v="0"/>
  </r>
  <r>
    <n v="11396"/>
    <s v="MARKETING &amp; NEGOCIOS SRL"/>
    <n v="11396"/>
    <x v="9"/>
    <x v="2"/>
    <x v="3"/>
    <x v="0"/>
    <n v="1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x v="0"/>
    <x v="0"/>
    <x v="0"/>
    <n v="6"/>
    <n v="0"/>
    <x v="3"/>
    <x v="3"/>
    <x v="1"/>
    <x v="1"/>
    <x v="0"/>
  </r>
  <r>
    <n v="29008"/>
    <s v="COTAGRO COORPERATIVA AGROPECUARIA LTDA"/>
    <n v="29008"/>
    <x v="7"/>
    <x v="0"/>
    <x v="20"/>
    <x v="0"/>
    <n v="0"/>
    <n v="0"/>
    <n v="0"/>
    <n v="0"/>
    <n v="0"/>
    <n v="15"/>
    <n v="9"/>
    <n v="0"/>
    <n v="12"/>
    <n v="10"/>
    <n v="10"/>
    <n v="0"/>
    <n v="0"/>
    <n v="0"/>
    <n v="0"/>
    <n v="10"/>
    <n v="4"/>
    <n v="10"/>
    <n v="12"/>
    <n v="0"/>
    <n v="0"/>
    <x v="0"/>
    <x v="0"/>
    <x v="0"/>
    <n v="36"/>
    <n v="36"/>
    <x v="3"/>
    <x v="3"/>
    <x v="1"/>
    <x v="0"/>
    <x v="0"/>
  </r>
  <r>
    <n v="8754"/>
    <s v="PUCHETA MARIA ALEJANDRA"/>
    <n v="8754"/>
    <x v="6"/>
    <x v="0"/>
    <x v="21"/>
    <x v="0"/>
    <n v="0"/>
    <n v="0"/>
    <n v="3"/>
    <n v="4"/>
    <n v="3"/>
    <n v="4"/>
    <n v="5"/>
    <n v="0"/>
    <n v="3"/>
    <n v="3"/>
    <n v="0"/>
    <n v="3"/>
    <n v="5"/>
    <n v="6"/>
    <n v="0"/>
    <n v="11"/>
    <n v="4"/>
    <n v="4"/>
    <n v="3"/>
    <n v="5"/>
    <n v="4"/>
    <x v="0"/>
    <x v="0"/>
    <x v="0"/>
    <n v="22"/>
    <n v="42"/>
    <x v="3"/>
    <x v="3"/>
    <x v="0"/>
    <x v="0"/>
    <x v="0"/>
  </r>
  <r>
    <n v="10264"/>
    <s v="SHIRD S.A.S."/>
    <n v="10264"/>
    <x v="1"/>
    <x v="2"/>
    <x v="8"/>
    <x v="0"/>
    <n v="4"/>
    <n v="3"/>
    <n v="5"/>
    <n v="5"/>
    <n v="6"/>
    <n v="0"/>
    <n v="10"/>
    <n v="0"/>
    <n v="0"/>
    <n v="50"/>
    <n v="0"/>
    <n v="0"/>
    <n v="8"/>
    <n v="5"/>
    <n v="0"/>
    <n v="0"/>
    <n v="0"/>
    <n v="0"/>
    <n v="0"/>
    <n v="0"/>
    <n v="0"/>
    <x v="0"/>
    <x v="0"/>
    <x v="0"/>
    <n v="33"/>
    <n v="13"/>
    <x v="3"/>
    <x v="3"/>
    <x v="1"/>
    <x v="0"/>
    <x v="0"/>
  </r>
  <r>
    <n v="10523"/>
    <s v="VIDAL JUAN CARLOS"/>
    <n v="10523"/>
    <x v="3"/>
    <x v="0"/>
    <x v="3"/>
    <x v="0"/>
    <n v="4"/>
    <n v="11"/>
    <n v="14"/>
    <n v="5"/>
    <n v="21"/>
    <n v="9"/>
    <n v="11"/>
    <n v="3"/>
    <n v="6"/>
    <n v="2"/>
    <n v="5"/>
    <n v="0"/>
    <n v="5"/>
    <n v="3"/>
    <n v="0"/>
    <n v="11"/>
    <n v="3"/>
    <n v="6"/>
    <n v="0"/>
    <n v="0"/>
    <n v="0"/>
    <x v="0"/>
    <x v="0"/>
    <x v="0"/>
    <n v="84"/>
    <n v="28"/>
    <x v="3"/>
    <x v="3"/>
    <x v="1"/>
    <x v="0"/>
    <x v="0"/>
  </r>
  <r>
    <n v="6798"/>
    <s v="ENCABO GUSTAVO"/>
    <n v="6798"/>
    <x v="3"/>
    <x v="0"/>
    <x v="3"/>
    <x v="0"/>
    <n v="9"/>
    <n v="16"/>
    <n v="8"/>
    <n v="10"/>
    <n v="0"/>
    <n v="0"/>
    <n v="4"/>
    <n v="10"/>
    <n v="0"/>
    <n v="0"/>
    <n v="0"/>
    <n v="0"/>
    <n v="0"/>
    <n v="0"/>
    <n v="3"/>
    <n v="7"/>
    <n v="7"/>
    <n v="3"/>
    <n v="9"/>
    <n v="17"/>
    <n v="8"/>
    <x v="0"/>
    <x v="0"/>
    <x v="0"/>
    <n v="57"/>
    <n v="54"/>
    <x v="3"/>
    <x v="3"/>
    <x v="0"/>
    <x v="0"/>
    <x v="0"/>
  </r>
  <r>
    <n v="6404"/>
    <s v="PONS ALFREDO AGUSTIN"/>
    <n v="6404"/>
    <x v="2"/>
    <x v="2"/>
    <x v="3"/>
    <x v="0"/>
    <n v="7"/>
    <n v="0"/>
    <n v="8"/>
    <n v="8"/>
    <n v="4"/>
    <n v="7"/>
    <n v="7"/>
    <n v="16"/>
    <n v="0"/>
    <n v="0"/>
    <n v="10"/>
    <n v="0"/>
    <n v="4"/>
    <n v="6"/>
    <n v="0"/>
    <n v="6"/>
    <n v="0"/>
    <n v="0"/>
    <n v="0"/>
    <n v="0"/>
    <n v="0"/>
    <x v="0"/>
    <x v="0"/>
    <x v="0"/>
    <n v="57"/>
    <n v="16"/>
    <x v="3"/>
    <x v="3"/>
    <x v="1"/>
    <x v="0"/>
    <x v="0"/>
  </r>
  <r>
    <n v="10672"/>
    <s v="SUSTANCIAS SA"/>
    <n v="10672"/>
    <x v="2"/>
    <x v="0"/>
    <x v="3"/>
    <x v="0"/>
    <n v="5"/>
    <n v="0"/>
    <n v="18"/>
    <n v="3"/>
    <n v="3"/>
    <n v="1"/>
    <n v="6"/>
    <n v="10"/>
    <n v="1"/>
    <n v="12"/>
    <n v="12"/>
    <n v="10"/>
    <n v="26"/>
    <n v="7"/>
    <n v="0"/>
    <n v="24"/>
    <n v="11"/>
    <n v="17"/>
    <n v="9"/>
    <n v="10"/>
    <n v="4"/>
    <x v="0"/>
    <x v="0"/>
    <x v="0"/>
    <n v="47"/>
    <n v="108"/>
    <x v="3"/>
    <x v="3"/>
    <x v="0"/>
    <x v="0"/>
    <x v="0"/>
  </r>
  <r>
    <n v="3934"/>
    <s v="KAYSER ARNULPHI FABIANO"/>
    <n v="3934"/>
    <x v="6"/>
    <x v="0"/>
    <x v="3"/>
    <x v="0"/>
    <n v="0"/>
    <n v="0"/>
    <n v="7"/>
    <n v="3"/>
    <n v="0"/>
    <n v="0"/>
    <n v="3"/>
    <n v="2"/>
    <n v="3"/>
    <n v="0"/>
    <n v="3"/>
    <n v="3"/>
    <n v="8"/>
    <n v="4"/>
    <n v="2"/>
    <n v="11"/>
    <n v="3"/>
    <n v="3"/>
    <n v="3"/>
    <n v="3"/>
    <n v="3"/>
    <x v="0"/>
    <x v="0"/>
    <x v="0"/>
    <n v="18"/>
    <n v="40"/>
    <x v="3"/>
    <x v="3"/>
    <x v="0"/>
    <x v="0"/>
    <x v="0"/>
  </r>
  <r>
    <n v="9149"/>
    <s v="AMBROSINI MARCELO RAUL"/>
    <n v="9149"/>
    <x v="5"/>
    <x v="0"/>
    <x v="3"/>
    <x v="0"/>
    <n v="2"/>
    <n v="2"/>
    <n v="0"/>
    <n v="3"/>
    <n v="1"/>
    <n v="0"/>
    <n v="0"/>
    <n v="0"/>
    <n v="0"/>
    <n v="0"/>
    <n v="6"/>
    <n v="0"/>
    <n v="0"/>
    <n v="1"/>
    <n v="0"/>
    <n v="3"/>
    <n v="0"/>
    <n v="2"/>
    <n v="1"/>
    <n v="1"/>
    <n v="2"/>
    <x v="0"/>
    <x v="0"/>
    <x v="0"/>
    <n v="8"/>
    <n v="10"/>
    <x v="3"/>
    <x v="3"/>
    <x v="0"/>
    <x v="0"/>
    <x v="0"/>
  </r>
  <r>
    <n v="28101"/>
    <s v="BAT-HER SA"/>
    <n v="28101"/>
    <x v="10"/>
    <x v="0"/>
    <x v="3"/>
    <x v="0"/>
    <n v="0"/>
    <n v="0"/>
    <n v="0"/>
    <n v="40"/>
    <n v="46"/>
    <n v="100"/>
    <n v="40"/>
    <n v="0"/>
    <n v="30"/>
    <n v="0"/>
    <n v="0"/>
    <n v="0"/>
    <n v="30"/>
    <n v="55"/>
    <n v="0"/>
    <n v="253"/>
    <n v="125"/>
    <n v="85"/>
    <n v="164"/>
    <n v="118"/>
    <n v="25"/>
    <x v="0"/>
    <x v="0"/>
    <x v="0"/>
    <n v="256"/>
    <n v="855"/>
    <x v="3"/>
    <x v="3"/>
    <x v="0"/>
    <x v="0"/>
    <x v="0"/>
  </r>
  <r>
    <n v="9745"/>
    <s v="MASSIO SA"/>
    <n v="9745"/>
    <x v="10"/>
    <x v="0"/>
    <x v="22"/>
    <x v="0"/>
    <n v="95"/>
    <n v="84"/>
    <n v="306"/>
    <n v="6"/>
    <n v="6"/>
    <n v="3"/>
    <n v="46"/>
    <n v="16"/>
    <n v="66"/>
    <n v="331"/>
    <n v="0"/>
    <n v="2"/>
    <n v="3"/>
    <n v="0"/>
    <n v="327"/>
    <n v="0"/>
    <n v="1"/>
    <n v="49"/>
    <n v="9"/>
    <n v="133"/>
    <n v="99"/>
    <x v="0"/>
    <x v="0"/>
    <x v="0"/>
    <n v="628"/>
    <n v="621"/>
    <x v="3"/>
    <x v="3"/>
    <x v="0"/>
    <x v="0"/>
    <x v="0"/>
  </r>
  <r>
    <n v="10807"/>
    <s v="PEREZ MAURINO ANDREA"/>
    <n v="10807"/>
    <x v="10"/>
    <x v="0"/>
    <x v="3"/>
    <x v="0"/>
    <n v="20"/>
    <n v="0"/>
    <n v="34"/>
    <n v="35"/>
    <n v="12"/>
    <n v="0"/>
    <n v="26"/>
    <n v="30"/>
    <n v="40"/>
    <n v="0"/>
    <n v="0"/>
    <n v="0"/>
    <n v="0"/>
    <n v="0"/>
    <n v="3"/>
    <n v="0"/>
    <n v="0"/>
    <n v="180"/>
    <n v="120"/>
    <n v="0"/>
    <n v="0"/>
    <x v="0"/>
    <x v="0"/>
    <x v="0"/>
    <n v="197"/>
    <n v="303"/>
    <x v="3"/>
    <x v="3"/>
    <x v="1"/>
    <x v="0"/>
    <x v="0"/>
  </r>
  <r>
    <n v="10285"/>
    <s v="MAUGER SRL"/>
    <n v="10285"/>
    <x v="10"/>
    <x v="0"/>
    <x v="3"/>
    <x v="0"/>
    <n v="65"/>
    <n v="109"/>
    <n v="193"/>
    <n v="0"/>
    <n v="164"/>
    <n v="230"/>
    <n v="66"/>
    <n v="20"/>
    <n v="2"/>
    <n v="129"/>
    <n v="45"/>
    <n v="29"/>
    <n v="166"/>
    <n v="82"/>
    <n v="5"/>
    <n v="24"/>
    <n v="5"/>
    <n v="71"/>
    <n v="22"/>
    <n v="51"/>
    <n v="20"/>
    <x v="0"/>
    <x v="0"/>
    <x v="0"/>
    <n v="849"/>
    <n v="446"/>
    <x v="3"/>
    <x v="3"/>
    <x v="0"/>
    <x v="0"/>
    <x v="0"/>
  </r>
  <r>
    <n v="7161"/>
    <s v="MARIO Y VICTOR MARCHISIO S.R.L"/>
    <n v="7161"/>
    <x v="10"/>
    <x v="0"/>
    <x v="3"/>
    <x v="0"/>
    <n v="246"/>
    <n v="203"/>
    <n v="100"/>
    <n v="157"/>
    <n v="271"/>
    <n v="50"/>
    <n v="115"/>
    <n v="0"/>
    <n v="0"/>
    <n v="159"/>
    <n v="0"/>
    <n v="0"/>
    <n v="110"/>
    <n v="0"/>
    <n v="0"/>
    <n v="0"/>
    <n v="0"/>
    <n v="70"/>
    <n v="65"/>
    <n v="40"/>
    <n v="45"/>
    <x v="0"/>
    <x v="0"/>
    <x v="0"/>
    <n v="1142"/>
    <n v="330"/>
    <x v="3"/>
    <x v="3"/>
    <x v="0"/>
    <x v="0"/>
    <x v="0"/>
  </r>
  <r>
    <n v="11472"/>
    <s v="BATERIAS CECHETTO SRL"/>
    <n v="11472"/>
    <x v="10"/>
    <x v="0"/>
    <x v="3"/>
    <x v="0"/>
    <n v="27"/>
    <n v="14"/>
    <n v="20"/>
    <n v="0"/>
    <n v="0"/>
    <n v="0"/>
    <n v="17"/>
    <n v="32"/>
    <n v="0"/>
    <n v="63"/>
    <n v="0"/>
    <n v="20"/>
    <n v="10"/>
    <n v="23"/>
    <n v="23"/>
    <n v="13"/>
    <n v="63"/>
    <n v="47"/>
    <n v="35"/>
    <n v="0"/>
    <n v="16"/>
    <x v="0"/>
    <x v="0"/>
    <x v="0"/>
    <n v="110"/>
    <n v="230"/>
    <x v="3"/>
    <x v="3"/>
    <x v="0"/>
    <x v="0"/>
    <x v="0"/>
  </r>
  <r>
    <n v="5394"/>
    <s v="BATERIAS ARMENIA SA"/>
    <n v="5394"/>
    <x v="10"/>
    <x v="0"/>
    <x v="3"/>
    <x v="0"/>
    <n v="210"/>
    <n v="144"/>
    <n v="218"/>
    <n v="322"/>
    <n v="319"/>
    <n v="310"/>
    <n v="305"/>
    <n v="380"/>
    <n v="0"/>
    <n v="230"/>
    <n v="150"/>
    <n v="260"/>
    <n v="309"/>
    <n v="374"/>
    <n v="289"/>
    <n v="1410"/>
    <n v="971"/>
    <n v="1230"/>
    <n v="1452"/>
    <n v="307"/>
    <n v="858"/>
    <x v="0"/>
    <x v="0"/>
    <x v="0"/>
    <n v="2208"/>
    <n v="7200"/>
    <x v="3"/>
    <x v="3"/>
    <x v="0"/>
    <x v="0"/>
    <x v="0"/>
  </r>
  <r>
    <n v="10091"/>
    <s v="DISTRIBUIDORA STAR S.A."/>
    <n v="10091"/>
    <x v="10"/>
    <x v="0"/>
    <x v="3"/>
    <x v="0"/>
    <n v="361"/>
    <n v="337"/>
    <n v="326"/>
    <n v="872"/>
    <n v="557"/>
    <n v="391"/>
    <n v="250"/>
    <n v="445"/>
    <n v="109"/>
    <n v="304"/>
    <n v="312"/>
    <n v="315"/>
    <n v="191"/>
    <n v="1004"/>
    <n v="196"/>
    <n v="525"/>
    <n v="435"/>
    <n v="476"/>
    <n v="579"/>
    <n v="252"/>
    <n v="174"/>
    <x v="0"/>
    <x v="0"/>
    <x v="0"/>
    <n v="3648"/>
    <n v="3832"/>
    <x v="3"/>
    <x v="3"/>
    <x v="0"/>
    <x v="0"/>
    <x v="0"/>
  </r>
  <r>
    <n v="2953"/>
    <s v="BATERIAS PIBE SA"/>
    <n v="2953"/>
    <x v="10"/>
    <x v="0"/>
    <x v="23"/>
    <x v="0"/>
    <n v="350"/>
    <n v="335"/>
    <n v="510"/>
    <n v="440"/>
    <n v="430"/>
    <n v="502"/>
    <n v="594"/>
    <n v="924"/>
    <n v="9"/>
    <n v="270"/>
    <n v="260"/>
    <n v="300"/>
    <n v="202"/>
    <n v="168"/>
    <n v="662"/>
    <n v="651"/>
    <n v="439"/>
    <n v="838"/>
    <n v="131"/>
    <n v="325"/>
    <n v="420"/>
    <x v="0"/>
    <x v="0"/>
    <x v="0"/>
    <n v="4094"/>
    <n v="3836"/>
    <x v="10"/>
    <x v="9"/>
    <x v="0"/>
    <x v="0"/>
    <x v="0"/>
  </r>
  <r>
    <n v="11072"/>
    <s v="PUCHETA EMILIA PIERINA"/>
    <n v="11072"/>
    <x v="6"/>
    <x v="0"/>
    <x v="3"/>
    <x v="0"/>
    <n v="3"/>
    <n v="0"/>
    <n v="0"/>
    <n v="0"/>
    <n v="0"/>
    <n v="5"/>
    <n v="0"/>
    <n v="0"/>
    <n v="0"/>
    <n v="4"/>
    <n v="0"/>
    <n v="3"/>
    <n v="3"/>
    <n v="0"/>
    <n v="0"/>
    <n v="5"/>
    <n v="6"/>
    <n v="0"/>
    <n v="0"/>
    <n v="3"/>
    <n v="3"/>
    <x v="0"/>
    <x v="0"/>
    <x v="0"/>
    <n v="8"/>
    <n v="20"/>
    <x v="3"/>
    <x v="3"/>
    <x v="0"/>
    <x v="0"/>
    <x v="0"/>
  </r>
  <r>
    <n v="9535"/>
    <s v="PESQUEIRA ANDRES RUBEN"/>
    <n v="9535"/>
    <x v="6"/>
    <x v="1"/>
    <x v="3"/>
    <x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4"/>
    <n v="0"/>
    <x v="3"/>
    <x v="3"/>
    <x v="1"/>
    <x v="1"/>
    <x v="0"/>
  </r>
  <r>
    <n v="6201"/>
    <s v="ABEA SRL"/>
    <n v="6201"/>
    <x v="6"/>
    <x v="0"/>
    <x v="3"/>
    <x v="0"/>
    <n v="5"/>
    <n v="0"/>
    <n v="3"/>
    <n v="3"/>
    <n v="3"/>
    <n v="0"/>
    <n v="0"/>
    <n v="8"/>
    <n v="0"/>
    <n v="5"/>
    <n v="0"/>
    <n v="0"/>
    <n v="0"/>
    <n v="6"/>
    <n v="0"/>
    <n v="17"/>
    <n v="6"/>
    <n v="7"/>
    <n v="4"/>
    <n v="10"/>
    <n v="0"/>
    <x v="0"/>
    <x v="0"/>
    <x v="0"/>
    <n v="22"/>
    <n v="50"/>
    <x v="3"/>
    <x v="3"/>
    <x v="1"/>
    <x v="0"/>
    <x v="0"/>
  </r>
  <r>
    <n v="9733"/>
    <s v="CAFFARATTI GUSTAVO EDGARDO"/>
    <n v="9733"/>
    <x v="7"/>
    <x v="0"/>
    <x v="7"/>
    <x v="0"/>
    <n v="4"/>
    <n v="24"/>
    <n v="10"/>
    <n v="0"/>
    <n v="8"/>
    <n v="0"/>
    <n v="10"/>
    <n v="0"/>
    <n v="5"/>
    <n v="10"/>
    <n v="0"/>
    <n v="10"/>
    <n v="8"/>
    <n v="4"/>
    <n v="0"/>
    <n v="6"/>
    <n v="0"/>
    <n v="6"/>
    <n v="8"/>
    <n v="0"/>
    <n v="8"/>
    <x v="0"/>
    <x v="0"/>
    <x v="0"/>
    <n v="61"/>
    <n v="40"/>
    <x v="3"/>
    <x v="3"/>
    <x v="0"/>
    <x v="0"/>
    <x v="0"/>
  </r>
  <r>
    <n v="8977"/>
    <s v="GUSTAVO E MIGNOLA SRL"/>
    <n v="8977"/>
    <x v="8"/>
    <x v="0"/>
    <x v="0"/>
    <x v="0"/>
    <n v="21"/>
    <n v="18"/>
    <n v="32"/>
    <n v="16"/>
    <n v="16"/>
    <n v="12"/>
    <n v="23"/>
    <n v="11"/>
    <n v="6"/>
    <n v="10"/>
    <n v="5"/>
    <n v="22"/>
    <n v="28"/>
    <n v="22"/>
    <n v="12"/>
    <n v="31"/>
    <n v="28"/>
    <n v="22"/>
    <n v="28"/>
    <n v="18"/>
    <n v="8"/>
    <x v="0"/>
    <x v="0"/>
    <x v="0"/>
    <n v="155"/>
    <n v="197"/>
    <x v="3"/>
    <x v="3"/>
    <x v="0"/>
    <x v="0"/>
    <x v="0"/>
  </r>
  <r>
    <n v="3408"/>
    <s v="CAVELLO EDGAR DOMINGO"/>
    <n v="3408"/>
    <x v="2"/>
    <x v="1"/>
    <x v="2"/>
    <x v="0"/>
    <n v="0"/>
    <n v="5"/>
    <n v="4"/>
    <n v="5"/>
    <n v="0"/>
    <n v="0"/>
    <n v="7"/>
    <n v="1"/>
    <n v="0"/>
    <n v="0"/>
    <n v="0"/>
    <n v="0"/>
    <n v="0"/>
    <n v="0"/>
    <n v="0"/>
    <n v="0"/>
    <n v="0"/>
    <n v="0"/>
    <n v="0"/>
    <n v="0"/>
    <n v="0"/>
    <x v="0"/>
    <x v="0"/>
    <x v="0"/>
    <n v="22"/>
    <n v="0"/>
    <x v="3"/>
    <x v="3"/>
    <x v="1"/>
    <x v="1"/>
    <x v="0"/>
  </r>
  <r>
    <n v="11614"/>
    <s v="NIETO MIGUEL"/>
    <n v="11614"/>
    <x v="3"/>
    <x v="0"/>
    <x v="3"/>
    <x v="0"/>
    <n v="6"/>
    <n v="7"/>
    <n v="13"/>
    <n v="3"/>
    <n v="4"/>
    <n v="5"/>
    <n v="5"/>
    <n v="5"/>
    <n v="6"/>
    <n v="4"/>
    <n v="5"/>
    <n v="6"/>
    <n v="4"/>
    <n v="8"/>
    <n v="6"/>
    <n v="0"/>
    <n v="6"/>
    <n v="7"/>
    <n v="11"/>
    <n v="3"/>
    <n v="0"/>
    <x v="0"/>
    <x v="0"/>
    <x v="0"/>
    <n v="54"/>
    <n v="45"/>
    <x v="3"/>
    <x v="3"/>
    <x v="1"/>
    <x v="0"/>
    <x v="0"/>
  </r>
  <r>
    <n v="10304"/>
    <s v="ROLDAN NANCY DEL VALLE"/>
    <n v="10304"/>
    <x v="3"/>
    <x v="0"/>
    <x v="3"/>
    <x v="0"/>
    <n v="0"/>
    <n v="3"/>
    <n v="12"/>
    <n v="0"/>
    <n v="4"/>
    <n v="4"/>
    <n v="9"/>
    <n v="1"/>
    <n v="6"/>
    <n v="1"/>
    <n v="4"/>
    <n v="8"/>
    <n v="10"/>
    <n v="9"/>
    <n v="5"/>
    <n v="8"/>
    <n v="3"/>
    <n v="6"/>
    <n v="6"/>
    <n v="0"/>
    <n v="3"/>
    <x v="0"/>
    <x v="0"/>
    <x v="0"/>
    <n v="39"/>
    <n v="50"/>
    <x v="3"/>
    <x v="3"/>
    <x v="0"/>
    <x v="0"/>
    <x v="0"/>
  </r>
  <r>
    <n v="2836"/>
    <s v="ROMO MARIO ALFREDO"/>
    <n v="2836"/>
    <x v="3"/>
    <x v="0"/>
    <x v="3"/>
    <x v="0"/>
    <n v="10"/>
    <n v="3"/>
    <n v="6"/>
    <n v="0"/>
    <n v="4"/>
    <n v="0"/>
    <n v="0"/>
    <n v="3"/>
    <n v="2"/>
    <n v="0"/>
    <n v="0"/>
    <n v="0"/>
    <n v="0"/>
    <n v="0"/>
    <n v="0"/>
    <n v="0"/>
    <n v="3"/>
    <n v="0"/>
    <n v="3"/>
    <n v="5"/>
    <n v="-2"/>
    <x v="0"/>
    <x v="0"/>
    <x v="0"/>
    <n v="28"/>
    <n v="9"/>
    <x v="3"/>
    <x v="3"/>
    <x v="1"/>
    <x v="0"/>
    <x v="0"/>
  </r>
  <r>
    <n v="3450"/>
    <s v="ROSSI MIRTA LEONOR"/>
    <n v="3450"/>
    <x v="3"/>
    <x v="0"/>
    <x v="3"/>
    <x v="0"/>
    <n v="3"/>
    <n v="7"/>
    <n v="4"/>
    <n v="5"/>
    <n v="3"/>
    <n v="0"/>
    <n v="0"/>
    <n v="4"/>
    <n v="0"/>
    <n v="6"/>
    <n v="0"/>
    <n v="0"/>
    <n v="5"/>
    <n v="4"/>
    <n v="0"/>
    <n v="6"/>
    <n v="0"/>
    <n v="3"/>
    <n v="3"/>
    <n v="0"/>
    <n v="0"/>
    <x v="0"/>
    <x v="0"/>
    <x v="0"/>
    <n v="26"/>
    <n v="21"/>
    <x v="3"/>
    <x v="3"/>
    <x v="1"/>
    <x v="0"/>
    <x v="0"/>
  </r>
  <r>
    <n v="3112"/>
    <s v="GARCIA WILSON ALCIDES"/>
    <n v="3112"/>
    <x v="3"/>
    <x v="0"/>
    <x v="3"/>
    <x v="0"/>
    <n v="0"/>
    <n v="3"/>
    <n v="0"/>
    <n v="3"/>
    <n v="6"/>
    <n v="4"/>
    <n v="4"/>
    <n v="6"/>
    <n v="0"/>
    <n v="0"/>
    <n v="0"/>
    <n v="3"/>
    <n v="3"/>
    <n v="0"/>
    <n v="0"/>
    <n v="5"/>
    <n v="5"/>
    <n v="3"/>
    <n v="7"/>
    <n v="4"/>
    <n v="3"/>
    <x v="0"/>
    <x v="0"/>
    <x v="0"/>
    <n v="26"/>
    <n v="30"/>
    <x v="3"/>
    <x v="3"/>
    <x v="0"/>
    <x v="0"/>
    <x v="0"/>
  </r>
  <r>
    <n v="8264"/>
    <s v="OVIEDO TELLO JUAN MANUEL"/>
    <n v="8264"/>
    <x v="3"/>
    <x v="2"/>
    <x v="3"/>
    <x v="0"/>
    <n v="0"/>
    <n v="0"/>
    <n v="0"/>
    <n v="3"/>
    <n v="3"/>
    <n v="10"/>
    <n v="4"/>
    <n v="3"/>
    <n v="0"/>
    <n v="3"/>
    <n v="0"/>
    <n v="0"/>
    <n v="0"/>
    <n v="0"/>
    <n v="0"/>
    <n v="0"/>
    <n v="0"/>
    <n v="0"/>
    <n v="0"/>
    <n v="0"/>
    <n v="0"/>
    <x v="0"/>
    <x v="0"/>
    <x v="0"/>
    <n v="23"/>
    <n v="0"/>
    <x v="3"/>
    <x v="3"/>
    <x v="1"/>
    <x v="1"/>
    <x v="0"/>
  </r>
  <r>
    <n v="27619"/>
    <s v="MUÑOZ CARLOS"/>
    <n v="27619"/>
    <x v="3"/>
    <x v="0"/>
    <x v="3"/>
    <x v="0"/>
    <n v="0"/>
    <n v="0"/>
    <n v="2"/>
    <n v="3"/>
    <n v="3"/>
    <n v="3"/>
    <n v="0"/>
    <n v="3"/>
    <n v="0"/>
    <n v="0"/>
    <n v="4"/>
    <n v="3"/>
    <n v="0"/>
    <n v="0"/>
    <n v="0"/>
    <n v="0"/>
    <n v="3"/>
    <n v="3"/>
    <n v="0"/>
    <n v="3"/>
    <n v="3"/>
    <x v="0"/>
    <x v="0"/>
    <x v="0"/>
    <n v="14"/>
    <n v="12"/>
    <x v="3"/>
    <x v="3"/>
    <x v="0"/>
    <x v="0"/>
    <x v="0"/>
  </r>
  <r>
    <n v="5659"/>
    <s v="ARRIAGA MARIO GUSTAVO"/>
    <n v="5659"/>
    <x v="3"/>
    <x v="2"/>
    <x v="24"/>
    <x v="0"/>
    <n v="0"/>
    <n v="4"/>
    <n v="0"/>
    <n v="0"/>
    <n v="4"/>
    <n v="0"/>
    <n v="4"/>
    <n v="0"/>
    <n v="0"/>
    <n v="0"/>
    <n v="0"/>
    <n v="0"/>
    <n v="3"/>
    <n v="0"/>
    <n v="0"/>
    <n v="0"/>
    <n v="0"/>
    <n v="0"/>
    <n v="0"/>
    <n v="0"/>
    <n v="0"/>
    <x v="0"/>
    <x v="0"/>
    <x v="0"/>
    <n v="12"/>
    <n v="3"/>
    <x v="3"/>
    <x v="3"/>
    <x v="1"/>
    <x v="0"/>
    <x v="0"/>
  </r>
  <r>
    <n v="10562"/>
    <s v="MONTES DE OCA KARINA CECILIA"/>
    <n v="10562"/>
    <x v="3"/>
    <x v="1"/>
    <x v="2"/>
    <x v="0"/>
    <n v="3"/>
    <n v="3"/>
    <n v="5"/>
    <n v="0"/>
    <n v="4"/>
    <n v="0"/>
    <n v="0"/>
    <n v="9"/>
    <n v="0"/>
    <n v="0"/>
    <n v="0"/>
    <n v="0"/>
    <n v="0"/>
    <n v="0"/>
    <n v="0"/>
    <n v="0"/>
    <n v="0"/>
    <n v="0"/>
    <n v="0"/>
    <n v="0"/>
    <n v="0"/>
    <x v="0"/>
    <x v="0"/>
    <x v="0"/>
    <n v="24"/>
    <n v="0"/>
    <x v="3"/>
    <x v="3"/>
    <x v="1"/>
    <x v="1"/>
    <x v="0"/>
  </r>
  <r>
    <n v="29285"/>
    <s v="OLIVERA LANDEO JEANETTE ROSA"/>
    <n v="29285"/>
    <x v="9"/>
    <x v="1"/>
    <x v="3"/>
    <x v="0"/>
    <n v="0"/>
    <n v="0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  <x v="0"/>
    <x v="0"/>
    <x v="0"/>
    <n v="9"/>
    <n v="0"/>
    <x v="3"/>
    <x v="3"/>
    <x v="1"/>
    <x v="1"/>
    <x v="0"/>
  </r>
  <r>
    <n v="8892"/>
    <s v="MUÑOZ ARIEL EDMUNDO"/>
    <n v="8892"/>
    <x v="9"/>
    <x v="1"/>
    <x v="3"/>
    <x v="0"/>
    <n v="6"/>
    <n v="2"/>
    <n v="2"/>
    <n v="0"/>
    <n v="3"/>
    <n v="0"/>
    <n v="0"/>
    <n v="3"/>
    <n v="0"/>
    <n v="0"/>
    <n v="0"/>
    <n v="0"/>
    <n v="0"/>
    <n v="0"/>
    <n v="0"/>
    <n v="0"/>
    <n v="0"/>
    <n v="0"/>
    <n v="0"/>
    <n v="0"/>
    <n v="0"/>
    <x v="0"/>
    <x v="0"/>
    <x v="0"/>
    <n v="16"/>
    <n v="0"/>
    <x v="3"/>
    <x v="3"/>
    <x v="1"/>
    <x v="1"/>
    <x v="0"/>
  </r>
  <r>
    <n v="9306"/>
    <s v="LUBRICANTES Y SERVICIOS SRL"/>
    <n v="9306"/>
    <x v="2"/>
    <x v="0"/>
    <x v="3"/>
    <x v="0"/>
    <n v="3"/>
    <n v="3"/>
    <n v="6"/>
    <n v="6"/>
    <n v="6"/>
    <n v="7"/>
    <n v="10"/>
    <n v="0"/>
    <n v="3"/>
    <n v="5"/>
    <n v="3"/>
    <n v="0"/>
    <n v="4"/>
    <n v="13"/>
    <n v="0"/>
    <n v="16"/>
    <n v="3"/>
    <n v="8"/>
    <n v="0"/>
    <n v="0"/>
    <n v="3"/>
    <x v="0"/>
    <x v="0"/>
    <x v="0"/>
    <n v="44"/>
    <n v="47"/>
    <x v="3"/>
    <x v="3"/>
    <x v="0"/>
    <x v="0"/>
    <x v="0"/>
  </r>
  <r>
    <n v="10240"/>
    <s v="JULIAN CLEMENTE BUSTOS"/>
    <n v="10240"/>
    <x v="9"/>
    <x v="0"/>
    <x v="3"/>
    <x v="0"/>
    <n v="1"/>
    <n v="3"/>
    <n v="2"/>
    <n v="0"/>
    <n v="0"/>
    <n v="1"/>
    <n v="3"/>
    <n v="0"/>
    <n v="3"/>
    <n v="0"/>
    <n v="2"/>
    <n v="0"/>
    <n v="3"/>
    <n v="1"/>
    <n v="0"/>
    <n v="1"/>
    <n v="3"/>
    <n v="1"/>
    <n v="0"/>
    <n v="0"/>
    <n v="0"/>
    <x v="0"/>
    <x v="0"/>
    <x v="0"/>
    <n v="13"/>
    <n v="9"/>
    <x v="3"/>
    <x v="3"/>
    <x v="1"/>
    <x v="0"/>
    <x v="0"/>
  </r>
  <r>
    <n v="9223"/>
    <s v="CERVILLA MARIELA SUSANA DEL VALLE"/>
    <n v="9223"/>
    <x v="5"/>
    <x v="1"/>
    <x v="3"/>
    <x v="0"/>
    <n v="5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1"/>
    <n v="0"/>
    <x v="3"/>
    <x v="3"/>
    <x v="1"/>
    <x v="1"/>
    <x v="0"/>
  </r>
  <r>
    <n v="3678"/>
    <s v="LOZA FRANCO DANIEL"/>
    <n v="3678"/>
    <x v="2"/>
    <x v="0"/>
    <x v="3"/>
    <x v="0"/>
    <n v="39"/>
    <n v="35"/>
    <n v="20"/>
    <n v="41"/>
    <n v="23"/>
    <n v="26"/>
    <n v="35"/>
    <n v="16"/>
    <n v="17"/>
    <n v="36"/>
    <n v="30"/>
    <n v="19"/>
    <n v="34"/>
    <n v="38"/>
    <n v="5"/>
    <n v="26"/>
    <n v="45"/>
    <n v="33"/>
    <n v="64"/>
    <n v="15"/>
    <n v="25"/>
    <x v="0"/>
    <x v="0"/>
    <x v="0"/>
    <n v="252"/>
    <n v="285"/>
    <x v="3"/>
    <x v="3"/>
    <x v="0"/>
    <x v="0"/>
    <x v="0"/>
  </r>
  <r>
    <n v="4945"/>
    <s v="LESCANO MONICA ELIZABETH"/>
    <n v="4945"/>
    <x v="5"/>
    <x v="1"/>
    <x v="3"/>
    <x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x v="0"/>
    <x v="0"/>
    <x v="0"/>
    <n v="8"/>
    <n v="0"/>
    <x v="3"/>
    <x v="3"/>
    <x v="1"/>
    <x v="1"/>
    <x v="0"/>
  </r>
  <r>
    <n v="28610"/>
    <s v="Balossino Ariel"/>
    <n v="28610"/>
    <x v="6"/>
    <x v="0"/>
    <x v="3"/>
    <x v="0"/>
    <n v="0"/>
    <n v="0"/>
    <n v="0"/>
    <n v="0"/>
    <n v="6"/>
    <n v="0"/>
    <n v="0"/>
    <n v="0"/>
    <n v="3"/>
    <n v="1"/>
    <n v="0"/>
    <n v="0"/>
    <n v="7"/>
    <n v="3"/>
    <n v="0"/>
    <n v="6"/>
    <n v="3"/>
    <n v="6"/>
    <n v="6"/>
    <n v="11"/>
    <n v="5"/>
    <x v="0"/>
    <x v="0"/>
    <x v="0"/>
    <n v="9"/>
    <n v="47"/>
    <x v="3"/>
    <x v="3"/>
    <x v="0"/>
    <x v="0"/>
    <x v="0"/>
  </r>
  <r>
    <n v="8380"/>
    <s v="NIEVA MIRTHA NOEMI"/>
    <n v="8380"/>
    <x v="6"/>
    <x v="2"/>
    <x v="3"/>
    <x v="0"/>
    <n v="0"/>
    <n v="0"/>
    <n v="0"/>
    <n v="0"/>
    <n v="5"/>
    <n v="0"/>
    <n v="3"/>
    <n v="0"/>
    <n v="3"/>
    <n v="0"/>
    <n v="0"/>
    <n v="0"/>
    <n v="3"/>
    <n v="0"/>
    <n v="0"/>
    <n v="0"/>
    <n v="0"/>
    <n v="0"/>
    <n v="0"/>
    <n v="0"/>
    <n v="0"/>
    <x v="0"/>
    <x v="0"/>
    <x v="0"/>
    <n v="11"/>
    <n v="3"/>
    <x v="3"/>
    <x v="3"/>
    <x v="1"/>
    <x v="0"/>
    <x v="0"/>
  </r>
  <r>
    <n v="8591"/>
    <s v="PERALTA JUANA ESTELA"/>
    <n v="8591"/>
    <x v="4"/>
    <x v="0"/>
    <x v="25"/>
    <x v="0"/>
    <n v="9"/>
    <n v="5"/>
    <n v="3"/>
    <n v="3"/>
    <n v="5"/>
    <n v="0"/>
    <n v="0"/>
    <n v="0"/>
    <n v="3"/>
    <n v="3"/>
    <n v="3"/>
    <n v="0"/>
    <n v="6"/>
    <n v="5"/>
    <n v="0"/>
    <n v="3"/>
    <n v="7"/>
    <n v="7"/>
    <n v="9"/>
    <n v="4"/>
    <n v="5"/>
    <x v="0"/>
    <x v="0"/>
    <x v="0"/>
    <n v="28"/>
    <n v="46"/>
    <x v="3"/>
    <x v="3"/>
    <x v="0"/>
    <x v="0"/>
    <x v="0"/>
  </r>
  <r>
    <n v="4779"/>
    <s v="TARTAGGIA FRANCO"/>
    <n v="4779"/>
    <x v="4"/>
    <x v="0"/>
    <x v="26"/>
    <x v="0"/>
    <n v="3"/>
    <n v="2"/>
    <n v="1"/>
    <n v="0"/>
    <n v="3"/>
    <n v="2"/>
    <n v="3"/>
    <n v="0"/>
    <n v="1"/>
    <n v="0"/>
    <n v="3"/>
    <n v="1"/>
    <n v="6"/>
    <n v="0"/>
    <n v="2"/>
    <n v="3"/>
    <n v="2"/>
    <n v="4"/>
    <n v="2"/>
    <n v="0"/>
    <n v="2"/>
    <x v="0"/>
    <x v="0"/>
    <x v="0"/>
    <n v="15"/>
    <n v="21"/>
    <x v="3"/>
    <x v="3"/>
    <x v="0"/>
    <x v="0"/>
    <x v="0"/>
  </r>
  <r>
    <n v="33971"/>
    <s v="Rodriguez Graciela "/>
    <n v="33971"/>
    <x v="4"/>
    <x v="0"/>
    <x v="26"/>
    <x v="0"/>
    <n v="4"/>
    <n v="2"/>
    <n v="0"/>
    <n v="0"/>
    <n v="3"/>
    <n v="3"/>
    <n v="2"/>
    <n v="1"/>
    <n v="0"/>
    <n v="1"/>
    <n v="5"/>
    <n v="0"/>
    <n v="3"/>
    <n v="3"/>
    <n v="0"/>
    <n v="5"/>
    <n v="3"/>
    <n v="2"/>
    <n v="1"/>
    <n v="0"/>
    <n v="0"/>
    <x v="0"/>
    <x v="0"/>
    <x v="0"/>
    <n v="15"/>
    <n v="17"/>
    <x v="3"/>
    <x v="3"/>
    <x v="1"/>
    <x v="0"/>
    <x v="0"/>
  </r>
  <r>
    <n v="27184"/>
    <s v="DEMARCHI ELIO OMAR"/>
    <n v="27184"/>
    <x v="4"/>
    <x v="0"/>
    <x v="17"/>
    <x v="0"/>
    <n v="0"/>
    <n v="2"/>
    <n v="2"/>
    <n v="3"/>
    <n v="3"/>
    <n v="3"/>
    <n v="3"/>
    <n v="0"/>
    <n v="3"/>
    <n v="0"/>
    <n v="0"/>
    <n v="0"/>
    <n v="0"/>
    <n v="0"/>
    <n v="0"/>
    <n v="10"/>
    <n v="5"/>
    <n v="12"/>
    <n v="5"/>
    <n v="3"/>
    <n v="0"/>
    <x v="0"/>
    <x v="0"/>
    <x v="0"/>
    <n v="19"/>
    <n v="35"/>
    <x v="3"/>
    <x v="3"/>
    <x v="1"/>
    <x v="0"/>
    <x v="0"/>
  </r>
  <r>
    <n v="8582"/>
    <s v="RUIZ DE OLANO GERMAN"/>
    <n v="8582"/>
    <x v="4"/>
    <x v="2"/>
    <x v="6"/>
    <x v="0"/>
    <n v="10"/>
    <n v="0"/>
    <n v="0"/>
    <n v="0"/>
    <n v="3"/>
    <n v="0"/>
    <n v="3"/>
    <n v="0"/>
    <n v="3"/>
    <n v="0"/>
    <n v="0"/>
    <n v="3"/>
    <n v="1"/>
    <n v="3"/>
    <n v="0"/>
    <n v="14"/>
    <n v="0"/>
    <n v="0"/>
    <n v="0"/>
    <n v="0"/>
    <n v="0"/>
    <x v="0"/>
    <x v="0"/>
    <x v="0"/>
    <n v="19"/>
    <n v="18"/>
    <x v="3"/>
    <x v="3"/>
    <x v="1"/>
    <x v="0"/>
    <x v="0"/>
  </r>
  <r>
    <n v="8630"/>
    <s v="FUENTES PABLO NICOLAS"/>
    <n v="8630"/>
    <x v="4"/>
    <x v="0"/>
    <x v="6"/>
    <x v="0"/>
    <n v="0"/>
    <n v="4"/>
    <n v="2"/>
    <n v="3"/>
    <n v="0"/>
    <n v="3"/>
    <n v="3"/>
    <n v="0"/>
    <n v="3"/>
    <n v="0"/>
    <n v="0"/>
    <n v="4"/>
    <n v="2"/>
    <n v="3"/>
    <n v="0"/>
    <n v="5"/>
    <n v="0"/>
    <n v="3"/>
    <n v="0"/>
    <n v="3"/>
    <n v="0"/>
    <x v="0"/>
    <x v="0"/>
    <x v="0"/>
    <n v="18"/>
    <n v="16"/>
    <x v="3"/>
    <x v="3"/>
    <x v="1"/>
    <x v="0"/>
    <x v="0"/>
  </r>
  <r>
    <n v="5743"/>
    <s v="FACMAR SOCIEDAD ANONIMA"/>
    <n v="5743"/>
    <x v="4"/>
    <x v="0"/>
    <x v="6"/>
    <x v="0"/>
    <n v="10"/>
    <n v="10"/>
    <n v="13"/>
    <n v="15"/>
    <n v="8"/>
    <n v="13"/>
    <n v="16"/>
    <n v="12"/>
    <n v="6"/>
    <n v="0"/>
    <n v="5"/>
    <n v="9"/>
    <n v="17"/>
    <n v="12"/>
    <n v="4"/>
    <n v="5"/>
    <n v="0"/>
    <n v="15"/>
    <n v="9"/>
    <n v="0"/>
    <n v="0"/>
    <x v="0"/>
    <x v="0"/>
    <x v="0"/>
    <n v="103"/>
    <n v="62"/>
    <x v="3"/>
    <x v="3"/>
    <x v="1"/>
    <x v="0"/>
    <x v="0"/>
  </r>
  <r>
    <n v="3318"/>
    <s v="CABRERA CESAR NORBERTO"/>
    <n v="3318"/>
    <x v="4"/>
    <x v="0"/>
    <x v="6"/>
    <x v="0"/>
    <n v="4"/>
    <n v="3"/>
    <n v="5"/>
    <n v="6"/>
    <n v="3"/>
    <n v="3"/>
    <n v="3"/>
    <n v="3"/>
    <n v="4"/>
    <n v="3"/>
    <n v="3"/>
    <n v="3"/>
    <n v="7"/>
    <n v="5"/>
    <n v="3"/>
    <n v="0"/>
    <n v="0"/>
    <n v="6"/>
    <n v="6"/>
    <n v="5"/>
    <n v="3"/>
    <x v="0"/>
    <x v="0"/>
    <x v="0"/>
    <n v="34"/>
    <n v="35"/>
    <x v="3"/>
    <x v="3"/>
    <x v="0"/>
    <x v="0"/>
    <x v="0"/>
  </r>
  <r>
    <n v="7603"/>
    <s v="AGUERRE RICARDO CESAR"/>
    <n v="7603"/>
    <x v="6"/>
    <x v="0"/>
    <x v="6"/>
    <x v="0"/>
    <n v="19"/>
    <n v="20"/>
    <n v="8"/>
    <n v="7"/>
    <n v="12"/>
    <n v="4"/>
    <n v="8"/>
    <n v="5"/>
    <n v="0"/>
    <n v="0"/>
    <n v="0"/>
    <n v="0"/>
    <n v="0"/>
    <n v="1"/>
    <n v="0"/>
    <n v="6"/>
    <n v="7"/>
    <n v="5"/>
    <n v="5"/>
    <n v="0"/>
    <n v="0"/>
    <x v="0"/>
    <x v="0"/>
    <x v="0"/>
    <n v="83"/>
    <n v="24"/>
    <x v="3"/>
    <x v="3"/>
    <x v="1"/>
    <x v="0"/>
    <x v="0"/>
  </r>
  <r>
    <n v="8903"/>
    <s v="ALONSO FIGUEROA GASTON HORACIO"/>
    <n v="8903"/>
    <x v="4"/>
    <x v="0"/>
    <x v="3"/>
    <x v="0"/>
    <n v="0"/>
    <n v="8"/>
    <n v="7"/>
    <n v="8"/>
    <n v="4"/>
    <n v="11"/>
    <n v="14"/>
    <n v="10"/>
    <n v="0"/>
    <n v="0"/>
    <n v="0"/>
    <n v="0"/>
    <n v="0"/>
    <n v="0"/>
    <n v="0"/>
    <n v="0"/>
    <n v="0"/>
    <n v="0"/>
    <n v="15"/>
    <n v="7"/>
    <n v="9"/>
    <x v="0"/>
    <x v="0"/>
    <x v="0"/>
    <n v="62"/>
    <n v="31"/>
    <x v="3"/>
    <x v="3"/>
    <x v="0"/>
    <x v="0"/>
    <x v="0"/>
  </r>
  <r>
    <n v="3381"/>
    <s v="SEBASTIAN DEL MORAL"/>
    <n v="3381"/>
    <x v="3"/>
    <x v="1"/>
    <x v="3"/>
    <x v="0"/>
    <n v="0"/>
    <n v="0"/>
    <n v="6"/>
    <n v="0"/>
    <n v="5"/>
    <n v="0"/>
    <n v="5"/>
    <n v="0"/>
    <n v="0"/>
    <n v="0"/>
    <n v="0"/>
    <n v="0"/>
    <n v="0"/>
    <n v="0"/>
    <n v="0"/>
    <n v="0"/>
    <n v="0"/>
    <n v="0"/>
    <n v="0"/>
    <n v="0"/>
    <n v="0"/>
    <x v="0"/>
    <x v="0"/>
    <x v="0"/>
    <n v="16"/>
    <n v="0"/>
    <x v="3"/>
    <x v="3"/>
    <x v="1"/>
    <x v="1"/>
    <x v="0"/>
  </r>
  <r>
    <n v="11075"/>
    <s v="MAJUL HOGAR SA"/>
    <n v="11075"/>
    <x v="2"/>
    <x v="0"/>
    <x v="3"/>
    <x v="0"/>
    <n v="9"/>
    <n v="0"/>
    <n v="6"/>
    <n v="4"/>
    <n v="8"/>
    <n v="0"/>
    <n v="10"/>
    <n v="0"/>
    <n v="6"/>
    <n v="0"/>
    <n v="0"/>
    <n v="8"/>
    <n v="1"/>
    <n v="2"/>
    <n v="0"/>
    <n v="0"/>
    <n v="3"/>
    <n v="0"/>
    <n v="3"/>
    <n v="10"/>
    <n v="0"/>
    <x v="0"/>
    <x v="0"/>
    <x v="0"/>
    <n v="43"/>
    <n v="19"/>
    <x v="3"/>
    <x v="3"/>
    <x v="1"/>
    <x v="0"/>
    <x v="0"/>
  </r>
  <r>
    <n v="7517"/>
    <s v="CUGAT MARIO RICARDO"/>
    <n v="7517"/>
    <x v="0"/>
    <x v="0"/>
    <x v="3"/>
    <x v="0"/>
    <n v="45"/>
    <n v="140"/>
    <n v="72"/>
    <n v="71"/>
    <n v="145"/>
    <n v="0"/>
    <n v="98"/>
    <n v="50"/>
    <n v="3"/>
    <n v="72"/>
    <n v="0"/>
    <n v="22"/>
    <n v="0"/>
    <n v="0"/>
    <n v="95"/>
    <n v="41"/>
    <n v="105"/>
    <n v="66"/>
    <n v="91"/>
    <n v="28"/>
    <n v="7"/>
    <x v="0"/>
    <x v="0"/>
    <x v="0"/>
    <n v="624"/>
    <n v="433"/>
    <x v="3"/>
    <x v="3"/>
    <x v="0"/>
    <x v="0"/>
    <x v="0"/>
  </r>
  <r>
    <n v="8766"/>
    <s v="RAMIREZ CARLOS DANIEL"/>
    <n v="8766"/>
    <x v="3"/>
    <x v="0"/>
    <x v="3"/>
    <x v="0"/>
    <n v="0"/>
    <n v="3"/>
    <n v="0"/>
    <n v="3"/>
    <n v="4"/>
    <n v="3"/>
    <n v="0"/>
    <n v="0"/>
    <n v="3"/>
    <n v="0"/>
    <n v="3"/>
    <n v="0"/>
    <n v="4"/>
    <n v="0"/>
    <n v="0"/>
    <n v="5"/>
    <n v="0"/>
    <n v="7"/>
    <n v="6"/>
    <n v="5"/>
    <n v="3"/>
    <x v="0"/>
    <x v="0"/>
    <x v="0"/>
    <n v="16"/>
    <n v="30"/>
    <x v="3"/>
    <x v="3"/>
    <x v="0"/>
    <x v="0"/>
    <x v="0"/>
  </r>
  <r>
    <n v="3467"/>
    <s v="CATALDI JOSE DANIEL"/>
    <n v="3467"/>
    <x v="3"/>
    <x v="0"/>
    <x v="3"/>
    <x v="0"/>
    <n v="0"/>
    <n v="4"/>
    <n v="2"/>
    <n v="1"/>
    <n v="3"/>
    <n v="0"/>
    <n v="3"/>
    <n v="0"/>
    <n v="3"/>
    <n v="2"/>
    <n v="1"/>
    <n v="0"/>
    <n v="0"/>
    <n v="0"/>
    <n v="0"/>
    <n v="7"/>
    <n v="4"/>
    <n v="3"/>
    <n v="3"/>
    <n v="1"/>
    <n v="0"/>
    <x v="0"/>
    <x v="0"/>
    <x v="0"/>
    <n v="16"/>
    <n v="18"/>
    <x v="3"/>
    <x v="3"/>
    <x v="1"/>
    <x v="0"/>
    <x v="0"/>
  </r>
  <r>
    <n v="4710"/>
    <s v="HERBES HUGO DANIEL"/>
    <n v="4710"/>
    <x v="3"/>
    <x v="0"/>
    <x v="3"/>
    <x v="0"/>
    <n v="4"/>
    <n v="2"/>
    <n v="0"/>
    <n v="3"/>
    <n v="3"/>
    <n v="0"/>
    <n v="0"/>
    <n v="3"/>
    <n v="0"/>
    <n v="0"/>
    <n v="0"/>
    <n v="5"/>
    <n v="0"/>
    <n v="0"/>
    <n v="0"/>
    <n v="3"/>
    <n v="3"/>
    <n v="3"/>
    <n v="0"/>
    <n v="3"/>
    <n v="3"/>
    <x v="0"/>
    <x v="0"/>
    <x v="0"/>
    <n v="15"/>
    <n v="15"/>
    <x v="3"/>
    <x v="3"/>
    <x v="0"/>
    <x v="0"/>
    <x v="0"/>
  </r>
  <r>
    <n v="3438"/>
    <s v="BRITOS OSCAR ABELARDO"/>
    <n v="3438"/>
    <x v="3"/>
    <x v="0"/>
    <x v="3"/>
    <x v="0"/>
    <n v="0"/>
    <n v="0"/>
    <n v="3"/>
    <n v="0"/>
    <n v="8"/>
    <n v="0"/>
    <n v="4"/>
    <n v="3"/>
    <n v="0"/>
    <n v="6"/>
    <n v="3"/>
    <n v="0"/>
    <n v="10"/>
    <n v="0"/>
    <n v="0"/>
    <n v="11"/>
    <n v="0"/>
    <n v="4"/>
    <n v="3"/>
    <n v="3"/>
    <n v="0"/>
    <x v="0"/>
    <x v="0"/>
    <x v="0"/>
    <n v="18"/>
    <n v="31"/>
    <x v="3"/>
    <x v="3"/>
    <x v="1"/>
    <x v="0"/>
    <x v="0"/>
  </r>
  <r>
    <n v="5305"/>
    <s v="TISE OSCAR OSVALDO"/>
    <n v="5305"/>
    <x v="3"/>
    <x v="0"/>
    <x v="27"/>
    <x v="0"/>
    <n v="10"/>
    <n v="10"/>
    <n v="11"/>
    <n v="6"/>
    <n v="0"/>
    <n v="0"/>
    <n v="0"/>
    <n v="0"/>
    <n v="0"/>
    <n v="0"/>
    <n v="0"/>
    <n v="0"/>
    <n v="0"/>
    <n v="0"/>
    <n v="0"/>
    <n v="0"/>
    <n v="0"/>
    <n v="1"/>
    <n v="0"/>
    <n v="0"/>
    <n v="0"/>
    <x v="0"/>
    <x v="0"/>
    <x v="0"/>
    <n v="37"/>
    <n v="1"/>
    <x v="3"/>
    <x v="3"/>
    <x v="1"/>
    <x v="0"/>
    <x v="0"/>
  </r>
  <r>
    <n v="34431"/>
    <s v="GONZALEZ LUIS ALFREDO"/>
    <n v="34431"/>
    <x v="3"/>
    <x v="0"/>
    <x v="3"/>
    <x v="0"/>
    <n v="2"/>
    <n v="2"/>
    <n v="0"/>
    <n v="0"/>
    <n v="3"/>
    <n v="3"/>
    <n v="0"/>
    <n v="0"/>
    <n v="0"/>
    <n v="0"/>
    <n v="0"/>
    <n v="0"/>
    <n v="0"/>
    <n v="0"/>
    <n v="0"/>
    <n v="0"/>
    <n v="6"/>
    <n v="4"/>
    <n v="0"/>
    <n v="5"/>
    <n v="0"/>
    <x v="0"/>
    <x v="0"/>
    <x v="0"/>
    <n v="10"/>
    <n v="15"/>
    <x v="3"/>
    <x v="3"/>
    <x v="1"/>
    <x v="0"/>
    <x v="0"/>
  </r>
  <r>
    <n v="6965"/>
    <s v="PEREZ PABLO SEBASTIAN"/>
    <n v="6965"/>
    <x v="3"/>
    <x v="0"/>
    <x v="3"/>
    <x v="0"/>
    <n v="0"/>
    <n v="3"/>
    <n v="4"/>
    <n v="0"/>
    <n v="3"/>
    <n v="0"/>
    <n v="0"/>
    <n v="3"/>
    <n v="3"/>
    <n v="3"/>
    <n v="0"/>
    <n v="0"/>
    <n v="0"/>
    <n v="3"/>
    <n v="0"/>
    <n v="3"/>
    <n v="3"/>
    <n v="3"/>
    <n v="0"/>
    <n v="3"/>
    <n v="3"/>
    <x v="0"/>
    <x v="0"/>
    <x v="0"/>
    <n v="16"/>
    <n v="18"/>
    <x v="3"/>
    <x v="3"/>
    <x v="0"/>
    <x v="0"/>
    <x v="0"/>
  </r>
  <r>
    <n v="8817"/>
    <s v="CATANIA FELIPE"/>
    <n v="8817"/>
    <x v="3"/>
    <x v="0"/>
    <x v="3"/>
    <x v="0"/>
    <n v="0"/>
    <n v="0"/>
    <n v="4"/>
    <n v="3"/>
    <n v="0"/>
    <n v="0"/>
    <n v="3"/>
    <n v="3"/>
    <n v="3"/>
    <n v="3"/>
    <n v="2"/>
    <n v="3"/>
    <n v="0"/>
    <n v="3"/>
    <n v="2"/>
    <n v="3"/>
    <n v="0"/>
    <n v="0"/>
    <n v="3"/>
    <n v="3"/>
    <n v="0"/>
    <x v="0"/>
    <x v="0"/>
    <x v="0"/>
    <n v="16"/>
    <n v="14"/>
    <x v="3"/>
    <x v="3"/>
    <x v="1"/>
    <x v="0"/>
    <x v="0"/>
  </r>
  <r>
    <n v="11313"/>
    <s v="MICAEL ELIAS"/>
    <n v="11313"/>
    <x v="2"/>
    <x v="0"/>
    <x v="28"/>
    <x v="0"/>
    <n v="1"/>
    <n v="2"/>
    <n v="3"/>
    <n v="6"/>
    <n v="7"/>
    <n v="4"/>
    <n v="7"/>
    <n v="3"/>
    <n v="9"/>
    <n v="10"/>
    <n v="0"/>
    <n v="5"/>
    <n v="0"/>
    <n v="6"/>
    <n v="3"/>
    <n v="8"/>
    <n v="3"/>
    <n v="7"/>
    <n v="5"/>
    <n v="4"/>
    <n v="0"/>
    <x v="0"/>
    <x v="0"/>
    <x v="0"/>
    <n v="42"/>
    <n v="36"/>
    <x v="3"/>
    <x v="3"/>
    <x v="1"/>
    <x v="0"/>
    <x v="0"/>
  </r>
  <r>
    <n v="6112"/>
    <s v="QUIÑONES PABLO OSVALDO"/>
    <n v="6112"/>
    <x v="9"/>
    <x v="0"/>
    <x v="3"/>
    <x v="0"/>
    <n v="0"/>
    <n v="0"/>
    <n v="0"/>
    <n v="2"/>
    <n v="0"/>
    <n v="3"/>
    <n v="3"/>
    <n v="0"/>
    <n v="0"/>
    <n v="0"/>
    <n v="0"/>
    <n v="0"/>
    <n v="0"/>
    <n v="0"/>
    <n v="0"/>
    <n v="0"/>
    <n v="0"/>
    <n v="1"/>
    <n v="0"/>
    <n v="0"/>
    <n v="0"/>
    <x v="0"/>
    <x v="0"/>
    <x v="0"/>
    <n v="8"/>
    <n v="1"/>
    <x v="3"/>
    <x v="3"/>
    <x v="1"/>
    <x v="0"/>
    <x v="0"/>
  </r>
  <r>
    <n v="10578"/>
    <s v="BITTOR ARIEL SRL"/>
    <n v="10578"/>
    <x v="2"/>
    <x v="0"/>
    <x v="3"/>
    <x v="0"/>
    <n v="11"/>
    <n v="2"/>
    <n v="9"/>
    <n v="0"/>
    <n v="0"/>
    <n v="0"/>
    <n v="0"/>
    <n v="3"/>
    <n v="7"/>
    <n v="0"/>
    <n v="3"/>
    <n v="0"/>
    <n v="5"/>
    <n v="4"/>
    <n v="5"/>
    <n v="3"/>
    <n v="15"/>
    <n v="38"/>
    <n v="0"/>
    <n v="0"/>
    <n v="3"/>
    <x v="0"/>
    <x v="0"/>
    <x v="0"/>
    <n v="32"/>
    <n v="73"/>
    <x v="3"/>
    <x v="3"/>
    <x v="0"/>
    <x v="0"/>
    <x v="0"/>
  </r>
  <r>
    <n v="3853"/>
    <s v="AVELLANEDA WALTER OSCAR"/>
    <n v="3853"/>
    <x v="9"/>
    <x v="0"/>
    <x v="3"/>
    <x v="0"/>
    <n v="3"/>
    <n v="3"/>
    <n v="5"/>
    <n v="5"/>
    <n v="0"/>
    <n v="1"/>
    <n v="3"/>
    <n v="0"/>
    <n v="0"/>
    <n v="0"/>
    <n v="0"/>
    <n v="1"/>
    <n v="1"/>
    <n v="0"/>
    <n v="0"/>
    <n v="3"/>
    <n v="2"/>
    <n v="2"/>
    <n v="0"/>
    <n v="0"/>
    <n v="0"/>
    <x v="0"/>
    <x v="0"/>
    <x v="0"/>
    <n v="20"/>
    <n v="8"/>
    <x v="3"/>
    <x v="3"/>
    <x v="1"/>
    <x v="0"/>
    <x v="0"/>
  </r>
  <r>
    <n v="7576"/>
    <s v="GRUPO MERCOSUR SA"/>
    <n v="7576"/>
    <x v="5"/>
    <x v="2"/>
    <x v="3"/>
    <x v="0"/>
    <n v="0"/>
    <n v="3"/>
    <n v="2"/>
    <n v="0"/>
    <n v="7"/>
    <n v="0"/>
    <n v="3"/>
    <n v="2"/>
    <n v="0"/>
    <n v="6"/>
    <n v="0"/>
    <n v="0"/>
    <n v="0"/>
    <n v="0"/>
    <n v="0"/>
    <n v="0"/>
    <n v="0"/>
    <n v="0"/>
    <n v="0"/>
    <n v="0"/>
    <n v="0"/>
    <x v="0"/>
    <x v="0"/>
    <x v="0"/>
    <n v="17"/>
    <n v="0"/>
    <x v="3"/>
    <x v="3"/>
    <x v="1"/>
    <x v="1"/>
    <x v="0"/>
  </r>
  <r>
    <n v="8317"/>
    <s v="MICHELOUD CHRISTIAN DARIO"/>
    <n v="8317"/>
    <x v="1"/>
    <x v="1"/>
    <x v="3"/>
    <x v="0"/>
    <n v="0"/>
    <n v="0"/>
    <n v="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0"/>
    <n v="0"/>
    <x v="3"/>
    <x v="3"/>
    <x v="1"/>
    <x v="1"/>
    <x v="0"/>
  </r>
  <r>
    <n v="29727"/>
    <s v="SOMIT SA"/>
    <n v="29727"/>
    <x v="2"/>
    <x v="2"/>
    <x v="3"/>
    <x v="0"/>
    <n v="0"/>
    <n v="0"/>
    <n v="0"/>
    <n v="0"/>
    <n v="0"/>
    <n v="0"/>
    <n v="0"/>
    <n v="20"/>
    <n v="0"/>
    <n v="0"/>
    <n v="10"/>
    <n v="10"/>
    <n v="11"/>
    <n v="15"/>
    <n v="0"/>
    <n v="0"/>
    <n v="0"/>
    <n v="0"/>
    <n v="0"/>
    <n v="0"/>
    <n v="0"/>
    <x v="0"/>
    <x v="0"/>
    <x v="0"/>
    <n v="20"/>
    <n v="26"/>
    <x v="3"/>
    <x v="3"/>
    <x v="1"/>
    <x v="0"/>
    <x v="0"/>
  </r>
  <r>
    <n v="3397"/>
    <s v="OLEA CLAUDIO SEBASTIAN"/>
    <n v="3397"/>
    <x v="2"/>
    <x v="0"/>
    <x v="3"/>
    <x v="0"/>
    <n v="4"/>
    <n v="6"/>
    <n v="4"/>
    <n v="6"/>
    <n v="8"/>
    <n v="6"/>
    <n v="6"/>
    <n v="3"/>
    <n v="5"/>
    <n v="1"/>
    <n v="4"/>
    <n v="4"/>
    <n v="6"/>
    <n v="3"/>
    <n v="0"/>
    <n v="3"/>
    <n v="1"/>
    <n v="3"/>
    <n v="3"/>
    <n v="0"/>
    <n v="4"/>
    <x v="0"/>
    <x v="0"/>
    <x v="0"/>
    <n v="48"/>
    <n v="23"/>
    <x v="3"/>
    <x v="3"/>
    <x v="0"/>
    <x v="0"/>
    <x v="0"/>
  </r>
  <r>
    <n v="8730"/>
    <s v="PACHO MAURO EZEQUIEL"/>
    <n v="8730"/>
    <x v="6"/>
    <x v="0"/>
    <x v="3"/>
    <x v="0"/>
    <n v="0"/>
    <n v="0"/>
    <n v="4"/>
    <n v="3"/>
    <n v="5"/>
    <n v="6"/>
    <n v="0"/>
    <n v="1"/>
    <n v="0"/>
    <n v="2"/>
    <n v="4"/>
    <n v="3"/>
    <n v="3"/>
    <n v="4"/>
    <n v="0"/>
    <n v="29"/>
    <n v="17"/>
    <n v="14"/>
    <n v="5"/>
    <n v="3"/>
    <n v="3"/>
    <x v="0"/>
    <x v="0"/>
    <x v="0"/>
    <n v="19"/>
    <n v="78"/>
    <x v="3"/>
    <x v="3"/>
    <x v="0"/>
    <x v="0"/>
    <x v="0"/>
  </r>
  <r>
    <n v="3829"/>
    <s v="LOPEZ DANIELA ELIZABETH"/>
    <n v="3829"/>
    <x v="1"/>
    <x v="1"/>
    <x v="3"/>
    <x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3"/>
    <n v="0"/>
    <x v="3"/>
    <x v="3"/>
    <x v="1"/>
    <x v="1"/>
    <x v="0"/>
  </r>
  <r>
    <n v="5474"/>
    <s v="FOCO JORGE JOSE"/>
    <n v="5474"/>
    <x v="6"/>
    <x v="0"/>
    <x v="3"/>
    <x v="0"/>
    <n v="9"/>
    <n v="23"/>
    <n v="18"/>
    <n v="11"/>
    <n v="8"/>
    <n v="12"/>
    <n v="14"/>
    <n v="0"/>
    <n v="7"/>
    <n v="8"/>
    <n v="12"/>
    <n v="10"/>
    <n v="10"/>
    <n v="9"/>
    <n v="14"/>
    <n v="30"/>
    <n v="12"/>
    <n v="12"/>
    <n v="15"/>
    <n v="7"/>
    <n v="5"/>
    <x v="0"/>
    <x v="0"/>
    <x v="0"/>
    <n v="102"/>
    <n v="114"/>
    <x v="3"/>
    <x v="3"/>
    <x v="0"/>
    <x v="0"/>
    <x v="0"/>
  </r>
  <r>
    <n v="10343"/>
    <s v="CHURICH JAVIER CESAR"/>
    <n v="10343"/>
    <x v="4"/>
    <x v="0"/>
    <x v="29"/>
    <x v="0"/>
    <n v="3"/>
    <n v="2"/>
    <n v="2"/>
    <n v="10"/>
    <n v="0"/>
    <n v="6"/>
    <n v="15"/>
    <n v="3"/>
    <n v="4"/>
    <n v="1"/>
    <n v="5"/>
    <n v="4"/>
    <n v="3"/>
    <n v="5"/>
    <n v="3"/>
    <n v="9"/>
    <n v="3"/>
    <n v="8"/>
    <n v="5"/>
    <n v="3"/>
    <n v="3"/>
    <x v="0"/>
    <x v="0"/>
    <x v="0"/>
    <n v="45"/>
    <n v="42"/>
    <x v="3"/>
    <x v="3"/>
    <x v="0"/>
    <x v="0"/>
    <x v="0"/>
  </r>
  <r>
    <n v="31211"/>
    <s v="DEL GIUDICE LUIS FERNANDO"/>
    <n v="31211"/>
    <x v="1"/>
    <x v="0"/>
    <x v="3"/>
    <x v="0"/>
    <n v="0"/>
    <n v="0"/>
    <n v="0"/>
    <n v="0"/>
    <n v="0"/>
    <n v="0"/>
    <n v="0"/>
    <n v="0"/>
    <n v="0"/>
    <n v="6"/>
    <n v="0"/>
    <n v="0"/>
    <n v="3"/>
    <n v="5"/>
    <n v="0"/>
    <n v="6"/>
    <n v="12"/>
    <n v="1"/>
    <n v="4"/>
    <n v="0"/>
    <n v="6"/>
    <x v="0"/>
    <x v="0"/>
    <x v="0"/>
    <n v="0"/>
    <n v="37"/>
    <x v="3"/>
    <x v="3"/>
    <x v="0"/>
    <x v="0"/>
    <x v="1"/>
  </r>
  <r>
    <n v="3007"/>
    <s v="BRUNO GERARDO ANDRES"/>
    <n v="3007"/>
    <x v="6"/>
    <x v="0"/>
    <x v="30"/>
    <x v="0"/>
    <n v="0"/>
    <n v="23"/>
    <n v="0"/>
    <n v="23"/>
    <n v="19"/>
    <n v="0"/>
    <n v="18"/>
    <n v="0"/>
    <n v="3"/>
    <n v="12"/>
    <n v="9"/>
    <n v="5"/>
    <n v="12"/>
    <n v="17"/>
    <n v="0"/>
    <n v="17"/>
    <n v="24"/>
    <n v="38"/>
    <n v="18"/>
    <n v="0"/>
    <n v="12"/>
    <x v="0"/>
    <x v="0"/>
    <x v="0"/>
    <n v="86"/>
    <n v="138"/>
    <x v="3"/>
    <x v="3"/>
    <x v="0"/>
    <x v="0"/>
    <x v="0"/>
  </r>
  <r>
    <n v="2897"/>
    <s v="GORELICK LUIS ERNESTO"/>
    <n v="2897"/>
    <x v="4"/>
    <x v="2"/>
    <x v="17"/>
    <x v="0"/>
    <n v="2"/>
    <n v="9"/>
    <n v="11"/>
    <n v="16"/>
    <n v="20"/>
    <n v="8"/>
    <n v="13"/>
    <n v="9"/>
    <n v="5"/>
    <n v="5"/>
    <n v="0"/>
    <n v="8"/>
    <n v="10"/>
    <n v="15"/>
    <n v="0"/>
    <n v="0"/>
    <n v="0"/>
    <n v="0"/>
    <n v="0"/>
    <n v="0"/>
    <n v="0"/>
    <x v="0"/>
    <x v="0"/>
    <x v="0"/>
    <n v="93"/>
    <n v="25"/>
    <x v="3"/>
    <x v="3"/>
    <x v="1"/>
    <x v="0"/>
    <x v="0"/>
  </r>
  <r>
    <n v="5333"/>
    <s v="SUCESION DE GIACHERO EDUARDO PABLO"/>
    <n v="5333"/>
    <x v="7"/>
    <x v="0"/>
    <x v="7"/>
    <x v="0"/>
    <n v="1"/>
    <n v="8"/>
    <n v="10"/>
    <n v="6"/>
    <n v="9"/>
    <n v="6"/>
    <n v="6"/>
    <n v="6"/>
    <n v="5"/>
    <n v="10"/>
    <n v="10"/>
    <n v="3"/>
    <n v="3"/>
    <n v="6"/>
    <n v="0"/>
    <n v="15"/>
    <n v="6"/>
    <n v="10"/>
    <n v="10"/>
    <n v="5"/>
    <n v="5"/>
    <x v="0"/>
    <x v="0"/>
    <x v="0"/>
    <n v="57"/>
    <n v="60"/>
    <x v="3"/>
    <x v="3"/>
    <x v="0"/>
    <x v="0"/>
    <x v="0"/>
  </r>
  <r>
    <n v="4986"/>
    <s v="SCHWINDT GUILLERMO"/>
    <n v="4986"/>
    <x v="7"/>
    <x v="0"/>
    <x v="7"/>
    <x v="0"/>
    <n v="0"/>
    <n v="0"/>
    <n v="12"/>
    <n v="0"/>
    <n v="10"/>
    <n v="6"/>
    <n v="0"/>
    <n v="10"/>
    <n v="4"/>
    <n v="6"/>
    <n v="8"/>
    <n v="3"/>
    <n v="0"/>
    <n v="6"/>
    <n v="0"/>
    <n v="8"/>
    <n v="0"/>
    <n v="8"/>
    <n v="3"/>
    <n v="0"/>
    <n v="0"/>
    <x v="0"/>
    <x v="0"/>
    <x v="0"/>
    <n v="42"/>
    <n v="25"/>
    <x v="3"/>
    <x v="3"/>
    <x v="1"/>
    <x v="0"/>
    <x v="0"/>
  </r>
  <r>
    <n v="7164"/>
    <s v="RENEWAL SRL"/>
    <n v="7164"/>
    <x v="7"/>
    <x v="1"/>
    <x v="7"/>
    <x v="0"/>
    <n v="0"/>
    <n v="6"/>
    <n v="0"/>
    <n v="10"/>
    <n v="11"/>
    <n v="8"/>
    <n v="11"/>
    <n v="1"/>
    <n v="0"/>
    <n v="0"/>
    <n v="0"/>
    <n v="0"/>
    <n v="0"/>
    <n v="0"/>
    <n v="0"/>
    <n v="0"/>
    <n v="0"/>
    <n v="0"/>
    <n v="0"/>
    <n v="0"/>
    <n v="0"/>
    <x v="0"/>
    <x v="0"/>
    <x v="0"/>
    <n v="47"/>
    <n v="0"/>
    <x v="3"/>
    <x v="3"/>
    <x v="1"/>
    <x v="1"/>
    <x v="0"/>
  </r>
  <r>
    <n v="8182"/>
    <s v="NUEVA DIVISION SERVICIOS Y AGRO SA"/>
    <n v="8182"/>
    <x v="11"/>
    <x v="0"/>
    <x v="3"/>
    <x v="0"/>
    <n v="0"/>
    <n v="0"/>
    <n v="5"/>
    <n v="0"/>
    <n v="2"/>
    <n v="0"/>
    <n v="0"/>
    <n v="0"/>
    <n v="0"/>
    <n v="1"/>
    <n v="0"/>
    <n v="0"/>
    <n v="0"/>
    <n v="4"/>
    <n v="0"/>
    <n v="0"/>
    <n v="0"/>
    <n v="2"/>
    <n v="0"/>
    <n v="0"/>
    <n v="0"/>
    <x v="0"/>
    <x v="0"/>
    <x v="0"/>
    <n v="7"/>
    <n v="6"/>
    <x v="11"/>
    <x v="10"/>
    <x v="1"/>
    <x v="0"/>
    <x v="0"/>
  </r>
  <r>
    <n v="8078"/>
    <s v="JOS - DAN HERMANOS SRL"/>
    <n v="8078"/>
    <x v="11"/>
    <x v="2"/>
    <x v="3"/>
    <x v="0"/>
    <n v="0"/>
    <n v="0"/>
    <n v="1"/>
    <n v="1"/>
    <n v="0"/>
    <n v="0"/>
    <n v="2"/>
    <n v="0"/>
    <n v="0"/>
    <n v="1"/>
    <n v="0"/>
    <n v="0"/>
    <n v="1"/>
    <n v="0"/>
    <n v="0"/>
    <n v="0"/>
    <n v="0"/>
    <n v="0"/>
    <n v="0"/>
    <n v="0"/>
    <n v="0"/>
    <x v="0"/>
    <x v="0"/>
    <x v="0"/>
    <n v="4"/>
    <n v="1"/>
    <x v="3"/>
    <x v="3"/>
    <x v="1"/>
    <x v="0"/>
    <x v="0"/>
  </r>
  <r>
    <n v="3368"/>
    <s v="CONSUMIDOR FINAL CORDOBA"/>
    <n v="3368"/>
    <x v="11"/>
    <x v="2"/>
    <x v="3"/>
    <x v="0"/>
    <n v="2"/>
    <n v="1"/>
    <n v="2"/>
    <n v="1"/>
    <n v="5"/>
    <n v="3"/>
    <n v="2"/>
    <n v="1"/>
    <n v="1"/>
    <n v="2"/>
    <n v="1"/>
    <n v="1"/>
    <n v="0"/>
    <n v="0"/>
    <n v="0"/>
    <n v="0"/>
    <n v="0"/>
    <n v="0"/>
    <n v="0"/>
    <n v="0"/>
    <n v="0"/>
    <x v="0"/>
    <x v="0"/>
    <x v="0"/>
    <n v="18"/>
    <n v="0"/>
    <x v="3"/>
    <x v="3"/>
    <x v="1"/>
    <x v="1"/>
    <x v="0"/>
  </r>
  <r>
    <n v="8944"/>
    <s v="RAMACCIOTTI GERMAN EDUARDO"/>
    <n v="8944"/>
    <x v="9"/>
    <x v="2"/>
    <x v="3"/>
    <x v="0"/>
    <n v="0"/>
    <n v="0"/>
    <n v="0"/>
    <n v="0"/>
    <n v="0"/>
    <n v="0"/>
    <n v="3"/>
    <n v="1"/>
    <n v="0"/>
    <n v="3"/>
    <n v="1"/>
    <n v="0"/>
    <n v="0"/>
    <n v="0"/>
    <n v="2"/>
    <n v="0"/>
    <n v="0"/>
    <n v="0"/>
    <n v="0"/>
    <n v="0"/>
    <n v="0"/>
    <x v="0"/>
    <x v="0"/>
    <x v="0"/>
    <n v="4"/>
    <n v="2"/>
    <x v="3"/>
    <x v="3"/>
    <x v="1"/>
    <x v="0"/>
    <x v="0"/>
  </r>
  <r>
    <n v="27917"/>
    <s v="NEUMATICOS SUQUIA SRL"/>
    <n v="27917"/>
    <x v="9"/>
    <x v="2"/>
    <x v="3"/>
    <x v="0"/>
    <n v="0"/>
    <n v="0"/>
    <n v="0"/>
    <n v="6"/>
    <n v="0"/>
    <n v="1"/>
    <n v="2"/>
    <n v="0"/>
    <n v="1"/>
    <n v="0"/>
    <n v="0"/>
    <n v="0"/>
    <n v="0"/>
    <n v="0"/>
    <n v="0"/>
    <n v="1"/>
    <n v="0"/>
    <n v="0"/>
    <n v="0"/>
    <n v="0"/>
    <n v="0"/>
    <x v="0"/>
    <x v="0"/>
    <x v="0"/>
    <n v="10"/>
    <n v="1"/>
    <x v="3"/>
    <x v="3"/>
    <x v="1"/>
    <x v="0"/>
    <x v="0"/>
  </r>
  <r>
    <n v="28153"/>
    <s v="Cyco SA"/>
    <n v="28153"/>
    <x v="2"/>
    <x v="0"/>
    <x v="3"/>
    <x v="0"/>
    <n v="0"/>
    <n v="0"/>
    <n v="0"/>
    <n v="17"/>
    <n v="0"/>
    <n v="0"/>
    <n v="12"/>
    <n v="0"/>
    <n v="3"/>
    <n v="6"/>
    <n v="3"/>
    <n v="6"/>
    <n v="0"/>
    <n v="0"/>
    <n v="1"/>
    <n v="0"/>
    <n v="0"/>
    <n v="0"/>
    <n v="2"/>
    <n v="1"/>
    <n v="0"/>
    <x v="0"/>
    <x v="0"/>
    <x v="0"/>
    <n v="32"/>
    <n v="4"/>
    <x v="3"/>
    <x v="3"/>
    <x v="1"/>
    <x v="0"/>
    <x v="0"/>
  </r>
  <r>
    <n v="5903"/>
    <s v="DLH MECANICA"/>
    <n v="5903"/>
    <x v="5"/>
    <x v="2"/>
    <x v="3"/>
    <x v="0"/>
    <n v="2"/>
    <n v="2"/>
    <n v="2"/>
    <n v="3"/>
    <n v="3"/>
    <n v="0"/>
    <n v="6"/>
    <n v="0"/>
    <n v="3"/>
    <n v="0"/>
    <n v="0"/>
    <n v="3"/>
    <n v="0"/>
    <n v="3"/>
    <n v="0"/>
    <n v="4"/>
    <n v="2"/>
    <n v="0"/>
    <n v="0"/>
    <n v="0"/>
    <n v="0"/>
    <x v="0"/>
    <x v="0"/>
    <x v="0"/>
    <n v="21"/>
    <n v="9"/>
    <x v="3"/>
    <x v="3"/>
    <x v="1"/>
    <x v="0"/>
    <x v="0"/>
  </r>
  <r>
    <n v="8421"/>
    <s v="BOSSA JOSE ALFREDO"/>
    <n v="8421"/>
    <x v="5"/>
    <x v="2"/>
    <x v="3"/>
    <x v="0"/>
    <n v="0"/>
    <n v="0"/>
    <n v="1"/>
    <n v="3"/>
    <n v="0"/>
    <n v="4"/>
    <n v="2"/>
    <n v="0"/>
    <n v="1"/>
    <n v="3"/>
    <n v="0"/>
    <n v="0"/>
    <n v="0"/>
    <n v="0"/>
    <n v="0"/>
    <n v="0"/>
    <n v="0"/>
    <n v="0"/>
    <n v="0"/>
    <n v="0"/>
    <n v="0"/>
    <x v="0"/>
    <x v="0"/>
    <x v="0"/>
    <n v="11"/>
    <n v="0"/>
    <x v="3"/>
    <x v="3"/>
    <x v="1"/>
    <x v="1"/>
    <x v="0"/>
  </r>
  <r>
    <n v="29025"/>
    <s v="DIAZ FERNANDA DEL VALLE"/>
    <n v="29025"/>
    <x v="9"/>
    <x v="2"/>
    <x v="15"/>
    <x v="0"/>
    <n v="0"/>
    <n v="0"/>
    <n v="0"/>
    <n v="0"/>
    <n v="0"/>
    <n v="6"/>
    <n v="6"/>
    <n v="6"/>
    <n v="0"/>
    <n v="0"/>
    <n v="0"/>
    <n v="0"/>
    <n v="0"/>
    <n v="7"/>
    <n v="0"/>
    <n v="0"/>
    <n v="0"/>
    <n v="0"/>
    <n v="0"/>
    <n v="0"/>
    <n v="0"/>
    <x v="0"/>
    <x v="0"/>
    <x v="0"/>
    <n v="18"/>
    <n v="7"/>
    <x v="3"/>
    <x v="3"/>
    <x v="1"/>
    <x v="0"/>
    <x v="0"/>
  </r>
  <r>
    <n v="6941"/>
    <s v="LAZZARINO LAURA INES"/>
    <n v="6941"/>
    <x v="6"/>
    <x v="0"/>
    <x v="3"/>
    <x v="0"/>
    <n v="3"/>
    <n v="5"/>
    <n v="6"/>
    <n v="0"/>
    <n v="3"/>
    <n v="0"/>
    <n v="3"/>
    <n v="0"/>
    <n v="0"/>
    <n v="3"/>
    <n v="3"/>
    <n v="0"/>
    <n v="3"/>
    <n v="9"/>
    <n v="1"/>
    <n v="0"/>
    <n v="0"/>
    <n v="4"/>
    <n v="4"/>
    <n v="3"/>
    <n v="5"/>
    <x v="0"/>
    <x v="0"/>
    <x v="0"/>
    <n v="20"/>
    <n v="29"/>
    <x v="3"/>
    <x v="3"/>
    <x v="0"/>
    <x v="0"/>
    <x v="0"/>
  </r>
  <r>
    <n v="7380"/>
    <s v="ECHANIZ HERMANOS SA"/>
    <n v="7380"/>
    <x v="6"/>
    <x v="1"/>
    <x v="3"/>
    <x v="0"/>
    <n v="0"/>
    <n v="0"/>
    <n v="0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3"/>
    <n v="0"/>
    <x v="3"/>
    <x v="3"/>
    <x v="1"/>
    <x v="1"/>
    <x v="0"/>
  </r>
  <r>
    <n v="5706"/>
    <s v="TODO SUSPENSION"/>
    <n v="5706"/>
    <x v="6"/>
    <x v="2"/>
    <x v="3"/>
    <x v="0"/>
    <n v="0"/>
    <n v="0"/>
    <n v="0"/>
    <n v="0"/>
    <n v="6"/>
    <n v="1"/>
    <n v="3"/>
    <n v="0"/>
    <n v="0"/>
    <n v="1"/>
    <n v="0"/>
    <n v="0"/>
    <n v="0"/>
    <n v="1"/>
    <n v="0"/>
    <n v="1"/>
    <n v="0"/>
    <n v="0"/>
    <n v="0"/>
    <n v="0"/>
    <n v="0"/>
    <x v="0"/>
    <x v="0"/>
    <x v="0"/>
    <n v="10"/>
    <n v="2"/>
    <x v="3"/>
    <x v="3"/>
    <x v="1"/>
    <x v="0"/>
    <x v="0"/>
  </r>
  <r>
    <n v="29657"/>
    <s v="CENTRAL REPUESTOS SAS"/>
    <n v="29657"/>
    <x v="6"/>
    <x v="0"/>
    <x v="3"/>
    <x v="0"/>
    <n v="0"/>
    <n v="0"/>
    <n v="0"/>
    <n v="0"/>
    <n v="0"/>
    <n v="0"/>
    <n v="0"/>
    <n v="6"/>
    <n v="0"/>
    <n v="5"/>
    <n v="4"/>
    <n v="1"/>
    <n v="4"/>
    <n v="0"/>
    <n v="4"/>
    <n v="4"/>
    <n v="0"/>
    <n v="5"/>
    <n v="6"/>
    <n v="4"/>
    <n v="0"/>
    <x v="0"/>
    <x v="0"/>
    <x v="0"/>
    <n v="6"/>
    <n v="27"/>
    <x v="3"/>
    <x v="3"/>
    <x v="1"/>
    <x v="0"/>
    <x v="0"/>
  </r>
  <r>
    <n v="27639"/>
    <s v="MARCHETTI CARLOS ALBERTO"/>
    <n v="27639"/>
    <x v="3"/>
    <x v="0"/>
    <x v="31"/>
    <x v="0"/>
    <n v="0"/>
    <n v="0"/>
    <n v="5"/>
    <n v="0"/>
    <n v="0"/>
    <n v="0"/>
    <n v="0"/>
    <n v="0"/>
    <n v="0"/>
    <n v="0"/>
    <n v="0"/>
    <n v="0"/>
    <n v="0"/>
    <n v="3"/>
    <n v="0"/>
    <n v="3"/>
    <n v="0"/>
    <n v="0"/>
    <n v="3"/>
    <n v="0"/>
    <n v="3"/>
    <x v="0"/>
    <x v="0"/>
    <x v="0"/>
    <n v="5"/>
    <n v="12"/>
    <x v="3"/>
    <x v="3"/>
    <x v="0"/>
    <x v="0"/>
    <x v="0"/>
  </r>
  <r>
    <n v="8672"/>
    <s v="ROSALES CARLOS NAHUEL"/>
    <n v="8672"/>
    <x v="6"/>
    <x v="0"/>
    <x v="3"/>
    <x v="0"/>
    <n v="5"/>
    <n v="1"/>
    <n v="3"/>
    <n v="4"/>
    <n v="3"/>
    <n v="1"/>
    <n v="0"/>
    <n v="5"/>
    <n v="3"/>
    <n v="0"/>
    <n v="0"/>
    <n v="3"/>
    <n v="1"/>
    <n v="0"/>
    <n v="0"/>
    <n v="3"/>
    <n v="1"/>
    <n v="3"/>
    <n v="4"/>
    <n v="1"/>
    <n v="-1"/>
    <x v="0"/>
    <x v="0"/>
    <x v="0"/>
    <n v="25"/>
    <n v="12"/>
    <x v="3"/>
    <x v="3"/>
    <x v="1"/>
    <x v="0"/>
    <x v="0"/>
  </r>
  <r>
    <n v="5992"/>
    <s v="FRANZOT JAVIER"/>
    <n v="5992"/>
    <x v="6"/>
    <x v="0"/>
    <x v="3"/>
    <x v="0"/>
    <n v="8"/>
    <n v="10"/>
    <n v="0"/>
    <n v="10"/>
    <n v="6"/>
    <n v="0"/>
    <n v="0"/>
    <n v="0"/>
    <n v="0"/>
    <n v="0"/>
    <n v="0"/>
    <n v="3"/>
    <n v="5"/>
    <n v="3"/>
    <n v="0"/>
    <n v="3"/>
    <n v="6"/>
    <n v="4"/>
    <n v="8"/>
    <n v="4"/>
    <n v="5"/>
    <x v="0"/>
    <x v="0"/>
    <x v="0"/>
    <n v="34"/>
    <n v="38"/>
    <x v="3"/>
    <x v="3"/>
    <x v="0"/>
    <x v="0"/>
    <x v="0"/>
  </r>
  <r>
    <n v="3421"/>
    <s v="CASALIS JAVIER JUAN"/>
    <n v="3421"/>
    <x v="6"/>
    <x v="0"/>
    <x v="32"/>
    <x v="0"/>
    <n v="11"/>
    <n v="5"/>
    <n v="16"/>
    <n v="16"/>
    <n v="20"/>
    <n v="20"/>
    <n v="20"/>
    <n v="5"/>
    <n v="0"/>
    <n v="12"/>
    <n v="7"/>
    <n v="7"/>
    <n v="10"/>
    <n v="15"/>
    <n v="15"/>
    <n v="17"/>
    <n v="14"/>
    <n v="27"/>
    <n v="16"/>
    <n v="11"/>
    <n v="4"/>
    <x v="0"/>
    <x v="0"/>
    <x v="0"/>
    <n v="113"/>
    <n v="129"/>
    <x v="3"/>
    <x v="3"/>
    <x v="0"/>
    <x v="0"/>
    <x v="0"/>
  </r>
  <r>
    <n v="3382"/>
    <s v="FICCO REPUESTOS SC"/>
    <n v="3382"/>
    <x v="7"/>
    <x v="0"/>
    <x v="7"/>
    <x v="0"/>
    <n v="37"/>
    <n v="3"/>
    <n v="20"/>
    <n v="13"/>
    <n v="15"/>
    <n v="6"/>
    <n v="20"/>
    <n v="6"/>
    <n v="9"/>
    <n v="0"/>
    <n v="10"/>
    <n v="5"/>
    <n v="12"/>
    <n v="15"/>
    <n v="0"/>
    <n v="16"/>
    <n v="15"/>
    <n v="25"/>
    <n v="11"/>
    <n v="13"/>
    <n v="3"/>
    <x v="0"/>
    <x v="0"/>
    <x v="0"/>
    <n v="129"/>
    <n v="110"/>
    <x v="3"/>
    <x v="3"/>
    <x v="0"/>
    <x v="0"/>
    <x v="0"/>
  </r>
  <r>
    <n v="6840"/>
    <s v="ASTEGGIANO CLAUDIO DANIEL"/>
    <n v="6840"/>
    <x v="3"/>
    <x v="2"/>
    <x v="3"/>
    <x v="0"/>
    <n v="0"/>
    <n v="2"/>
    <n v="2"/>
    <n v="3"/>
    <n v="0"/>
    <n v="0"/>
    <n v="3"/>
    <n v="3"/>
    <n v="0"/>
    <n v="3"/>
    <n v="3"/>
    <n v="3"/>
    <n v="0"/>
    <n v="3"/>
    <n v="0"/>
    <n v="0"/>
    <n v="0"/>
    <n v="0"/>
    <n v="0"/>
    <n v="0"/>
    <n v="0"/>
    <x v="0"/>
    <x v="0"/>
    <x v="0"/>
    <n v="13"/>
    <n v="3"/>
    <x v="3"/>
    <x v="3"/>
    <x v="1"/>
    <x v="0"/>
    <x v="0"/>
  </r>
  <r>
    <n v="9929"/>
    <s v="SOCORRO MEDICO PRIVADO CORDOBA SA"/>
    <n v="9929"/>
    <x v="6"/>
    <x v="0"/>
    <x v="3"/>
    <x v="0"/>
    <n v="0"/>
    <n v="3"/>
    <n v="0"/>
    <n v="3"/>
    <n v="0"/>
    <n v="0"/>
    <n v="3"/>
    <n v="0"/>
    <n v="3"/>
    <n v="0"/>
    <n v="0"/>
    <n v="0"/>
    <n v="3"/>
    <n v="0"/>
    <n v="3"/>
    <n v="3"/>
    <n v="0"/>
    <n v="3"/>
    <n v="3"/>
    <n v="0"/>
    <n v="3"/>
    <x v="0"/>
    <x v="0"/>
    <x v="0"/>
    <n v="12"/>
    <n v="18"/>
    <x v="3"/>
    <x v="3"/>
    <x v="0"/>
    <x v="0"/>
    <x v="0"/>
  </r>
  <r>
    <n v="7197"/>
    <s v="ENRIQUE OSVALDO MUÑOZ - BATERIAS MUCAL"/>
    <n v="7197"/>
    <x v="3"/>
    <x v="0"/>
    <x v="3"/>
    <x v="0"/>
    <n v="0"/>
    <n v="0"/>
    <n v="3"/>
    <n v="3"/>
    <n v="0"/>
    <n v="0"/>
    <n v="3"/>
    <n v="0"/>
    <n v="0"/>
    <n v="3"/>
    <n v="0"/>
    <n v="0"/>
    <n v="3"/>
    <n v="0"/>
    <n v="0"/>
    <n v="0"/>
    <n v="4"/>
    <n v="0"/>
    <n v="3"/>
    <n v="0"/>
    <n v="0"/>
    <x v="0"/>
    <x v="0"/>
    <x v="0"/>
    <n v="9"/>
    <n v="10"/>
    <x v="3"/>
    <x v="3"/>
    <x v="1"/>
    <x v="0"/>
    <x v="0"/>
  </r>
  <r>
    <n v="9840"/>
    <s v="VERNA ALBERTO JOSE"/>
    <n v="9840"/>
    <x v="3"/>
    <x v="1"/>
    <x v="33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4"/>
    <n v="0"/>
    <x v="3"/>
    <x v="3"/>
    <x v="1"/>
    <x v="1"/>
    <x v="0"/>
  </r>
  <r>
    <n v="9808"/>
    <s v="NEXO SRL"/>
    <n v="9808"/>
    <x v="5"/>
    <x v="2"/>
    <x v="3"/>
    <x v="0"/>
    <n v="1"/>
    <n v="0"/>
    <n v="0"/>
    <n v="4"/>
    <n v="0"/>
    <n v="0"/>
    <n v="3"/>
    <n v="0"/>
    <n v="0"/>
    <n v="1"/>
    <n v="0"/>
    <n v="2"/>
    <n v="0"/>
    <n v="0"/>
    <n v="0"/>
    <n v="0"/>
    <n v="0"/>
    <n v="0"/>
    <n v="0"/>
    <n v="0"/>
    <n v="0"/>
    <x v="0"/>
    <x v="0"/>
    <x v="0"/>
    <n v="8"/>
    <n v="0"/>
    <x v="3"/>
    <x v="3"/>
    <x v="1"/>
    <x v="1"/>
    <x v="0"/>
  </r>
  <r>
    <n v="11325"/>
    <s v="ascensores del centro s.a"/>
    <n v="11325"/>
    <x v="5"/>
    <x v="1"/>
    <x v="3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"/>
    <n v="0"/>
    <x v="3"/>
    <x v="3"/>
    <x v="1"/>
    <x v="1"/>
    <x v="0"/>
  </r>
  <r>
    <n v="7115"/>
    <s v="ZERMAK S.R.L"/>
    <n v="7115"/>
    <x v="5"/>
    <x v="1"/>
    <x v="3"/>
    <x v="0"/>
    <n v="4"/>
    <n v="5"/>
    <n v="0"/>
    <n v="6"/>
    <n v="3"/>
    <n v="4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22"/>
    <n v="0"/>
    <x v="3"/>
    <x v="3"/>
    <x v="1"/>
    <x v="1"/>
    <x v="0"/>
  </r>
  <r>
    <n v="31586"/>
    <s v="VELLA MARCOS PABLO Y VELLA LUCIANO DOMINGO"/>
    <n v="31586"/>
    <x v="5"/>
    <x v="2"/>
    <x v="3"/>
    <x v="0"/>
    <n v="0"/>
    <n v="0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x v="0"/>
    <x v="0"/>
    <x v="0"/>
    <n v="0"/>
    <n v="1"/>
    <x v="3"/>
    <x v="3"/>
    <x v="1"/>
    <x v="0"/>
    <x v="1"/>
  </r>
  <r>
    <n v="4568"/>
    <s v="GIRAUDO GERARDO OMAR"/>
    <n v="4568"/>
    <x v="4"/>
    <x v="0"/>
    <x v="34"/>
    <x v="0"/>
    <n v="0"/>
    <n v="0"/>
    <n v="5"/>
    <n v="0"/>
    <n v="0"/>
    <n v="3"/>
    <n v="0"/>
    <n v="4"/>
    <n v="3"/>
    <n v="1"/>
    <n v="0"/>
    <n v="0"/>
    <n v="3"/>
    <n v="3"/>
    <n v="5"/>
    <n v="3"/>
    <n v="4"/>
    <n v="5"/>
    <n v="3"/>
    <n v="4"/>
    <n v="4"/>
    <x v="0"/>
    <x v="0"/>
    <x v="0"/>
    <n v="15"/>
    <n v="34"/>
    <x v="3"/>
    <x v="3"/>
    <x v="0"/>
    <x v="0"/>
    <x v="0"/>
  </r>
  <r>
    <n v="7126"/>
    <s v="LEWIS OLDANI NEUMATICOS SRL"/>
    <n v="7126"/>
    <x v="9"/>
    <x v="2"/>
    <x v="3"/>
    <x v="0"/>
    <n v="0"/>
    <n v="0"/>
    <n v="0"/>
    <n v="0"/>
    <n v="0"/>
    <n v="0"/>
    <n v="1"/>
    <n v="6"/>
    <n v="0"/>
    <n v="0"/>
    <n v="0"/>
    <n v="4"/>
    <n v="0"/>
    <n v="0"/>
    <n v="0"/>
    <n v="0"/>
    <n v="0"/>
    <n v="0"/>
    <n v="0"/>
    <n v="0"/>
    <n v="0"/>
    <x v="0"/>
    <x v="0"/>
    <x v="0"/>
    <n v="7"/>
    <n v="0"/>
    <x v="3"/>
    <x v="3"/>
    <x v="1"/>
    <x v="1"/>
    <x v="0"/>
  </r>
  <r>
    <n v="11051"/>
    <s v="BASSO LEANDRO ARMANDO ROBERTO"/>
    <n v="11051"/>
    <x v="9"/>
    <x v="2"/>
    <x v="3"/>
    <x v="0"/>
    <n v="1"/>
    <n v="1"/>
    <n v="0"/>
    <n v="0"/>
    <n v="0"/>
    <n v="3"/>
    <n v="0"/>
    <n v="0"/>
    <n v="0"/>
    <n v="3"/>
    <n v="0"/>
    <n v="0"/>
    <n v="0"/>
    <n v="0"/>
    <n v="0"/>
    <n v="0"/>
    <n v="0"/>
    <n v="0"/>
    <n v="0"/>
    <n v="0"/>
    <n v="0"/>
    <x v="0"/>
    <x v="0"/>
    <x v="0"/>
    <n v="5"/>
    <n v="0"/>
    <x v="3"/>
    <x v="3"/>
    <x v="1"/>
    <x v="1"/>
    <x v="0"/>
  </r>
  <r>
    <n v="3133"/>
    <s v="SARMIENTO ALBERTO BENJAMIN"/>
    <n v="3133"/>
    <x v="5"/>
    <x v="0"/>
    <x v="3"/>
    <x v="0"/>
    <n v="1"/>
    <n v="0"/>
    <n v="1"/>
    <n v="4"/>
    <n v="3"/>
    <n v="0"/>
    <n v="0"/>
    <n v="0"/>
    <n v="0"/>
    <n v="4"/>
    <n v="0"/>
    <n v="6"/>
    <n v="4"/>
    <n v="0"/>
    <n v="0"/>
    <n v="3"/>
    <n v="3"/>
    <n v="0"/>
    <n v="0"/>
    <n v="0"/>
    <n v="7"/>
    <x v="0"/>
    <x v="0"/>
    <x v="0"/>
    <n v="9"/>
    <n v="17"/>
    <x v="3"/>
    <x v="3"/>
    <x v="0"/>
    <x v="0"/>
    <x v="0"/>
  </r>
  <r>
    <n v="6129"/>
    <s v="NEUMATICOS USPALLATA SRL"/>
    <n v="6129"/>
    <x v="6"/>
    <x v="0"/>
    <x v="3"/>
    <x v="0"/>
    <n v="2"/>
    <n v="0"/>
    <n v="0"/>
    <n v="0"/>
    <n v="10"/>
    <n v="0"/>
    <n v="11"/>
    <n v="3"/>
    <n v="6"/>
    <n v="13"/>
    <n v="6"/>
    <n v="3"/>
    <n v="0"/>
    <n v="13"/>
    <n v="8"/>
    <n v="0"/>
    <n v="0"/>
    <n v="6"/>
    <n v="6"/>
    <n v="15"/>
    <n v="3"/>
    <x v="0"/>
    <x v="0"/>
    <x v="0"/>
    <n v="32"/>
    <n v="51"/>
    <x v="3"/>
    <x v="3"/>
    <x v="0"/>
    <x v="0"/>
    <x v="0"/>
  </r>
  <r>
    <n v="11609"/>
    <s v="Fros SAS"/>
    <n v="11609"/>
    <x v="4"/>
    <x v="0"/>
    <x v="6"/>
    <x v="0"/>
    <n v="5"/>
    <n v="3"/>
    <n v="4"/>
    <n v="5"/>
    <n v="0"/>
    <n v="0"/>
    <n v="7"/>
    <n v="7"/>
    <n v="4"/>
    <n v="6"/>
    <n v="7"/>
    <n v="5"/>
    <n v="12"/>
    <n v="7"/>
    <n v="0"/>
    <n v="20"/>
    <n v="9"/>
    <n v="26"/>
    <n v="6"/>
    <n v="6"/>
    <n v="0"/>
    <x v="0"/>
    <x v="0"/>
    <x v="0"/>
    <n v="35"/>
    <n v="86"/>
    <x v="3"/>
    <x v="3"/>
    <x v="1"/>
    <x v="0"/>
    <x v="0"/>
  </r>
  <r>
    <n v="10594"/>
    <s v="MARTINEZ JOSE ENRIQUE"/>
    <n v="10594"/>
    <x v="3"/>
    <x v="0"/>
    <x v="3"/>
    <x v="0"/>
    <n v="0"/>
    <n v="0"/>
    <n v="0"/>
    <n v="3"/>
    <n v="3"/>
    <n v="3"/>
    <n v="0"/>
    <n v="5"/>
    <n v="0"/>
    <n v="0"/>
    <n v="3"/>
    <n v="0"/>
    <n v="4"/>
    <n v="0"/>
    <n v="0"/>
    <n v="4"/>
    <n v="0"/>
    <n v="0"/>
    <n v="3"/>
    <n v="0"/>
    <n v="3"/>
    <x v="0"/>
    <x v="0"/>
    <x v="0"/>
    <n v="14"/>
    <n v="14"/>
    <x v="3"/>
    <x v="3"/>
    <x v="0"/>
    <x v="0"/>
    <x v="0"/>
  </r>
  <r>
    <n v="28956"/>
    <s v="MORENO MARIO ENRIQUE"/>
    <n v="28956"/>
    <x v="5"/>
    <x v="1"/>
    <x v="3"/>
    <x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6"/>
    <n v="0"/>
    <x v="3"/>
    <x v="3"/>
    <x v="1"/>
    <x v="1"/>
    <x v="0"/>
  </r>
  <r>
    <n v="11080"/>
    <s v="ONTIVERO LUCAS EZEQUIEL"/>
    <n v="11080"/>
    <x v="3"/>
    <x v="1"/>
    <x v="3"/>
    <x v="0"/>
    <n v="6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5"/>
    <n v="0"/>
    <x v="3"/>
    <x v="3"/>
    <x v="1"/>
    <x v="1"/>
    <x v="0"/>
  </r>
  <r>
    <n v="7087"/>
    <s v="MARTINEZ MARIA LAURA"/>
    <n v="7087"/>
    <x v="2"/>
    <x v="0"/>
    <x v="3"/>
    <x v="0"/>
    <n v="12"/>
    <n v="23"/>
    <n v="20"/>
    <n v="20"/>
    <n v="16"/>
    <n v="15"/>
    <n v="16"/>
    <n v="0"/>
    <n v="12"/>
    <n v="6"/>
    <n v="10"/>
    <n v="10"/>
    <n v="16"/>
    <n v="17"/>
    <n v="1"/>
    <n v="13"/>
    <n v="12"/>
    <n v="16"/>
    <n v="21"/>
    <n v="6"/>
    <n v="2"/>
    <x v="0"/>
    <x v="0"/>
    <x v="0"/>
    <n v="134"/>
    <n v="104"/>
    <x v="3"/>
    <x v="3"/>
    <x v="0"/>
    <x v="0"/>
    <x v="0"/>
  </r>
  <r>
    <n v="3001"/>
    <s v="MARIA SOLEDAD IBARRA"/>
    <n v="3001"/>
    <x v="6"/>
    <x v="2"/>
    <x v="3"/>
    <x v="0"/>
    <n v="2"/>
    <n v="4"/>
    <n v="2"/>
    <n v="3"/>
    <n v="3"/>
    <n v="3"/>
    <n v="1"/>
    <n v="1"/>
    <n v="0"/>
    <n v="5"/>
    <n v="6"/>
    <n v="3"/>
    <n v="0"/>
    <n v="0"/>
    <n v="0"/>
    <n v="0"/>
    <n v="0"/>
    <n v="0"/>
    <n v="0"/>
    <n v="0"/>
    <n v="0"/>
    <x v="0"/>
    <x v="0"/>
    <x v="0"/>
    <n v="19"/>
    <n v="0"/>
    <x v="3"/>
    <x v="3"/>
    <x v="1"/>
    <x v="1"/>
    <x v="0"/>
  </r>
  <r>
    <n v="10873"/>
    <s v="VARAS CARLOS CESAR"/>
    <n v="10873"/>
    <x v="1"/>
    <x v="1"/>
    <x v="3"/>
    <x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4"/>
    <n v="0"/>
    <x v="3"/>
    <x v="3"/>
    <x v="1"/>
    <x v="1"/>
    <x v="0"/>
  </r>
  <r>
    <n v="3328"/>
    <s v="ZALAZAR MARCELO FABIAN"/>
    <n v="3328"/>
    <x v="4"/>
    <x v="0"/>
    <x v="29"/>
    <x v="0"/>
    <n v="3"/>
    <n v="1"/>
    <n v="2"/>
    <n v="5"/>
    <n v="0"/>
    <n v="5"/>
    <n v="3"/>
    <n v="3"/>
    <n v="4"/>
    <n v="1"/>
    <n v="3"/>
    <n v="3"/>
    <n v="0"/>
    <n v="4"/>
    <n v="0"/>
    <n v="13"/>
    <n v="6"/>
    <n v="6"/>
    <n v="6"/>
    <n v="5"/>
    <n v="1"/>
    <x v="0"/>
    <x v="0"/>
    <x v="0"/>
    <n v="26"/>
    <n v="41"/>
    <x v="3"/>
    <x v="3"/>
    <x v="0"/>
    <x v="0"/>
    <x v="0"/>
  </r>
  <r>
    <n v="31653"/>
    <s v="VEIZAGA MARCOS"/>
    <n v="31653"/>
    <x v="3"/>
    <x v="0"/>
    <x v="3"/>
    <x v="0"/>
    <n v="0"/>
    <n v="0"/>
    <n v="0"/>
    <n v="0"/>
    <n v="0"/>
    <n v="0"/>
    <n v="0"/>
    <n v="0"/>
    <n v="0"/>
    <n v="3"/>
    <n v="0"/>
    <n v="3"/>
    <n v="0"/>
    <n v="0"/>
    <n v="0"/>
    <n v="3"/>
    <n v="4"/>
    <n v="6"/>
    <n v="3"/>
    <n v="0"/>
    <n v="0"/>
    <x v="0"/>
    <x v="0"/>
    <x v="0"/>
    <n v="0"/>
    <n v="16"/>
    <x v="3"/>
    <x v="3"/>
    <x v="1"/>
    <x v="0"/>
    <x v="1"/>
  </r>
  <r>
    <n v="8684"/>
    <s v="AUXILIO HALCON SRL"/>
    <n v="8684"/>
    <x v="0"/>
    <x v="0"/>
    <x v="3"/>
    <x v="0"/>
    <n v="16"/>
    <n v="52"/>
    <n v="0"/>
    <n v="3"/>
    <n v="0"/>
    <n v="0"/>
    <n v="52"/>
    <n v="40"/>
    <n v="0"/>
    <n v="43"/>
    <n v="27"/>
    <n v="35"/>
    <n v="61"/>
    <n v="70"/>
    <n v="0"/>
    <n v="0"/>
    <n v="10"/>
    <n v="35"/>
    <n v="27"/>
    <n v="0"/>
    <n v="10"/>
    <x v="0"/>
    <x v="0"/>
    <x v="0"/>
    <n v="163"/>
    <n v="213"/>
    <x v="3"/>
    <x v="3"/>
    <x v="0"/>
    <x v="0"/>
    <x v="0"/>
  </r>
  <r>
    <n v="11458"/>
    <s v="GRUPO SANTOS SRL"/>
    <n v="11458"/>
    <x v="2"/>
    <x v="1"/>
    <x v="3"/>
    <x v="0"/>
    <n v="13"/>
    <n v="0"/>
    <n v="8"/>
    <n v="0"/>
    <n v="0"/>
    <n v="0"/>
    <n v="23"/>
    <n v="0"/>
    <n v="12"/>
    <n v="0"/>
    <n v="0"/>
    <n v="0"/>
    <n v="0"/>
    <n v="0"/>
    <n v="0"/>
    <n v="0"/>
    <n v="0"/>
    <n v="0"/>
    <n v="0"/>
    <n v="0"/>
    <n v="0"/>
    <x v="0"/>
    <x v="0"/>
    <x v="0"/>
    <n v="56"/>
    <n v="0"/>
    <x v="3"/>
    <x v="3"/>
    <x v="1"/>
    <x v="1"/>
    <x v="0"/>
  </r>
  <r>
    <n v="28155"/>
    <s v="Calcuta 902 SAS"/>
    <n v="28155"/>
    <x v="5"/>
    <x v="1"/>
    <x v="3"/>
    <x v="0"/>
    <n v="0"/>
    <n v="0"/>
    <n v="0"/>
    <n v="16"/>
    <n v="25"/>
    <n v="0"/>
    <n v="0"/>
    <n v="1"/>
    <n v="0"/>
    <n v="0"/>
    <n v="0"/>
    <n v="0"/>
    <n v="0"/>
    <n v="0"/>
    <n v="0"/>
    <n v="0"/>
    <n v="0"/>
    <n v="0"/>
    <n v="0"/>
    <n v="0"/>
    <n v="0"/>
    <x v="0"/>
    <x v="0"/>
    <x v="0"/>
    <n v="42"/>
    <n v="0"/>
    <x v="3"/>
    <x v="3"/>
    <x v="1"/>
    <x v="1"/>
    <x v="0"/>
  </r>
  <r>
    <n v="6939"/>
    <s v="ELECTRO CONFORT HOGAR SRL"/>
    <n v="6939"/>
    <x v="6"/>
    <x v="0"/>
    <x v="3"/>
    <x v="0"/>
    <n v="0"/>
    <n v="0"/>
    <n v="2"/>
    <n v="0"/>
    <n v="0"/>
    <n v="0"/>
    <n v="8"/>
    <n v="0"/>
    <n v="0"/>
    <n v="0"/>
    <n v="0"/>
    <n v="0"/>
    <n v="0"/>
    <n v="0"/>
    <n v="0"/>
    <n v="0"/>
    <n v="0"/>
    <n v="0"/>
    <n v="7"/>
    <n v="0"/>
    <n v="0"/>
    <x v="0"/>
    <x v="0"/>
    <x v="0"/>
    <n v="10"/>
    <n v="7"/>
    <x v="3"/>
    <x v="3"/>
    <x v="1"/>
    <x v="0"/>
    <x v="0"/>
  </r>
  <r>
    <n v="2884"/>
    <s v="GOMEZ JUAN MARCELO"/>
    <n v="2884"/>
    <x v="3"/>
    <x v="1"/>
    <x v="3"/>
    <x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6"/>
    <n v="0"/>
    <x v="3"/>
    <x v="3"/>
    <x v="1"/>
    <x v="1"/>
    <x v="0"/>
  </r>
  <r>
    <n v="3386"/>
    <s v="CARDONA PEÑA RODRIGO"/>
    <n v="3386"/>
    <x v="3"/>
    <x v="0"/>
    <x v="3"/>
    <x v="0"/>
    <n v="0"/>
    <n v="2"/>
    <n v="0"/>
    <n v="0"/>
    <n v="3"/>
    <n v="0"/>
    <n v="3"/>
    <n v="0"/>
    <n v="3"/>
    <n v="3"/>
    <n v="3"/>
    <n v="1"/>
    <n v="0"/>
    <n v="0"/>
    <n v="0"/>
    <n v="0"/>
    <n v="3"/>
    <n v="4"/>
    <n v="3"/>
    <n v="3"/>
    <n v="4"/>
    <x v="0"/>
    <x v="0"/>
    <x v="0"/>
    <n v="11"/>
    <n v="17"/>
    <x v="3"/>
    <x v="3"/>
    <x v="0"/>
    <x v="0"/>
    <x v="0"/>
  </r>
  <r>
    <n v="27628"/>
    <s v="ASINARI OSCAR PEDRO"/>
    <n v="27628"/>
    <x v="3"/>
    <x v="0"/>
    <x v="3"/>
    <x v="0"/>
    <n v="0"/>
    <n v="0"/>
    <n v="6"/>
    <n v="0"/>
    <n v="0"/>
    <n v="0"/>
    <n v="0"/>
    <n v="0"/>
    <n v="0"/>
    <n v="0"/>
    <n v="0"/>
    <n v="0"/>
    <n v="0"/>
    <n v="0"/>
    <n v="0"/>
    <n v="29"/>
    <n v="32"/>
    <n v="2"/>
    <n v="10"/>
    <n v="13"/>
    <n v="0"/>
    <x v="0"/>
    <x v="0"/>
    <x v="0"/>
    <n v="6"/>
    <n v="86"/>
    <x v="3"/>
    <x v="3"/>
    <x v="1"/>
    <x v="0"/>
    <x v="0"/>
  </r>
  <r>
    <n v="6354"/>
    <s v="GAHN CESAR DANIEL"/>
    <n v="6354"/>
    <x v="3"/>
    <x v="0"/>
    <x v="3"/>
    <x v="0"/>
    <n v="0"/>
    <n v="2"/>
    <n v="0"/>
    <n v="3"/>
    <n v="0"/>
    <n v="3"/>
    <n v="0"/>
    <n v="0"/>
    <n v="3"/>
    <n v="0"/>
    <n v="0"/>
    <n v="0"/>
    <n v="3"/>
    <n v="0"/>
    <n v="0"/>
    <n v="4"/>
    <n v="0"/>
    <n v="0"/>
    <n v="0"/>
    <n v="0"/>
    <n v="3"/>
    <x v="0"/>
    <x v="0"/>
    <x v="0"/>
    <n v="11"/>
    <n v="10"/>
    <x v="3"/>
    <x v="3"/>
    <x v="0"/>
    <x v="0"/>
    <x v="0"/>
  </r>
  <r>
    <n v="10024"/>
    <s v="GAETAN GUSTAVO EDUARDO"/>
    <n v="10024"/>
    <x v="3"/>
    <x v="0"/>
    <x v="3"/>
    <x v="0"/>
    <n v="0"/>
    <n v="3"/>
    <n v="2"/>
    <n v="3"/>
    <n v="3"/>
    <n v="0"/>
    <n v="0"/>
    <n v="0"/>
    <n v="4"/>
    <n v="0"/>
    <n v="0"/>
    <n v="0"/>
    <n v="3"/>
    <n v="0"/>
    <n v="0"/>
    <n v="6"/>
    <n v="0"/>
    <n v="0"/>
    <n v="0"/>
    <n v="0"/>
    <n v="3"/>
    <x v="0"/>
    <x v="0"/>
    <x v="0"/>
    <n v="15"/>
    <n v="12"/>
    <x v="3"/>
    <x v="3"/>
    <x v="0"/>
    <x v="0"/>
    <x v="0"/>
  </r>
  <r>
    <n v="5580"/>
    <s v="ALMADA JUAN CARLOS"/>
    <n v="5580"/>
    <x v="3"/>
    <x v="0"/>
    <x v="3"/>
    <x v="0"/>
    <n v="3"/>
    <n v="0"/>
    <n v="0"/>
    <n v="0"/>
    <n v="0"/>
    <n v="0"/>
    <n v="1"/>
    <n v="4"/>
    <n v="3"/>
    <n v="0"/>
    <n v="3"/>
    <n v="0"/>
    <n v="4"/>
    <n v="5"/>
    <n v="0"/>
    <n v="0"/>
    <n v="3"/>
    <n v="3"/>
    <n v="4"/>
    <n v="0"/>
    <n v="0"/>
    <x v="0"/>
    <x v="0"/>
    <x v="0"/>
    <n v="11"/>
    <n v="19"/>
    <x v="3"/>
    <x v="3"/>
    <x v="1"/>
    <x v="0"/>
    <x v="0"/>
  </r>
  <r>
    <n v="5767"/>
    <s v="BOERR MARIA PAULA"/>
    <n v="5767"/>
    <x v="3"/>
    <x v="2"/>
    <x v="3"/>
    <x v="0"/>
    <n v="2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x v="0"/>
    <x v="0"/>
    <x v="0"/>
    <n v="3"/>
    <n v="0"/>
    <x v="3"/>
    <x v="3"/>
    <x v="1"/>
    <x v="1"/>
    <x v="0"/>
  </r>
  <r>
    <n v="8193"/>
    <s v="COLOCCINI SRL"/>
    <n v="8193"/>
    <x v="3"/>
    <x v="1"/>
    <x v="3"/>
    <x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x v="0"/>
    <x v="0"/>
    <x v="0"/>
    <n v="2"/>
    <n v="0"/>
    <x v="3"/>
    <x v="3"/>
    <x v="1"/>
    <x v="1"/>
    <x v="0"/>
  </r>
  <r>
    <n v="30523"/>
    <s v="NATALI KEVIN ALEJANDO "/>
    <n v="30523"/>
    <x v="3"/>
    <x v="0"/>
    <x v="3"/>
    <x v="0"/>
    <n v="0"/>
    <n v="0"/>
    <n v="0"/>
    <n v="0"/>
    <n v="0"/>
    <n v="0"/>
    <n v="0"/>
    <n v="0"/>
    <n v="6"/>
    <n v="3"/>
    <n v="0"/>
    <n v="3"/>
    <n v="6"/>
    <n v="3"/>
    <n v="0"/>
    <n v="0"/>
    <n v="0"/>
    <n v="3"/>
    <n v="5"/>
    <n v="3"/>
    <n v="3"/>
    <x v="0"/>
    <x v="0"/>
    <x v="0"/>
    <n v="6"/>
    <n v="23"/>
    <x v="3"/>
    <x v="3"/>
    <x v="0"/>
    <x v="0"/>
    <x v="0"/>
  </r>
  <r>
    <n v="3698"/>
    <s v="PESARA EDUARDO ANIBAL"/>
    <n v="3698"/>
    <x v="5"/>
    <x v="1"/>
    <x v="3"/>
    <x v="0"/>
    <n v="3"/>
    <n v="2"/>
    <n v="1"/>
    <n v="0"/>
    <n v="3"/>
    <n v="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2"/>
    <n v="0"/>
    <x v="3"/>
    <x v="3"/>
    <x v="1"/>
    <x v="1"/>
    <x v="0"/>
  </r>
  <r>
    <n v="5996"/>
    <s v="PEDRAZA ADRIAN EDUARDO"/>
    <n v="5996"/>
    <x v="6"/>
    <x v="0"/>
    <x v="3"/>
    <x v="0"/>
    <n v="3"/>
    <n v="0"/>
    <n v="3"/>
    <n v="0"/>
    <n v="0"/>
    <n v="3"/>
    <n v="3"/>
    <n v="0"/>
    <n v="0"/>
    <n v="0"/>
    <n v="0"/>
    <n v="0"/>
    <n v="0"/>
    <n v="3"/>
    <n v="0"/>
    <n v="10"/>
    <n v="1"/>
    <n v="3"/>
    <n v="0"/>
    <n v="0"/>
    <n v="3"/>
    <x v="0"/>
    <x v="0"/>
    <x v="0"/>
    <n v="12"/>
    <n v="20"/>
    <x v="3"/>
    <x v="3"/>
    <x v="0"/>
    <x v="0"/>
    <x v="0"/>
  </r>
  <r>
    <n v="8751"/>
    <s v="NICOLA WALTER"/>
    <n v="8751"/>
    <x v="5"/>
    <x v="1"/>
    <x v="3"/>
    <x v="0"/>
    <n v="2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0"/>
    <n v="0"/>
    <x v="3"/>
    <x v="3"/>
    <x v="1"/>
    <x v="1"/>
    <x v="0"/>
  </r>
  <r>
    <n v="27561"/>
    <s v="CEBALLOS OSCAR HORACIO"/>
    <n v="27561"/>
    <x v="3"/>
    <x v="1"/>
    <x v="3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5"/>
    <n v="0"/>
    <x v="3"/>
    <x v="3"/>
    <x v="1"/>
    <x v="1"/>
    <x v="0"/>
  </r>
  <r>
    <n v="11529"/>
    <s v="FERRARA FERNANDO SEBASTIAN"/>
    <n v="11529"/>
    <x v="5"/>
    <x v="1"/>
    <x v="3"/>
    <x v="0"/>
    <n v="5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2"/>
    <n v="0"/>
    <x v="3"/>
    <x v="3"/>
    <x v="1"/>
    <x v="1"/>
    <x v="0"/>
  </r>
  <r>
    <n v="10753"/>
    <s v="BECERRA SALVADOR"/>
    <n v="10753"/>
    <x v="9"/>
    <x v="0"/>
    <x v="3"/>
    <x v="0"/>
    <n v="1"/>
    <n v="2"/>
    <n v="4"/>
    <n v="0"/>
    <n v="0"/>
    <n v="0"/>
    <n v="3"/>
    <n v="1"/>
    <n v="2"/>
    <n v="0"/>
    <n v="0"/>
    <n v="0"/>
    <n v="0"/>
    <n v="0"/>
    <n v="0"/>
    <n v="0"/>
    <n v="0"/>
    <n v="3"/>
    <n v="0"/>
    <n v="2"/>
    <n v="0"/>
    <x v="0"/>
    <x v="0"/>
    <x v="0"/>
    <n v="13"/>
    <n v="5"/>
    <x v="12"/>
    <x v="9"/>
    <x v="1"/>
    <x v="0"/>
    <x v="0"/>
  </r>
  <r>
    <n v="7710"/>
    <s v="PENICORD SRL"/>
    <n v="7710"/>
    <x v="5"/>
    <x v="1"/>
    <x v="3"/>
    <x v="0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x v="0"/>
    <x v="0"/>
    <x v="0"/>
    <n v="4"/>
    <n v="0"/>
    <x v="3"/>
    <x v="3"/>
    <x v="1"/>
    <x v="1"/>
    <x v="0"/>
  </r>
  <r>
    <n v="10472"/>
    <s v="FRANCIOSI ALFREDO ERMES"/>
    <n v="10472"/>
    <x v="5"/>
    <x v="1"/>
    <x v="3"/>
    <x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2"/>
    <n v="0"/>
    <x v="3"/>
    <x v="3"/>
    <x v="1"/>
    <x v="1"/>
    <x v="0"/>
  </r>
  <r>
    <n v="3406"/>
    <s v="PEREZ GERARDO ARIEL"/>
    <n v="3406"/>
    <x v="5"/>
    <x v="2"/>
    <x v="3"/>
    <x v="0"/>
    <n v="0"/>
    <n v="0"/>
    <n v="6"/>
    <n v="0"/>
    <n v="3"/>
    <n v="5"/>
    <n v="1"/>
    <n v="5"/>
    <n v="0"/>
    <n v="6"/>
    <n v="0"/>
    <n v="0"/>
    <n v="0"/>
    <n v="0"/>
    <n v="0"/>
    <n v="0"/>
    <n v="0"/>
    <n v="0"/>
    <n v="0"/>
    <n v="0"/>
    <n v="0"/>
    <x v="0"/>
    <x v="0"/>
    <x v="0"/>
    <n v="20"/>
    <n v="0"/>
    <x v="3"/>
    <x v="3"/>
    <x v="1"/>
    <x v="1"/>
    <x v="0"/>
  </r>
  <r>
    <n v="3466"/>
    <s v="GARCIA RICARDO ENRIQUE"/>
    <n v="3466"/>
    <x v="5"/>
    <x v="2"/>
    <x v="3"/>
    <x v="0"/>
    <n v="0"/>
    <n v="1"/>
    <n v="1"/>
    <n v="0"/>
    <n v="0"/>
    <n v="0"/>
    <n v="0"/>
    <n v="2"/>
    <n v="0"/>
    <n v="3"/>
    <n v="0"/>
    <n v="0"/>
    <n v="0"/>
    <n v="0"/>
    <n v="0"/>
    <n v="0"/>
    <n v="0"/>
    <n v="0"/>
    <n v="0"/>
    <n v="0"/>
    <n v="0"/>
    <x v="0"/>
    <x v="0"/>
    <x v="0"/>
    <n v="4"/>
    <n v="0"/>
    <x v="3"/>
    <x v="3"/>
    <x v="1"/>
    <x v="1"/>
    <x v="0"/>
  </r>
  <r>
    <n v="8029"/>
    <s v="CRIMI LEONARDO ARIEL"/>
    <n v="8029"/>
    <x v="5"/>
    <x v="2"/>
    <x v="3"/>
    <x v="0"/>
    <n v="1"/>
    <n v="1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x v="0"/>
    <x v="0"/>
    <x v="0"/>
    <n v="3"/>
    <n v="1"/>
    <x v="3"/>
    <x v="3"/>
    <x v="1"/>
    <x v="0"/>
    <x v="0"/>
  </r>
  <r>
    <n v="6920"/>
    <s v="ROLON MARIO RUBEN"/>
    <n v="6920"/>
    <x v="2"/>
    <x v="0"/>
    <x v="3"/>
    <x v="0"/>
    <n v="3"/>
    <n v="6"/>
    <n v="0"/>
    <n v="0"/>
    <n v="6"/>
    <n v="0"/>
    <n v="6"/>
    <n v="6"/>
    <n v="3"/>
    <n v="6"/>
    <n v="4"/>
    <n v="0"/>
    <n v="4"/>
    <n v="0"/>
    <n v="0"/>
    <n v="1"/>
    <n v="3"/>
    <n v="7"/>
    <n v="4"/>
    <n v="0"/>
    <n v="6"/>
    <x v="0"/>
    <x v="0"/>
    <x v="0"/>
    <n v="30"/>
    <n v="25"/>
    <x v="3"/>
    <x v="3"/>
    <x v="0"/>
    <x v="0"/>
    <x v="0"/>
  </r>
  <r>
    <n v="3641"/>
    <s v="SABBATINI FERNANDO ENRIQUE"/>
    <n v="3641"/>
    <x v="2"/>
    <x v="0"/>
    <x v="3"/>
    <x v="0"/>
    <n v="5"/>
    <n v="0"/>
    <n v="10"/>
    <n v="3"/>
    <n v="13"/>
    <n v="0"/>
    <n v="3"/>
    <n v="1"/>
    <n v="4"/>
    <n v="0"/>
    <n v="5"/>
    <n v="0"/>
    <n v="6"/>
    <n v="0"/>
    <n v="0"/>
    <n v="4"/>
    <n v="0"/>
    <n v="1"/>
    <n v="0"/>
    <n v="4"/>
    <n v="3"/>
    <x v="0"/>
    <x v="0"/>
    <x v="0"/>
    <n v="39"/>
    <n v="18"/>
    <x v="3"/>
    <x v="3"/>
    <x v="0"/>
    <x v="0"/>
    <x v="0"/>
  </r>
  <r>
    <n v="2977"/>
    <s v="FESSIA RAQUEL RITA"/>
    <n v="2977"/>
    <x v="0"/>
    <x v="0"/>
    <x v="10"/>
    <x v="0"/>
    <n v="0"/>
    <n v="0"/>
    <n v="0"/>
    <n v="55"/>
    <n v="84"/>
    <n v="24"/>
    <n v="46"/>
    <n v="0"/>
    <n v="0"/>
    <n v="0"/>
    <n v="0"/>
    <n v="0"/>
    <n v="25"/>
    <n v="47"/>
    <n v="10"/>
    <n v="39"/>
    <n v="43"/>
    <n v="57"/>
    <n v="57"/>
    <n v="34"/>
    <n v="55"/>
    <x v="0"/>
    <x v="0"/>
    <x v="0"/>
    <n v="209"/>
    <n v="367"/>
    <x v="3"/>
    <x v="3"/>
    <x v="0"/>
    <x v="0"/>
    <x v="0"/>
  </r>
  <r>
    <n v="9971"/>
    <s v="LANIERI LUCIANO"/>
    <n v="9971"/>
    <x v="0"/>
    <x v="0"/>
    <x v="3"/>
    <x v="0"/>
    <n v="94"/>
    <n v="120"/>
    <n v="244"/>
    <n v="204"/>
    <n v="250"/>
    <n v="256"/>
    <n v="10"/>
    <n v="0"/>
    <n v="0"/>
    <n v="200"/>
    <n v="152"/>
    <n v="203"/>
    <n v="67"/>
    <n v="186"/>
    <n v="268"/>
    <n v="160"/>
    <n v="242"/>
    <n v="299"/>
    <n v="309"/>
    <n v="82"/>
    <n v="281"/>
    <x v="0"/>
    <x v="0"/>
    <x v="0"/>
    <n v="1178"/>
    <n v="1894"/>
    <x v="3"/>
    <x v="3"/>
    <x v="0"/>
    <x v="0"/>
    <x v="0"/>
  </r>
  <r>
    <n v="11059"/>
    <s v="AMERICA ENTERPRISE GROUP ARGENTINA S.A.S"/>
    <n v="11059"/>
    <x v="0"/>
    <x v="0"/>
    <x v="3"/>
    <x v="0"/>
    <n v="20"/>
    <n v="40"/>
    <n v="16"/>
    <n v="20"/>
    <n v="0"/>
    <n v="5"/>
    <n v="0"/>
    <n v="19"/>
    <n v="4"/>
    <n v="16"/>
    <n v="16"/>
    <n v="9"/>
    <n v="23"/>
    <n v="35"/>
    <n v="10"/>
    <n v="70"/>
    <n v="31"/>
    <n v="56"/>
    <n v="36"/>
    <n v="12"/>
    <n v="14"/>
    <x v="0"/>
    <x v="0"/>
    <x v="0"/>
    <n v="124"/>
    <n v="287"/>
    <x v="3"/>
    <x v="3"/>
    <x v="0"/>
    <x v="0"/>
    <x v="0"/>
  </r>
  <r>
    <n v="8498"/>
    <s v="PAGOLA DAMIAN MARTIN"/>
    <n v="8498"/>
    <x v="5"/>
    <x v="1"/>
    <x v="3"/>
    <x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x v="0"/>
    <x v="0"/>
    <x v="0"/>
    <n v="5"/>
    <n v="0"/>
    <x v="3"/>
    <x v="3"/>
    <x v="1"/>
    <x v="1"/>
    <x v="0"/>
  </r>
  <r>
    <n v="6830"/>
    <s v="SERVITAC SRL"/>
    <n v="6830"/>
    <x v="5"/>
    <x v="0"/>
    <x v="3"/>
    <x v="0"/>
    <n v="0"/>
    <n v="1"/>
    <n v="1"/>
    <n v="0"/>
    <n v="0"/>
    <n v="2"/>
    <n v="0"/>
    <n v="1"/>
    <n v="0"/>
    <n v="0"/>
    <n v="0"/>
    <n v="2"/>
    <n v="0"/>
    <n v="0"/>
    <n v="0"/>
    <n v="0"/>
    <n v="0"/>
    <n v="0"/>
    <n v="0"/>
    <n v="1"/>
    <n v="0"/>
    <x v="0"/>
    <x v="0"/>
    <x v="0"/>
    <n v="5"/>
    <n v="1"/>
    <x v="3"/>
    <x v="3"/>
    <x v="1"/>
    <x v="0"/>
    <x v="0"/>
  </r>
  <r>
    <n v="6719"/>
    <s v="GIOLITO HORACIO SEBASTIAN"/>
    <n v="6719"/>
    <x v="6"/>
    <x v="0"/>
    <x v="3"/>
    <x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3"/>
    <n v="4"/>
    <n v="0"/>
    <x v="0"/>
    <x v="0"/>
    <x v="0"/>
    <n v="6"/>
    <n v="7"/>
    <x v="3"/>
    <x v="3"/>
    <x v="1"/>
    <x v="0"/>
    <x v="0"/>
  </r>
  <r>
    <n v="7972"/>
    <s v="NANZER CARLOS EUGENIO"/>
    <n v="7972"/>
    <x v="6"/>
    <x v="0"/>
    <x v="5"/>
    <x v="0"/>
    <n v="3"/>
    <n v="0"/>
    <n v="4"/>
    <n v="3"/>
    <n v="6"/>
    <n v="3"/>
    <n v="0"/>
    <n v="3"/>
    <n v="0"/>
    <n v="0"/>
    <n v="0"/>
    <n v="0"/>
    <n v="0"/>
    <n v="0"/>
    <n v="0"/>
    <n v="0"/>
    <n v="2"/>
    <n v="0"/>
    <n v="0"/>
    <n v="7"/>
    <n v="4"/>
    <x v="0"/>
    <x v="0"/>
    <x v="0"/>
    <n v="22"/>
    <n v="13"/>
    <x v="3"/>
    <x v="3"/>
    <x v="0"/>
    <x v="0"/>
    <x v="0"/>
  </r>
  <r>
    <n v="4778"/>
    <s v="FERRARO GUSTAVO GABRIEL"/>
    <n v="4778"/>
    <x v="4"/>
    <x v="0"/>
    <x v="35"/>
    <x v="0"/>
    <n v="3"/>
    <n v="5"/>
    <n v="3"/>
    <n v="3"/>
    <n v="3"/>
    <n v="0"/>
    <n v="3"/>
    <n v="4"/>
    <n v="3"/>
    <n v="3"/>
    <n v="3"/>
    <n v="3"/>
    <n v="5"/>
    <n v="3"/>
    <n v="0"/>
    <n v="3"/>
    <n v="3"/>
    <n v="0"/>
    <n v="6"/>
    <n v="3"/>
    <n v="3"/>
    <x v="0"/>
    <x v="0"/>
    <x v="0"/>
    <n v="27"/>
    <n v="26"/>
    <x v="3"/>
    <x v="3"/>
    <x v="0"/>
    <x v="0"/>
    <x v="0"/>
  </r>
  <r>
    <n v="5068"/>
    <s v="SERVI-CON SRL"/>
    <n v="5068"/>
    <x v="2"/>
    <x v="1"/>
    <x v="3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11039"/>
    <s v="EMDICELA SRL"/>
    <n v="11039"/>
    <x v="4"/>
    <x v="2"/>
    <x v="4"/>
    <x v="0"/>
    <n v="10"/>
    <n v="0"/>
    <n v="12"/>
    <n v="0"/>
    <n v="0"/>
    <n v="0"/>
    <n v="7"/>
    <n v="0"/>
    <n v="0"/>
    <n v="0"/>
    <n v="0"/>
    <n v="0"/>
    <n v="7"/>
    <n v="0"/>
    <n v="0"/>
    <n v="0"/>
    <n v="6"/>
    <n v="0"/>
    <n v="0"/>
    <n v="0"/>
    <n v="0"/>
    <x v="0"/>
    <x v="0"/>
    <x v="0"/>
    <n v="29"/>
    <n v="13"/>
    <x v="3"/>
    <x v="3"/>
    <x v="1"/>
    <x v="0"/>
    <x v="0"/>
  </r>
  <r>
    <n v="10456"/>
    <s v="BILBAO CARLOS ALBERTO"/>
    <n v="10456"/>
    <x v="2"/>
    <x v="0"/>
    <x v="37"/>
    <x v="0"/>
    <n v="0"/>
    <n v="0"/>
    <n v="0"/>
    <n v="3"/>
    <n v="4"/>
    <n v="0"/>
    <n v="0"/>
    <n v="0"/>
    <n v="0"/>
    <n v="2"/>
    <n v="0"/>
    <n v="0"/>
    <n v="0"/>
    <n v="0"/>
    <n v="0"/>
    <n v="0"/>
    <n v="0"/>
    <n v="34"/>
    <n v="0"/>
    <n v="0"/>
    <n v="0"/>
    <x v="0"/>
    <x v="0"/>
    <x v="0"/>
    <n v="7"/>
    <n v="34"/>
    <x v="3"/>
    <x v="3"/>
    <x v="1"/>
    <x v="0"/>
    <x v="0"/>
  </r>
  <r>
    <n v="10540"/>
    <s v="CRESCENTE CARLOS A Y FERNANDO A"/>
    <n v="10540"/>
    <x v="3"/>
    <x v="0"/>
    <x v="38"/>
    <x v="0"/>
    <n v="1"/>
    <n v="16"/>
    <n v="3"/>
    <n v="6"/>
    <n v="10"/>
    <n v="10"/>
    <n v="19"/>
    <n v="4"/>
    <n v="0"/>
    <n v="10"/>
    <n v="0"/>
    <n v="0"/>
    <n v="0"/>
    <n v="0"/>
    <n v="3"/>
    <n v="12"/>
    <n v="25"/>
    <n v="62"/>
    <n v="17"/>
    <n v="12"/>
    <n v="5"/>
    <x v="0"/>
    <x v="0"/>
    <x v="0"/>
    <n v="69"/>
    <n v="136"/>
    <x v="3"/>
    <x v="3"/>
    <x v="0"/>
    <x v="0"/>
    <x v="0"/>
  </r>
  <r>
    <n v="6532"/>
    <s v="BELLUCCINI FABIAN Y GUSTAVO"/>
    <n v="6532"/>
    <x v="3"/>
    <x v="0"/>
    <x v="38"/>
    <x v="0"/>
    <n v="6"/>
    <n v="9"/>
    <n v="7"/>
    <n v="8"/>
    <n v="14"/>
    <n v="8"/>
    <n v="9"/>
    <n v="6"/>
    <n v="0"/>
    <n v="0"/>
    <n v="6"/>
    <n v="0"/>
    <n v="6"/>
    <n v="0"/>
    <n v="0"/>
    <n v="0"/>
    <n v="0"/>
    <n v="5"/>
    <n v="0"/>
    <n v="5"/>
    <n v="0"/>
    <x v="0"/>
    <x v="0"/>
    <x v="0"/>
    <n v="67"/>
    <n v="16"/>
    <x v="3"/>
    <x v="3"/>
    <x v="1"/>
    <x v="0"/>
    <x v="0"/>
  </r>
  <r>
    <n v="3825"/>
    <s v="BULGARELLI LUCAS LEONEL"/>
    <n v="3825"/>
    <x v="3"/>
    <x v="0"/>
    <x v="39"/>
    <x v="0"/>
    <n v="12"/>
    <n v="5"/>
    <n v="5"/>
    <n v="4"/>
    <n v="10"/>
    <n v="0"/>
    <n v="7"/>
    <n v="6"/>
    <n v="6"/>
    <n v="6"/>
    <n v="6"/>
    <n v="6"/>
    <n v="15"/>
    <n v="6"/>
    <n v="6"/>
    <n v="16"/>
    <n v="0"/>
    <n v="24"/>
    <n v="19"/>
    <n v="7"/>
    <n v="6"/>
    <x v="0"/>
    <x v="0"/>
    <x v="0"/>
    <n v="55"/>
    <n v="99"/>
    <x v="3"/>
    <x v="3"/>
    <x v="0"/>
    <x v="0"/>
    <x v="0"/>
  </r>
  <r>
    <n v="8041"/>
    <s v="MENDEZ RODOLFO ABELARDO"/>
    <n v="8041"/>
    <x v="6"/>
    <x v="0"/>
    <x v="32"/>
    <x v="0"/>
    <n v="0"/>
    <n v="0"/>
    <n v="3"/>
    <n v="3"/>
    <n v="3"/>
    <n v="0"/>
    <n v="0"/>
    <n v="0"/>
    <n v="0"/>
    <n v="3"/>
    <n v="3"/>
    <n v="0"/>
    <n v="0"/>
    <n v="0"/>
    <n v="0"/>
    <n v="5"/>
    <n v="0"/>
    <n v="7"/>
    <n v="3"/>
    <n v="3"/>
    <n v="3"/>
    <x v="0"/>
    <x v="0"/>
    <x v="0"/>
    <n v="9"/>
    <n v="21"/>
    <x v="3"/>
    <x v="3"/>
    <x v="0"/>
    <x v="0"/>
    <x v="0"/>
  </r>
  <r>
    <n v="10817"/>
    <s v="PRODOLLIET ELVIO ALEJANDRO"/>
    <n v="10817"/>
    <x v="2"/>
    <x v="0"/>
    <x v="40"/>
    <x v="0"/>
    <n v="0"/>
    <n v="16"/>
    <n v="7"/>
    <n v="0"/>
    <n v="6"/>
    <n v="0"/>
    <n v="15"/>
    <n v="0"/>
    <n v="8"/>
    <n v="0"/>
    <n v="0"/>
    <n v="18"/>
    <n v="10"/>
    <n v="16"/>
    <n v="10"/>
    <n v="9"/>
    <n v="0"/>
    <n v="26"/>
    <n v="26"/>
    <n v="10"/>
    <n v="10"/>
    <x v="0"/>
    <x v="0"/>
    <x v="0"/>
    <n v="52"/>
    <n v="117"/>
    <x v="3"/>
    <x v="3"/>
    <x v="0"/>
    <x v="0"/>
    <x v="0"/>
  </r>
  <r>
    <n v="6374"/>
    <s v="MOYANO LISANDRO OSCAR"/>
    <n v="6374"/>
    <x v="12"/>
    <x v="0"/>
    <x v="41"/>
    <x v="1"/>
    <n v="47"/>
    <n v="0"/>
    <n v="87"/>
    <n v="60"/>
    <n v="100"/>
    <n v="0"/>
    <n v="0"/>
    <n v="0"/>
    <n v="47"/>
    <n v="39"/>
    <n v="30"/>
    <n v="43"/>
    <n v="37"/>
    <n v="59"/>
    <n v="32"/>
    <n v="69"/>
    <n v="51"/>
    <n v="92"/>
    <n v="20"/>
    <n v="29"/>
    <n v="-29"/>
    <x v="0"/>
    <x v="0"/>
    <x v="0"/>
    <n v="341"/>
    <n v="360"/>
    <x v="13"/>
    <x v="11"/>
    <x v="1"/>
    <x v="0"/>
    <x v="0"/>
  </r>
  <r>
    <n v="10408"/>
    <s v="GRAMAJO RAMON ROGELIO"/>
    <n v="10408"/>
    <x v="12"/>
    <x v="0"/>
    <x v="42"/>
    <x v="1"/>
    <n v="10"/>
    <n v="10"/>
    <n v="0"/>
    <n v="0"/>
    <n v="10"/>
    <n v="10"/>
    <n v="5"/>
    <n v="0"/>
    <n v="0"/>
    <n v="0"/>
    <n v="0"/>
    <n v="0"/>
    <n v="8"/>
    <n v="11"/>
    <n v="0"/>
    <n v="0"/>
    <n v="26"/>
    <n v="8"/>
    <n v="30"/>
    <n v="20"/>
    <n v="14"/>
    <x v="0"/>
    <x v="0"/>
    <x v="0"/>
    <n v="45"/>
    <n v="117"/>
    <x v="3"/>
    <x v="3"/>
    <x v="0"/>
    <x v="0"/>
    <x v="0"/>
  </r>
  <r>
    <n v="4271"/>
    <s v="RANGONE JOSE MARIA"/>
    <n v="4271"/>
    <x v="12"/>
    <x v="1"/>
    <x v="42"/>
    <x v="1"/>
    <n v="0"/>
    <n v="3"/>
    <n v="0"/>
    <n v="3"/>
    <n v="3"/>
    <n v="3"/>
    <n v="3"/>
    <n v="3"/>
    <n v="8"/>
    <n v="0"/>
    <n v="0"/>
    <n v="0"/>
    <n v="0"/>
    <n v="0"/>
    <n v="0"/>
    <n v="0"/>
    <n v="0"/>
    <n v="0"/>
    <n v="0"/>
    <n v="0"/>
    <n v="0"/>
    <x v="0"/>
    <x v="0"/>
    <x v="0"/>
    <n v="26"/>
    <n v="0"/>
    <x v="3"/>
    <x v="3"/>
    <x v="1"/>
    <x v="1"/>
    <x v="0"/>
  </r>
  <r>
    <n v="9309"/>
    <s v="RODRIGUEZ ENRIQUE ALBERTO MARC"/>
    <n v="9309"/>
    <x v="12"/>
    <x v="0"/>
    <x v="42"/>
    <x v="1"/>
    <n v="18"/>
    <n v="16"/>
    <n v="15"/>
    <n v="0"/>
    <n v="25"/>
    <n v="14"/>
    <n v="14"/>
    <n v="16"/>
    <n v="11"/>
    <n v="18"/>
    <n v="7"/>
    <n v="6"/>
    <n v="44"/>
    <n v="6"/>
    <n v="8"/>
    <n v="0"/>
    <n v="15"/>
    <n v="17"/>
    <n v="27"/>
    <n v="21"/>
    <n v="7"/>
    <x v="0"/>
    <x v="0"/>
    <x v="0"/>
    <n v="129"/>
    <n v="145"/>
    <x v="3"/>
    <x v="3"/>
    <x v="0"/>
    <x v="0"/>
    <x v="0"/>
  </r>
  <r>
    <n v="5820"/>
    <s v="CARLUTTI ENZO FABRICIO"/>
    <n v="5820"/>
    <x v="12"/>
    <x v="0"/>
    <x v="42"/>
    <x v="1"/>
    <n v="14"/>
    <n v="34"/>
    <n v="31"/>
    <n v="22"/>
    <n v="97"/>
    <n v="35"/>
    <n v="39"/>
    <n v="3"/>
    <n v="12"/>
    <n v="32"/>
    <n v="33"/>
    <n v="31"/>
    <n v="30"/>
    <n v="30"/>
    <n v="99"/>
    <n v="25"/>
    <n v="61"/>
    <n v="12"/>
    <n v="75"/>
    <n v="0"/>
    <n v="0"/>
    <x v="0"/>
    <x v="0"/>
    <x v="0"/>
    <n v="287"/>
    <n v="332"/>
    <x v="3"/>
    <x v="3"/>
    <x v="1"/>
    <x v="0"/>
    <x v="0"/>
  </r>
  <r>
    <n v="6633"/>
    <s v="ACCIETTO ALEJANDRO EMILIO"/>
    <n v="6633"/>
    <x v="12"/>
    <x v="0"/>
    <x v="42"/>
    <x v="1"/>
    <n v="20"/>
    <n v="18"/>
    <n v="20"/>
    <n v="3"/>
    <n v="23"/>
    <n v="12"/>
    <n v="5"/>
    <n v="15"/>
    <n v="0"/>
    <n v="19"/>
    <n v="0"/>
    <n v="3"/>
    <n v="17"/>
    <n v="0"/>
    <n v="6"/>
    <n v="-6"/>
    <n v="5"/>
    <n v="10"/>
    <n v="10"/>
    <n v="8"/>
    <n v="17"/>
    <x v="0"/>
    <x v="0"/>
    <x v="0"/>
    <n v="116"/>
    <n v="67"/>
    <x v="3"/>
    <x v="3"/>
    <x v="0"/>
    <x v="0"/>
    <x v="0"/>
  </r>
  <r>
    <n v="27106"/>
    <s v="MONTEMARTINI MAURICIO LUIS"/>
    <n v="27106"/>
    <x v="3"/>
    <x v="0"/>
    <x v="22"/>
    <x v="0"/>
    <n v="0"/>
    <n v="16"/>
    <n v="16"/>
    <n v="10"/>
    <n v="0"/>
    <n v="25"/>
    <n v="30"/>
    <n v="17"/>
    <n v="0"/>
    <n v="0"/>
    <n v="0"/>
    <n v="31"/>
    <n v="32"/>
    <n v="52"/>
    <n v="0"/>
    <n v="56"/>
    <n v="68"/>
    <n v="45"/>
    <n v="27"/>
    <n v="20"/>
    <n v="24"/>
    <x v="0"/>
    <x v="0"/>
    <x v="0"/>
    <n v="114"/>
    <n v="324"/>
    <x v="3"/>
    <x v="3"/>
    <x v="0"/>
    <x v="0"/>
    <x v="0"/>
  </r>
  <r>
    <n v="29450"/>
    <s v="ZAKKA MARCOS"/>
    <n v="29450"/>
    <x v="3"/>
    <x v="0"/>
    <x v="43"/>
    <x v="0"/>
    <n v="0"/>
    <n v="0"/>
    <n v="0"/>
    <n v="0"/>
    <n v="0"/>
    <n v="0"/>
    <n v="12"/>
    <n v="0"/>
    <n v="0"/>
    <n v="0"/>
    <n v="0"/>
    <n v="0"/>
    <n v="0"/>
    <n v="0"/>
    <n v="0"/>
    <n v="3"/>
    <n v="0"/>
    <n v="5"/>
    <n v="1"/>
    <n v="0"/>
    <n v="0"/>
    <x v="0"/>
    <x v="0"/>
    <x v="0"/>
    <n v="12"/>
    <n v="9"/>
    <x v="3"/>
    <x v="3"/>
    <x v="1"/>
    <x v="0"/>
    <x v="0"/>
  </r>
  <r>
    <n v="30524"/>
    <s v="FAVARO IVANA MARGOT"/>
    <n v="30524"/>
    <x v="2"/>
    <x v="0"/>
    <x v="44"/>
    <x v="0"/>
    <n v="0"/>
    <n v="0"/>
    <n v="0"/>
    <n v="0"/>
    <n v="0"/>
    <n v="0"/>
    <n v="0"/>
    <n v="0"/>
    <n v="16"/>
    <n v="6"/>
    <n v="0"/>
    <n v="0"/>
    <n v="8"/>
    <n v="6"/>
    <n v="4"/>
    <n v="0"/>
    <n v="0"/>
    <n v="7"/>
    <n v="3"/>
    <n v="0"/>
    <n v="5"/>
    <x v="0"/>
    <x v="0"/>
    <x v="0"/>
    <n v="16"/>
    <n v="33"/>
    <x v="3"/>
    <x v="3"/>
    <x v="0"/>
    <x v="0"/>
    <x v="0"/>
  </r>
  <r>
    <n v="28577"/>
    <s v="GARCIA JOSE LUIS"/>
    <n v="28577"/>
    <x v="4"/>
    <x v="0"/>
    <x v="45"/>
    <x v="0"/>
    <n v="0"/>
    <n v="0"/>
    <n v="0"/>
    <n v="0"/>
    <n v="6"/>
    <n v="5"/>
    <n v="4"/>
    <n v="0"/>
    <n v="3"/>
    <n v="4"/>
    <n v="0"/>
    <n v="4"/>
    <n v="6"/>
    <n v="3"/>
    <n v="0"/>
    <n v="22"/>
    <n v="28"/>
    <n v="30"/>
    <n v="32"/>
    <n v="18"/>
    <n v="8"/>
    <x v="0"/>
    <x v="0"/>
    <x v="0"/>
    <n v="18"/>
    <n v="147"/>
    <x v="3"/>
    <x v="3"/>
    <x v="0"/>
    <x v="0"/>
    <x v="0"/>
  </r>
  <r>
    <n v="4930"/>
    <s v="BRUNA GABRIEL MARIO"/>
    <n v="4930"/>
    <x v="4"/>
    <x v="0"/>
    <x v="46"/>
    <x v="0"/>
    <n v="11"/>
    <n v="45"/>
    <n v="49"/>
    <n v="17"/>
    <n v="30"/>
    <n v="30"/>
    <n v="25"/>
    <n v="0"/>
    <n v="10"/>
    <n v="17"/>
    <n v="0"/>
    <n v="0"/>
    <n v="0"/>
    <n v="25"/>
    <n v="0"/>
    <n v="48"/>
    <n v="50"/>
    <n v="46"/>
    <n v="38"/>
    <n v="25"/>
    <n v="22"/>
    <x v="0"/>
    <x v="0"/>
    <x v="0"/>
    <n v="217"/>
    <n v="254"/>
    <x v="3"/>
    <x v="3"/>
    <x v="0"/>
    <x v="0"/>
    <x v="0"/>
  </r>
  <r>
    <n v="5395"/>
    <s v="ANGELO OSVALDO ANTONIO"/>
    <n v="5395"/>
    <x v="7"/>
    <x v="0"/>
    <x v="47"/>
    <x v="0"/>
    <n v="1"/>
    <n v="2"/>
    <n v="2"/>
    <n v="4"/>
    <n v="3"/>
    <n v="3"/>
    <n v="3"/>
    <n v="3"/>
    <n v="6"/>
    <n v="0"/>
    <n v="0"/>
    <n v="3"/>
    <n v="5"/>
    <n v="3"/>
    <n v="0"/>
    <n v="4"/>
    <n v="0"/>
    <n v="4"/>
    <n v="5"/>
    <n v="4"/>
    <n v="3"/>
    <x v="0"/>
    <x v="0"/>
    <x v="0"/>
    <n v="27"/>
    <n v="28"/>
    <x v="3"/>
    <x v="3"/>
    <x v="0"/>
    <x v="0"/>
    <x v="0"/>
  </r>
  <r>
    <n v="29734"/>
    <s v="ALCARAZ RUBEN EMILIO"/>
    <n v="29734"/>
    <x v="12"/>
    <x v="0"/>
    <x v="41"/>
    <x v="1"/>
    <n v="0"/>
    <n v="0"/>
    <n v="0"/>
    <n v="0"/>
    <n v="0"/>
    <n v="0"/>
    <n v="0"/>
    <n v="15"/>
    <n v="0"/>
    <n v="0"/>
    <n v="0"/>
    <n v="3"/>
    <n v="0"/>
    <n v="0"/>
    <n v="0"/>
    <n v="0"/>
    <n v="0"/>
    <n v="0"/>
    <n v="10"/>
    <n v="0"/>
    <n v="5"/>
    <x v="0"/>
    <x v="0"/>
    <x v="0"/>
    <n v="15"/>
    <n v="15"/>
    <x v="3"/>
    <x v="3"/>
    <x v="0"/>
    <x v="0"/>
    <x v="0"/>
  </r>
  <r>
    <n v="30708"/>
    <s v="VIANO SRL"/>
    <n v="30708"/>
    <x v="2"/>
    <x v="0"/>
    <x v="13"/>
    <x v="0"/>
    <n v="0"/>
    <n v="0"/>
    <n v="0"/>
    <n v="0"/>
    <n v="0"/>
    <n v="0"/>
    <n v="0"/>
    <n v="0"/>
    <n v="10"/>
    <n v="11"/>
    <n v="3"/>
    <n v="0"/>
    <n v="3"/>
    <n v="0"/>
    <n v="5"/>
    <n v="7"/>
    <n v="3"/>
    <n v="5"/>
    <n v="12"/>
    <n v="9"/>
    <n v="2"/>
    <x v="0"/>
    <x v="0"/>
    <x v="0"/>
    <n v="10"/>
    <n v="46"/>
    <x v="3"/>
    <x v="3"/>
    <x v="0"/>
    <x v="0"/>
    <x v="0"/>
  </r>
  <r>
    <n v="29658"/>
    <s v="BROCHERO DANTE OSVALDO"/>
    <n v="29658"/>
    <x v="6"/>
    <x v="1"/>
    <x v="48"/>
    <x v="0"/>
    <n v="0"/>
    <n v="0"/>
    <n v="0"/>
    <n v="0"/>
    <n v="0"/>
    <n v="0"/>
    <n v="0"/>
    <n v="9"/>
    <n v="0"/>
    <n v="0"/>
    <n v="0"/>
    <n v="0"/>
    <n v="0"/>
    <n v="3"/>
    <n v="0"/>
    <n v="-3"/>
    <n v="0"/>
    <n v="0"/>
    <n v="0"/>
    <n v="0"/>
    <n v="0"/>
    <x v="0"/>
    <x v="0"/>
    <x v="0"/>
    <n v="9"/>
    <n v="0"/>
    <x v="3"/>
    <x v="3"/>
    <x v="1"/>
    <x v="1"/>
    <x v="0"/>
  </r>
  <r>
    <n v="31722"/>
    <s v="RODRIGUZ ARIEL ALBERTO"/>
    <n v="31722"/>
    <x v="4"/>
    <x v="0"/>
    <x v="49"/>
    <x v="0"/>
    <n v="0"/>
    <n v="0"/>
    <n v="0"/>
    <n v="0"/>
    <n v="0"/>
    <n v="0"/>
    <n v="0"/>
    <n v="0"/>
    <n v="0"/>
    <n v="5"/>
    <n v="3"/>
    <n v="3"/>
    <n v="3"/>
    <n v="3"/>
    <n v="0"/>
    <n v="5"/>
    <n v="-1"/>
    <n v="3"/>
    <n v="3"/>
    <n v="4"/>
    <n v="0"/>
    <x v="0"/>
    <x v="0"/>
    <x v="0"/>
    <n v="0"/>
    <n v="20"/>
    <x v="3"/>
    <x v="3"/>
    <x v="1"/>
    <x v="0"/>
    <x v="1"/>
  </r>
  <r>
    <n v="31750"/>
    <s v="PICOTTI PABLO EZEQUIEL"/>
    <n v="31750"/>
    <x v="8"/>
    <x v="0"/>
    <x v="0"/>
    <x v="0"/>
    <n v="0"/>
    <n v="0"/>
    <n v="0"/>
    <n v="0"/>
    <n v="0"/>
    <n v="0"/>
    <n v="0"/>
    <n v="0"/>
    <n v="0"/>
    <n v="9"/>
    <n v="0"/>
    <n v="0"/>
    <n v="0"/>
    <n v="3"/>
    <n v="0"/>
    <n v="4"/>
    <n v="5"/>
    <n v="3"/>
    <n v="3"/>
    <n v="0"/>
    <n v="0"/>
    <x v="0"/>
    <x v="0"/>
    <x v="0"/>
    <n v="0"/>
    <n v="18"/>
    <x v="3"/>
    <x v="3"/>
    <x v="1"/>
    <x v="0"/>
    <x v="1"/>
  </r>
  <r>
    <n v="11757"/>
    <s v="Ochetti Diego Alberto"/>
    <n v="11757"/>
    <x v="8"/>
    <x v="1"/>
    <x v="50"/>
    <x v="0"/>
    <n v="0"/>
    <n v="5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0"/>
    <n v="0"/>
    <x v="3"/>
    <x v="3"/>
    <x v="1"/>
    <x v="1"/>
    <x v="0"/>
  </r>
  <r>
    <n v="6055"/>
    <s v="GOMEZ RUBEN"/>
    <n v="6055"/>
    <x v="2"/>
    <x v="1"/>
    <x v="51"/>
    <x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6"/>
    <n v="0"/>
    <x v="3"/>
    <x v="3"/>
    <x v="1"/>
    <x v="1"/>
    <x v="0"/>
  </r>
  <r>
    <n v="7375"/>
    <s v="MARIANO MAZA"/>
    <n v="7375"/>
    <x v="1"/>
    <x v="1"/>
    <x v="3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"/>
    <n v="0"/>
    <x v="3"/>
    <x v="3"/>
    <x v="1"/>
    <x v="1"/>
    <x v="0"/>
  </r>
  <r>
    <n v="9764"/>
    <s v="MALDONADO AUGUSTO ANTONIO"/>
    <n v="9764"/>
    <x v="5"/>
    <x v="1"/>
    <x v="3"/>
    <x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5"/>
    <n v="0"/>
    <x v="3"/>
    <x v="3"/>
    <x v="1"/>
    <x v="1"/>
    <x v="0"/>
  </r>
  <r>
    <n v="27637"/>
    <s v="BELLONI BRAVO MARTIN"/>
    <n v="27637"/>
    <x v="2"/>
    <x v="2"/>
    <x v="52"/>
    <x v="0"/>
    <n v="0"/>
    <n v="0"/>
    <n v="0"/>
    <n v="0"/>
    <n v="5"/>
    <n v="0"/>
    <n v="0"/>
    <n v="0"/>
    <n v="0"/>
    <n v="0"/>
    <n v="0"/>
    <n v="0"/>
    <n v="0"/>
    <n v="0"/>
    <n v="0"/>
    <n v="1"/>
    <n v="0"/>
    <n v="0"/>
    <n v="0"/>
    <n v="0"/>
    <n v="0"/>
    <x v="0"/>
    <x v="0"/>
    <x v="0"/>
    <n v="5"/>
    <n v="1"/>
    <x v="3"/>
    <x v="3"/>
    <x v="1"/>
    <x v="0"/>
    <x v="0"/>
  </r>
  <r>
    <n v="28656"/>
    <s v="JAVIER IVAN SIRI"/>
    <n v="28656"/>
    <x v="1"/>
    <x v="2"/>
    <x v="53"/>
    <x v="0"/>
    <n v="0"/>
    <n v="0"/>
    <n v="0"/>
    <n v="0"/>
    <n v="0"/>
    <n v="6"/>
    <n v="3"/>
    <n v="4"/>
    <n v="0"/>
    <n v="3"/>
    <n v="1"/>
    <n v="2"/>
    <n v="5"/>
    <n v="0"/>
    <n v="0"/>
    <n v="0"/>
    <n v="0"/>
    <n v="0"/>
    <n v="0"/>
    <n v="0"/>
    <n v="0"/>
    <x v="0"/>
    <x v="0"/>
    <x v="0"/>
    <n v="13"/>
    <n v="5"/>
    <x v="3"/>
    <x v="3"/>
    <x v="1"/>
    <x v="0"/>
    <x v="0"/>
  </r>
  <r>
    <n v="8056"/>
    <s v="CHINETTI DARDO ELIO"/>
    <n v="8056"/>
    <x v="1"/>
    <x v="0"/>
    <x v="54"/>
    <x v="0"/>
    <n v="11"/>
    <n v="14"/>
    <n v="0"/>
    <n v="0"/>
    <n v="0"/>
    <n v="0"/>
    <n v="0"/>
    <n v="6"/>
    <n v="0"/>
    <n v="3"/>
    <n v="0"/>
    <n v="4"/>
    <n v="16"/>
    <n v="7"/>
    <n v="2"/>
    <n v="8"/>
    <n v="6"/>
    <n v="2"/>
    <n v="7"/>
    <n v="5"/>
    <n v="3"/>
    <x v="0"/>
    <x v="0"/>
    <x v="0"/>
    <n v="31"/>
    <n v="56"/>
    <x v="3"/>
    <x v="3"/>
    <x v="0"/>
    <x v="0"/>
    <x v="0"/>
  </r>
  <r>
    <n v="11400"/>
    <s v="CORREA JUAN EXEQUIEL"/>
    <n v="11400"/>
    <x v="2"/>
    <x v="0"/>
    <x v="55"/>
    <x v="0"/>
    <n v="10"/>
    <n v="17"/>
    <n v="56"/>
    <n v="30"/>
    <n v="52"/>
    <n v="0"/>
    <n v="22"/>
    <n v="4"/>
    <n v="9"/>
    <n v="4"/>
    <n v="12"/>
    <n v="7"/>
    <n v="29"/>
    <n v="12"/>
    <n v="0"/>
    <n v="0"/>
    <n v="0"/>
    <n v="6"/>
    <n v="7"/>
    <n v="0"/>
    <n v="6"/>
    <x v="0"/>
    <x v="0"/>
    <x v="0"/>
    <n v="200"/>
    <n v="60"/>
    <x v="3"/>
    <x v="3"/>
    <x v="0"/>
    <x v="0"/>
    <x v="0"/>
  </r>
  <r>
    <n v="5742"/>
    <s v="ROCHA NORMA SONIA"/>
    <n v="5742"/>
    <x v="2"/>
    <x v="0"/>
    <x v="36"/>
    <x v="0"/>
    <n v="3"/>
    <n v="10"/>
    <n v="4"/>
    <n v="7"/>
    <n v="0"/>
    <n v="6"/>
    <n v="8"/>
    <n v="3"/>
    <n v="0"/>
    <n v="3"/>
    <n v="0"/>
    <n v="0"/>
    <n v="0"/>
    <n v="4"/>
    <n v="3"/>
    <n v="0"/>
    <n v="0"/>
    <n v="4"/>
    <n v="5"/>
    <n v="3"/>
    <n v="3"/>
    <x v="0"/>
    <x v="0"/>
    <x v="0"/>
    <n v="41"/>
    <n v="22"/>
    <x v="3"/>
    <x v="3"/>
    <x v="0"/>
    <x v="0"/>
    <x v="0"/>
  </r>
  <r>
    <n v="27638"/>
    <s v="METALURGICA RIO 3"/>
    <n v="27638"/>
    <x v="13"/>
    <x v="1"/>
    <x v="23"/>
    <x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2"/>
    <n v="0"/>
    <x v="3"/>
    <x v="3"/>
    <x v="1"/>
    <x v="1"/>
    <x v="0"/>
  </r>
  <r>
    <n v="9250"/>
    <s v="OLIVERA JORGE FELIPE"/>
    <n v="9250"/>
    <x v="12"/>
    <x v="0"/>
    <x v="56"/>
    <x v="1"/>
    <n v="11"/>
    <n v="20"/>
    <n v="28"/>
    <n v="4"/>
    <n v="42"/>
    <n v="30"/>
    <n v="30"/>
    <n v="19"/>
    <n v="11"/>
    <n v="6"/>
    <n v="20"/>
    <n v="10"/>
    <n v="21"/>
    <n v="26"/>
    <n v="20"/>
    <n v="26"/>
    <n v="15"/>
    <n v="18"/>
    <n v="23"/>
    <n v="23"/>
    <n v="5"/>
    <x v="0"/>
    <x v="0"/>
    <x v="0"/>
    <n v="195"/>
    <n v="177"/>
    <x v="3"/>
    <x v="3"/>
    <x v="0"/>
    <x v="0"/>
    <x v="0"/>
  </r>
  <r>
    <n v="3852"/>
    <s v="ENCENDIDO ALBERDI SRL"/>
    <n v="3852"/>
    <x v="5"/>
    <x v="1"/>
    <x v="3"/>
    <x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2"/>
    <n v="0"/>
    <x v="3"/>
    <x v="3"/>
    <x v="1"/>
    <x v="1"/>
    <x v="0"/>
  </r>
  <r>
    <n v="9807"/>
    <s v="GODOY MARIO ELIAS"/>
    <n v="9807"/>
    <x v="12"/>
    <x v="1"/>
    <x v="57"/>
    <x v="1"/>
    <n v="4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0"/>
    <n v="0"/>
    <x v="3"/>
    <x v="3"/>
    <x v="1"/>
    <x v="1"/>
    <x v="0"/>
  </r>
  <r>
    <n v="27049"/>
    <s v="MARTIN EDUARDO BAJINAY"/>
    <n v="27049"/>
    <x v="12"/>
    <x v="1"/>
    <x v="41"/>
    <x v="1"/>
    <n v="0"/>
    <n v="5"/>
    <n v="5"/>
    <n v="3"/>
    <n v="0"/>
    <n v="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6"/>
    <n v="0"/>
    <x v="3"/>
    <x v="3"/>
    <x v="1"/>
    <x v="1"/>
    <x v="0"/>
  </r>
  <r>
    <n v="6333"/>
    <s v="GASPANELLO JUAN VICTOR"/>
    <n v="6333"/>
    <x v="12"/>
    <x v="0"/>
    <x v="42"/>
    <x v="1"/>
    <n v="30"/>
    <n v="34"/>
    <n v="67"/>
    <n v="0"/>
    <n v="45"/>
    <n v="10"/>
    <n v="37"/>
    <n v="42"/>
    <n v="4"/>
    <n v="27"/>
    <n v="17"/>
    <n v="30"/>
    <n v="21"/>
    <n v="56"/>
    <n v="54"/>
    <n v="151"/>
    <n v="166"/>
    <n v="98"/>
    <n v="236"/>
    <n v="108"/>
    <n v="80"/>
    <x v="0"/>
    <x v="0"/>
    <x v="0"/>
    <n v="269"/>
    <n v="970"/>
    <x v="3"/>
    <x v="3"/>
    <x v="0"/>
    <x v="0"/>
    <x v="0"/>
  </r>
  <r>
    <n v="9359"/>
    <s v="NOTARIO LUIS ALEJANDRO"/>
    <n v="9359"/>
    <x v="12"/>
    <x v="0"/>
    <x v="42"/>
    <x v="1"/>
    <n v="7"/>
    <n v="14"/>
    <n v="0"/>
    <n v="16"/>
    <n v="8"/>
    <n v="3"/>
    <n v="4"/>
    <n v="3"/>
    <n v="3"/>
    <n v="7"/>
    <n v="8"/>
    <n v="8"/>
    <n v="15"/>
    <n v="6"/>
    <n v="15"/>
    <n v="17"/>
    <n v="1"/>
    <n v="0"/>
    <n v="0"/>
    <n v="3"/>
    <n v="6"/>
    <x v="0"/>
    <x v="0"/>
    <x v="0"/>
    <n v="58"/>
    <n v="63"/>
    <x v="3"/>
    <x v="3"/>
    <x v="0"/>
    <x v="0"/>
    <x v="0"/>
  </r>
  <r>
    <n v="11076"/>
    <s v="CARLOPIO DOMINGO ANTONIO"/>
    <n v="11076"/>
    <x v="5"/>
    <x v="1"/>
    <x v="3"/>
    <x v="0"/>
    <n v="0"/>
    <n v="0"/>
    <n v="0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31"/>
    <n v="0"/>
    <x v="3"/>
    <x v="3"/>
    <x v="1"/>
    <x v="1"/>
    <x v="0"/>
  </r>
  <r>
    <n v="9455"/>
    <s v="GOMEZ MARTIN DARIO"/>
    <n v="9455"/>
    <x v="12"/>
    <x v="0"/>
    <x v="42"/>
    <x v="1"/>
    <n v="0"/>
    <n v="15"/>
    <n v="2"/>
    <n v="15"/>
    <n v="0"/>
    <n v="3"/>
    <n v="3"/>
    <n v="0"/>
    <n v="19"/>
    <n v="17"/>
    <n v="5"/>
    <n v="12"/>
    <n v="10"/>
    <n v="8"/>
    <n v="0"/>
    <n v="10"/>
    <n v="5"/>
    <n v="33"/>
    <n v="41"/>
    <n v="42"/>
    <n v="19"/>
    <x v="0"/>
    <x v="0"/>
    <x v="0"/>
    <n v="57"/>
    <n v="168"/>
    <x v="3"/>
    <x v="3"/>
    <x v="0"/>
    <x v="0"/>
    <x v="0"/>
  </r>
  <r>
    <n v="8242"/>
    <s v="REYES CARLOS ALBERTO"/>
    <n v="8242"/>
    <x v="12"/>
    <x v="0"/>
    <x v="58"/>
    <x v="1"/>
    <n v="8"/>
    <n v="0"/>
    <n v="10"/>
    <n v="0"/>
    <n v="4"/>
    <n v="15"/>
    <n v="5"/>
    <n v="5"/>
    <n v="3"/>
    <n v="0"/>
    <n v="5"/>
    <n v="0"/>
    <n v="10"/>
    <n v="10"/>
    <n v="0"/>
    <n v="16"/>
    <n v="10"/>
    <n v="6"/>
    <n v="12"/>
    <n v="13"/>
    <n v="0"/>
    <x v="0"/>
    <x v="0"/>
    <x v="0"/>
    <n v="50"/>
    <n v="77"/>
    <x v="3"/>
    <x v="3"/>
    <x v="1"/>
    <x v="0"/>
    <x v="0"/>
  </r>
  <r>
    <n v="7352"/>
    <s v="CARRIZO CARLOS ORACIO"/>
    <n v="7352"/>
    <x v="12"/>
    <x v="0"/>
    <x v="59"/>
    <x v="1"/>
    <n v="10"/>
    <n v="15"/>
    <n v="25"/>
    <n v="5"/>
    <n v="15"/>
    <n v="12"/>
    <n v="8"/>
    <n v="5"/>
    <n v="10"/>
    <n v="8"/>
    <n v="5"/>
    <n v="5"/>
    <n v="6"/>
    <n v="20"/>
    <n v="11"/>
    <n v="0"/>
    <n v="36"/>
    <n v="26"/>
    <n v="29"/>
    <n v="20"/>
    <n v="10"/>
    <x v="0"/>
    <x v="0"/>
    <x v="0"/>
    <n v="105"/>
    <n v="158"/>
    <x v="3"/>
    <x v="3"/>
    <x v="0"/>
    <x v="0"/>
    <x v="0"/>
  </r>
  <r>
    <n v="27623"/>
    <s v="CANCE ALFREDO JORGE"/>
    <n v="27623"/>
    <x v="3"/>
    <x v="0"/>
    <x v="60"/>
    <x v="0"/>
    <n v="0"/>
    <n v="0"/>
    <n v="5"/>
    <n v="3"/>
    <n v="1"/>
    <n v="0"/>
    <n v="3"/>
    <n v="0"/>
    <n v="1"/>
    <n v="0"/>
    <n v="0"/>
    <n v="0"/>
    <n v="0"/>
    <n v="1"/>
    <n v="0"/>
    <n v="0"/>
    <n v="0"/>
    <n v="3"/>
    <n v="3"/>
    <n v="0"/>
    <n v="0"/>
    <x v="0"/>
    <x v="0"/>
    <x v="0"/>
    <n v="13"/>
    <n v="7"/>
    <x v="3"/>
    <x v="3"/>
    <x v="1"/>
    <x v="0"/>
    <x v="0"/>
  </r>
  <r>
    <n v="29093"/>
    <s v="TAMBURRINI JOSE ROBERTO"/>
    <n v="29093"/>
    <x v="3"/>
    <x v="0"/>
    <x v="38"/>
    <x v="0"/>
    <n v="0"/>
    <n v="0"/>
    <n v="0"/>
    <n v="0"/>
    <n v="0"/>
    <n v="40"/>
    <n v="36"/>
    <n v="0"/>
    <n v="40"/>
    <n v="36"/>
    <n v="0"/>
    <n v="73"/>
    <n v="17"/>
    <n v="70"/>
    <n v="39"/>
    <n v="65"/>
    <n v="82"/>
    <n v="125"/>
    <n v="86"/>
    <n v="88"/>
    <n v="0"/>
    <x v="0"/>
    <x v="0"/>
    <x v="0"/>
    <n v="116"/>
    <n v="572"/>
    <x v="3"/>
    <x v="3"/>
    <x v="1"/>
    <x v="0"/>
    <x v="0"/>
  </r>
  <r>
    <n v="28961"/>
    <s v="Coop. Agro. Union de J Pose LTDA"/>
    <n v="28961"/>
    <x v="3"/>
    <x v="2"/>
    <x v="61"/>
    <x v="0"/>
    <n v="0"/>
    <n v="0"/>
    <n v="0"/>
    <n v="0"/>
    <n v="0"/>
    <n v="9"/>
    <n v="0"/>
    <n v="2"/>
    <n v="0"/>
    <n v="0"/>
    <n v="0"/>
    <n v="0"/>
    <n v="6"/>
    <n v="0"/>
    <n v="0"/>
    <n v="0"/>
    <n v="0"/>
    <n v="0"/>
    <n v="0"/>
    <n v="0"/>
    <n v="0"/>
    <x v="0"/>
    <x v="0"/>
    <x v="0"/>
    <n v="11"/>
    <n v="6"/>
    <x v="3"/>
    <x v="3"/>
    <x v="1"/>
    <x v="0"/>
    <x v="0"/>
  </r>
  <r>
    <n v="8383"/>
    <s v="VALDEZ LEONARDO ROQUE"/>
    <n v="8383"/>
    <x v="5"/>
    <x v="1"/>
    <x v="3"/>
    <x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5"/>
    <n v="0"/>
    <x v="3"/>
    <x v="3"/>
    <x v="1"/>
    <x v="1"/>
    <x v="0"/>
  </r>
  <r>
    <n v="28609"/>
    <s v="DON DAVID SA"/>
    <n v="28609"/>
    <x v="3"/>
    <x v="1"/>
    <x v="43"/>
    <x v="0"/>
    <n v="0"/>
    <n v="0"/>
    <n v="0"/>
    <n v="0"/>
    <n v="6"/>
    <n v="0"/>
    <n v="3"/>
    <n v="0"/>
    <n v="0"/>
    <n v="0"/>
    <n v="0"/>
    <n v="0"/>
    <n v="0"/>
    <n v="0"/>
    <n v="0"/>
    <n v="0"/>
    <n v="0"/>
    <n v="0"/>
    <n v="0"/>
    <n v="0"/>
    <n v="0"/>
    <x v="0"/>
    <x v="0"/>
    <x v="0"/>
    <n v="9"/>
    <n v="0"/>
    <x v="3"/>
    <x v="3"/>
    <x v="1"/>
    <x v="1"/>
    <x v="0"/>
  </r>
  <r>
    <n v="9337"/>
    <s v="D'Andrea Antonio Luis"/>
    <n v="9337"/>
    <x v="3"/>
    <x v="0"/>
    <x v="62"/>
    <x v="0"/>
    <n v="0"/>
    <n v="0"/>
    <n v="0"/>
    <n v="0"/>
    <n v="0"/>
    <n v="6"/>
    <n v="0"/>
    <n v="0"/>
    <n v="3"/>
    <n v="0"/>
    <n v="0"/>
    <n v="0"/>
    <n v="3"/>
    <n v="0"/>
    <n v="4"/>
    <n v="8"/>
    <n v="9"/>
    <n v="6"/>
    <n v="3"/>
    <n v="4"/>
    <n v="4"/>
    <x v="0"/>
    <x v="0"/>
    <x v="0"/>
    <n v="9"/>
    <n v="41"/>
    <x v="3"/>
    <x v="3"/>
    <x v="0"/>
    <x v="0"/>
    <x v="0"/>
  </r>
  <r>
    <n v="29208"/>
    <s v="SERVI AGRO RUTA 3 SRL"/>
    <n v="29208"/>
    <x v="3"/>
    <x v="1"/>
    <x v="24"/>
    <x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x v="0"/>
    <x v="0"/>
    <x v="0"/>
    <n v="7"/>
    <n v="0"/>
    <x v="3"/>
    <x v="3"/>
    <x v="1"/>
    <x v="1"/>
    <x v="0"/>
  </r>
  <r>
    <n v="5054"/>
    <s v="TODO MOTOR SRL"/>
    <n v="5054"/>
    <x v="2"/>
    <x v="0"/>
    <x v="13"/>
    <x v="0"/>
    <n v="5"/>
    <n v="9"/>
    <n v="6"/>
    <n v="6"/>
    <n v="9"/>
    <n v="6"/>
    <n v="0"/>
    <n v="0"/>
    <n v="3"/>
    <n v="0"/>
    <n v="0"/>
    <n v="0"/>
    <n v="0"/>
    <n v="4"/>
    <n v="0"/>
    <n v="0"/>
    <n v="0"/>
    <n v="3"/>
    <n v="0"/>
    <n v="0"/>
    <n v="0"/>
    <x v="0"/>
    <x v="0"/>
    <x v="0"/>
    <n v="44"/>
    <n v="7"/>
    <x v="3"/>
    <x v="3"/>
    <x v="1"/>
    <x v="0"/>
    <x v="0"/>
  </r>
  <r>
    <n v="6954"/>
    <s v="SCARMAGNAN NICOLAS RAUL"/>
    <n v="6954"/>
    <x v="2"/>
    <x v="0"/>
    <x v="13"/>
    <x v="0"/>
    <n v="4"/>
    <n v="0"/>
    <n v="6"/>
    <n v="0"/>
    <n v="0"/>
    <n v="0"/>
    <n v="3"/>
    <n v="3"/>
    <n v="6"/>
    <n v="4"/>
    <n v="0"/>
    <n v="0"/>
    <n v="7"/>
    <n v="0"/>
    <n v="14"/>
    <n v="7"/>
    <n v="3"/>
    <n v="11"/>
    <n v="7"/>
    <n v="4"/>
    <n v="3"/>
    <x v="0"/>
    <x v="0"/>
    <x v="0"/>
    <n v="22"/>
    <n v="56"/>
    <x v="3"/>
    <x v="3"/>
    <x v="0"/>
    <x v="0"/>
    <x v="0"/>
  </r>
  <r>
    <n v="4870"/>
    <s v="ALBARRACIN EDGARDO MARTIN"/>
    <n v="4870"/>
    <x v="2"/>
    <x v="2"/>
    <x v="13"/>
    <x v="0"/>
    <n v="3"/>
    <n v="0"/>
    <n v="0"/>
    <n v="0"/>
    <n v="3"/>
    <n v="0"/>
    <n v="0"/>
    <n v="0"/>
    <n v="0"/>
    <n v="0"/>
    <n v="0"/>
    <n v="0"/>
    <n v="0"/>
    <n v="0"/>
    <n v="0"/>
    <n v="0"/>
    <n v="3"/>
    <n v="0"/>
    <n v="0"/>
    <n v="0"/>
    <n v="0"/>
    <x v="0"/>
    <x v="0"/>
    <x v="0"/>
    <n v="6"/>
    <n v="3"/>
    <x v="3"/>
    <x v="3"/>
    <x v="1"/>
    <x v="0"/>
    <x v="0"/>
  </r>
  <r>
    <n v="10342"/>
    <s v="FORNERIS MATIAS MIGUEL"/>
    <n v="10342"/>
    <x v="2"/>
    <x v="0"/>
    <x v="63"/>
    <x v="0"/>
    <n v="0"/>
    <n v="4"/>
    <n v="2"/>
    <n v="0"/>
    <n v="0"/>
    <n v="2"/>
    <n v="3"/>
    <n v="4"/>
    <n v="0"/>
    <n v="2"/>
    <n v="0"/>
    <n v="0"/>
    <n v="0"/>
    <n v="0"/>
    <n v="1"/>
    <n v="1"/>
    <n v="3"/>
    <n v="3"/>
    <n v="0"/>
    <n v="2"/>
    <n v="3"/>
    <x v="0"/>
    <x v="0"/>
    <x v="0"/>
    <n v="15"/>
    <n v="13"/>
    <x v="3"/>
    <x v="3"/>
    <x v="0"/>
    <x v="0"/>
    <x v="0"/>
  </r>
  <r>
    <n v="4585"/>
    <s v="ESPINDOLA MARTIN ALEJANDRO"/>
    <n v="4585"/>
    <x v="5"/>
    <x v="1"/>
    <x v="3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"/>
    <n v="0"/>
    <x v="3"/>
    <x v="3"/>
    <x v="1"/>
    <x v="1"/>
    <x v="0"/>
  </r>
  <r>
    <n v="10440"/>
    <s v="CENA CARLOS ANTONIO Y CENA DE CENTURION ELSA ADELINA SOCIEDAD DE HECHO"/>
    <n v="10440"/>
    <x v="2"/>
    <x v="0"/>
    <x v="64"/>
    <x v="0"/>
    <n v="4"/>
    <n v="5"/>
    <n v="0"/>
    <n v="3"/>
    <n v="0"/>
    <n v="0"/>
    <n v="5"/>
    <n v="4"/>
    <n v="3"/>
    <n v="3"/>
    <n v="3"/>
    <n v="0"/>
    <n v="3"/>
    <n v="4"/>
    <n v="0"/>
    <n v="0"/>
    <n v="0"/>
    <n v="0"/>
    <n v="0"/>
    <n v="0"/>
    <n v="4"/>
    <x v="0"/>
    <x v="0"/>
    <x v="0"/>
    <n v="24"/>
    <n v="11"/>
    <x v="3"/>
    <x v="3"/>
    <x v="0"/>
    <x v="0"/>
    <x v="0"/>
  </r>
  <r>
    <n v="3895"/>
    <s v="RUBIANO JOSE MARIA"/>
    <n v="3895"/>
    <x v="6"/>
    <x v="0"/>
    <x v="65"/>
    <x v="0"/>
    <n v="1"/>
    <n v="3"/>
    <n v="0"/>
    <n v="4"/>
    <n v="4"/>
    <n v="6"/>
    <n v="3"/>
    <n v="0"/>
    <n v="3"/>
    <n v="3"/>
    <n v="0"/>
    <n v="0"/>
    <n v="0"/>
    <n v="0"/>
    <n v="3"/>
    <n v="3"/>
    <n v="3"/>
    <n v="3"/>
    <n v="0"/>
    <n v="3"/>
    <n v="5"/>
    <x v="0"/>
    <x v="0"/>
    <x v="0"/>
    <n v="24"/>
    <n v="20"/>
    <x v="3"/>
    <x v="3"/>
    <x v="0"/>
    <x v="0"/>
    <x v="0"/>
  </r>
  <r>
    <n v="3033"/>
    <s v="SCHARFF ISMAEL ROBERTO.SCHARFF ABEL CESAR Y SHCARFF JUAN RUBEN"/>
    <n v="3033"/>
    <x v="6"/>
    <x v="0"/>
    <x v="65"/>
    <x v="0"/>
    <n v="3"/>
    <n v="8"/>
    <n v="6"/>
    <n v="3"/>
    <n v="3"/>
    <n v="3"/>
    <n v="6"/>
    <n v="0"/>
    <n v="3"/>
    <n v="3"/>
    <n v="3"/>
    <n v="3"/>
    <n v="7"/>
    <n v="3"/>
    <n v="0"/>
    <n v="3"/>
    <n v="0"/>
    <n v="3"/>
    <n v="9"/>
    <n v="3"/>
    <n v="0"/>
    <x v="0"/>
    <x v="0"/>
    <x v="0"/>
    <n v="35"/>
    <n v="28"/>
    <x v="3"/>
    <x v="3"/>
    <x v="1"/>
    <x v="0"/>
    <x v="0"/>
  </r>
  <r>
    <n v="28958"/>
    <s v="Franco Florentino Luis"/>
    <n v="28958"/>
    <x v="6"/>
    <x v="0"/>
    <x v="66"/>
    <x v="0"/>
    <n v="0"/>
    <n v="0"/>
    <n v="0"/>
    <n v="0"/>
    <n v="0"/>
    <n v="6"/>
    <n v="7"/>
    <n v="0"/>
    <n v="0"/>
    <n v="3"/>
    <n v="6"/>
    <n v="0"/>
    <n v="3"/>
    <n v="4"/>
    <n v="0"/>
    <n v="4"/>
    <n v="0"/>
    <n v="6"/>
    <n v="0"/>
    <n v="0"/>
    <n v="4"/>
    <x v="0"/>
    <x v="0"/>
    <x v="0"/>
    <n v="13"/>
    <n v="21"/>
    <x v="3"/>
    <x v="3"/>
    <x v="0"/>
    <x v="0"/>
    <x v="0"/>
  </r>
  <r>
    <n v="28962"/>
    <s v="La casa del agro sa"/>
    <n v="28962"/>
    <x v="6"/>
    <x v="0"/>
    <x v="66"/>
    <x v="0"/>
    <n v="0"/>
    <n v="0"/>
    <n v="0"/>
    <n v="0"/>
    <n v="0"/>
    <n v="10"/>
    <n v="0"/>
    <n v="0"/>
    <n v="10"/>
    <n v="0"/>
    <n v="8"/>
    <n v="3"/>
    <n v="6"/>
    <n v="4"/>
    <n v="0"/>
    <n v="11"/>
    <n v="0"/>
    <n v="8"/>
    <n v="4"/>
    <n v="0"/>
    <n v="3"/>
    <x v="0"/>
    <x v="0"/>
    <x v="0"/>
    <n v="20"/>
    <n v="36"/>
    <x v="3"/>
    <x v="3"/>
    <x v="0"/>
    <x v="0"/>
    <x v="0"/>
  </r>
  <r>
    <n v="2902"/>
    <s v="ROSSO GERARDO JUAN RAMON"/>
    <n v="2902"/>
    <x v="6"/>
    <x v="0"/>
    <x v="67"/>
    <x v="0"/>
    <n v="12"/>
    <n v="23"/>
    <n v="33"/>
    <n v="46"/>
    <n v="51"/>
    <n v="11"/>
    <n v="12"/>
    <n v="0"/>
    <n v="15"/>
    <n v="14"/>
    <n v="17"/>
    <n v="0"/>
    <n v="20"/>
    <n v="60"/>
    <n v="10"/>
    <n v="67"/>
    <n v="65"/>
    <n v="18"/>
    <n v="12"/>
    <n v="10"/>
    <n v="5"/>
    <x v="0"/>
    <x v="0"/>
    <x v="0"/>
    <n v="203"/>
    <n v="267"/>
    <x v="3"/>
    <x v="3"/>
    <x v="0"/>
    <x v="0"/>
    <x v="0"/>
  </r>
  <r>
    <n v="6480"/>
    <s v="ZANOTELLI CARLOS JORGE"/>
    <n v="6480"/>
    <x v="6"/>
    <x v="0"/>
    <x v="68"/>
    <x v="0"/>
    <n v="4"/>
    <n v="5"/>
    <n v="12"/>
    <n v="0"/>
    <n v="3"/>
    <n v="0"/>
    <n v="6"/>
    <n v="0"/>
    <n v="3"/>
    <n v="3"/>
    <n v="3"/>
    <n v="0"/>
    <n v="7"/>
    <n v="8"/>
    <n v="0"/>
    <n v="11"/>
    <n v="3"/>
    <n v="6"/>
    <n v="4"/>
    <n v="3"/>
    <n v="4"/>
    <x v="0"/>
    <x v="0"/>
    <x v="0"/>
    <n v="33"/>
    <n v="46"/>
    <x v="3"/>
    <x v="3"/>
    <x v="0"/>
    <x v="0"/>
    <x v="0"/>
  </r>
  <r>
    <n v="11459"/>
    <s v="GRUPO MANERA SRL"/>
    <n v="11459"/>
    <x v="6"/>
    <x v="2"/>
    <x v="68"/>
    <x v="0"/>
    <n v="1"/>
    <n v="0"/>
    <n v="7"/>
    <n v="0"/>
    <n v="8"/>
    <n v="0"/>
    <n v="7"/>
    <n v="0"/>
    <n v="0"/>
    <n v="7"/>
    <n v="0"/>
    <n v="0"/>
    <n v="0"/>
    <n v="0"/>
    <n v="0"/>
    <n v="0"/>
    <n v="0"/>
    <n v="0"/>
    <n v="0"/>
    <n v="0"/>
    <n v="0"/>
    <x v="0"/>
    <x v="0"/>
    <x v="0"/>
    <n v="23"/>
    <n v="0"/>
    <x v="3"/>
    <x v="3"/>
    <x v="1"/>
    <x v="1"/>
    <x v="0"/>
  </r>
  <r>
    <n v="8350"/>
    <s v="BENZO DANIEL CARLOS"/>
    <n v="8350"/>
    <x v="6"/>
    <x v="0"/>
    <x v="68"/>
    <x v="0"/>
    <n v="0"/>
    <n v="0"/>
    <n v="16"/>
    <n v="3"/>
    <n v="10"/>
    <n v="3"/>
    <n v="12"/>
    <n v="0"/>
    <n v="3"/>
    <n v="4"/>
    <n v="0"/>
    <n v="11"/>
    <n v="4"/>
    <n v="0"/>
    <n v="0"/>
    <n v="6"/>
    <n v="0"/>
    <n v="0"/>
    <n v="0"/>
    <n v="4"/>
    <n v="3"/>
    <x v="0"/>
    <x v="0"/>
    <x v="0"/>
    <n v="47"/>
    <n v="17"/>
    <x v="3"/>
    <x v="3"/>
    <x v="0"/>
    <x v="0"/>
    <x v="0"/>
  </r>
  <r>
    <n v="5362"/>
    <s v="DEPETRIS MARIO RAMON"/>
    <n v="5362"/>
    <x v="6"/>
    <x v="0"/>
    <x v="69"/>
    <x v="0"/>
    <n v="2"/>
    <n v="1"/>
    <n v="0"/>
    <n v="0"/>
    <n v="0"/>
    <n v="0"/>
    <n v="0"/>
    <n v="3"/>
    <n v="0"/>
    <n v="0"/>
    <n v="0"/>
    <n v="1"/>
    <n v="0"/>
    <n v="0"/>
    <n v="1"/>
    <n v="1"/>
    <n v="0"/>
    <n v="0"/>
    <n v="3"/>
    <n v="0"/>
    <n v="3"/>
    <x v="0"/>
    <x v="0"/>
    <x v="0"/>
    <n v="6"/>
    <n v="8"/>
    <x v="3"/>
    <x v="3"/>
    <x v="0"/>
    <x v="0"/>
    <x v="0"/>
  </r>
  <r>
    <n v="9218"/>
    <s v="CORREA FERNANDEZ GUSTAVO JAVIER"/>
    <n v="9218"/>
    <x v="6"/>
    <x v="1"/>
    <x v="15"/>
    <x v="0"/>
    <n v="2"/>
    <n v="0"/>
    <n v="2"/>
    <n v="3"/>
    <n v="0"/>
    <n v="0"/>
    <n v="0"/>
    <n v="0"/>
    <n v="3"/>
    <n v="0"/>
    <n v="0"/>
    <n v="0"/>
    <n v="0"/>
    <n v="0"/>
    <n v="0"/>
    <n v="0"/>
    <n v="0"/>
    <n v="0"/>
    <n v="0"/>
    <n v="0"/>
    <n v="0"/>
    <x v="0"/>
    <x v="0"/>
    <x v="0"/>
    <n v="10"/>
    <n v="0"/>
    <x v="3"/>
    <x v="3"/>
    <x v="1"/>
    <x v="1"/>
    <x v="0"/>
  </r>
  <r>
    <n v="7765"/>
    <s v="CARLOS MENICHETTI SA"/>
    <n v="7765"/>
    <x v="4"/>
    <x v="0"/>
    <x v="70"/>
    <x v="0"/>
    <n v="13"/>
    <n v="8"/>
    <n v="12"/>
    <n v="0"/>
    <n v="10"/>
    <n v="13"/>
    <n v="6"/>
    <n v="0"/>
    <n v="3"/>
    <n v="8"/>
    <n v="0"/>
    <n v="5"/>
    <n v="0"/>
    <n v="4"/>
    <n v="0"/>
    <n v="12"/>
    <n v="9"/>
    <n v="16"/>
    <n v="5"/>
    <n v="9"/>
    <n v="3"/>
    <x v="0"/>
    <x v="0"/>
    <x v="0"/>
    <n v="65"/>
    <n v="58"/>
    <x v="3"/>
    <x v="3"/>
    <x v="0"/>
    <x v="0"/>
    <x v="0"/>
  </r>
  <r>
    <n v="27108"/>
    <s v="FESSIA EDUARDO JOSE "/>
    <n v="27108"/>
    <x v="4"/>
    <x v="0"/>
    <x v="71"/>
    <x v="0"/>
    <n v="0"/>
    <n v="5"/>
    <n v="3"/>
    <n v="0"/>
    <n v="13"/>
    <n v="0"/>
    <n v="10"/>
    <n v="0"/>
    <n v="0"/>
    <n v="0"/>
    <n v="5"/>
    <n v="3"/>
    <n v="5"/>
    <n v="6"/>
    <n v="7"/>
    <n v="9"/>
    <n v="8"/>
    <n v="3"/>
    <n v="13"/>
    <n v="0"/>
    <n v="3"/>
    <x v="0"/>
    <x v="0"/>
    <x v="0"/>
    <n v="31"/>
    <n v="54"/>
    <x v="3"/>
    <x v="3"/>
    <x v="0"/>
    <x v="0"/>
    <x v="0"/>
  </r>
  <r>
    <n v="34365"/>
    <s v="ElgalponServicios Agropecuarios SAS"/>
    <n v="34365"/>
    <x v="4"/>
    <x v="0"/>
    <x v="72"/>
    <x v="0"/>
    <n v="0"/>
    <n v="0"/>
    <n v="3"/>
    <n v="3"/>
    <n v="3"/>
    <n v="3"/>
    <n v="3"/>
    <n v="0"/>
    <n v="0"/>
    <n v="0"/>
    <n v="4"/>
    <n v="0"/>
    <n v="4"/>
    <n v="8"/>
    <n v="0"/>
    <n v="8"/>
    <n v="7"/>
    <n v="4"/>
    <n v="5"/>
    <n v="5"/>
    <n v="0"/>
    <x v="0"/>
    <x v="0"/>
    <x v="0"/>
    <n v="15"/>
    <n v="41"/>
    <x v="3"/>
    <x v="3"/>
    <x v="1"/>
    <x v="0"/>
    <x v="0"/>
  </r>
  <r>
    <n v="8879"/>
    <s v="DIEGO SEBASTIAN LLOMPART Y FEDERICO NATALI S.H."/>
    <n v="8879"/>
    <x v="4"/>
    <x v="0"/>
    <x v="73"/>
    <x v="0"/>
    <n v="3"/>
    <n v="0"/>
    <n v="3"/>
    <n v="3"/>
    <n v="0"/>
    <n v="3"/>
    <n v="3"/>
    <n v="0"/>
    <n v="0"/>
    <n v="3"/>
    <n v="0"/>
    <n v="0"/>
    <n v="0"/>
    <n v="0"/>
    <n v="0"/>
    <n v="6"/>
    <n v="0"/>
    <n v="9"/>
    <n v="0"/>
    <n v="0"/>
    <n v="3"/>
    <x v="0"/>
    <x v="0"/>
    <x v="0"/>
    <n v="15"/>
    <n v="18"/>
    <x v="3"/>
    <x v="3"/>
    <x v="0"/>
    <x v="0"/>
    <x v="0"/>
  </r>
  <r>
    <n v="3968"/>
    <s v="CARAGLIO MARCOS RAFAEL"/>
    <n v="3968"/>
    <x v="4"/>
    <x v="0"/>
    <x v="74"/>
    <x v="0"/>
    <n v="3"/>
    <n v="3"/>
    <n v="3"/>
    <n v="0"/>
    <n v="0"/>
    <n v="0"/>
    <n v="0"/>
    <n v="0"/>
    <n v="3"/>
    <n v="0"/>
    <n v="0"/>
    <n v="3"/>
    <n v="0"/>
    <n v="3"/>
    <n v="0"/>
    <n v="9"/>
    <n v="3"/>
    <n v="0"/>
    <n v="3"/>
    <n v="3"/>
    <n v="0"/>
    <x v="0"/>
    <x v="0"/>
    <x v="0"/>
    <n v="12"/>
    <n v="21"/>
    <x v="3"/>
    <x v="3"/>
    <x v="1"/>
    <x v="0"/>
    <x v="0"/>
  </r>
  <r>
    <n v="28330"/>
    <s v="MARCOS HUGO BRUERA Y CARLOS ALBERTO CENTO SS"/>
    <n v="28330"/>
    <x v="4"/>
    <x v="0"/>
    <x v="74"/>
    <x v="0"/>
    <n v="0"/>
    <n v="0"/>
    <n v="0"/>
    <n v="0"/>
    <n v="10"/>
    <n v="7"/>
    <n v="12"/>
    <n v="6"/>
    <n v="12"/>
    <n v="3"/>
    <n v="11"/>
    <n v="6"/>
    <n v="16"/>
    <n v="19"/>
    <n v="4"/>
    <n v="12"/>
    <n v="17"/>
    <n v="12"/>
    <n v="9"/>
    <n v="10"/>
    <n v="5"/>
    <x v="0"/>
    <x v="0"/>
    <x v="0"/>
    <n v="47"/>
    <n v="104"/>
    <x v="3"/>
    <x v="3"/>
    <x v="0"/>
    <x v="0"/>
    <x v="0"/>
  </r>
  <r>
    <n v="8153"/>
    <s v="SERGIO ROLANDO Y FERNANDO CERVELLA SH"/>
    <n v="8153"/>
    <x v="4"/>
    <x v="0"/>
    <x v="74"/>
    <x v="0"/>
    <n v="5"/>
    <n v="6"/>
    <n v="8"/>
    <n v="6"/>
    <n v="7"/>
    <n v="7"/>
    <n v="4"/>
    <n v="3"/>
    <n v="3"/>
    <n v="4"/>
    <n v="0"/>
    <n v="3"/>
    <n v="3"/>
    <n v="4"/>
    <n v="6"/>
    <n v="4"/>
    <n v="6"/>
    <n v="7"/>
    <n v="8"/>
    <n v="6"/>
    <n v="6"/>
    <x v="0"/>
    <x v="0"/>
    <x v="0"/>
    <n v="49"/>
    <n v="50"/>
    <x v="3"/>
    <x v="3"/>
    <x v="0"/>
    <x v="0"/>
    <x v="0"/>
  </r>
  <r>
    <n v="26903"/>
    <s v="Barbieri Juan Carlos y Diego SH"/>
    <n v="26903"/>
    <x v="4"/>
    <x v="0"/>
    <x v="75"/>
    <x v="0"/>
    <n v="0"/>
    <n v="6"/>
    <n v="11"/>
    <n v="6"/>
    <n v="5"/>
    <n v="4"/>
    <n v="11"/>
    <n v="11"/>
    <n v="4"/>
    <n v="4"/>
    <n v="4"/>
    <n v="0"/>
    <n v="4"/>
    <n v="8"/>
    <n v="0"/>
    <n v="20"/>
    <n v="10"/>
    <n v="14"/>
    <n v="0"/>
    <n v="9"/>
    <n v="7"/>
    <x v="0"/>
    <x v="0"/>
    <x v="0"/>
    <n v="58"/>
    <n v="72"/>
    <x v="3"/>
    <x v="3"/>
    <x v="0"/>
    <x v="0"/>
    <x v="0"/>
  </r>
  <r>
    <n v="3692"/>
    <s v="GASPAROLO REPUESTOS SRL"/>
    <n v="3692"/>
    <x v="4"/>
    <x v="0"/>
    <x v="4"/>
    <x v="0"/>
    <n v="3"/>
    <n v="6"/>
    <n v="6"/>
    <n v="6"/>
    <n v="9"/>
    <n v="7"/>
    <n v="8"/>
    <n v="6"/>
    <n v="4"/>
    <n v="5"/>
    <n v="4"/>
    <n v="4"/>
    <n v="6"/>
    <n v="10"/>
    <n v="6"/>
    <n v="3"/>
    <n v="12"/>
    <n v="3"/>
    <n v="0"/>
    <n v="0"/>
    <n v="4"/>
    <x v="0"/>
    <x v="0"/>
    <x v="0"/>
    <n v="55"/>
    <n v="44"/>
    <x v="3"/>
    <x v="3"/>
    <x v="0"/>
    <x v="0"/>
    <x v="0"/>
  </r>
  <r>
    <n v="10554"/>
    <s v="TAPIA RUBEN ALFREDO"/>
    <n v="10554"/>
    <x v="5"/>
    <x v="1"/>
    <x v="3"/>
    <x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3"/>
    <n v="0"/>
    <x v="3"/>
    <x v="3"/>
    <x v="1"/>
    <x v="1"/>
    <x v="0"/>
  </r>
  <r>
    <n v="11376"/>
    <s v="GALIANO BRUNO EMILIO"/>
    <n v="11376"/>
    <x v="3"/>
    <x v="1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8409"/>
    <s v="ATILIO LUCERO S.A."/>
    <n v="8409"/>
    <x v="4"/>
    <x v="0"/>
    <x v="76"/>
    <x v="0"/>
    <n v="33"/>
    <n v="50"/>
    <n v="41"/>
    <n v="0"/>
    <n v="60"/>
    <n v="0"/>
    <n v="68"/>
    <n v="25"/>
    <n v="13"/>
    <n v="24"/>
    <n v="0"/>
    <n v="21"/>
    <n v="58"/>
    <n v="48"/>
    <n v="5"/>
    <n v="67"/>
    <n v="114"/>
    <n v="79"/>
    <n v="22"/>
    <n v="78"/>
    <n v="18"/>
    <x v="0"/>
    <x v="0"/>
    <x v="0"/>
    <n v="290"/>
    <n v="489"/>
    <x v="3"/>
    <x v="3"/>
    <x v="0"/>
    <x v="0"/>
    <x v="0"/>
  </r>
  <r>
    <n v="9002"/>
    <s v="GONZALEZ OSCAR RAMON"/>
    <n v="9002"/>
    <x v="4"/>
    <x v="0"/>
    <x v="77"/>
    <x v="0"/>
    <n v="6"/>
    <n v="7"/>
    <n v="10"/>
    <n v="6"/>
    <n v="13"/>
    <n v="10"/>
    <n v="8"/>
    <n v="7"/>
    <n v="7"/>
    <n v="4"/>
    <n v="3"/>
    <n v="5"/>
    <n v="9"/>
    <n v="4"/>
    <n v="0"/>
    <n v="9"/>
    <n v="4"/>
    <n v="0"/>
    <n v="9"/>
    <n v="7"/>
    <n v="4"/>
    <x v="0"/>
    <x v="0"/>
    <x v="0"/>
    <n v="74"/>
    <n v="46"/>
    <x v="3"/>
    <x v="3"/>
    <x v="0"/>
    <x v="0"/>
    <x v="0"/>
  </r>
  <r>
    <n v="6398"/>
    <s v="BERTOLA ROBERTO A Y BERTOLA JULIO A"/>
    <n v="6398"/>
    <x v="4"/>
    <x v="0"/>
    <x v="78"/>
    <x v="0"/>
    <n v="3"/>
    <n v="0"/>
    <n v="4"/>
    <n v="3"/>
    <n v="0"/>
    <n v="5"/>
    <n v="3"/>
    <n v="0"/>
    <n v="3"/>
    <n v="5"/>
    <n v="7"/>
    <n v="4"/>
    <n v="6"/>
    <n v="6"/>
    <n v="0"/>
    <n v="0"/>
    <n v="6"/>
    <n v="13"/>
    <n v="6"/>
    <n v="8"/>
    <n v="4"/>
    <x v="0"/>
    <x v="0"/>
    <x v="0"/>
    <n v="21"/>
    <n v="49"/>
    <x v="3"/>
    <x v="3"/>
    <x v="0"/>
    <x v="0"/>
    <x v="0"/>
  </r>
  <r>
    <n v="8122"/>
    <s v="RAVINALE FABIAN"/>
    <n v="8122"/>
    <x v="1"/>
    <x v="1"/>
    <x v="3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2"/>
    <n v="0"/>
    <x v="3"/>
    <x v="3"/>
    <x v="1"/>
    <x v="1"/>
    <x v="0"/>
  </r>
  <r>
    <n v="6005"/>
    <s v="IMAZ MIGUEL ANGEL"/>
    <n v="6005"/>
    <x v="4"/>
    <x v="0"/>
    <x v="78"/>
    <x v="0"/>
    <n v="4"/>
    <n v="3"/>
    <n v="3"/>
    <n v="0"/>
    <n v="4"/>
    <n v="3"/>
    <n v="5"/>
    <n v="3"/>
    <n v="3"/>
    <n v="0"/>
    <n v="4"/>
    <n v="0"/>
    <n v="6"/>
    <n v="7"/>
    <n v="0"/>
    <n v="8"/>
    <n v="7"/>
    <n v="12"/>
    <n v="13"/>
    <n v="6"/>
    <n v="3"/>
    <x v="0"/>
    <x v="0"/>
    <x v="0"/>
    <n v="28"/>
    <n v="62"/>
    <x v="3"/>
    <x v="3"/>
    <x v="0"/>
    <x v="0"/>
    <x v="0"/>
  </r>
  <r>
    <n v="3103"/>
    <s v="MIRGONE MIRTA RAQUEL"/>
    <n v="3103"/>
    <x v="4"/>
    <x v="0"/>
    <x v="29"/>
    <x v="0"/>
    <n v="3"/>
    <n v="0"/>
    <n v="2"/>
    <n v="0"/>
    <n v="3"/>
    <n v="3"/>
    <n v="0"/>
    <n v="0"/>
    <n v="0"/>
    <n v="0"/>
    <n v="0"/>
    <n v="3"/>
    <n v="1"/>
    <n v="2"/>
    <n v="0"/>
    <n v="0"/>
    <n v="6"/>
    <n v="8"/>
    <n v="8"/>
    <n v="0"/>
    <n v="6"/>
    <x v="0"/>
    <x v="0"/>
    <x v="0"/>
    <n v="11"/>
    <n v="31"/>
    <x v="3"/>
    <x v="3"/>
    <x v="0"/>
    <x v="0"/>
    <x v="0"/>
  </r>
  <r>
    <n v="5606"/>
    <s v="TESTA CARLOS OSCAR"/>
    <n v="5606"/>
    <x v="4"/>
    <x v="0"/>
    <x v="79"/>
    <x v="0"/>
    <n v="3"/>
    <n v="2"/>
    <n v="0"/>
    <n v="0"/>
    <n v="0"/>
    <n v="3"/>
    <n v="2"/>
    <n v="0"/>
    <n v="0"/>
    <n v="0"/>
    <n v="0"/>
    <n v="0"/>
    <n v="0"/>
    <n v="0"/>
    <n v="0"/>
    <n v="0"/>
    <n v="3"/>
    <n v="0"/>
    <n v="3"/>
    <n v="0"/>
    <n v="0"/>
    <x v="0"/>
    <x v="0"/>
    <x v="0"/>
    <n v="10"/>
    <n v="6"/>
    <x v="3"/>
    <x v="3"/>
    <x v="1"/>
    <x v="0"/>
    <x v="0"/>
  </r>
  <r>
    <n v="28157"/>
    <s v="Dellacasa Sergio Gabriel"/>
    <n v="28157"/>
    <x v="4"/>
    <x v="0"/>
    <x v="34"/>
    <x v="0"/>
    <n v="0"/>
    <n v="0"/>
    <n v="0"/>
    <n v="6"/>
    <n v="0"/>
    <n v="0"/>
    <n v="0"/>
    <n v="4"/>
    <n v="0"/>
    <n v="0"/>
    <n v="3"/>
    <n v="0"/>
    <n v="0"/>
    <n v="0"/>
    <n v="0"/>
    <n v="4"/>
    <n v="0"/>
    <n v="0"/>
    <n v="0"/>
    <n v="3"/>
    <n v="0"/>
    <x v="0"/>
    <x v="0"/>
    <x v="0"/>
    <n v="10"/>
    <n v="7"/>
    <x v="3"/>
    <x v="3"/>
    <x v="1"/>
    <x v="0"/>
    <x v="0"/>
  </r>
  <r>
    <n v="5058"/>
    <s v="PALACIOS MARTIN ALBERTO"/>
    <n v="5058"/>
    <x v="7"/>
    <x v="1"/>
    <x v="7"/>
    <x v="0"/>
    <n v="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x v="0"/>
    <x v="0"/>
    <x v="0"/>
    <n v="6"/>
    <n v="0"/>
    <x v="3"/>
    <x v="3"/>
    <x v="1"/>
    <x v="1"/>
    <x v="0"/>
  </r>
  <r>
    <n v="5416"/>
    <s v="LESCANO GERARDO RAUL"/>
    <n v="5416"/>
    <x v="7"/>
    <x v="1"/>
    <x v="7"/>
    <x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6"/>
    <n v="0"/>
    <x v="3"/>
    <x v="3"/>
    <x v="1"/>
    <x v="1"/>
    <x v="0"/>
  </r>
  <r>
    <n v="29366"/>
    <s v="VICO AYELEN JORGELINA"/>
    <n v="29366"/>
    <x v="8"/>
    <x v="0"/>
    <x v="0"/>
    <x v="0"/>
    <n v="0"/>
    <n v="0"/>
    <n v="0"/>
    <n v="0"/>
    <n v="0"/>
    <n v="0"/>
    <n v="6"/>
    <n v="0"/>
    <n v="0"/>
    <n v="0"/>
    <n v="0"/>
    <n v="0"/>
    <n v="6"/>
    <n v="9"/>
    <n v="4"/>
    <n v="11"/>
    <n v="13"/>
    <n v="7"/>
    <n v="3"/>
    <n v="0"/>
    <n v="6"/>
    <x v="0"/>
    <x v="0"/>
    <x v="0"/>
    <n v="6"/>
    <n v="59"/>
    <x v="3"/>
    <x v="3"/>
    <x v="0"/>
    <x v="0"/>
    <x v="0"/>
  </r>
  <r>
    <n v="4097"/>
    <s v="BUSTOS EDUARDO ADRIAN"/>
    <n v="4097"/>
    <x v="7"/>
    <x v="1"/>
    <x v="7"/>
    <x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x v="0"/>
    <x v="0"/>
    <x v="0"/>
    <n v="5"/>
    <n v="0"/>
    <x v="3"/>
    <x v="3"/>
    <x v="1"/>
    <x v="1"/>
    <x v="0"/>
  </r>
  <r>
    <n v="3669"/>
    <s v="MANAVELLA MARCOS ANTONIO"/>
    <n v="3669"/>
    <x v="7"/>
    <x v="0"/>
    <x v="80"/>
    <x v="0"/>
    <n v="3"/>
    <n v="8"/>
    <n v="9"/>
    <n v="0"/>
    <n v="6"/>
    <n v="10"/>
    <n v="20"/>
    <n v="8"/>
    <n v="7"/>
    <n v="10"/>
    <n v="4"/>
    <n v="9"/>
    <n v="12"/>
    <n v="7"/>
    <n v="4"/>
    <n v="6"/>
    <n v="11"/>
    <n v="8"/>
    <n v="5"/>
    <n v="3"/>
    <n v="4"/>
    <x v="0"/>
    <x v="0"/>
    <x v="0"/>
    <n v="71"/>
    <n v="60"/>
    <x v="3"/>
    <x v="3"/>
    <x v="0"/>
    <x v="0"/>
    <x v="0"/>
  </r>
  <r>
    <n v="7055"/>
    <s v="SIL WAL SA"/>
    <n v="7055"/>
    <x v="7"/>
    <x v="0"/>
    <x v="81"/>
    <x v="0"/>
    <n v="3"/>
    <n v="4"/>
    <n v="0"/>
    <n v="3"/>
    <n v="0"/>
    <n v="4"/>
    <n v="0"/>
    <n v="4"/>
    <n v="0"/>
    <n v="0"/>
    <n v="5"/>
    <n v="0"/>
    <n v="3"/>
    <n v="0"/>
    <n v="6"/>
    <n v="11"/>
    <n v="3"/>
    <n v="3"/>
    <n v="5"/>
    <n v="10"/>
    <n v="3"/>
    <x v="0"/>
    <x v="0"/>
    <x v="0"/>
    <n v="18"/>
    <n v="44"/>
    <x v="3"/>
    <x v="3"/>
    <x v="0"/>
    <x v="0"/>
    <x v="0"/>
  </r>
  <r>
    <n v="6698"/>
    <s v="JUAREZ GUSTAVO GUILLERMO"/>
    <n v="6698"/>
    <x v="7"/>
    <x v="0"/>
    <x v="82"/>
    <x v="0"/>
    <n v="4"/>
    <n v="0"/>
    <n v="0"/>
    <n v="4"/>
    <n v="0"/>
    <n v="8"/>
    <n v="0"/>
    <n v="4"/>
    <n v="0"/>
    <n v="6"/>
    <n v="0"/>
    <n v="4"/>
    <n v="0"/>
    <n v="0"/>
    <n v="1"/>
    <n v="1"/>
    <n v="5"/>
    <n v="0"/>
    <n v="3"/>
    <n v="0"/>
    <n v="0"/>
    <x v="0"/>
    <x v="0"/>
    <x v="0"/>
    <n v="20"/>
    <n v="10"/>
    <x v="3"/>
    <x v="3"/>
    <x v="1"/>
    <x v="0"/>
    <x v="0"/>
  </r>
  <r>
    <n v="8066"/>
    <s v="DELFINO MARCELO JAVIER"/>
    <n v="8066"/>
    <x v="7"/>
    <x v="0"/>
    <x v="83"/>
    <x v="0"/>
    <n v="0"/>
    <n v="0"/>
    <n v="3"/>
    <n v="0"/>
    <n v="6"/>
    <n v="0"/>
    <n v="3"/>
    <n v="0"/>
    <n v="0"/>
    <n v="0"/>
    <n v="0"/>
    <n v="4"/>
    <n v="3"/>
    <n v="0"/>
    <n v="0"/>
    <n v="3"/>
    <n v="5"/>
    <n v="4"/>
    <n v="3"/>
    <n v="3"/>
    <n v="0"/>
    <x v="0"/>
    <x v="0"/>
    <x v="0"/>
    <n v="12"/>
    <n v="21"/>
    <x v="3"/>
    <x v="3"/>
    <x v="1"/>
    <x v="0"/>
    <x v="0"/>
  </r>
  <r>
    <n v="5883"/>
    <s v="BRIGNONE NELVI BAUTISTA"/>
    <n v="5883"/>
    <x v="7"/>
    <x v="0"/>
    <x v="83"/>
    <x v="0"/>
    <n v="2"/>
    <n v="4"/>
    <n v="2"/>
    <n v="0"/>
    <n v="3"/>
    <n v="3"/>
    <n v="6"/>
    <n v="0"/>
    <n v="4"/>
    <n v="3"/>
    <n v="3"/>
    <n v="0"/>
    <n v="0"/>
    <n v="3"/>
    <n v="0"/>
    <n v="6"/>
    <n v="5"/>
    <n v="0"/>
    <n v="7"/>
    <n v="3"/>
    <n v="4"/>
    <x v="0"/>
    <x v="0"/>
    <x v="0"/>
    <n v="24"/>
    <n v="28"/>
    <x v="3"/>
    <x v="3"/>
    <x v="0"/>
    <x v="0"/>
    <x v="0"/>
  </r>
  <r>
    <n v="7357"/>
    <s v="LA CUEVA REPUESTOS SH"/>
    <n v="7357"/>
    <x v="7"/>
    <x v="1"/>
    <x v="84"/>
    <x v="0"/>
    <n v="0"/>
    <n v="2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x v="0"/>
    <x v="0"/>
    <x v="0"/>
    <n v="9"/>
    <n v="0"/>
    <x v="3"/>
    <x v="3"/>
    <x v="1"/>
    <x v="1"/>
    <x v="0"/>
  </r>
  <r>
    <n v="27636"/>
    <s v="LUCERO MIGUEL ANTONIO"/>
    <n v="27636"/>
    <x v="7"/>
    <x v="0"/>
    <x v="85"/>
    <x v="0"/>
    <n v="0"/>
    <n v="0"/>
    <n v="7"/>
    <n v="0"/>
    <n v="4"/>
    <n v="3"/>
    <n v="6"/>
    <n v="4"/>
    <n v="0"/>
    <n v="5"/>
    <n v="4"/>
    <n v="0"/>
    <n v="7"/>
    <n v="0"/>
    <n v="0"/>
    <n v="4"/>
    <n v="10"/>
    <n v="4"/>
    <n v="6"/>
    <n v="0"/>
    <n v="7"/>
    <x v="0"/>
    <x v="0"/>
    <x v="0"/>
    <n v="24"/>
    <n v="38"/>
    <x v="3"/>
    <x v="3"/>
    <x v="0"/>
    <x v="0"/>
    <x v="0"/>
  </r>
  <r>
    <n v="28959"/>
    <s v="LG Servicios srl"/>
    <n v="28959"/>
    <x v="7"/>
    <x v="0"/>
    <x v="86"/>
    <x v="0"/>
    <n v="0"/>
    <n v="0"/>
    <n v="0"/>
    <n v="0"/>
    <n v="0"/>
    <n v="6"/>
    <n v="12"/>
    <n v="6"/>
    <n v="4"/>
    <n v="10"/>
    <n v="6"/>
    <n v="0"/>
    <n v="14"/>
    <n v="17"/>
    <n v="9"/>
    <n v="6"/>
    <n v="17"/>
    <n v="6"/>
    <n v="22"/>
    <n v="7"/>
    <n v="9"/>
    <x v="0"/>
    <x v="0"/>
    <x v="0"/>
    <n v="28"/>
    <n v="107"/>
    <x v="3"/>
    <x v="3"/>
    <x v="0"/>
    <x v="0"/>
    <x v="0"/>
  </r>
  <r>
    <n v="28927"/>
    <s v="Serra Fabian Rafael"/>
    <n v="28927"/>
    <x v="7"/>
    <x v="0"/>
    <x v="87"/>
    <x v="0"/>
    <n v="0"/>
    <n v="0"/>
    <n v="0"/>
    <n v="0"/>
    <n v="0"/>
    <n v="6"/>
    <n v="3"/>
    <n v="3"/>
    <n v="2"/>
    <n v="1"/>
    <n v="3"/>
    <n v="0"/>
    <n v="7"/>
    <n v="10"/>
    <n v="0"/>
    <n v="6"/>
    <n v="4"/>
    <n v="3"/>
    <n v="3"/>
    <n v="0"/>
    <n v="0"/>
    <x v="0"/>
    <x v="0"/>
    <x v="0"/>
    <n v="14"/>
    <n v="33"/>
    <x v="3"/>
    <x v="3"/>
    <x v="1"/>
    <x v="0"/>
    <x v="0"/>
  </r>
  <r>
    <n v="10428"/>
    <s v="REARTE MARCELA ALEJANDRA"/>
    <n v="10428"/>
    <x v="7"/>
    <x v="1"/>
    <x v="87"/>
    <x v="0"/>
    <n v="0"/>
    <n v="7"/>
    <n v="0"/>
    <n v="0"/>
    <n v="7"/>
    <n v="1"/>
    <n v="3"/>
    <n v="1"/>
    <n v="0"/>
    <n v="0"/>
    <n v="0"/>
    <n v="0"/>
    <n v="0"/>
    <n v="0"/>
    <n v="0"/>
    <n v="0"/>
    <n v="0"/>
    <n v="0"/>
    <n v="0"/>
    <n v="0"/>
    <n v="0"/>
    <x v="0"/>
    <x v="0"/>
    <x v="0"/>
    <n v="19"/>
    <n v="0"/>
    <x v="3"/>
    <x v="3"/>
    <x v="1"/>
    <x v="1"/>
    <x v="0"/>
  </r>
  <r>
    <n v="31124"/>
    <s v="Lungo Leonardo Luis"/>
    <n v="31124"/>
    <x v="6"/>
    <x v="2"/>
    <x v="88"/>
    <x v="0"/>
    <n v="0"/>
    <n v="0"/>
    <n v="0"/>
    <n v="0"/>
    <n v="0"/>
    <n v="0"/>
    <n v="0"/>
    <n v="0"/>
    <n v="0"/>
    <n v="7"/>
    <n v="0"/>
    <n v="0"/>
    <n v="3"/>
    <n v="0"/>
    <n v="0"/>
    <n v="0"/>
    <n v="0"/>
    <n v="0"/>
    <n v="0"/>
    <n v="0"/>
    <n v="0"/>
    <x v="0"/>
    <x v="0"/>
    <x v="0"/>
    <n v="0"/>
    <n v="3"/>
    <x v="3"/>
    <x v="3"/>
    <x v="1"/>
    <x v="0"/>
    <x v="1"/>
  </r>
  <r>
    <n v="31137"/>
    <s v="Germanetto leonardo alberto"/>
    <n v="31137"/>
    <x v="4"/>
    <x v="0"/>
    <x v="89"/>
    <x v="0"/>
    <n v="0"/>
    <n v="0"/>
    <n v="0"/>
    <n v="0"/>
    <n v="0"/>
    <n v="0"/>
    <n v="0"/>
    <n v="0"/>
    <n v="0"/>
    <n v="5"/>
    <n v="3"/>
    <n v="3"/>
    <n v="3"/>
    <n v="0"/>
    <n v="0"/>
    <n v="0"/>
    <n v="3"/>
    <n v="4"/>
    <n v="7"/>
    <n v="5"/>
    <n v="0"/>
    <x v="0"/>
    <x v="0"/>
    <x v="0"/>
    <n v="0"/>
    <n v="22"/>
    <x v="3"/>
    <x v="3"/>
    <x v="1"/>
    <x v="0"/>
    <x v="1"/>
  </r>
  <r>
    <n v="31284"/>
    <s v="APELLGRAN SAS"/>
    <n v="31284"/>
    <x v="1"/>
    <x v="0"/>
    <x v="8"/>
    <x v="0"/>
    <n v="0"/>
    <n v="0"/>
    <n v="0"/>
    <n v="0"/>
    <n v="0"/>
    <n v="0"/>
    <n v="0"/>
    <n v="0"/>
    <n v="0"/>
    <n v="48"/>
    <n v="0"/>
    <n v="0"/>
    <n v="5"/>
    <n v="5"/>
    <n v="0"/>
    <n v="0"/>
    <n v="0"/>
    <n v="27"/>
    <n v="3"/>
    <n v="0"/>
    <n v="7"/>
    <x v="0"/>
    <x v="0"/>
    <x v="0"/>
    <n v="0"/>
    <n v="47"/>
    <x v="3"/>
    <x v="3"/>
    <x v="0"/>
    <x v="0"/>
    <x v="1"/>
  </r>
  <r>
    <n v="7379"/>
    <s v="SMILOVICH MERCEDES ALEJANDRA"/>
    <n v="7379"/>
    <x v="8"/>
    <x v="0"/>
    <x v="90"/>
    <x v="0"/>
    <n v="4"/>
    <n v="4"/>
    <n v="2"/>
    <n v="0"/>
    <n v="6"/>
    <n v="1"/>
    <n v="6"/>
    <n v="3"/>
    <n v="3"/>
    <n v="3"/>
    <n v="0"/>
    <n v="0"/>
    <n v="4"/>
    <n v="11"/>
    <n v="0"/>
    <n v="10"/>
    <n v="20"/>
    <n v="6"/>
    <n v="7"/>
    <n v="8"/>
    <n v="3"/>
    <x v="0"/>
    <x v="0"/>
    <x v="0"/>
    <n v="29"/>
    <n v="69"/>
    <x v="3"/>
    <x v="3"/>
    <x v="0"/>
    <x v="0"/>
    <x v="0"/>
  </r>
  <r>
    <n v="3371"/>
    <s v="SANTO TOMAS SRL"/>
    <n v="3371"/>
    <x v="8"/>
    <x v="2"/>
    <x v="91"/>
    <x v="0"/>
    <n v="0"/>
    <n v="0"/>
    <n v="0"/>
    <n v="0"/>
    <n v="0"/>
    <n v="6"/>
    <n v="6"/>
    <n v="3"/>
    <n v="0"/>
    <n v="5"/>
    <n v="0"/>
    <n v="1"/>
    <n v="0"/>
    <n v="0"/>
    <n v="0"/>
    <n v="0"/>
    <n v="0"/>
    <n v="0"/>
    <n v="0"/>
    <n v="0"/>
    <n v="0"/>
    <x v="0"/>
    <x v="0"/>
    <x v="0"/>
    <n v="15"/>
    <n v="0"/>
    <x v="3"/>
    <x v="3"/>
    <x v="1"/>
    <x v="1"/>
    <x v="0"/>
  </r>
  <r>
    <n v="4050"/>
    <s v="MARGARIA DIEGO EDEL"/>
    <n v="4050"/>
    <x v="8"/>
    <x v="0"/>
    <x v="50"/>
    <x v="0"/>
    <n v="0"/>
    <n v="5"/>
    <n v="16"/>
    <n v="10"/>
    <n v="0"/>
    <n v="6"/>
    <n v="6"/>
    <n v="0"/>
    <n v="9"/>
    <n v="4"/>
    <n v="0"/>
    <n v="0"/>
    <n v="9"/>
    <n v="0"/>
    <n v="10"/>
    <n v="11"/>
    <n v="0"/>
    <n v="5"/>
    <n v="8"/>
    <n v="0"/>
    <n v="8"/>
    <x v="0"/>
    <x v="0"/>
    <x v="0"/>
    <n v="52"/>
    <n v="51"/>
    <x v="3"/>
    <x v="3"/>
    <x v="0"/>
    <x v="0"/>
    <x v="0"/>
  </r>
  <r>
    <n v="8940"/>
    <s v="ABRAMIAN MARIE"/>
    <n v="8940"/>
    <x v="8"/>
    <x v="2"/>
    <x v="92"/>
    <x v="0"/>
    <n v="6"/>
    <n v="2"/>
    <n v="6"/>
    <n v="3"/>
    <n v="3"/>
    <n v="0"/>
    <n v="0"/>
    <n v="1"/>
    <n v="3"/>
    <n v="0"/>
    <n v="3"/>
    <n v="3"/>
    <n v="0"/>
    <n v="0"/>
    <n v="6"/>
    <n v="5"/>
    <n v="0"/>
    <n v="0"/>
    <n v="0"/>
    <n v="0"/>
    <n v="0"/>
    <x v="0"/>
    <x v="0"/>
    <x v="0"/>
    <n v="24"/>
    <n v="11"/>
    <x v="3"/>
    <x v="3"/>
    <x v="1"/>
    <x v="0"/>
    <x v="0"/>
  </r>
  <r>
    <n v="7345"/>
    <s v="CUDINI RICARDO OMAR"/>
    <n v="7345"/>
    <x v="8"/>
    <x v="2"/>
    <x v="93"/>
    <x v="0"/>
    <n v="1"/>
    <n v="0"/>
    <n v="0"/>
    <n v="0"/>
    <n v="3"/>
    <n v="3"/>
    <n v="0"/>
    <n v="3"/>
    <n v="3"/>
    <n v="3"/>
    <n v="0"/>
    <n v="0"/>
    <n v="0"/>
    <n v="1"/>
    <n v="0"/>
    <n v="0"/>
    <n v="0"/>
    <n v="0"/>
    <n v="0"/>
    <n v="0"/>
    <n v="0"/>
    <x v="0"/>
    <x v="0"/>
    <x v="0"/>
    <n v="13"/>
    <n v="1"/>
    <x v="3"/>
    <x v="3"/>
    <x v="1"/>
    <x v="0"/>
    <x v="0"/>
  </r>
  <r>
    <n v="4453"/>
    <s v="CASA TARQUINO SRL"/>
    <n v="4453"/>
    <x v="8"/>
    <x v="1"/>
    <x v="93"/>
    <x v="0"/>
    <n v="7"/>
    <n v="5"/>
    <n v="2"/>
    <n v="3"/>
    <n v="0"/>
    <n v="3"/>
    <n v="3"/>
    <n v="0"/>
    <n v="0"/>
    <n v="0"/>
    <n v="0"/>
    <n v="0"/>
    <n v="0"/>
    <n v="0"/>
    <n v="0"/>
    <n v="0"/>
    <n v="0"/>
    <n v="0"/>
    <n v="0"/>
    <n v="0"/>
    <n v="0"/>
    <x v="0"/>
    <x v="0"/>
    <x v="0"/>
    <n v="23"/>
    <n v="0"/>
    <x v="3"/>
    <x v="3"/>
    <x v="1"/>
    <x v="1"/>
    <x v="0"/>
  </r>
  <r>
    <n v="10898"/>
    <s v="GUSTAVO CLARA REPUESTOS SRL"/>
    <n v="10898"/>
    <x v="2"/>
    <x v="0"/>
    <x v="94"/>
    <x v="0"/>
    <n v="16"/>
    <n v="16"/>
    <n v="0"/>
    <n v="0"/>
    <n v="0"/>
    <n v="0"/>
    <n v="0"/>
    <n v="51"/>
    <n v="0"/>
    <n v="0"/>
    <n v="0"/>
    <n v="0"/>
    <n v="52"/>
    <n v="0"/>
    <n v="0"/>
    <n v="0"/>
    <n v="0"/>
    <n v="0"/>
    <n v="0"/>
    <n v="50"/>
    <n v="0"/>
    <x v="0"/>
    <x v="0"/>
    <x v="0"/>
    <n v="83"/>
    <n v="102"/>
    <x v="3"/>
    <x v="3"/>
    <x v="1"/>
    <x v="0"/>
    <x v="0"/>
  </r>
  <r>
    <n v="7983"/>
    <s v="LATINO MATIAS JESUS"/>
    <n v="7983"/>
    <x v="3"/>
    <x v="0"/>
    <x v="95"/>
    <x v="0"/>
    <n v="16"/>
    <n v="17"/>
    <n v="7"/>
    <n v="16"/>
    <n v="13"/>
    <n v="16"/>
    <n v="6"/>
    <n v="3"/>
    <n v="3"/>
    <n v="0"/>
    <n v="0"/>
    <n v="0"/>
    <n v="15"/>
    <n v="6"/>
    <n v="8"/>
    <n v="16"/>
    <n v="4"/>
    <n v="10"/>
    <n v="12"/>
    <n v="6"/>
    <n v="5"/>
    <x v="0"/>
    <x v="0"/>
    <x v="0"/>
    <n v="97"/>
    <n v="82"/>
    <x v="3"/>
    <x v="3"/>
    <x v="0"/>
    <x v="0"/>
    <x v="0"/>
  </r>
  <r>
    <n v="6134"/>
    <s v="TURCUTTO CARLOS ALBERTO"/>
    <n v="6134"/>
    <x v="3"/>
    <x v="0"/>
    <x v="22"/>
    <x v="0"/>
    <n v="77"/>
    <n v="77"/>
    <n v="71"/>
    <n v="56"/>
    <n v="87"/>
    <n v="124"/>
    <n v="108"/>
    <n v="40"/>
    <n v="43"/>
    <n v="74"/>
    <n v="50"/>
    <n v="53"/>
    <n v="117"/>
    <n v="95"/>
    <n v="46"/>
    <n v="76"/>
    <n v="83"/>
    <n v="34"/>
    <n v="72"/>
    <n v="47"/>
    <n v="45"/>
    <x v="0"/>
    <x v="0"/>
    <x v="0"/>
    <n v="683"/>
    <n v="615"/>
    <x v="3"/>
    <x v="3"/>
    <x v="0"/>
    <x v="0"/>
    <x v="0"/>
  </r>
  <r>
    <n v="8772"/>
    <s v="AVALLE MARCOS"/>
    <n v="8772"/>
    <x v="3"/>
    <x v="0"/>
    <x v="38"/>
    <x v="0"/>
    <n v="3"/>
    <n v="6"/>
    <n v="11"/>
    <n v="8"/>
    <n v="22"/>
    <n v="11"/>
    <n v="5"/>
    <n v="5"/>
    <n v="0"/>
    <n v="3"/>
    <n v="3"/>
    <n v="4"/>
    <n v="3"/>
    <n v="5"/>
    <n v="3"/>
    <n v="5"/>
    <n v="4"/>
    <n v="4"/>
    <n v="4"/>
    <n v="9"/>
    <n v="3"/>
    <x v="0"/>
    <x v="0"/>
    <x v="0"/>
    <n v="71"/>
    <n v="40"/>
    <x v="3"/>
    <x v="3"/>
    <x v="0"/>
    <x v="0"/>
    <x v="0"/>
  </r>
  <r>
    <n v="5818"/>
    <s v="CASSINA SERGIO EDGARDO"/>
    <n v="5818"/>
    <x v="3"/>
    <x v="0"/>
    <x v="43"/>
    <x v="0"/>
    <n v="0"/>
    <n v="37"/>
    <n v="38"/>
    <n v="26"/>
    <n v="35"/>
    <n v="31"/>
    <n v="34"/>
    <n v="22"/>
    <n v="27"/>
    <n v="18"/>
    <n v="0"/>
    <n v="0"/>
    <n v="26"/>
    <n v="51"/>
    <n v="0"/>
    <n v="33"/>
    <n v="32"/>
    <n v="96"/>
    <n v="39"/>
    <n v="18"/>
    <n v="25"/>
    <x v="0"/>
    <x v="0"/>
    <x v="0"/>
    <n v="250"/>
    <n v="320"/>
    <x v="3"/>
    <x v="3"/>
    <x v="0"/>
    <x v="0"/>
    <x v="0"/>
  </r>
  <r>
    <n v="10767"/>
    <s v="AGROSERVICIOS NEWEN SRL"/>
    <n v="10767"/>
    <x v="3"/>
    <x v="0"/>
    <x v="43"/>
    <x v="0"/>
    <n v="4"/>
    <n v="5"/>
    <n v="7"/>
    <n v="5"/>
    <n v="3"/>
    <n v="4"/>
    <n v="3"/>
    <n v="3"/>
    <n v="0"/>
    <n v="5"/>
    <n v="0"/>
    <n v="4"/>
    <n v="10"/>
    <n v="3"/>
    <n v="4"/>
    <n v="4"/>
    <n v="4"/>
    <n v="9"/>
    <n v="4"/>
    <n v="3"/>
    <n v="3"/>
    <x v="0"/>
    <x v="0"/>
    <x v="0"/>
    <n v="34"/>
    <n v="44"/>
    <x v="3"/>
    <x v="3"/>
    <x v="0"/>
    <x v="0"/>
    <x v="0"/>
  </r>
  <r>
    <n v="8664"/>
    <s v="FERESIN ANDRES ALEJANDRO"/>
    <n v="8664"/>
    <x v="3"/>
    <x v="0"/>
    <x v="96"/>
    <x v="0"/>
    <n v="8"/>
    <n v="9"/>
    <n v="4"/>
    <n v="5"/>
    <n v="6"/>
    <n v="7"/>
    <n v="12"/>
    <n v="8"/>
    <n v="6"/>
    <n v="6"/>
    <n v="4"/>
    <n v="4"/>
    <n v="4"/>
    <n v="6"/>
    <n v="16"/>
    <n v="16"/>
    <n v="12"/>
    <n v="19"/>
    <n v="7"/>
    <n v="5"/>
    <n v="3"/>
    <x v="0"/>
    <x v="0"/>
    <x v="0"/>
    <n v="65"/>
    <n v="88"/>
    <x v="3"/>
    <x v="3"/>
    <x v="0"/>
    <x v="0"/>
    <x v="0"/>
  </r>
  <r>
    <n v="9995"/>
    <s v="ESER RIVADAVIA SRL"/>
    <n v="9995"/>
    <x v="3"/>
    <x v="0"/>
    <x v="96"/>
    <x v="0"/>
    <n v="0"/>
    <n v="0"/>
    <n v="0"/>
    <n v="0"/>
    <n v="0"/>
    <n v="0"/>
    <n v="3"/>
    <n v="3"/>
    <n v="0"/>
    <n v="0"/>
    <n v="4"/>
    <n v="0"/>
    <n v="3"/>
    <n v="0"/>
    <n v="0"/>
    <n v="6"/>
    <n v="3"/>
    <n v="0"/>
    <n v="1"/>
    <n v="0"/>
    <n v="0"/>
    <x v="0"/>
    <x v="0"/>
    <x v="0"/>
    <n v="6"/>
    <n v="13"/>
    <x v="3"/>
    <x v="3"/>
    <x v="1"/>
    <x v="0"/>
    <x v="0"/>
  </r>
  <r>
    <n v="3751"/>
    <s v="CUCOTTI LAURA MERCEDES DEL L"/>
    <n v="3751"/>
    <x v="3"/>
    <x v="0"/>
    <x v="62"/>
    <x v="0"/>
    <n v="7"/>
    <n v="9"/>
    <n v="12"/>
    <n v="8"/>
    <n v="16"/>
    <n v="10"/>
    <n v="6"/>
    <n v="4"/>
    <n v="0"/>
    <n v="3"/>
    <n v="0"/>
    <n v="0"/>
    <n v="3"/>
    <n v="3"/>
    <n v="0"/>
    <n v="7"/>
    <n v="3"/>
    <n v="3"/>
    <n v="5"/>
    <n v="4"/>
    <n v="4"/>
    <x v="0"/>
    <x v="0"/>
    <x v="0"/>
    <n v="72"/>
    <n v="32"/>
    <x v="3"/>
    <x v="3"/>
    <x v="0"/>
    <x v="0"/>
    <x v="0"/>
  </r>
  <r>
    <n v="5550"/>
    <s v="SOTO HUGO FABRICIO"/>
    <n v="5550"/>
    <x v="6"/>
    <x v="1"/>
    <x v="6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6479"/>
    <s v="SOSA JORGE MARIO"/>
    <n v="6479"/>
    <x v="6"/>
    <x v="0"/>
    <x v="68"/>
    <x v="0"/>
    <n v="0"/>
    <n v="0"/>
    <n v="0"/>
    <n v="0"/>
    <n v="0"/>
    <n v="0"/>
    <n v="0"/>
    <n v="0"/>
    <n v="0"/>
    <n v="0"/>
    <n v="0"/>
    <n v="0"/>
    <n v="0"/>
    <n v="6"/>
    <n v="6"/>
    <n v="12"/>
    <n v="3"/>
    <n v="4"/>
    <n v="5"/>
    <n v="5"/>
    <n v="3"/>
    <x v="0"/>
    <x v="0"/>
    <x v="0"/>
    <n v="0"/>
    <n v="44"/>
    <x v="3"/>
    <x v="3"/>
    <x v="0"/>
    <x v="0"/>
    <x v="1"/>
  </r>
  <r>
    <n v="5720"/>
    <s v="SARGIOTTO HECTOR LEANDRO"/>
    <n v="5720"/>
    <x v="6"/>
    <x v="1"/>
    <x v="6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8481"/>
    <s v="M TAGLE HIJO Y CIA SACIF"/>
    <n v="8481"/>
    <x v="8"/>
    <x v="0"/>
    <x v="0"/>
    <x v="0"/>
    <n v="4"/>
    <n v="4"/>
    <n v="4"/>
    <n v="5"/>
    <n v="0"/>
    <n v="0"/>
    <n v="3"/>
    <n v="4"/>
    <n v="4"/>
    <n v="4"/>
    <n v="13"/>
    <n v="0"/>
    <n v="4"/>
    <n v="6"/>
    <n v="6"/>
    <n v="10"/>
    <n v="0"/>
    <n v="0"/>
    <n v="5"/>
    <n v="8"/>
    <n v="3"/>
    <x v="0"/>
    <x v="0"/>
    <x v="0"/>
    <n v="28"/>
    <n v="42"/>
    <x v="3"/>
    <x v="3"/>
    <x v="0"/>
    <x v="0"/>
    <x v="0"/>
  </r>
  <r>
    <n v="10241"/>
    <s v="ALVAREZ ESTEBAN DIONEL"/>
    <n v="10241"/>
    <x v="8"/>
    <x v="2"/>
    <x v="0"/>
    <x v="0"/>
    <n v="8"/>
    <n v="3"/>
    <n v="12"/>
    <n v="6"/>
    <n v="0"/>
    <n v="0"/>
    <n v="6"/>
    <n v="3"/>
    <n v="0"/>
    <n v="0"/>
    <n v="0"/>
    <n v="0"/>
    <n v="6"/>
    <n v="0"/>
    <n v="0"/>
    <n v="0"/>
    <n v="0"/>
    <n v="0"/>
    <n v="0"/>
    <n v="0"/>
    <n v="0"/>
    <x v="0"/>
    <x v="0"/>
    <x v="0"/>
    <n v="38"/>
    <n v="6"/>
    <x v="3"/>
    <x v="3"/>
    <x v="1"/>
    <x v="0"/>
    <x v="0"/>
  </r>
  <r>
    <n v="5028"/>
    <s v="TARDITTI LEONARDO ADRIAN Y MOINE SILVIA GRACIELA"/>
    <n v="5028"/>
    <x v="3"/>
    <x v="0"/>
    <x v="97"/>
    <x v="0"/>
    <n v="4"/>
    <n v="3"/>
    <n v="3"/>
    <n v="3"/>
    <n v="5"/>
    <n v="4"/>
    <n v="0"/>
    <n v="6"/>
    <n v="0"/>
    <n v="5"/>
    <n v="0"/>
    <n v="3"/>
    <n v="4"/>
    <n v="3"/>
    <n v="0"/>
    <n v="10"/>
    <n v="6"/>
    <n v="4"/>
    <n v="6"/>
    <n v="9"/>
    <n v="6"/>
    <x v="0"/>
    <x v="0"/>
    <x v="0"/>
    <n v="28"/>
    <n v="48"/>
    <x v="3"/>
    <x v="3"/>
    <x v="0"/>
    <x v="0"/>
    <x v="0"/>
  </r>
  <r>
    <n v="10480"/>
    <s v="VEGA MARIA ELENA"/>
    <n v="10480"/>
    <x v="6"/>
    <x v="1"/>
    <x v="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9332"/>
    <s v="DI NOTO DANIEL ROQUE"/>
    <n v="9332"/>
    <x v="6"/>
    <x v="1"/>
    <x v="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10462"/>
    <s v="GATTI EDUARDO HUGO"/>
    <n v="10462"/>
    <x v="6"/>
    <x v="1"/>
    <x v="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7661"/>
    <s v="ROBERTO R SCHOPF"/>
    <n v="7661"/>
    <x v="3"/>
    <x v="0"/>
    <x v="100"/>
    <x v="0"/>
    <n v="4"/>
    <n v="9"/>
    <n v="9"/>
    <n v="6"/>
    <n v="9"/>
    <n v="5"/>
    <n v="4"/>
    <n v="8"/>
    <n v="7"/>
    <n v="4"/>
    <n v="0"/>
    <n v="0"/>
    <n v="3"/>
    <n v="4"/>
    <n v="0"/>
    <n v="3"/>
    <n v="6"/>
    <n v="0"/>
    <n v="6"/>
    <n v="3"/>
    <n v="0"/>
    <x v="0"/>
    <x v="0"/>
    <x v="0"/>
    <n v="61"/>
    <n v="25"/>
    <x v="3"/>
    <x v="3"/>
    <x v="1"/>
    <x v="0"/>
    <x v="0"/>
  </r>
  <r>
    <n v="5007"/>
    <s v="GONZALEZ MORETTI NEBIO CESAR"/>
    <n v="5007"/>
    <x v="3"/>
    <x v="0"/>
    <x v="24"/>
    <x v="0"/>
    <n v="0"/>
    <n v="3"/>
    <n v="0"/>
    <n v="3"/>
    <n v="3"/>
    <n v="3"/>
    <n v="4"/>
    <n v="4"/>
    <n v="0"/>
    <n v="0"/>
    <n v="3"/>
    <n v="4"/>
    <n v="3"/>
    <n v="5"/>
    <n v="0"/>
    <n v="5"/>
    <n v="4"/>
    <n v="3"/>
    <n v="4"/>
    <n v="0"/>
    <n v="5"/>
    <x v="0"/>
    <x v="0"/>
    <x v="0"/>
    <n v="20"/>
    <n v="29"/>
    <x v="3"/>
    <x v="3"/>
    <x v="0"/>
    <x v="0"/>
    <x v="0"/>
  </r>
  <r>
    <n v="8184"/>
    <s v="BALDRICH ALDO JOSE"/>
    <n v="8184"/>
    <x v="6"/>
    <x v="0"/>
    <x v="48"/>
    <x v="0"/>
    <n v="0"/>
    <n v="0"/>
    <n v="0"/>
    <n v="0"/>
    <n v="3"/>
    <n v="0"/>
    <n v="0"/>
    <n v="0"/>
    <n v="0"/>
    <n v="0"/>
    <n v="3"/>
    <n v="0"/>
    <n v="0"/>
    <n v="0"/>
    <n v="0"/>
    <n v="0"/>
    <n v="0"/>
    <n v="3"/>
    <n v="4"/>
    <n v="3"/>
    <n v="0"/>
    <x v="0"/>
    <x v="0"/>
    <x v="0"/>
    <n v="3"/>
    <n v="10"/>
    <x v="3"/>
    <x v="3"/>
    <x v="1"/>
    <x v="0"/>
    <x v="0"/>
  </r>
  <r>
    <n v="9933"/>
    <s v="CHIALVO HORACIO DANIEL"/>
    <n v="9933"/>
    <x v="4"/>
    <x v="0"/>
    <x v="101"/>
    <x v="0"/>
    <n v="0"/>
    <n v="0"/>
    <n v="6"/>
    <n v="0"/>
    <n v="6"/>
    <n v="0"/>
    <n v="5"/>
    <n v="7"/>
    <n v="3"/>
    <n v="3"/>
    <n v="0"/>
    <n v="5"/>
    <n v="6"/>
    <n v="0"/>
    <n v="0"/>
    <n v="11"/>
    <n v="9"/>
    <n v="4"/>
    <n v="9"/>
    <n v="8"/>
    <n v="0"/>
    <x v="0"/>
    <x v="0"/>
    <x v="0"/>
    <n v="27"/>
    <n v="47"/>
    <x v="3"/>
    <x v="3"/>
    <x v="1"/>
    <x v="0"/>
    <x v="0"/>
  </r>
  <r>
    <n v="9242"/>
    <s v="BALANGIONE SRL"/>
    <n v="9242"/>
    <x v="6"/>
    <x v="0"/>
    <x v="5"/>
    <x v="0"/>
    <n v="0"/>
    <n v="0"/>
    <n v="0"/>
    <n v="10"/>
    <n v="0"/>
    <n v="0"/>
    <n v="0"/>
    <n v="0"/>
    <n v="0"/>
    <n v="0"/>
    <n v="7"/>
    <n v="0"/>
    <n v="0"/>
    <n v="0"/>
    <n v="0"/>
    <n v="0"/>
    <n v="11"/>
    <n v="0"/>
    <n v="0"/>
    <n v="0"/>
    <n v="3"/>
    <x v="0"/>
    <x v="0"/>
    <x v="0"/>
    <n v="10"/>
    <n v="14"/>
    <x v="3"/>
    <x v="3"/>
    <x v="0"/>
    <x v="0"/>
    <x v="0"/>
  </r>
  <r>
    <n v="5430"/>
    <s v="SUCESION DE GARCIA PABLO ARIEL"/>
    <n v="5430"/>
    <x v="7"/>
    <x v="0"/>
    <x v="86"/>
    <x v="0"/>
    <n v="10"/>
    <n v="4"/>
    <n v="2"/>
    <n v="7"/>
    <n v="7"/>
    <n v="0"/>
    <n v="3"/>
    <n v="4"/>
    <n v="7"/>
    <n v="9"/>
    <n v="4"/>
    <n v="0"/>
    <n v="0"/>
    <n v="9"/>
    <n v="0"/>
    <n v="7"/>
    <n v="3"/>
    <n v="7"/>
    <n v="17"/>
    <n v="3"/>
    <n v="3"/>
    <x v="0"/>
    <x v="0"/>
    <x v="0"/>
    <n v="44"/>
    <n v="49"/>
    <x v="3"/>
    <x v="3"/>
    <x v="0"/>
    <x v="0"/>
    <x v="0"/>
  </r>
  <r>
    <n v="5035"/>
    <s v="GROSSO GONZALO MARTIN Y GROSSO ROBERTINO"/>
    <n v="5035"/>
    <x v="6"/>
    <x v="1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7662"/>
    <s v="CAMMER SRL"/>
    <n v="7662"/>
    <x v="6"/>
    <x v="1"/>
    <x v="5"/>
    <x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0"/>
    <n v="0"/>
    <x v="3"/>
    <x v="3"/>
    <x v="1"/>
    <x v="1"/>
    <x v="0"/>
  </r>
  <r>
    <n v="4395"/>
    <s v="BONANNATA OSCAR"/>
    <n v="4395"/>
    <x v="7"/>
    <x v="0"/>
    <x v="102"/>
    <x v="0"/>
    <n v="1"/>
    <n v="4"/>
    <n v="3"/>
    <n v="3"/>
    <n v="0"/>
    <n v="1"/>
    <n v="0"/>
    <n v="0"/>
    <n v="0"/>
    <n v="0"/>
    <n v="0"/>
    <n v="0"/>
    <n v="5"/>
    <n v="1"/>
    <n v="0"/>
    <n v="3"/>
    <n v="0"/>
    <n v="3"/>
    <n v="0"/>
    <n v="3"/>
    <n v="3"/>
    <x v="0"/>
    <x v="0"/>
    <x v="0"/>
    <n v="12"/>
    <n v="18"/>
    <x v="3"/>
    <x v="3"/>
    <x v="0"/>
    <x v="0"/>
    <x v="0"/>
  </r>
  <r>
    <n v="10097"/>
    <s v="CUSSA LUIS ANTONIO"/>
    <n v="10097"/>
    <x v="7"/>
    <x v="1"/>
    <x v="103"/>
    <x v="0"/>
    <n v="0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0"/>
    <x v="0"/>
    <x v="0"/>
    <x v="0"/>
    <n v="20"/>
    <n v="0"/>
    <x v="3"/>
    <x v="3"/>
    <x v="1"/>
    <x v="1"/>
    <x v="0"/>
  </r>
  <r>
    <n v="9283"/>
    <s v="GEREVINI MARIA SOL"/>
    <n v="9283"/>
    <x v="7"/>
    <x v="0"/>
    <x v="104"/>
    <x v="0"/>
    <n v="0"/>
    <n v="7"/>
    <n v="6"/>
    <n v="6"/>
    <n v="3"/>
    <n v="0"/>
    <n v="12"/>
    <n v="0"/>
    <n v="0"/>
    <n v="7"/>
    <n v="3"/>
    <n v="4"/>
    <n v="11"/>
    <n v="5"/>
    <n v="0"/>
    <n v="3"/>
    <n v="9"/>
    <n v="6"/>
    <n v="0"/>
    <n v="3"/>
    <n v="3"/>
    <x v="0"/>
    <x v="0"/>
    <x v="0"/>
    <n v="34"/>
    <n v="40"/>
    <x v="3"/>
    <x v="3"/>
    <x v="0"/>
    <x v="0"/>
    <x v="0"/>
  </r>
  <r>
    <n v="10637"/>
    <s v="FAriasALEJANDRO"/>
    <n v="10637"/>
    <x v="7"/>
    <x v="0"/>
    <x v="104"/>
    <x v="0"/>
    <n v="13"/>
    <n v="24"/>
    <n v="13"/>
    <n v="10"/>
    <n v="10"/>
    <n v="16"/>
    <n v="7"/>
    <n v="6"/>
    <n v="6"/>
    <n v="18"/>
    <n v="3"/>
    <n v="12"/>
    <n v="20"/>
    <n v="25"/>
    <n v="1"/>
    <n v="17"/>
    <n v="23"/>
    <n v="11"/>
    <n v="18"/>
    <n v="12"/>
    <n v="0"/>
    <x v="0"/>
    <x v="0"/>
    <x v="0"/>
    <n v="105"/>
    <n v="127"/>
    <x v="3"/>
    <x v="3"/>
    <x v="1"/>
    <x v="0"/>
    <x v="0"/>
  </r>
  <r>
    <n v="7496"/>
    <s v="LOPEZ ROMINA NOELIA"/>
    <n v="7496"/>
    <x v="7"/>
    <x v="1"/>
    <x v="105"/>
    <x v="0"/>
    <n v="11"/>
    <n v="0"/>
    <n v="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x v="0"/>
    <x v="0"/>
    <x v="0"/>
    <n v="23"/>
    <n v="0"/>
    <x v="3"/>
    <x v="3"/>
    <x v="1"/>
    <x v="1"/>
    <x v="0"/>
  </r>
  <r>
    <n v="8121"/>
    <s v="MARTINEZ JAIME JEREMIAS"/>
    <n v="8121"/>
    <x v="7"/>
    <x v="1"/>
    <x v="87"/>
    <x v="0"/>
    <n v="0"/>
    <n v="3"/>
    <n v="0"/>
    <n v="3"/>
    <n v="3"/>
    <n v="3"/>
    <n v="1"/>
    <n v="0"/>
    <n v="3"/>
    <n v="0"/>
    <n v="0"/>
    <n v="0"/>
    <n v="0"/>
    <n v="0"/>
    <n v="0"/>
    <n v="0"/>
    <n v="0"/>
    <n v="0"/>
    <n v="0"/>
    <n v="0"/>
    <n v="0"/>
    <x v="0"/>
    <x v="0"/>
    <x v="0"/>
    <n v="16"/>
    <n v="0"/>
    <x v="3"/>
    <x v="3"/>
    <x v="1"/>
    <x v="1"/>
    <x v="0"/>
  </r>
  <r>
    <n v="10400"/>
    <s v="GAVOSTO DARIO FABIAN Y GAVOSTO MATIAS AUGUSTO"/>
    <n v="10400"/>
    <x v="6"/>
    <x v="0"/>
    <x v="106"/>
    <x v="0"/>
    <n v="6"/>
    <n v="0"/>
    <n v="8"/>
    <n v="3"/>
    <n v="7"/>
    <n v="6"/>
    <n v="6"/>
    <n v="0"/>
    <n v="0"/>
    <n v="6"/>
    <n v="6"/>
    <n v="3"/>
    <n v="7"/>
    <n v="9"/>
    <n v="0"/>
    <n v="13"/>
    <n v="12"/>
    <n v="13"/>
    <n v="6"/>
    <n v="6"/>
    <n v="3"/>
    <x v="0"/>
    <x v="0"/>
    <x v="0"/>
    <n v="36"/>
    <n v="69"/>
    <x v="3"/>
    <x v="3"/>
    <x v="0"/>
    <x v="0"/>
    <x v="0"/>
  </r>
  <r>
    <n v="10132"/>
    <s v="VILAR ISABEL"/>
    <n v="10132"/>
    <x v="11"/>
    <x v="1"/>
    <x v="3"/>
    <x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0"/>
    <x v="0"/>
    <x v="0"/>
    <n v="1"/>
    <n v="0"/>
    <x v="3"/>
    <x v="3"/>
    <x v="1"/>
    <x v="1"/>
    <x v="0"/>
  </r>
  <r>
    <n v="10710"/>
    <s v="FALCHINI ISARES JAVIER ROBERTO"/>
    <n v="10710"/>
    <x v="8"/>
    <x v="1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9273"/>
    <s v="MORALES ELIO DARIO DEL JESUS"/>
    <n v="9273"/>
    <x v="12"/>
    <x v="0"/>
    <x v="42"/>
    <x v="1"/>
    <n v="0"/>
    <n v="0"/>
    <n v="0"/>
    <n v="71"/>
    <n v="0"/>
    <n v="20"/>
    <n v="140"/>
    <n v="0"/>
    <n v="0"/>
    <n v="0"/>
    <n v="0"/>
    <n v="0"/>
    <n v="16"/>
    <n v="10"/>
    <n v="0"/>
    <n v="35"/>
    <n v="121"/>
    <n v="70"/>
    <n v="65"/>
    <n v="33"/>
    <n v="59"/>
    <x v="0"/>
    <x v="0"/>
    <x v="0"/>
    <n v="231"/>
    <n v="409"/>
    <x v="3"/>
    <x v="3"/>
    <x v="0"/>
    <x v="0"/>
    <x v="0"/>
  </r>
  <r>
    <n v="4282"/>
    <s v="HIDRABAT SA"/>
    <n v="4282"/>
    <x v="6"/>
    <x v="0"/>
    <x v="3"/>
    <x v="0"/>
    <n v="6"/>
    <n v="6"/>
    <n v="17"/>
    <n v="16"/>
    <n v="18"/>
    <n v="18"/>
    <n v="0"/>
    <n v="0"/>
    <n v="0"/>
    <n v="0"/>
    <n v="0"/>
    <n v="0"/>
    <n v="0"/>
    <n v="0"/>
    <n v="0"/>
    <n v="18"/>
    <n v="25"/>
    <n v="47"/>
    <n v="77"/>
    <n v="8"/>
    <n v="3"/>
    <x v="0"/>
    <x v="0"/>
    <x v="0"/>
    <n v="81"/>
    <n v="178"/>
    <x v="3"/>
    <x v="3"/>
    <x v="0"/>
    <x v="0"/>
    <x v="0"/>
  </r>
  <r>
    <n v="27317"/>
    <s v="VICARIO EUGENIO BRUNO "/>
    <n v="27317"/>
    <x v="4"/>
    <x v="0"/>
    <x v="3"/>
    <x v="0"/>
    <n v="0"/>
    <n v="0"/>
    <n v="6"/>
    <n v="0"/>
    <n v="7"/>
    <n v="0"/>
    <n v="0"/>
    <n v="0"/>
    <n v="0"/>
    <n v="0"/>
    <n v="4"/>
    <n v="0"/>
    <n v="5"/>
    <n v="0"/>
    <n v="0"/>
    <n v="11"/>
    <n v="2"/>
    <n v="4"/>
    <n v="10"/>
    <n v="0"/>
    <n v="0"/>
    <x v="0"/>
    <x v="0"/>
    <x v="0"/>
    <n v="13"/>
    <n v="32"/>
    <x v="3"/>
    <x v="3"/>
    <x v="1"/>
    <x v="0"/>
    <x v="0"/>
  </r>
  <r>
    <n v="27621"/>
    <s v="GRUPO LOS NOGALES"/>
    <n v="27621"/>
    <x v="1"/>
    <x v="0"/>
    <x v="54"/>
    <x v="0"/>
    <n v="0"/>
    <n v="0"/>
    <n v="3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0"/>
    <x v="0"/>
    <x v="0"/>
    <n v="5"/>
    <n v="2"/>
    <x v="3"/>
    <x v="3"/>
    <x v="0"/>
    <x v="0"/>
    <x v="0"/>
  </r>
  <r>
    <n v="8039"/>
    <s v="NAVALL HORACIO JAVIER"/>
    <n v="8039"/>
    <x v="3"/>
    <x v="0"/>
    <x v="107"/>
    <x v="0"/>
    <n v="3"/>
    <n v="0"/>
    <n v="0"/>
    <n v="3"/>
    <n v="0"/>
    <n v="0"/>
    <n v="0"/>
    <n v="0"/>
    <n v="0"/>
    <n v="0"/>
    <n v="0"/>
    <n v="0"/>
    <n v="3"/>
    <n v="3"/>
    <n v="2"/>
    <n v="7"/>
    <n v="0"/>
    <n v="3"/>
    <n v="11"/>
    <n v="0"/>
    <n v="4"/>
    <x v="0"/>
    <x v="0"/>
    <x v="0"/>
    <n v="6"/>
    <n v="33"/>
    <x v="3"/>
    <x v="3"/>
    <x v="0"/>
    <x v="0"/>
    <x v="0"/>
  </r>
  <r>
    <n v="3179"/>
    <s v="LEGUIZA LEANDRO JOSE LUIS"/>
    <n v="3179"/>
    <x v="12"/>
    <x v="0"/>
    <x v="108"/>
    <x v="1"/>
    <n v="10"/>
    <n v="3"/>
    <n v="7"/>
    <n v="9"/>
    <n v="5"/>
    <n v="8"/>
    <n v="0"/>
    <n v="5"/>
    <n v="3"/>
    <n v="0"/>
    <n v="7"/>
    <n v="6"/>
    <n v="11"/>
    <n v="8"/>
    <n v="0"/>
    <n v="6"/>
    <n v="15"/>
    <n v="17"/>
    <n v="18"/>
    <n v="6"/>
    <n v="10"/>
    <x v="0"/>
    <x v="0"/>
    <x v="0"/>
    <n v="50"/>
    <n v="91"/>
    <x v="3"/>
    <x v="3"/>
    <x v="0"/>
    <x v="0"/>
    <x v="0"/>
  </r>
  <r>
    <n v="27501"/>
    <s v="LYLA SRL"/>
    <n v="27501"/>
    <x v="2"/>
    <x v="0"/>
    <x v="64"/>
    <x v="0"/>
    <n v="0"/>
    <n v="0"/>
    <n v="2"/>
    <n v="2"/>
    <n v="1"/>
    <n v="1"/>
    <n v="3"/>
    <n v="3"/>
    <n v="2"/>
    <n v="4"/>
    <n v="2"/>
    <n v="3"/>
    <n v="1"/>
    <n v="3"/>
    <n v="0"/>
    <n v="3"/>
    <n v="4"/>
    <n v="9"/>
    <n v="7"/>
    <n v="3"/>
    <n v="0"/>
    <x v="0"/>
    <x v="0"/>
    <x v="0"/>
    <n v="14"/>
    <n v="30"/>
    <x v="3"/>
    <x v="3"/>
    <x v="1"/>
    <x v="0"/>
    <x v="0"/>
  </r>
  <r>
    <n v="29620"/>
    <s v="DANTE RAUL BRUNETTI"/>
    <n v="29620"/>
    <x v="2"/>
    <x v="0"/>
    <x v="109"/>
    <x v="0"/>
    <n v="0"/>
    <n v="0"/>
    <n v="0"/>
    <n v="0"/>
    <n v="0"/>
    <n v="0"/>
    <n v="0"/>
    <n v="8"/>
    <n v="7"/>
    <n v="0"/>
    <n v="2"/>
    <n v="0"/>
    <n v="9"/>
    <n v="7"/>
    <n v="9"/>
    <n v="20"/>
    <n v="19"/>
    <n v="38"/>
    <n v="18"/>
    <n v="4"/>
    <n v="10"/>
    <x v="0"/>
    <x v="0"/>
    <x v="0"/>
    <n v="15"/>
    <n v="134"/>
    <x v="3"/>
    <x v="3"/>
    <x v="0"/>
    <x v="0"/>
    <x v="0"/>
  </r>
  <r>
    <n v="27451"/>
    <s v="CENTIONI ALEXIS JAVIER"/>
    <n v="27451"/>
    <x v="6"/>
    <x v="0"/>
    <x v="110"/>
    <x v="0"/>
    <n v="0"/>
    <n v="0"/>
    <n v="4"/>
    <n v="3"/>
    <n v="7"/>
    <n v="6"/>
    <n v="3"/>
    <n v="3"/>
    <n v="3"/>
    <n v="4"/>
    <n v="4"/>
    <n v="6"/>
    <n v="6"/>
    <n v="3"/>
    <n v="0"/>
    <n v="7"/>
    <n v="11"/>
    <n v="6"/>
    <n v="5"/>
    <n v="6"/>
    <n v="3"/>
    <x v="0"/>
    <x v="0"/>
    <x v="0"/>
    <n v="29"/>
    <n v="47"/>
    <x v="3"/>
    <x v="3"/>
    <x v="0"/>
    <x v="0"/>
    <x v="0"/>
  </r>
  <r>
    <n v="28156"/>
    <s v="Peralta Jorge Gustavo"/>
    <n v="28156"/>
    <x v="4"/>
    <x v="0"/>
    <x v="111"/>
    <x v="0"/>
    <n v="0"/>
    <n v="0"/>
    <n v="0"/>
    <n v="9"/>
    <n v="0"/>
    <n v="7"/>
    <n v="0"/>
    <n v="0"/>
    <n v="0"/>
    <n v="0"/>
    <n v="6"/>
    <n v="0"/>
    <n v="6"/>
    <n v="6"/>
    <n v="0"/>
    <n v="6"/>
    <n v="0"/>
    <n v="9"/>
    <n v="12"/>
    <n v="0"/>
    <n v="0"/>
    <x v="0"/>
    <x v="0"/>
    <x v="0"/>
    <n v="16"/>
    <n v="39"/>
    <x v="3"/>
    <x v="3"/>
    <x v="1"/>
    <x v="0"/>
    <x v="0"/>
  </r>
  <r>
    <n v="8226"/>
    <s v="CUGAT NELZON JAVIER"/>
    <n v="8226"/>
    <x v="2"/>
    <x v="0"/>
    <x v="112"/>
    <x v="0"/>
    <n v="0"/>
    <n v="0"/>
    <n v="9"/>
    <n v="14"/>
    <n v="6"/>
    <n v="9"/>
    <n v="11"/>
    <n v="4"/>
    <n v="3"/>
    <n v="3"/>
    <n v="0"/>
    <n v="3"/>
    <n v="4"/>
    <n v="0"/>
    <n v="8"/>
    <n v="23"/>
    <n v="7"/>
    <n v="26"/>
    <n v="15"/>
    <n v="3"/>
    <n v="10"/>
    <x v="0"/>
    <x v="0"/>
    <x v="0"/>
    <n v="56"/>
    <n v="96"/>
    <x v="3"/>
    <x v="3"/>
    <x v="0"/>
    <x v="0"/>
    <x v="0"/>
  </r>
  <r>
    <n v="3675"/>
    <s v="CUGAT WILTON EDGARDO RAMON"/>
    <n v="3675"/>
    <x v="2"/>
    <x v="0"/>
    <x v="113"/>
    <x v="0"/>
    <n v="0"/>
    <n v="0"/>
    <n v="11"/>
    <n v="10"/>
    <n v="0"/>
    <n v="0"/>
    <n v="31"/>
    <n v="0"/>
    <n v="0"/>
    <n v="0"/>
    <n v="10"/>
    <n v="12"/>
    <n v="0"/>
    <n v="6"/>
    <n v="0"/>
    <n v="11"/>
    <n v="0"/>
    <n v="15"/>
    <n v="13"/>
    <n v="13"/>
    <n v="0"/>
    <x v="0"/>
    <x v="0"/>
    <x v="0"/>
    <n v="52"/>
    <n v="58"/>
    <x v="3"/>
    <x v="3"/>
    <x v="1"/>
    <x v="0"/>
    <x v="0"/>
  </r>
  <r>
    <n v="10322"/>
    <s v="GRANILLO MARIA LORENA"/>
    <n v="10322"/>
    <x v="12"/>
    <x v="0"/>
    <x v="114"/>
    <x v="1"/>
    <n v="5"/>
    <n v="3"/>
    <n v="4"/>
    <n v="4"/>
    <n v="0"/>
    <n v="6"/>
    <n v="6"/>
    <n v="3"/>
    <n v="3"/>
    <n v="3"/>
    <n v="0"/>
    <n v="3"/>
    <n v="3"/>
    <n v="0"/>
    <n v="0"/>
    <n v="7"/>
    <n v="7"/>
    <n v="12"/>
    <n v="16"/>
    <n v="3"/>
    <n v="6"/>
    <x v="0"/>
    <x v="0"/>
    <x v="0"/>
    <n v="34"/>
    <n v="54"/>
    <x v="3"/>
    <x v="3"/>
    <x v="0"/>
    <x v="0"/>
    <x v="0"/>
  </r>
  <r>
    <n v="4785"/>
    <s v="SALOMON JOSE FERNANDO"/>
    <n v="4785"/>
    <x v="12"/>
    <x v="0"/>
    <x v="115"/>
    <x v="1"/>
    <n v="3"/>
    <n v="2"/>
    <n v="8"/>
    <n v="3"/>
    <n v="5"/>
    <n v="6"/>
    <n v="6"/>
    <n v="3"/>
    <n v="3"/>
    <n v="5"/>
    <n v="3"/>
    <n v="0"/>
    <n v="6"/>
    <n v="3"/>
    <n v="3"/>
    <n v="9"/>
    <n v="4"/>
    <n v="0"/>
    <n v="5"/>
    <n v="0"/>
    <n v="6"/>
    <x v="0"/>
    <x v="0"/>
    <x v="0"/>
    <n v="39"/>
    <n v="36"/>
    <x v="3"/>
    <x v="3"/>
    <x v="0"/>
    <x v="0"/>
    <x v="0"/>
  </r>
  <r>
    <n v="7949"/>
    <s v="ALESSANDRONI HERALDO LUIS JOSE MA"/>
    <n v="7949"/>
    <x v="3"/>
    <x v="0"/>
    <x v="116"/>
    <x v="0"/>
    <n v="26"/>
    <n v="45"/>
    <n v="61"/>
    <n v="32"/>
    <n v="29"/>
    <n v="12"/>
    <n v="20"/>
    <n v="0"/>
    <n v="11"/>
    <n v="11"/>
    <n v="6"/>
    <n v="0"/>
    <n v="26"/>
    <n v="15"/>
    <n v="9"/>
    <n v="18"/>
    <n v="22"/>
    <n v="45"/>
    <n v="14"/>
    <n v="13"/>
    <n v="19"/>
    <x v="0"/>
    <x v="0"/>
    <x v="0"/>
    <n v="236"/>
    <n v="181"/>
    <x v="3"/>
    <x v="3"/>
    <x v="0"/>
    <x v="0"/>
    <x v="0"/>
  </r>
  <r>
    <n v="11045"/>
    <s v="COOPERATIVA AGRICOLA GANADERA CRUZ ALTA LTDA"/>
    <n v="11045"/>
    <x v="3"/>
    <x v="0"/>
    <x v="117"/>
    <x v="0"/>
    <n v="3"/>
    <n v="7"/>
    <n v="3"/>
    <n v="9"/>
    <n v="8"/>
    <n v="6"/>
    <n v="3"/>
    <n v="12"/>
    <n v="4"/>
    <n v="4"/>
    <n v="4"/>
    <n v="6"/>
    <n v="9"/>
    <n v="0"/>
    <n v="10"/>
    <n v="4"/>
    <n v="7"/>
    <n v="0"/>
    <n v="0"/>
    <n v="0"/>
    <n v="4"/>
    <x v="0"/>
    <x v="0"/>
    <x v="0"/>
    <n v="55"/>
    <n v="34"/>
    <x v="3"/>
    <x v="3"/>
    <x v="0"/>
    <x v="0"/>
    <x v="0"/>
  </r>
  <r>
    <n v="10945"/>
    <s v="CINGOLANI GERMAN Y CINGOLANI GUILLERMO S.H."/>
    <n v="10945"/>
    <x v="3"/>
    <x v="0"/>
    <x v="118"/>
    <x v="0"/>
    <n v="0"/>
    <n v="8"/>
    <n v="8"/>
    <n v="5"/>
    <n v="11"/>
    <n v="0"/>
    <n v="3"/>
    <n v="0"/>
    <n v="0"/>
    <n v="6"/>
    <n v="3"/>
    <n v="0"/>
    <n v="3"/>
    <n v="0"/>
    <n v="0"/>
    <n v="3"/>
    <n v="5"/>
    <n v="4"/>
    <n v="3"/>
    <n v="4"/>
    <n v="3"/>
    <x v="0"/>
    <x v="0"/>
    <x v="0"/>
    <n v="35"/>
    <n v="25"/>
    <x v="3"/>
    <x v="3"/>
    <x v="0"/>
    <x v="0"/>
    <x v="0"/>
  </r>
  <r>
    <n v="29475"/>
    <s v="AGRO COMERCIAL SRL"/>
    <n v="29475"/>
    <x v="3"/>
    <x v="1"/>
    <x v="119"/>
    <x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x v="0"/>
    <x v="0"/>
    <x v="0"/>
    <n v="6"/>
    <n v="0"/>
    <x v="3"/>
    <x v="3"/>
    <x v="1"/>
    <x v="1"/>
    <x v="0"/>
  </r>
  <r>
    <n v="6213"/>
    <s v="SUCESION DE MOLINA JUAN CARLOS"/>
    <n v="6213"/>
    <x v="3"/>
    <x v="0"/>
    <x v="120"/>
    <x v="0"/>
    <n v="0"/>
    <n v="0"/>
    <n v="4"/>
    <n v="3"/>
    <n v="3"/>
    <n v="3"/>
    <n v="3"/>
    <n v="0"/>
    <n v="0"/>
    <n v="0"/>
    <n v="3"/>
    <n v="3"/>
    <n v="0"/>
    <n v="5"/>
    <n v="0"/>
    <n v="6"/>
    <n v="3"/>
    <n v="5"/>
    <n v="0"/>
    <n v="0"/>
    <n v="3"/>
    <x v="0"/>
    <x v="0"/>
    <x v="0"/>
    <n v="16"/>
    <n v="22"/>
    <x v="3"/>
    <x v="3"/>
    <x v="0"/>
    <x v="0"/>
    <x v="0"/>
  </r>
  <r>
    <n v="5186"/>
    <s v="QUIJADA ALINA BRIGIDA"/>
    <n v="5186"/>
    <x v="3"/>
    <x v="2"/>
    <x v="24"/>
    <x v="0"/>
    <n v="3"/>
    <n v="0"/>
    <n v="0"/>
    <n v="0"/>
    <n v="3"/>
    <n v="3"/>
    <n v="0"/>
    <n v="0"/>
    <n v="0"/>
    <n v="4"/>
    <n v="0"/>
    <n v="0"/>
    <n v="6"/>
    <n v="0"/>
    <n v="0"/>
    <n v="0"/>
    <n v="0"/>
    <n v="0"/>
    <n v="0"/>
    <n v="0"/>
    <n v="0"/>
    <x v="0"/>
    <x v="0"/>
    <x v="0"/>
    <n v="9"/>
    <n v="6"/>
    <x v="3"/>
    <x v="3"/>
    <x v="1"/>
    <x v="0"/>
    <x v="0"/>
  </r>
  <r>
    <n v="7437"/>
    <s v="TAMED SA"/>
    <n v="7437"/>
    <x v="6"/>
    <x v="0"/>
    <x v="68"/>
    <x v="0"/>
    <n v="5"/>
    <n v="0"/>
    <n v="9"/>
    <n v="7"/>
    <n v="0"/>
    <n v="26"/>
    <n v="1"/>
    <n v="0"/>
    <n v="5"/>
    <n v="0"/>
    <n v="4"/>
    <n v="0"/>
    <n v="9"/>
    <n v="6"/>
    <n v="5"/>
    <n v="11"/>
    <n v="20"/>
    <n v="19"/>
    <n v="5"/>
    <n v="5"/>
    <n v="0"/>
    <x v="0"/>
    <x v="0"/>
    <x v="0"/>
    <n v="53"/>
    <n v="80"/>
    <x v="3"/>
    <x v="3"/>
    <x v="1"/>
    <x v="0"/>
    <x v="0"/>
  </r>
  <r>
    <n v="6796"/>
    <s v="GOMEZ FERNANDO DANIELA"/>
    <n v="6796"/>
    <x v="6"/>
    <x v="2"/>
    <x v="121"/>
    <x v="0"/>
    <n v="0"/>
    <n v="0"/>
    <n v="0"/>
    <n v="0"/>
    <n v="0"/>
    <n v="0"/>
    <n v="6"/>
    <n v="0"/>
    <n v="0"/>
    <n v="0"/>
    <n v="2"/>
    <n v="2"/>
    <n v="0"/>
    <n v="0"/>
    <n v="0"/>
    <n v="0"/>
    <n v="0"/>
    <n v="0"/>
    <n v="0"/>
    <n v="0"/>
    <n v="0"/>
    <x v="0"/>
    <x v="0"/>
    <x v="0"/>
    <n v="6"/>
    <n v="0"/>
    <x v="3"/>
    <x v="3"/>
    <x v="1"/>
    <x v="1"/>
    <x v="0"/>
  </r>
  <r>
    <n v="5588"/>
    <s v="TUMAN SA"/>
    <n v="5588"/>
    <x v="6"/>
    <x v="0"/>
    <x v="122"/>
    <x v="0"/>
    <n v="3"/>
    <n v="0"/>
    <n v="3"/>
    <n v="1"/>
    <n v="3"/>
    <n v="1"/>
    <n v="0"/>
    <n v="1"/>
    <n v="0"/>
    <n v="0"/>
    <n v="0"/>
    <n v="0"/>
    <n v="0"/>
    <n v="6"/>
    <n v="0"/>
    <n v="5"/>
    <n v="6"/>
    <n v="5"/>
    <n v="0"/>
    <n v="3"/>
    <n v="0"/>
    <x v="0"/>
    <x v="0"/>
    <x v="0"/>
    <n v="12"/>
    <n v="25"/>
    <x v="3"/>
    <x v="3"/>
    <x v="1"/>
    <x v="0"/>
    <x v="0"/>
  </r>
  <r>
    <n v="7619"/>
    <s v="MARCHISONE SA"/>
    <n v="7619"/>
    <x v="6"/>
    <x v="0"/>
    <x v="123"/>
    <x v="0"/>
    <n v="8"/>
    <n v="0"/>
    <n v="3"/>
    <n v="0"/>
    <n v="0"/>
    <n v="7"/>
    <n v="0"/>
    <n v="8"/>
    <n v="0"/>
    <n v="6"/>
    <n v="0"/>
    <n v="0"/>
    <n v="0"/>
    <n v="6"/>
    <n v="2"/>
    <n v="0"/>
    <n v="0"/>
    <n v="16"/>
    <n v="0"/>
    <n v="0"/>
    <n v="4"/>
    <x v="0"/>
    <x v="0"/>
    <x v="0"/>
    <n v="26"/>
    <n v="28"/>
    <x v="3"/>
    <x v="3"/>
    <x v="0"/>
    <x v="0"/>
    <x v="0"/>
  </r>
  <r>
    <n v="7331"/>
    <s v="CARDOSO JUAN CARLOS"/>
    <n v="7331"/>
    <x v="4"/>
    <x v="0"/>
    <x v="124"/>
    <x v="0"/>
    <n v="2"/>
    <n v="4"/>
    <n v="13"/>
    <n v="10"/>
    <n v="12"/>
    <n v="12"/>
    <n v="12"/>
    <n v="13"/>
    <n v="6"/>
    <n v="0"/>
    <n v="6"/>
    <n v="0"/>
    <n v="13"/>
    <n v="3"/>
    <n v="7"/>
    <n v="8"/>
    <n v="6"/>
    <n v="8"/>
    <n v="11"/>
    <n v="0"/>
    <n v="4"/>
    <x v="0"/>
    <x v="0"/>
    <x v="0"/>
    <n v="84"/>
    <n v="60"/>
    <x v="3"/>
    <x v="3"/>
    <x v="0"/>
    <x v="0"/>
    <x v="0"/>
  </r>
  <r>
    <n v="8524"/>
    <s v="PETENATTI PABLO MARTIN"/>
    <n v="8524"/>
    <x v="4"/>
    <x v="0"/>
    <x v="125"/>
    <x v="0"/>
    <n v="0"/>
    <n v="0"/>
    <n v="3"/>
    <n v="5"/>
    <n v="9"/>
    <n v="0"/>
    <n v="4"/>
    <n v="0"/>
    <n v="0"/>
    <n v="3"/>
    <n v="3"/>
    <n v="3"/>
    <n v="0"/>
    <n v="0"/>
    <n v="0"/>
    <n v="0"/>
    <n v="3"/>
    <n v="6"/>
    <n v="0"/>
    <n v="0"/>
    <n v="0"/>
    <x v="0"/>
    <x v="0"/>
    <x v="0"/>
    <n v="21"/>
    <n v="9"/>
    <x v="3"/>
    <x v="3"/>
    <x v="1"/>
    <x v="0"/>
    <x v="0"/>
  </r>
  <r>
    <n v="4441"/>
    <s v="PEREZ ROSSI JAVIER GUSTAVO"/>
    <n v="4441"/>
    <x v="7"/>
    <x v="0"/>
    <x v="86"/>
    <x v="0"/>
    <n v="15"/>
    <n v="0"/>
    <n v="0"/>
    <n v="2"/>
    <n v="3"/>
    <n v="9"/>
    <n v="13"/>
    <n v="0"/>
    <n v="4"/>
    <n v="14"/>
    <n v="7"/>
    <n v="0"/>
    <n v="8"/>
    <n v="14"/>
    <n v="0"/>
    <n v="12"/>
    <n v="9"/>
    <n v="16"/>
    <n v="11"/>
    <n v="14"/>
    <n v="14"/>
    <x v="0"/>
    <x v="0"/>
    <x v="0"/>
    <n v="46"/>
    <n v="98"/>
    <x v="3"/>
    <x v="3"/>
    <x v="0"/>
    <x v="0"/>
    <x v="0"/>
  </r>
  <r>
    <n v="11117"/>
    <s v="DNG SRL"/>
    <n v="11117"/>
    <x v="7"/>
    <x v="2"/>
    <x v="86"/>
    <x v="0"/>
    <n v="0"/>
    <n v="0"/>
    <n v="0"/>
    <n v="0"/>
    <n v="0"/>
    <n v="0"/>
    <n v="0"/>
    <n v="0"/>
    <n v="18"/>
    <n v="0"/>
    <n v="0"/>
    <n v="20"/>
    <n v="0"/>
    <n v="0"/>
    <n v="0"/>
    <n v="0"/>
    <n v="0"/>
    <n v="0"/>
    <n v="0"/>
    <n v="0"/>
    <n v="0"/>
    <x v="0"/>
    <x v="0"/>
    <x v="0"/>
    <n v="18"/>
    <n v="0"/>
    <x v="3"/>
    <x v="3"/>
    <x v="1"/>
    <x v="1"/>
    <x v="0"/>
  </r>
  <r>
    <n v="3530"/>
    <s v="CAMOLOTO MARCOS DANILO"/>
    <n v="3530"/>
    <x v="6"/>
    <x v="1"/>
    <x v="3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4"/>
    <n v="0"/>
    <x v="3"/>
    <x v="3"/>
    <x v="1"/>
    <x v="1"/>
    <x v="0"/>
  </r>
  <r>
    <n v="5299"/>
    <s v="BUSTOS MARIANO GASTON"/>
    <n v="5299"/>
    <x v="6"/>
    <x v="0"/>
    <x v="3"/>
    <x v="0"/>
    <n v="0"/>
    <n v="0"/>
    <n v="14"/>
    <n v="0"/>
    <n v="0"/>
    <n v="0"/>
    <n v="0"/>
    <n v="0"/>
    <n v="0"/>
    <n v="0"/>
    <n v="11"/>
    <n v="0"/>
    <n v="8"/>
    <n v="0"/>
    <n v="0"/>
    <n v="3"/>
    <n v="0"/>
    <n v="3"/>
    <n v="6"/>
    <n v="0"/>
    <n v="0"/>
    <x v="0"/>
    <x v="0"/>
    <x v="0"/>
    <n v="14"/>
    <n v="20"/>
    <x v="3"/>
    <x v="3"/>
    <x v="1"/>
    <x v="0"/>
    <x v="0"/>
  </r>
  <r>
    <n v="7933"/>
    <s v="BERTOTTO JOSE LUIS"/>
    <n v="7933"/>
    <x v="6"/>
    <x v="1"/>
    <x v="126"/>
    <x v="0"/>
    <n v="0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x v="0"/>
    <x v="0"/>
    <x v="0"/>
    <n v="9"/>
    <n v="0"/>
    <x v="3"/>
    <x v="3"/>
    <x v="1"/>
    <x v="1"/>
    <x v="0"/>
  </r>
  <r>
    <n v="4223"/>
    <s v="TONEATTI MONICA LILIANA"/>
    <n v="4223"/>
    <x v="2"/>
    <x v="0"/>
    <x v="64"/>
    <x v="0"/>
    <n v="5"/>
    <n v="4"/>
    <n v="6"/>
    <n v="0"/>
    <n v="0"/>
    <n v="6"/>
    <n v="4"/>
    <n v="6"/>
    <n v="6"/>
    <n v="10"/>
    <n v="4"/>
    <n v="0"/>
    <n v="6"/>
    <n v="7"/>
    <n v="8"/>
    <n v="7"/>
    <n v="4"/>
    <n v="0"/>
    <n v="0"/>
    <n v="0"/>
    <n v="3"/>
    <x v="0"/>
    <x v="0"/>
    <x v="0"/>
    <n v="37"/>
    <n v="35"/>
    <x v="3"/>
    <x v="3"/>
    <x v="0"/>
    <x v="0"/>
    <x v="0"/>
  </r>
  <r>
    <n v="4347"/>
    <s v="FROLA ALDO JOSE"/>
    <n v="4347"/>
    <x v="2"/>
    <x v="0"/>
    <x v="127"/>
    <x v="0"/>
    <n v="0"/>
    <n v="4"/>
    <n v="2"/>
    <n v="0"/>
    <n v="0"/>
    <n v="4"/>
    <n v="0"/>
    <n v="0"/>
    <n v="0"/>
    <n v="0"/>
    <n v="0"/>
    <n v="0"/>
    <n v="0"/>
    <n v="4"/>
    <n v="0"/>
    <n v="6"/>
    <n v="0"/>
    <n v="2"/>
    <n v="5"/>
    <n v="0"/>
    <n v="0"/>
    <x v="0"/>
    <x v="0"/>
    <x v="0"/>
    <n v="10"/>
    <n v="17"/>
    <x v="3"/>
    <x v="3"/>
    <x v="1"/>
    <x v="0"/>
    <x v="0"/>
  </r>
  <r>
    <n v="3809"/>
    <s v="BRIZZIO HECTOR DOMINGO"/>
    <n v="3809"/>
    <x v="6"/>
    <x v="0"/>
    <x v="65"/>
    <x v="0"/>
    <n v="10"/>
    <n v="10"/>
    <n v="10"/>
    <n v="10"/>
    <n v="10"/>
    <n v="10"/>
    <n v="11"/>
    <n v="19"/>
    <n v="0"/>
    <n v="12"/>
    <n v="7"/>
    <n v="5"/>
    <n v="16"/>
    <n v="10"/>
    <n v="0"/>
    <n v="18"/>
    <n v="18"/>
    <n v="11"/>
    <n v="12"/>
    <n v="3"/>
    <n v="3"/>
    <x v="0"/>
    <x v="0"/>
    <x v="0"/>
    <n v="90"/>
    <n v="91"/>
    <x v="3"/>
    <x v="3"/>
    <x v="0"/>
    <x v="0"/>
    <x v="0"/>
  </r>
  <r>
    <n v="8490"/>
    <s v="VENIER CARLOS FEDERICO"/>
    <n v="8490"/>
    <x v="4"/>
    <x v="0"/>
    <x v="124"/>
    <x v="0"/>
    <n v="4"/>
    <n v="4"/>
    <n v="4"/>
    <n v="4"/>
    <n v="3"/>
    <n v="3"/>
    <n v="3"/>
    <n v="0"/>
    <n v="3"/>
    <n v="3"/>
    <n v="0"/>
    <n v="3"/>
    <n v="3"/>
    <n v="4"/>
    <n v="0"/>
    <n v="4"/>
    <n v="3"/>
    <n v="3"/>
    <n v="4"/>
    <n v="2"/>
    <n v="3"/>
    <x v="0"/>
    <x v="0"/>
    <x v="0"/>
    <n v="28"/>
    <n v="26"/>
    <x v="3"/>
    <x v="3"/>
    <x v="0"/>
    <x v="0"/>
    <x v="0"/>
  </r>
  <r>
    <n v="8087"/>
    <s v="COLAZO ANGEL MANUEL"/>
    <n v="8087"/>
    <x v="4"/>
    <x v="0"/>
    <x v="128"/>
    <x v="0"/>
    <n v="3"/>
    <n v="3"/>
    <n v="3"/>
    <n v="6"/>
    <n v="0"/>
    <n v="6"/>
    <n v="0"/>
    <n v="0"/>
    <n v="0"/>
    <n v="0"/>
    <n v="0"/>
    <n v="0"/>
    <n v="0"/>
    <n v="0"/>
    <n v="0"/>
    <n v="0"/>
    <n v="0"/>
    <n v="3"/>
    <n v="4"/>
    <n v="0"/>
    <n v="0"/>
    <x v="0"/>
    <x v="0"/>
    <x v="0"/>
    <n v="21"/>
    <n v="7"/>
    <x v="3"/>
    <x v="3"/>
    <x v="1"/>
    <x v="0"/>
    <x v="0"/>
  </r>
  <r>
    <n v="6836"/>
    <s v="MASANTE CELIA MARGARITA"/>
    <n v="6836"/>
    <x v="4"/>
    <x v="0"/>
    <x v="77"/>
    <x v="0"/>
    <n v="6"/>
    <n v="3"/>
    <n v="0"/>
    <n v="4"/>
    <n v="0"/>
    <n v="6"/>
    <n v="10"/>
    <n v="0"/>
    <n v="7"/>
    <n v="0"/>
    <n v="0"/>
    <n v="0"/>
    <n v="4"/>
    <n v="4"/>
    <n v="0"/>
    <n v="19"/>
    <n v="10"/>
    <n v="0"/>
    <n v="0"/>
    <n v="4"/>
    <n v="4"/>
    <x v="0"/>
    <x v="0"/>
    <x v="0"/>
    <n v="36"/>
    <n v="45"/>
    <x v="3"/>
    <x v="3"/>
    <x v="0"/>
    <x v="0"/>
    <x v="0"/>
  </r>
  <r>
    <n v="28320"/>
    <s v="SERASSIO MAURICIO"/>
    <n v="28320"/>
    <x v="7"/>
    <x v="0"/>
    <x v="129"/>
    <x v="0"/>
    <n v="0"/>
    <n v="0"/>
    <n v="0"/>
    <n v="0"/>
    <n v="3"/>
    <n v="3"/>
    <n v="0"/>
    <n v="0"/>
    <n v="3"/>
    <n v="0"/>
    <n v="3"/>
    <n v="0"/>
    <n v="10"/>
    <n v="0"/>
    <n v="0"/>
    <n v="0"/>
    <n v="0"/>
    <n v="5"/>
    <n v="0"/>
    <n v="0"/>
    <n v="4"/>
    <x v="0"/>
    <x v="0"/>
    <x v="0"/>
    <n v="9"/>
    <n v="19"/>
    <x v="3"/>
    <x v="3"/>
    <x v="0"/>
    <x v="0"/>
    <x v="0"/>
  </r>
  <r>
    <n v="3877"/>
    <s v="AVARO RUBEN OSMAR"/>
    <n v="3877"/>
    <x v="4"/>
    <x v="0"/>
    <x v="111"/>
    <x v="0"/>
    <n v="3"/>
    <n v="3"/>
    <n v="0"/>
    <n v="0"/>
    <n v="3"/>
    <n v="3"/>
    <n v="3"/>
    <n v="0"/>
    <n v="3"/>
    <n v="0"/>
    <n v="0"/>
    <n v="0"/>
    <n v="3"/>
    <n v="3"/>
    <n v="3"/>
    <n v="0"/>
    <n v="0"/>
    <n v="6"/>
    <n v="3"/>
    <n v="0"/>
    <n v="0"/>
    <x v="0"/>
    <x v="0"/>
    <x v="0"/>
    <n v="18"/>
    <n v="18"/>
    <x v="3"/>
    <x v="3"/>
    <x v="1"/>
    <x v="0"/>
    <x v="0"/>
  </r>
  <r>
    <n v="7764"/>
    <s v="YBARRA IVAN LUDOVICO"/>
    <n v="7764"/>
    <x v="6"/>
    <x v="1"/>
    <x v="3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"/>
    <n v="0"/>
    <x v="3"/>
    <x v="3"/>
    <x v="1"/>
    <x v="1"/>
    <x v="0"/>
  </r>
  <r>
    <n v="5240"/>
    <s v="JUAN CARLOS TALLONE"/>
    <n v="5240"/>
    <x v="4"/>
    <x v="2"/>
    <x v="130"/>
    <x v="0"/>
    <n v="0"/>
    <n v="0"/>
    <n v="2"/>
    <n v="0"/>
    <n v="0"/>
    <n v="3"/>
    <n v="0"/>
    <n v="0"/>
    <n v="0"/>
    <n v="3"/>
    <n v="0"/>
    <n v="0"/>
    <n v="0"/>
    <n v="1"/>
    <n v="1"/>
    <n v="0"/>
    <n v="0"/>
    <n v="0"/>
    <n v="0"/>
    <n v="0"/>
    <n v="0"/>
    <x v="0"/>
    <x v="0"/>
    <x v="0"/>
    <n v="5"/>
    <n v="2"/>
    <x v="3"/>
    <x v="3"/>
    <x v="1"/>
    <x v="0"/>
    <x v="0"/>
  </r>
  <r>
    <n v="8416"/>
    <s v="NICOLAI JOSE AGUSTIN"/>
    <n v="8416"/>
    <x v="3"/>
    <x v="1"/>
    <x v="3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"/>
    <n v="0"/>
    <x v="3"/>
    <x v="3"/>
    <x v="1"/>
    <x v="1"/>
    <x v="0"/>
  </r>
  <r>
    <n v="10399"/>
    <s v="CRESPIN DAMIAN JOSE"/>
    <n v="10399"/>
    <x v="6"/>
    <x v="1"/>
    <x v="3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"/>
    <n v="0"/>
    <x v="3"/>
    <x v="3"/>
    <x v="1"/>
    <x v="1"/>
    <x v="0"/>
  </r>
  <r>
    <n v="27622"/>
    <s v="PINTOS PAULO"/>
    <n v="27622"/>
    <x v="1"/>
    <x v="2"/>
    <x v="53"/>
    <x v="0"/>
    <n v="0"/>
    <n v="0"/>
    <n v="6"/>
    <n v="10"/>
    <n v="12"/>
    <n v="13"/>
    <n v="25"/>
    <n v="15"/>
    <n v="0"/>
    <n v="7"/>
    <n v="1"/>
    <n v="4"/>
    <n v="0"/>
    <n v="0"/>
    <n v="0"/>
    <n v="0"/>
    <n v="0"/>
    <n v="0"/>
    <n v="0"/>
    <n v="0"/>
    <n v="0"/>
    <x v="0"/>
    <x v="0"/>
    <x v="0"/>
    <n v="81"/>
    <n v="0"/>
    <x v="3"/>
    <x v="3"/>
    <x v="1"/>
    <x v="1"/>
    <x v="0"/>
  </r>
  <r>
    <n v="3062"/>
    <s v="LANTIERI CHRISTIAN DARIO"/>
    <n v="3062"/>
    <x v="1"/>
    <x v="2"/>
    <x v="131"/>
    <x v="0"/>
    <n v="9"/>
    <n v="12"/>
    <n v="0"/>
    <n v="20"/>
    <n v="3"/>
    <n v="20"/>
    <n v="12"/>
    <n v="3"/>
    <n v="28"/>
    <n v="18"/>
    <n v="6"/>
    <n v="0"/>
    <n v="0"/>
    <n v="0"/>
    <n v="0"/>
    <n v="0"/>
    <n v="0"/>
    <n v="0"/>
    <n v="0"/>
    <n v="0"/>
    <n v="0"/>
    <x v="0"/>
    <x v="0"/>
    <x v="0"/>
    <n v="107"/>
    <n v="0"/>
    <x v="3"/>
    <x v="3"/>
    <x v="1"/>
    <x v="1"/>
    <x v="0"/>
  </r>
  <r>
    <n v="10369"/>
    <s v="AUTOCOM S.R.L."/>
    <n v="10369"/>
    <x v="12"/>
    <x v="0"/>
    <x v="42"/>
    <x v="1"/>
    <n v="25"/>
    <n v="8"/>
    <n v="0"/>
    <n v="46"/>
    <n v="0"/>
    <n v="13"/>
    <n v="0"/>
    <n v="20"/>
    <n v="0"/>
    <n v="11"/>
    <n v="0"/>
    <n v="14"/>
    <n v="13"/>
    <n v="22"/>
    <n v="0"/>
    <n v="61"/>
    <n v="0"/>
    <n v="60"/>
    <n v="0"/>
    <n v="0"/>
    <n v="0"/>
    <x v="0"/>
    <x v="0"/>
    <x v="0"/>
    <n v="112"/>
    <n v="156"/>
    <x v="3"/>
    <x v="3"/>
    <x v="1"/>
    <x v="0"/>
    <x v="0"/>
  </r>
  <r>
    <n v="5162"/>
    <s v="QUIROGA EMILIANO MARTIN"/>
    <n v="5162"/>
    <x v="12"/>
    <x v="0"/>
    <x v="42"/>
    <x v="1"/>
    <n v="2"/>
    <n v="9"/>
    <n v="3"/>
    <n v="0"/>
    <n v="3"/>
    <n v="0"/>
    <n v="0"/>
    <n v="3"/>
    <n v="3"/>
    <n v="0"/>
    <n v="7"/>
    <n v="3"/>
    <n v="3"/>
    <n v="3"/>
    <n v="0"/>
    <n v="0"/>
    <n v="0"/>
    <n v="3"/>
    <n v="0"/>
    <n v="0"/>
    <n v="4"/>
    <x v="0"/>
    <x v="0"/>
    <x v="0"/>
    <n v="23"/>
    <n v="13"/>
    <x v="3"/>
    <x v="3"/>
    <x v="0"/>
    <x v="0"/>
    <x v="0"/>
  </r>
  <r>
    <n v="9785"/>
    <s v="LUKASIEWICZ JOSE LUIS"/>
    <n v="9785"/>
    <x v="4"/>
    <x v="0"/>
    <x v="75"/>
    <x v="0"/>
    <n v="23"/>
    <n v="7"/>
    <n v="8"/>
    <n v="10"/>
    <n v="16"/>
    <n v="19"/>
    <n v="14"/>
    <n v="10"/>
    <n v="7"/>
    <n v="12"/>
    <n v="6"/>
    <n v="6"/>
    <n v="7"/>
    <n v="4"/>
    <n v="0"/>
    <n v="16"/>
    <n v="8"/>
    <n v="12"/>
    <n v="5"/>
    <n v="4"/>
    <n v="9"/>
    <x v="0"/>
    <x v="0"/>
    <x v="0"/>
    <n v="114"/>
    <n v="65"/>
    <x v="3"/>
    <x v="3"/>
    <x v="0"/>
    <x v="0"/>
    <x v="0"/>
  </r>
  <r>
    <n v="3219"/>
    <s v="NEUMATICOS BELGRANO SA"/>
    <n v="3219"/>
    <x v="7"/>
    <x v="0"/>
    <x v="87"/>
    <x v="0"/>
    <n v="7"/>
    <n v="30"/>
    <n v="13"/>
    <n v="34"/>
    <n v="23"/>
    <n v="4"/>
    <n v="26"/>
    <n v="39"/>
    <n v="8"/>
    <n v="24"/>
    <n v="23"/>
    <n v="20"/>
    <n v="14"/>
    <n v="30"/>
    <n v="5"/>
    <n v="25"/>
    <n v="30"/>
    <n v="34"/>
    <n v="18"/>
    <n v="21"/>
    <n v="6"/>
    <x v="0"/>
    <x v="0"/>
    <x v="0"/>
    <n v="184"/>
    <n v="183"/>
    <x v="3"/>
    <x v="3"/>
    <x v="0"/>
    <x v="0"/>
    <x v="0"/>
  </r>
  <r>
    <n v="29448"/>
    <s v="OCHOA JUAN RODOLFO"/>
    <n v="29448"/>
    <x v="4"/>
    <x v="0"/>
    <x v="111"/>
    <x v="0"/>
    <n v="0"/>
    <n v="0"/>
    <n v="0"/>
    <n v="0"/>
    <n v="0"/>
    <n v="0"/>
    <n v="9"/>
    <n v="11"/>
    <n v="0"/>
    <n v="3"/>
    <n v="0"/>
    <n v="3"/>
    <n v="13"/>
    <n v="6"/>
    <n v="6"/>
    <n v="26"/>
    <n v="28"/>
    <n v="27"/>
    <n v="29"/>
    <n v="17"/>
    <n v="19"/>
    <x v="0"/>
    <x v="0"/>
    <x v="0"/>
    <n v="20"/>
    <n v="171"/>
    <x v="3"/>
    <x v="3"/>
    <x v="0"/>
    <x v="0"/>
    <x v="0"/>
  </r>
  <r>
    <n v="31668"/>
    <s v="PEANO EDUARDO OMAR"/>
    <n v="31668"/>
    <x v="7"/>
    <x v="2"/>
    <x v="132"/>
    <x v="0"/>
    <n v="0"/>
    <n v="0"/>
    <n v="0"/>
    <n v="0"/>
    <n v="0"/>
    <n v="0"/>
    <n v="0"/>
    <n v="0"/>
    <n v="0"/>
    <n v="14"/>
    <n v="0"/>
    <n v="0"/>
    <n v="0"/>
    <n v="0"/>
    <n v="0"/>
    <n v="8"/>
    <n v="14"/>
    <n v="0"/>
    <n v="0"/>
    <n v="0"/>
    <n v="0"/>
    <x v="0"/>
    <x v="0"/>
    <x v="0"/>
    <n v="0"/>
    <n v="22"/>
    <x v="3"/>
    <x v="3"/>
    <x v="1"/>
    <x v="0"/>
    <x v="1"/>
  </r>
  <r>
    <n v="6266"/>
    <s v="ROMAR SA"/>
    <n v="6266"/>
    <x v="1"/>
    <x v="2"/>
    <x v="53"/>
    <x v="0"/>
    <n v="0"/>
    <n v="5"/>
    <n v="5"/>
    <n v="3"/>
    <n v="78"/>
    <n v="34"/>
    <n v="24"/>
    <n v="20"/>
    <n v="0"/>
    <n v="0"/>
    <n v="0"/>
    <n v="0"/>
    <n v="3"/>
    <n v="0"/>
    <n v="0"/>
    <n v="0"/>
    <n v="0"/>
    <n v="0"/>
    <n v="0"/>
    <n v="0"/>
    <n v="0"/>
    <x v="0"/>
    <x v="0"/>
    <x v="0"/>
    <n v="169"/>
    <n v="3"/>
    <x v="3"/>
    <x v="3"/>
    <x v="1"/>
    <x v="0"/>
    <x v="0"/>
  </r>
  <r>
    <n v="5353"/>
    <s v="NUEVOS EMPRENDIMIENTOS SRL"/>
    <n v="5353"/>
    <x v="12"/>
    <x v="0"/>
    <x v="42"/>
    <x v="1"/>
    <n v="10"/>
    <n v="15"/>
    <n v="7"/>
    <n v="87"/>
    <n v="8"/>
    <n v="3"/>
    <n v="9"/>
    <n v="10"/>
    <n v="8"/>
    <n v="12"/>
    <n v="6"/>
    <n v="0"/>
    <n v="11"/>
    <n v="21"/>
    <n v="29"/>
    <n v="8"/>
    <n v="52"/>
    <n v="45"/>
    <n v="14"/>
    <n v="10"/>
    <n v="11"/>
    <x v="0"/>
    <x v="0"/>
    <x v="0"/>
    <n v="157"/>
    <n v="201"/>
    <x v="3"/>
    <x v="3"/>
    <x v="0"/>
    <x v="0"/>
    <x v="0"/>
  </r>
  <r>
    <n v="5511"/>
    <s v="EL CONDOR La RiojaSRL"/>
    <n v="5511"/>
    <x v="12"/>
    <x v="0"/>
    <x v="42"/>
    <x v="1"/>
    <n v="5"/>
    <n v="5"/>
    <n v="4"/>
    <n v="3"/>
    <n v="5"/>
    <n v="3"/>
    <n v="3"/>
    <n v="7"/>
    <n v="1"/>
    <n v="6"/>
    <n v="5"/>
    <n v="4"/>
    <n v="5"/>
    <n v="6"/>
    <n v="6"/>
    <n v="0"/>
    <n v="0"/>
    <n v="12"/>
    <n v="18"/>
    <n v="14"/>
    <n v="0"/>
    <x v="0"/>
    <x v="0"/>
    <x v="0"/>
    <n v="36"/>
    <n v="61"/>
    <x v="3"/>
    <x v="3"/>
    <x v="1"/>
    <x v="0"/>
    <x v="0"/>
  </r>
  <r>
    <n v="3685"/>
    <s v="CAMPASTRO ALEJANDRO HORACIO"/>
    <n v="3685"/>
    <x v="4"/>
    <x v="2"/>
    <x v="78"/>
    <x v="0"/>
    <n v="0"/>
    <n v="0"/>
    <n v="0"/>
    <n v="0"/>
    <n v="6"/>
    <n v="8"/>
    <n v="8"/>
    <n v="8"/>
    <n v="0"/>
    <n v="0"/>
    <n v="0"/>
    <n v="6"/>
    <n v="0"/>
    <n v="0"/>
    <n v="0"/>
    <n v="0"/>
    <n v="0"/>
    <n v="0"/>
    <n v="0"/>
    <n v="0"/>
    <n v="0"/>
    <x v="0"/>
    <x v="0"/>
    <x v="0"/>
    <n v="30"/>
    <n v="0"/>
    <x v="3"/>
    <x v="3"/>
    <x v="1"/>
    <x v="1"/>
    <x v="0"/>
  </r>
  <r>
    <n v="5489"/>
    <s v="COMBUSTIBLES DANIELE SA"/>
    <n v="5489"/>
    <x v="6"/>
    <x v="0"/>
    <x v="69"/>
    <x v="0"/>
    <n v="2"/>
    <n v="0"/>
    <n v="0"/>
    <n v="0"/>
    <n v="0"/>
    <n v="0"/>
    <n v="0"/>
    <n v="0"/>
    <n v="4"/>
    <n v="0"/>
    <n v="0"/>
    <n v="0"/>
    <n v="0"/>
    <n v="0"/>
    <n v="7"/>
    <n v="3"/>
    <n v="8"/>
    <n v="9"/>
    <n v="5"/>
    <n v="4"/>
    <n v="3"/>
    <x v="0"/>
    <x v="0"/>
    <x v="0"/>
    <n v="6"/>
    <n v="39"/>
    <x v="3"/>
    <x v="3"/>
    <x v="0"/>
    <x v="0"/>
    <x v="0"/>
  </r>
  <r>
    <n v="6893"/>
    <s v="CAGNONE MARCOS DAVID"/>
    <n v="6893"/>
    <x v="1"/>
    <x v="0"/>
    <x v="133"/>
    <x v="0"/>
    <n v="20"/>
    <n v="14"/>
    <n v="15"/>
    <n v="0"/>
    <n v="31"/>
    <n v="4"/>
    <n v="16"/>
    <n v="10"/>
    <n v="12"/>
    <n v="11"/>
    <n v="3"/>
    <n v="11"/>
    <n v="25"/>
    <n v="11"/>
    <n v="20"/>
    <n v="27"/>
    <n v="13"/>
    <n v="21"/>
    <n v="28"/>
    <n v="13"/>
    <n v="15"/>
    <x v="0"/>
    <x v="0"/>
    <x v="0"/>
    <n v="122"/>
    <n v="173"/>
    <x v="3"/>
    <x v="3"/>
    <x v="0"/>
    <x v="0"/>
    <x v="0"/>
  </r>
  <r>
    <n v="5928"/>
    <s v="VALDEZ WALTER DANIEL"/>
    <n v="5928"/>
    <x v="8"/>
    <x v="1"/>
    <x v="134"/>
    <x v="0"/>
    <n v="0"/>
    <n v="3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2"/>
    <n v="0"/>
    <x v="3"/>
    <x v="3"/>
    <x v="1"/>
    <x v="1"/>
    <x v="0"/>
  </r>
  <r>
    <n v="9251"/>
    <s v="MOLINA VICTOR GERARDO"/>
    <n v="9251"/>
    <x v="8"/>
    <x v="0"/>
    <x v="135"/>
    <x v="0"/>
    <n v="2"/>
    <n v="0"/>
    <n v="5"/>
    <n v="2"/>
    <n v="0"/>
    <n v="0"/>
    <n v="3"/>
    <n v="0"/>
    <n v="0"/>
    <n v="0"/>
    <n v="4"/>
    <n v="0"/>
    <n v="4"/>
    <n v="3"/>
    <n v="0"/>
    <n v="4"/>
    <n v="0"/>
    <n v="4"/>
    <n v="4"/>
    <n v="3"/>
    <n v="0"/>
    <x v="0"/>
    <x v="0"/>
    <x v="0"/>
    <n v="12"/>
    <n v="22"/>
    <x v="3"/>
    <x v="3"/>
    <x v="1"/>
    <x v="0"/>
    <x v="0"/>
  </r>
  <r>
    <n v="6462"/>
    <s v="SPARVOLI ARIEL ALEJANDRO"/>
    <n v="6462"/>
    <x v="8"/>
    <x v="0"/>
    <x v="136"/>
    <x v="0"/>
    <n v="4"/>
    <n v="0"/>
    <n v="6"/>
    <n v="3"/>
    <n v="3"/>
    <n v="6"/>
    <n v="6"/>
    <n v="18"/>
    <n v="4"/>
    <n v="3"/>
    <n v="3"/>
    <n v="0"/>
    <n v="3"/>
    <n v="6"/>
    <n v="0"/>
    <n v="7"/>
    <n v="5"/>
    <n v="8"/>
    <n v="7"/>
    <n v="3"/>
    <n v="4"/>
    <x v="0"/>
    <x v="0"/>
    <x v="0"/>
    <n v="50"/>
    <n v="43"/>
    <x v="3"/>
    <x v="3"/>
    <x v="0"/>
    <x v="0"/>
    <x v="0"/>
  </r>
  <r>
    <n v="5034"/>
    <s v="CAO PABLO GABRIEL"/>
    <n v="5034"/>
    <x v="2"/>
    <x v="2"/>
    <x v="40"/>
    <x v="0"/>
    <n v="7"/>
    <n v="3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x v="0"/>
    <x v="0"/>
    <x v="0"/>
    <n v="12"/>
    <n v="1"/>
    <x v="3"/>
    <x v="3"/>
    <x v="1"/>
    <x v="0"/>
    <x v="0"/>
  </r>
  <r>
    <n v="6727"/>
    <s v="LA CALERA CAR CENTER SRL"/>
    <n v="6727"/>
    <x v="2"/>
    <x v="0"/>
    <x v="51"/>
    <x v="0"/>
    <n v="10"/>
    <n v="3"/>
    <n v="4"/>
    <n v="0"/>
    <n v="10"/>
    <n v="12"/>
    <n v="18"/>
    <n v="14"/>
    <n v="0"/>
    <n v="9"/>
    <n v="8"/>
    <n v="6"/>
    <n v="13"/>
    <n v="20"/>
    <n v="6"/>
    <n v="29"/>
    <n v="5"/>
    <n v="7"/>
    <n v="14"/>
    <n v="7"/>
    <n v="10"/>
    <x v="0"/>
    <x v="0"/>
    <x v="0"/>
    <n v="71"/>
    <n v="111"/>
    <x v="3"/>
    <x v="3"/>
    <x v="0"/>
    <x v="0"/>
    <x v="0"/>
  </r>
  <r>
    <n v="3352"/>
    <s v="ALBERTO PAOLINI"/>
    <n v="3352"/>
    <x v="2"/>
    <x v="0"/>
    <x v="137"/>
    <x v="0"/>
    <n v="0"/>
    <n v="12"/>
    <n v="1"/>
    <n v="10"/>
    <n v="10"/>
    <n v="0"/>
    <n v="0"/>
    <n v="6"/>
    <n v="6"/>
    <n v="1"/>
    <n v="6"/>
    <n v="0"/>
    <n v="10"/>
    <n v="10"/>
    <n v="0"/>
    <n v="22"/>
    <n v="8"/>
    <n v="8"/>
    <n v="3"/>
    <n v="10"/>
    <n v="2"/>
    <x v="0"/>
    <x v="0"/>
    <x v="0"/>
    <n v="45"/>
    <n v="73"/>
    <x v="3"/>
    <x v="3"/>
    <x v="0"/>
    <x v="0"/>
    <x v="0"/>
  </r>
  <r>
    <n v="6799"/>
    <s v="ZULLI MARCELO ANTONIO"/>
    <n v="6799"/>
    <x v="2"/>
    <x v="0"/>
    <x v="52"/>
    <x v="0"/>
    <n v="33"/>
    <n v="61"/>
    <n v="27"/>
    <n v="20"/>
    <n v="11"/>
    <n v="23"/>
    <n v="35"/>
    <n v="21"/>
    <n v="13"/>
    <n v="39"/>
    <n v="14"/>
    <n v="25"/>
    <n v="38"/>
    <n v="48"/>
    <n v="21"/>
    <n v="62"/>
    <n v="26"/>
    <n v="29"/>
    <n v="42"/>
    <n v="33"/>
    <n v="22"/>
    <x v="0"/>
    <x v="0"/>
    <x v="0"/>
    <n v="244"/>
    <n v="321"/>
    <x v="3"/>
    <x v="3"/>
    <x v="0"/>
    <x v="0"/>
    <x v="0"/>
  </r>
  <r>
    <n v="10414"/>
    <s v="MORENO NICOLAS BERNARDO"/>
    <n v="10414"/>
    <x v="1"/>
    <x v="0"/>
    <x v="53"/>
    <x v="0"/>
    <n v="0"/>
    <n v="3"/>
    <n v="0"/>
    <n v="4"/>
    <n v="0"/>
    <n v="0"/>
    <n v="0"/>
    <n v="4"/>
    <n v="0"/>
    <n v="0"/>
    <n v="0"/>
    <n v="6"/>
    <n v="4"/>
    <n v="6"/>
    <n v="0"/>
    <n v="7"/>
    <n v="3"/>
    <n v="6"/>
    <n v="4"/>
    <n v="9"/>
    <n v="3"/>
    <x v="0"/>
    <x v="0"/>
    <x v="0"/>
    <n v="11"/>
    <n v="42"/>
    <x v="3"/>
    <x v="3"/>
    <x v="0"/>
    <x v="0"/>
    <x v="0"/>
  </r>
  <r>
    <n v="10616"/>
    <s v="MICHEL ROBERTO ERNESTO"/>
    <n v="10616"/>
    <x v="1"/>
    <x v="2"/>
    <x v="131"/>
    <x v="0"/>
    <n v="6"/>
    <n v="0"/>
    <n v="6"/>
    <n v="0"/>
    <n v="4"/>
    <n v="0"/>
    <n v="0"/>
    <n v="5"/>
    <n v="0"/>
    <n v="0"/>
    <n v="0"/>
    <n v="6"/>
    <n v="0"/>
    <n v="0"/>
    <n v="0"/>
    <n v="0"/>
    <n v="0"/>
    <n v="0"/>
    <n v="0"/>
    <n v="0"/>
    <n v="0"/>
    <x v="0"/>
    <x v="0"/>
    <x v="0"/>
    <n v="21"/>
    <n v="0"/>
    <x v="3"/>
    <x v="3"/>
    <x v="1"/>
    <x v="1"/>
    <x v="0"/>
  </r>
  <r>
    <n v="29027"/>
    <s v="JOSE ALFREDO ARGUELLO"/>
    <n v="29027"/>
    <x v="1"/>
    <x v="0"/>
    <x v="131"/>
    <x v="0"/>
    <n v="0"/>
    <n v="0"/>
    <n v="0"/>
    <n v="0"/>
    <n v="0"/>
    <n v="6"/>
    <n v="4"/>
    <n v="3"/>
    <n v="0"/>
    <n v="7"/>
    <n v="6"/>
    <n v="4"/>
    <n v="14"/>
    <n v="12"/>
    <n v="4"/>
    <n v="8"/>
    <n v="3"/>
    <n v="4"/>
    <n v="4"/>
    <n v="3"/>
    <n v="3"/>
    <x v="0"/>
    <x v="0"/>
    <x v="0"/>
    <n v="13"/>
    <n v="55"/>
    <x v="3"/>
    <x v="3"/>
    <x v="0"/>
    <x v="0"/>
    <x v="0"/>
  </r>
  <r>
    <n v="7473"/>
    <s v="LAURET ALDO OMAR"/>
    <n v="7473"/>
    <x v="2"/>
    <x v="0"/>
    <x v="94"/>
    <x v="0"/>
    <n v="9"/>
    <n v="12"/>
    <n v="6"/>
    <n v="7"/>
    <n v="3"/>
    <n v="6"/>
    <n v="10"/>
    <n v="3"/>
    <n v="3"/>
    <n v="3"/>
    <n v="3"/>
    <n v="6"/>
    <n v="5"/>
    <n v="4"/>
    <n v="0"/>
    <n v="14"/>
    <n v="7"/>
    <n v="26"/>
    <n v="15"/>
    <n v="3"/>
    <n v="4"/>
    <x v="0"/>
    <x v="0"/>
    <x v="0"/>
    <n v="59"/>
    <n v="78"/>
    <x v="3"/>
    <x v="3"/>
    <x v="0"/>
    <x v="0"/>
    <x v="0"/>
  </r>
  <r>
    <n v="9901"/>
    <s v="CENTURION PABLO GUILLERMO"/>
    <n v="9901"/>
    <x v="2"/>
    <x v="0"/>
    <x v="55"/>
    <x v="0"/>
    <n v="0"/>
    <n v="7"/>
    <n v="11"/>
    <n v="8"/>
    <n v="8"/>
    <n v="6"/>
    <n v="6"/>
    <n v="0"/>
    <n v="10"/>
    <n v="7"/>
    <n v="3"/>
    <n v="0"/>
    <n v="7"/>
    <n v="10"/>
    <n v="0"/>
    <n v="0"/>
    <n v="0"/>
    <n v="0"/>
    <n v="0"/>
    <n v="5"/>
    <n v="0"/>
    <x v="0"/>
    <x v="0"/>
    <x v="0"/>
    <n v="56"/>
    <n v="22"/>
    <x v="3"/>
    <x v="3"/>
    <x v="1"/>
    <x v="0"/>
    <x v="0"/>
  </r>
  <r>
    <n v="2930"/>
    <s v="LONDERO IGNACIO RUBEN"/>
    <n v="2930"/>
    <x v="2"/>
    <x v="0"/>
    <x v="19"/>
    <x v="0"/>
    <n v="3"/>
    <n v="7"/>
    <n v="6"/>
    <n v="8"/>
    <n v="6"/>
    <n v="5"/>
    <n v="3"/>
    <n v="4"/>
    <n v="6"/>
    <n v="3"/>
    <n v="3"/>
    <n v="0"/>
    <n v="3"/>
    <n v="0"/>
    <n v="0"/>
    <n v="7"/>
    <n v="3"/>
    <n v="7"/>
    <n v="4"/>
    <n v="3"/>
    <n v="0"/>
    <x v="0"/>
    <x v="0"/>
    <x v="0"/>
    <n v="48"/>
    <n v="27"/>
    <x v="3"/>
    <x v="3"/>
    <x v="1"/>
    <x v="0"/>
    <x v="0"/>
  </r>
  <r>
    <n v="9847"/>
    <s v="MOYANO PABLO GASTON"/>
    <n v="9847"/>
    <x v="12"/>
    <x v="0"/>
    <x v="56"/>
    <x v="1"/>
    <n v="3"/>
    <n v="0"/>
    <n v="2"/>
    <n v="0"/>
    <n v="0"/>
    <n v="0"/>
    <n v="3"/>
    <n v="0"/>
    <n v="3"/>
    <n v="0"/>
    <n v="0"/>
    <n v="0"/>
    <n v="7"/>
    <n v="6"/>
    <n v="13"/>
    <n v="0"/>
    <n v="0"/>
    <n v="0"/>
    <n v="3"/>
    <n v="3"/>
    <n v="0"/>
    <x v="0"/>
    <x v="0"/>
    <x v="0"/>
    <n v="11"/>
    <n v="32"/>
    <x v="3"/>
    <x v="3"/>
    <x v="1"/>
    <x v="0"/>
    <x v="0"/>
  </r>
  <r>
    <n v="8047"/>
    <s v="CAMPILLAY MARIA LAURA"/>
    <n v="8047"/>
    <x v="12"/>
    <x v="0"/>
    <x v="138"/>
    <x v="1"/>
    <n v="0"/>
    <n v="0"/>
    <n v="0"/>
    <n v="0"/>
    <n v="0"/>
    <n v="0"/>
    <n v="0"/>
    <n v="0"/>
    <n v="0"/>
    <n v="0"/>
    <n v="0"/>
    <n v="0"/>
    <n v="0"/>
    <n v="0"/>
    <n v="7"/>
    <n v="8"/>
    <n v="6"/>
    <n v="5"/>
    <n v="0"/>
    <n v="0"/>
    <n v="0"/>
    <x v="0"/>
    <x v="0"/>
    <x v="0"/>
    <n v="0"/>
    <n v="26"/>
    <x v="3"/>
    <x v="3"/>
    <x v="1"/>
    <x v="0"/>
    <x v="1"/>
  </r>
  <r>
    <n v="11561"/>
    <s v="BERNAHINI LUCAS"/>
    <n v="11561"/>
    <x v="12"/>
    <x v="0"/>
    <x v="57"/>
    <x v="1"/>
    <n v="6"/>
    <n v="3"/>
    <n v="2"/>
    <n v="3"/>
    <n v="4"/>
    <n v="6"/>
    <n v="7"/>
    <n v="3"/>
    <n v="4"/>
    <n v="10"/>
    <n v="4"/>
    <n v="0"/>
    <n v="11"/>
    <n v="3"/>
    <n v="0"/>
    <n v="13"/>
    <n v="0"/>
    <n v="14"/>
    <n v="16"/>
    <n v="42"/>
    <n v="15"/>
    <x v="0"/>
    <x v="0"/>
    <x v="0"/>
    <n v="38"/>
    <n v="114"/>
    <x v="3"/>
    <x v="3"/>
    <x v="0"/>
    <x v="0"/>
    <x v="0"/>
  </r>
  <r>
    <n v="11387"/>
    <s v="CALIVA ALEJRANDRO RODOLFO"/>
    <n v="11387"/>
    <x v="12"/>
    <x v="0"/>
    <x v="41"/>
    <x v="1"/>
    <n v="6"/>
    <n v="4"/>
    <n v="6"/>
    <n v="5"/>
    <n v="0"/>
    <n v="5"/>
    <n v="0"/>
    <n v="5"/>
    <n v="6"/>
    <n v="0"/>
    <n v="6"/>
    <n v="0"/>
    <n v="8"/>
    <n v="5"/>
    <n v="6"/>
    <n v="6"/>
    <n v="0"/>
    <n v="16"/>
    <n v="11"/>
    <n v="3"/>
    <n v="7"/>
    <x v="0"/>
    <x v="0"/>
    <x v="0"/>
    <n v="37"/>
    <n v="62"/>
    <x v="3"/>
    <x v="3"/>
    <x v="0"/>
    <x v="0"/>
    <x v="0"/>
  </r>
  <r>
    <n v="3257"/>
    <s v="DON VEGA SRL"/>
    <n v="3257"/>
    <x v="12"/>
    <x v="0"/>
    <x v="41"/>
    <x v="1"/>
    <n v="4"/>
    <n v="0"/>
    <n v="2"/>
    <n v="0"/>
    <n v="7"/>
    <n v="4"/>
    <n v="7"/>
    <n v="0"/>
    <n v="0"/>
    <n v="4"/>
    <n v="3"/>
    <n v="0"/>
    <n v="0"/>
    <n v="0"/>
    <n v="3"/>
    <n v="3"/>
    <n v="0"/>
    <n v="11"/>
    <n v="7"/>
    <n v="8"/>
    <n v="8"/>
    <x v="0"/>
    <x v="0"/>
    <x v="0"/>
    <n v="24"/>
    <n v="40"/>
    <x v="3"/>
    <x v="3"/>
    <x v="0"/>
    <x v="0"/>
    <x v="0"/>
  </r>
  <r>
    <n v="11514"/>
    <s v="LUQUE JOSE ANGEL"/>
    <n v="11514"/>
    <x v="2"/>
    <x v="0"/>
    <x v="139"/>
    <x v="0"/>
    <n v="5"/>
    <n v="3"/>
    <n v="6"/>
    <n v="3"/>
    <n v="0"/>
    <n v="1"/>
    <n v="4"/>
    <n v="0"/>
    <n v="3"/>
    <n v="0"/>
    <n v="0"/>
    <n v="0"/>
    <n v="3"/>
    <n v="0"/>
    <n v="0"/>
    <n v="3"/>
    <n v="0"/>
    <n v="4"/>
    <n v="4"/>
    <n v="3"/>
    <n v="0"/>
    <x v="0"/>
    <x v="0"/>
    <x v="0"/>
    <n v="25"/>
    <n v="17"/>
    <x v="3"/>
    <x v="3"/>
    <x v="1"/>
    <x v="0"/>
    <x v="0"/>
  </r>
  <r>
    <n v="28460"/>
    <s v="Ferrero Juan Gabriel"/>
    <n v="28460"/>
    <x v="6"/>
    <x v="0"/>
    <x v="68"/>
    <x v="0"/>
    <n v="0"/>
    <n v="0"/>
    <n v="0"/>
    <n v="0"/>
    <n v="6"/>
    <n v="7"/>
    <n v="0"/>
    <n v="0"/>
    <n v="0"/>
    <n v="0"/>
    <n v="0"/>
    <n v="0"/>
    <n v="0"/>
    <n v="0"/>
    <n v="0"/>
    <n v="16"/>
    <n v="15"/>
    <n v="9"/>
    <n v="13"/>
    <n v="0"/>
    <n v="0"/>
    <x v="0"/>
    <x v="0"/>
    <x v="0"/>
    <n v="13"/>
    <n v="53"/>
    <x v="3"/>
    <x v="3"/>
    <x v="1"/>
    <x v="0"/>
    <x v="0"/>
  </r>
  <r>
    <n v="29040"/>
    <s v="ALFONSO SACILOTTO"/>
    <n v="29040"/>
    <x v="6"/>
    <x v="2"/>
    <x v="68"/>
    <x v="0"/>
    <n v="0"/>
    <n v="0"/>
    <n v="0"/>
    <n v="0"/>
    <n v="0"/>
    <n v="6"/>
    <n v="0"/>
    <n v="0"/>
    <n v="0"/>
    <n v="0"/>
    <n v="4"/>
    <n v="0"/>
    <n v="0"/>
    <n v="5"/>
    <n v="0"/>
    <n v="0"/>
    <n v="0"/>
    <n v="0"/>
    <n v="0"/>
    <n v="0"/>
    <n v="0"/>
    <x v="0"/>
    <x v="0"/>
    <x v="0"/>
    <n v="6"/>
    <n v="5"/>
    <x v="3"/>
    <x v="3"/>
    <x v="1"/>
    <x v="0"/>
    <x v="0"/>
  </r>
  <r>
    <n v="8372"/>
    <s v="EL NEGRITO SRL"/>
    <n v="8372"/>
    <x v="6"/>
    <x v="0"/>
    <x v="48"/>
    <x v="0"/>
    <n v="0"/>
    <n v="46"/>
    <n v="3"/>
    <n v="0"/>
    <n v="0"/>
    <n v="0"/>
    <n v="100"/>
    <n v="0"/>
    <n v="120"/>
    <n v="1"/>
    <n v="1"/>
    <n v="130"/>
    <n v="0"/>
    <n v="0"/>
    <n v="0"/>
    <n v="150"/>
    <n v="0"/>
    <n v="70"/>
    <n v="70"/>
    <n v="0"/>
    <n v="50"/>
    <x v="0"/>
    <x v="0"/>
    <x v="0"/>
    <n v="269"/>
    <n v="340"/>
    <x v="3"/>
    <x v="3"/>
    <x v="0"/>
    <x v="0"/>
    <x v="0"/>
  </r>
  <r>
    <n v="4999"/>
    <s v="GRASSI LEANDRO JESUS"/>
    <n v="4999"/>
    <x v="4"/>
    <x v="2"/>
    <x v="140"/>
    <x v="0"/>
    <n v="0"/>
    <n v="4"/>
    <n v="8"/>
    <n v="7"/>
    <n v="3"/>
    <n v="4"/>
    <n v="3"/>
    <n v="4"/>
    <n v="3"/>
    <n v="4"/>
    <n v="0"/>
    <n v="0"/>
    <n v="0"/>
    <n v="0"/>
    <n v="0"/>
    <n v="0"/>
    <n v="0"/>
    <n v="0"/>
    <n v="0"/>
    <n v="0"/>
    <n v="0"/>
    <x v="0"/>
    <x v="0"/>
    <x v="0"/>
    <n v="36"/>
    <n v="0"/>
    <x v="3"/>
    <x v="3"/>
    <x v="1"/>
    <x v="1"/>
    <x v="0"/>
  </r>
  <r>
    <n v="6070"/>
    <s v="SOSA JOSE VICTOR"/>
    <n v="6070"/>
    <x v="4"/>
    <x v="0"/>
    <x v="141"/>
    <x v="0"/>
    <n v="0"/>
    <n v="10"/>
    <n v="22"/>
    <n v="40"/>
    <n v="8"/>
    <n v="0"/>
    <n v="20"/>
    <n v="0"/>
    <n v="30"/>
    <n v="36"/>
    <n v="20"/>
    <n v="40"/>
    <n v="4"/>
    <n v="0"/>
    <n v="0"/>
    <n v="48"/>
    <n v="46"/>
    <n v="51"/>
    <n v="26"/>
    <n v="4"/>
    <n v="6"/>
    <x v="0"/>
    <x v="0"/>
    <x v="0"/>
    <n v="130"/>
    <n v="185"/>
    <x v="3"/>
    <x v="3"/>
    <x v="0"/>
    <x v="0"/>
    <x v="0"/>
  </r>
  <r>
    <n v="3510"/>
    <s v="CAPRICCIO ALBERTO EDUARDO"/>
    <n v="3510"/>
    <x v="4"/>
    <x v="0"/>
    <x v="141"/>
    <x v="0"/>
    <n v="41"/>
    <n v="22"/>
    <n v="52"/>
    <n v="26"/>
    <n v="51"/>
    <n v="40"/>
    <n v="39"/>
    <n v="28"/>
    <n v="24"/>
    <n v="48"/>
    <n v="22"/>
    <n v="17"/>
    <n v="35"/>
    <n v="12"/>
    <n v="0"/>
    <n v="49"/>
    <n v="33"/>
    <n v="44"/>
    <n v="39"/>
    <n v="29"/>
    <n v="41"/>
    <x v="0"/>
    <x v="0"/>
    <x v="0"/>
    <n v="323"/>
    <n v="282"/>
    <x v="3"/>
    <x v="3"/>
    <x v="0"/>
    <x v="0"/>
    <x v="0"/>
  </r>
  <r>
    <n v="10021"/>
    <s v="COLMAN EDITH GRACIELA"/>
    <n v="10021"/>
    <x v="4"/>
    <x v="0"/>
    <x v="4"/>
    <x v="0"/>
    <n v="22"/>
    <n v="25"/>
    <n v="43"/>
    <n v="38"/>
    <n v="32"/>
    <n v="30"/>
    <n v="37"/>
    <n v="27"/>
    <n v="23"/>
    <n v="21"/>
    <n v="26"/>
    <n v="18"/>
    <n v="46"/>
    <n v="37"/>
    <n v="0"/>
    <n v="55"/>
    <n v="39"/>
    <n v="65"/>
    <n v="71"/>
    <n v="6"/>
    <n v="10"/>
    <x v="0"/>
    <x v="0"/>
    <x v="0"/>
    <n v="277"/>
    <n v="329"/>
    <x v="3"/>
    <x v="3"/>
    <x v="0"/>
    <x v="0"/>
    <x v="0"/>
  </r>
  <r>
    <n v="3780"/>
    <s v="BONIFACI MARIANA"/>
    <n v="3780"/>
    <x v="4"/>
    <x v="0"/>
    <x v="29"/>
    <x v="0"/>
    <n v="2"/>
    <n v="3"/>
    <n v="0"/>
    <n v="0"/>
    <n v="3"/>
    <n v="0"/>
    <n v="1"/>
    <n v="1"/>
    <n v="0"/>
    <n v="3"/>
    <n v="0"/>
    <n v="1"/>
    <n v="1"/>
    <n v="1"/>
    <n v="0"/>
    <n v="3"/>
    <n v="3"/>
    <n v="3"/>
    <n v="0"/>
    <n v="2"/>
    <n v="1"/>
    <x v="0"/>
    <x v="0"/>
    <x v="0"/>
    <n v="10"/>
    <n v="14"/>
    <x v="3"/>
    <x v="3"/>
    <x v="0"/>
    <x v="0"/>
    <x v="0"/>
  </r>
  <r>
    <n v="10827"/>
    <s v="FERNANDEZ GUSTAVO RAFAEL"/>
    <n v="10827"/>
    <x v="4"/>
    <x v="1"/>
    <x v="14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6687"/>
    <s v="BATELLO GERMAN JORGE IGNACIO"/>
    <n v="6687"/>
    <x v="4"/>
    <x v="1"/>
    <x v="6"/>
    <x v="0"/>
    <n v="1"/>
    <n v="0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x v="0"/>
    <x v="0"/>
    <x v="0"/>
    <n v="9"/>
    <n v="0"/>
    <x v="3"/>
    <x v="3"/>
    <x v="1"/>
    <x v="1"/>
    <x v="0"/>
  </r>
  <r>
    <n v="28926"/>
    <s v="Grimaldi Carlos Alejandro"/>
    <n v="28926"/>
    <x v="7"/>
    <x v="2"/>
    <x v="7"/>
    <x v="0"/>
    <n v="0"/>
    <n v="0"/>
    <n v="0"/>
    <n v="0"/>
    <n v="0"/>
    <n v="7"/>
    <n v="0"/>
    <n v="1"/>
    <n v="0"/>
    <n v="0"/>
    <n v="0"/>
    <n v="0"/>
    <n v="0"/>
    <n v="1"/>
    <n v="0"/>
    <n v="0"/>
    <n v="0"/>
    <n v="0"/>
    <n v="0"/>
    <n v="0"/>
    <n v="0"/>
    <x v="0"/>
    <x v="0"/>
    <x v="0"/>
    <n v="8"/>
    <n v="1"/>
    <x v="3"/>
    <x v="3"/>
    <x v="1"/>
    <x v="0"/>
    <x v="0"/>
  </r>
  <r>
    <n v="7244"/>
    <s v="DANILO BONAMICI E HIJO SRL"/>
    <n v="7244"/>
    <x v="7"/>
    <x v="0"/>
    <x v="86"/>
    <x v="0"/>
    <n v="30"/>
    <n v="26"/>
    <n v="43"/>
    <n v="36"/>
    <n v="37"/>
    <n v="30"/>
    <n v="30"/>
    <n v="10"/>
    <n v="6"/>
    <n v="40"/>
    <n v="38"/>
    <n v="5"/>
    <n v="31"/>
    <n v="32"/>
    <n v="8"/>
    <n v="109"/>
    <n v="47"/>
    <n v="51"/>
    <n v="118"/>
    <n v="6"/>
    <n v="8"/>
    <x v="0"/>
    <x v="0"/>
    <x v="0"/>
    <n v="248"/>
    <n v="410"/>
    <x v="3"/>
    <x v="3"/>
    <x v="0"/>
    <x v="0"/>
    <x v="0"/>
  </r>
  <r>
    <n v="3229"/>
    <s v="CESARONI ALEJANDRO CARLOS"/>
    <n v="3229"/>
    <x v="7"/>
    <x v="0"/>
    <x v="86"/>
    <x v="0"/>
    <n v="11"/>
    <n v="8"/>
    <n v="24"/>
    <n v="12"/>
    <n v="9"/>
    <n v="9"/>
    <n v="18"/>
    <n v="10"/>
    <n v="0"/>
    <n v="12"/>
    <n v="20"/>
    <n v="13"/>
    <n v="19"/>
    <n v="13"/>
    <n v="1"/>
    <n v="8"/>
    <n v="30"/>
    <n v="37"/>
    <n v="15"/>
    <n v="10"/>
    <n v="13"/>
    <x v="0"/>
    <x v="0"/>
    <x v="0"/>
    <n v="101"/>
    <n v="146"/>
    <x v="3"/>
    <x v="3"/>
    <x v="0"/>
    <x v="0"/>
    <x v="0"/>
  </r>
  <r>
    <n v="10503"/>
    <s v="MARTINEZ VIVIANA ELIZABETH"/>
    <n v="10503"/>
    <x v="7"/>
    <x v="0"/>
    <x v="103"/>
    <x v="0"/>
    <n v="9"/>
    <n v="0"/>
    <n v="12"/>
    <n v="10"/>
    <n v="4"/>
    <n v="0"/>
    <n v="11"/>
    <n v="1"/>
    <n v="0"/>
    <n v="0"/>
    <n v="11"/>
    <n v="10"/>
    <n v="5"/>
    <n v="13"/>
    <n v="0"/>
    <n v="15"/>
    <n v="24"/>
    <n v="11"/>
    <n v="5"/>
    <n v="7"/>
    <n v="4"/>
    <x v="0"/>
    <x v="0"/>
    <x v="0"/>
    <n v="47"/>
    <n v="84"/>
    <x v="3"/>
    <x v="3"/>
    <x v="0"/>
    <x v="0"/>
    <x v="0"/>
  </r>
  <r>
    <n v="3035"/>
    <s v="CERQUETI JORGE RAMON"/>
    <n v="3035"/>
    <x v="7"/>
    <x v="2"/>
    <x v="104"/>
    <x v="0"/>
    <n v="1"/>
    <n v="10"/>
    <n v="6"/>
    <n v="0"/>
    <n v="6"/>
    <n v="0"/>
    <n v="3"/>
    <n v="6"/>
    <n v="1"/>
    <n v="0"/>
    <n v="1"/>
    <n v="0"/>
    <n v="0"/>
    <n v="0"/>
    <n v="0"/>
    <n v="0"/>
    <n v="0"/>
    <n v="0"/>
    <n v="0"/>
    <n v="0"/>
    <n v="0"/>
    <x v="0"/>
    <x v="0"/>
    <x v="0"/>
    <n v="33"/>
    <n v="0"/>
    <x v="3"/>
    <x v="3"/>
    <x v="1"/>
    <x v="1"/>
    <x v="0"/>
  </r>
  <r>
    <n v="7489"/>
    <s v="CALAMARI MARIA LAURA"/>
    <n v="7489"/>
    <x v="7"/>
    <x v="0"/>
    <x v="104"/>
    <x v="0"/>
    <n v="3"/>
    <n v="4"/>
    <n v="4"/>
    <n v="4"/>
    <n v="3"/>
    <n v="3"/>
    <n v="3"/>
    <n v="3"/>
    <n v="3"/>
    <n v="4"/>
    <n v="0"/>
    <n v="0"/>
    <n v="0"/>
    <n v="11"/>
    <n v="0"/>
    <n v="0"/>
    <n v="4"/>
    <n v="10"/>
    <n v="4"/>
    <n v="3"/>
    <n v="3"/>
    <x v="0"/>
    <x v="0"/>
    <x v="0"/>
    <n v="30"/>
    <n v="35"/>
    <x v="3"/>
    <x v="3"/>
    <x v="0"/>
    <x v="0"/>
    <x v="0"/>
  </r>
  <r>
    <n v="30328"/>
    <s v="SANTORO HERNAN CLAUDIO"/>
    <n v="30328"/>
    <x v="6"/>
    <x v="2"/>
    <x v="142"/>
    <x v="0"/>
    <n v="0"/>
    <n v="0"/>
    <n v="0"/>
    <n v="0"/>
    <n v="0"/>
    <n v="0"/>
    <n v="0"/>
    <n v="0"/>
    <n v="6"/>
    <n v="0"/>
    <n v="0"/>
    <n v="0"/>
    <n v="0"/>
    <n v="0"/>
    <n v="0"/>
    <n v="6"/>
    <n v="0"/>
    <n v="0"/>
    <n v="0"/>
    <n v="0"/>
    <n v="0"/>
    <x v="0"/>
    <x v="0"/>
    <x v="0"/>
    <n v="6"/>
    <n v="6"/>
    <x v="3"/>
    <x v="3"/>
    <x v="1"/>
    <x v="0"/>
    <x v="0"/>
  </r>
  <r>
    <n v="27431"/>
    <s v="FERNANDEZ EDUARDO ENRIQUE"/>
    <n v="27431"/>
    <x v="4"/>
    <x v="2"/>
    <x v="143"/>
    <x v="0"/>
    <n v="0"/>
    <n v="0"/>
    <n v="5"/>
    <n v="3"/>
    <n v="0"/>
    <n v="0"/>
    <n v="0"/>
    <n v="0"/>
    <n v="0"/>
    <n v="0"/>
    <n v="0"/>
    <n v="0"/>
    <n v="0"/>
    <n v="4"/>
    <n v="0"/>
    <n v="4"/>
    <n v="0"/>
    <n v="0"/>
    <n v="0"/>
    <n v="0"/>
    <n v="0"/>
    <x v="0"/>
    <x v="0"/>
    <x v="0"/>
    <n v="8"/>
    <n v="8"/>
    <x v="3"/>
    <x v="3"/>
    <x v="1"/>
    <x v="0"/>
    <x v="0"/>
  </r>
  <r>
    <n v="7431"/>
    <s v="BAZAN ALIDA ROSA"/>
    <n v="7431"/>
    <x v="2"/>
    <x v="2"/>
    <x v="144"/>
    <x v="0"/>
    <n v="2"/>
    <n v="0"/>
    <n v="5"/>
    <n v="0"/>
    <n v="3"/>
    <n v="0"/>
    <n v="3"/>
    <n v="3"/>
    <n v="0"/>
    <n v="0"/>
    <n v="3"/>
    <n v="0"/>
    <n v="0"/>
    <n v="1"/>
    <n v="4"/>
    <n v="0"/>
    <n v="0"/>
    <n v="0"/>
    <n v="0"/>
    <n v="0"/>
    <n v="0"/>
    <x v="0"/>
    <x v="0"/>
    <x v="0"/>
    <n v="16"/>
    <n v="5"/>
    <x v="3"/>
    <x v="3"/>
    <x v="1"/>
    <x v="0"/>
    <x v="0"/>
  </r>
  <r>
    <n v="3080"/>
    <s v="TIBALDO JUAN ARMANDO"/>
    <n v="3080"/>
    <x v="2"/>
    <x v="0"/>
    <x v="64"/>
    <x v="0"/>
    <n v="3"/>
    <n v="2"/>
    <n v="2"/>
    <n v="0"/>
    <n v="0"/>
    <n v="0"/>
    <n v="3"/>
    <n v="0"/>
    <n v="4"/>
    <n v="0"/>
    <n v="0"/>
    <n v="3"/>
    <n v="4"/>
    <n v="0"/>
    <n v="4"/>
    <n v="0"/>
    <n v="3"/>
    <n v="5"/>
    <n v="1"/>
    <n v="1"/>
    <n v="4"/>
    <x v="0"/>
    <x v="0"/>
    <x v="0"/>
    <n v="14"/>
    <n v="22"/>
    <x v="3"/>
    <x v="3"/>
    <x v="0"/>
    <x v="0"/>
    <x v="0"/>
  </r>
  <r>
    <n v="29666"/>
    <s v="MaquinAriasdel centro srl"/>
    <n v="29666"/>
    <x v="6"/>
    <x v="2"/>
    <x v="5"/>
    <x v="0"/>
    <n v="0"/>
    <n v="0"/>
    <n v="0"/>
    <n v="0"/>
    <n v="0"/>
    <n v="0"/>
    <n v="0"/>
    <n v="16"/>
    <n v="0"/>
    <n v="0"/>
    <n v="0"/>
    <n v="0"/>
    <n v="0"/>
    <n v="0"/>
    <n v="6"/>
    <n v="6"/>
    <n v="6"/>
    <n v="0"/>
    <n v="0"/>
    <n v="0"/>
    <n v="0"/>
    <x v="0"/>
    <x v="0"/>
    <x v="0"/>
    <n v="16"/>
    <n v="18"/>
    <x v="3"/>
    <x v="3"/>
    <x v="1"/>
    <x v="0"/>
    <x v="0"/>
  </r>
  <r>
    <n v="6933"/>
    <s v="ROCCA RADIADORES S.R.L."/>
    <n v="6933"/>
    <x v="3"/>
    <x v="0"/>
    <x v="43"/>
    <x v="0"/>
    <n v="20"/>
    <n v="10"/>
    <n v="27"/>
    <n v="18"/>
    <n v="21"/>
    <n v="8"/>
    <n v="19"/>
    <n v="4"/>
    <n v="16"/>
    <n v="33"/>
    <n v="3"/>
    <n v="10"/>
    <n v="11"/>
    <n v="18"/>
    <n v="8"/>
    <n v="48"/>
    <n v="7"/>
    <n v="13"/>
    <n v="38"/>
    <n v="6"/>
    <n v="9"/>
    <x v="0"/>
    <x v="0"/>
    <x v="0"/>
    <n v="143"/>
    <n v="158"/>
    <x v="3"/>
    <x v="3"/>
    <x v="0"/>
    <x v="0"/>
    <x v="0"/>
  </r>
  <r>
    <n v="5836"/>
    <s v="JUAN Y JORGE LOPRESTI SH"/>
    <n v="5836"/>
    <x v="3"/>
    <x v="1"/>
    <x v="3"/>
    <x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3"/>
    <n v="0"/>
    <x v="3"/>
    <x v="3"/>
    <x v="1"/>
    <x v="1"/>
    <x v="0"/>
  </r>
  <r>
    <n v="27050"/>
    <s v="ALTURRIA HEBER DAVID"/>
    <n v="27050"/>
    <x v="4"/>
    <x v="1"/>
    <x v="145"/>
    <x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3"/>
    <n v="0"/>
    <x v="3"/>
    <x v="3"/>
    <x v="1"/>
    <x v="1"/>
    <x v="0"/>
  </r>
  <r>
    <n v="29089"/>
    <s v="GONZALEZ MAXIMILIANO"/>
    <n v="29089"/>
    <x v="1"/>
    <x v="0"/>
    <x v="8"/>
    <x v="0"/>
    <n v="0"/>
    <n v="0"/>
    <n v="0"/>
    <n v="0"/>
    <n v="0"/>
    <n v="6"/>
    <n v="0"/>
    <n v="0"/>
    <n v="0"/>
    <n v="0"/>
    <n v="0"/>
    <n v="0"/>
    <n v="6"/>
    <n v="10"/>
    <n v="0"/>
    <n v="12"/>
    <n v="18"/>
    <n v="6"/>
    <n v="5"/>
    <n v="8"/>
    <n v="3"/>
    <x v="0"/>
    <x v="0"/>
    <x v="0"/>
    <n v="6"/>
    <n v="68"/>
    <x v="3"/>
    <x v="3"/>
    <x v="0"/>
    <x v="0"/>
    <x v="0"/>
  </r>
  <r>
    <n v="29486"/>
    <s v="ROCHAK CRISTIAN MIGUEL"/>
    <n v="29486"/>
    <x v="2"/>
    <x v="2"/>
    <x v="13"/>
    <x v="0"/>
    <n v="0"/>
    <n v="0"/>
    <n v="0"/>
    <n v="0"/>
    <n v="0"/>
    <n v="0"/>
    <n v="6"/>
    <n v="0"/>
    <n v="0"/>
    <n v="0"/>
    <n v="0"/>
    <n v="0"/>
    <n v="2"/>
    <n v="2"/>
    <n v="0"/>
    <n v="1"/>
    <n v="0"/>
    <n v="0"/>
    <n v="0"/>
    <n v="0"/>
    <n v="0"/>
    <x v="0"/>
    <x v="0"/>
    <x v="0"/>
    <n v="6"/>
    <n v="5"/>
    <x v="3"/>
    <x v="3"/>
    <x v="1"/>
    <x v="0"/>
    <x v="0"/>
  </r>
  <r>
    <n v="5880"/>
    <s v="MORIONDO MIGUEL ANGEL"/>
    <n v="5880"/>
    <x v="2"/>
    <x v="0"/>
    <x v="109"/>
    <x v="0"/>
    <n v="3"/>
    <n v="3"/>
    <n v="3"/>
    <n v="0"/>
    <n v="3"/>
    <n v="3"/>
    <n v="4"/>
    <n v="4"/>
    <n v="3"/>
    <n v="3"/>
    <n v="0"/>
    <n v="0"/>
    <n v="3"/>
    <n v="4"/>
    <n v="2"/>
    <n v="5"/>
    <n v="3"/>
    <n v="3"/>
    <n v="0"/>
    <n v="0"/>
    <n v="0"/>
    <x v="0"/>
    <x v="0"/>
    <x v="0"/>
    <n v="26"/>
    <n v="20"/>
    <x v="3"/>
    <x v="3"/>
    <x v="1"/>
    <x v="0"/>
    <x v="0"/>
  </r>
  <r>
    <n v="5546"/>
    <s v="ROMANO DANTE GUSTAVO"/>
    <n v="5546"/>
    <x v="6"/>
    <x v="0"/>
    <x v="65"/>
    <x v="0"/>
    <n v="9"/>
    <n v="0"/>
    <n v="3"/>
    <n v="4"/>
    <n v="6"/>
    <n v="6"/>
    <n v="3"/>
    <n v="0"/>
    <n v="0"/>
    <n v="0"/>
    <n v="3"/>
    <n v="0"/>
    <n v="0"/>
    <n v="5"/>
    <n v="0"/>
    <n v="0"/>
    <n v="0"/>
    <n v="0"/>
    <n v="0"/>
    <n v="3"/>
    <n v="0"/>
    <x v="0"/>
    <x v="0"/>
    <x v="0"/>
    <n v="31"/>
    <n v="8"/>
    <x v="3"/>
    <x v="3"/>
    <x v="1"/>
    <x v="0"/>
    <x v="0"/>
  </r>
  <r>
    <n v="6521"/>
    <s v="HUZULIAK JOSE MIGUEL"/>
    <n v="6521"/>
    <x v="6"/>
    <x v="0"/>
    <x v="68"/>
    <x v="0"/>
    <n v="20"/>
    <n v="1"/>
    <n v="14"/>
    <n v="4"/>
    <n v="6"/>
    <n v="6"/>
    <n v="11"/>
    <n v="6"/>
    <n v="3"/>
    <n v="0"/>
    <n v="3"/>
    <n v="15"/>
    <n v="12"/>
    <n v="6"/>
    <n v="9"/>
    <n v="14"/>
    <n v="15"/>
    <n v="7"/>
    <n v="11"/>
    <n v="0"/>
    <n v="3"/>
    <x v="0"/>
    <x v="0"/>
    <x v="0"/>
    <n v="71"/>
    <n v="77"/>
    <x v="3"/>
    <x v="3"/>
    <x v="0"/>
    <x v="0"/>
    <x v="0"/>
  </r>
  <r>
    <n v="10915"/>
    <s v="PASTORE GUSTAVO DANIEL"/>
    <n v="10915"/>
    <x v="6"/>
    <x v="2"/>
    <x v="146"/>
    <x v="0"/>
    <n v="1"/>
    <n v="0"/>
    <n v="2"/>
    <n v="0"/>
    <n v="0"/>
    <n v="1"/>
    <n v="0"/>
    <n v="0"/>
    <n v="3"/>
    <n v="0"/>
    <n v="0"/>
    <n v="1"/>
    <n v="0"/>
    <n v="0"/>
    <n v="0"/>
    <n v="3"/>
    <n v="0"/>
    <n v="0"/>
    <n v="0"/>
    <n v="0"/>
    <n v="0"/>
    <x v="0"/>
    <x v="0"/>
    <x v="0"/>
    <n v="7"/>
    <n v="3"/>
    <x v="3"/>
    <x v="3"/>
    <x v="1"/>
    <x v="0"/>
    <x v="0"/>
  </r>
  <r>
    <n v="29384"/>
    <s v="CANAVESIO OMAR JUAN"/>
    <n v="29384"/>
    <x v="6"/>
    <x v="0"/>
    <x v="48"/>
    <x v="0"/>
    <n v="0"/>
    <n v="0"/>
    <n v="0"/>
    <n v="0"/>
    <n v="0"/>
    <n v="0"/>
    <n v="5"/>
    <n v="0"/>
    <n v="0"/>
    <n v="0"/>
    <n v="0"/>
    <n v="0"/>
    <n v="0"/>
    <n v="6"/>
    <n v="0"/>
    <n v="0"/>
    <n v="0"/>
    <n v="0"/>
    <n v="0"/>
    <n v="0"/>
    <n v="3"/>
    <x v="0"/>
    <x v="0"/>
    <x v="0"/>
    <n v="5"/>
    <n v="9"/>
    <x v="3"/>
    <x v="3"/>
    <x v="0"/>
    <x v="0"/>
    <x v="0"/>
  </r>
  <r>
    <n v="30772"/>
    <s v="HUGO MIGUEL DEL TURCO"/>
    <n v="30772"/>
    <x v="4"/>
    <x v="0"/>
    <x v="147"/>
    <x v="0"/>
    <n v="0"/>
    <n v="0"/>
    <n v="0"/>
    <n v="0"/>
    <n v="0"/>
    <n v="0"/>
    <n v="0"/>
    <n v="0"/>
    <n v="5"/>
    <n v="3"/>
    <n v="3"/>
    <n v="3"/>
    <n v="0"/>
    <n v="8"/>
    <n v="0"/>
    <n v="7"/>
    <n v="8"/>
    <n v="4"/>
    <n v="4"/>
    <n v="4"/>
    <n v="5"/>
    <x v="0"/>
    <x v="0"/>
    <x v="0"/>
    <n v="5"/>
    <n v="40"/>
    <x v="3"/>
    <x v="3"/>
    <x v="0"/>
    <x v="0"/>
    <x v="0"/>
  </r>
  <r>
    <n v="29449"/>
    <s v="ACCOTTO ALDO ABEL"/>
    <n v="29449"/>
    <x v="4"/>
    <x v="0"/>
    <x v="76"/>
    <x v="0"/>
    <n v="0"/>
    <n v="0"/>
    <n v="0"/>
    <n v="0"/>
    <n v="0"/>
    <n v="0"/>
    <n v="12"/>
    <n v="17"/>
    <n v="8"/>
    <n v="6"/>
    <n v="8"/>
    <n v="6"/>
    <n v="4"/>
    <n v="6"/>
    <n v="0"/>
    <n v="18"/>
    <n v="7"/>
    <n v="12"/>
    <n v="9"/>
    <n v="8"/>
    <n v="0"/>
    <x v="0"/>
    <x v="0"/>
    <x v="0"/>
    <n v="37"/>
    <n v="64"/>
    <x v="3"/>
    <x v="3"/>
    <x v="1"/>
    <x v="0"/>
    <x v="0"/>
  </r>
  <r>
    <n v="11586"/>
    <s v="MARCELO ANGHILANTE Y JORGE ANGHILANTE"/>
    <n v="11586"/>
    <x v="4"/>
    <x v="0"/>
    <x v="45"/>
    <x v="0"/>
    <n v="5"/>
    <n v="4"/>
    <n v="14"/>
    <n v="4"/>
    <n v="6"/>
    <n v="6"/>
    <n v="6"/>
    <n v="6"/>
    <n v="4"/>
    <n v="4"/>
    <n v="6"/>
    <n v="5"/>
    <n v="9"/>
    <n v="9"/>
    <n v="0"/>
    <n v="17"/>
    <n v="4"/>
    <n v="25"/>
    <n v="11"/>
    <n v="6"/>
    <n v="3"/>
    <x v="0"/>
    <x v="0"/>
    <x v="0"/>
    <n v="55"/>
    <n v="84"/>
    <x v="3"/>
    <x v="3"/>
    <x v="0"/>
    <x v="0"/>
    <x v="0"/>
  </r>
  <r>
    <n v="29447"/>
    <s v="TRIVERO MARIO RAUL Y TRIVERO MARCELO DANIEL"/>
    <n v="29447"/>
    <x v="4"/>
    <x v="0"/>
    <x v="111"/>
    <x v="0"/>
    <n v="0"/>
    <n v="0"/>
    <n v="0"/>
    <n v="0"/>
    <n v="0"/>
    <n v="0"/>
    <n v="5"/>
    <n v="2"/>
    <n v="3"/>
    <n v="3"/>
    <n v="3"/>
    <n v="0"/>
    <n v="7"/>
    <n v="4"/>
    <n v="0"/>
    <n v="8"/>
    <n v="7"/>
    <n v="20"/>
    <n v="9"/>
    <n v="16"/>
    <n v="3"/>
    <x v="0"/>
    <x v="0"/>
    <x v="0"/>
    <n v="10"/>
    <n v="74"/>
    <x v="3"/>
    <x v="3"/>
    <x v="0"/>
    <x v="0"/>
    <x v="0"/>
  </r>
  <r>
    <n v="30773"/>
    <s v="CENTURION PABLO GERMAN"/>
    <n v="30773"/>
    <x v="4"/>
    <x v="0"/>
    <x v="46"/>
    <x v="0"/>
    <n v="0"/>
    <n v="0"/>
    <n v="0"/>
    <n v="0"/>
    <n v="0"/>
    <n v="0"/>
    <n v="0"/>
    <n v="0"/>
    <n v="5"/>
    <n v="0"/>
    <n v="0"/>
    <n v="3"/>
    <n v="0"/>
    <n v="4"/>
    <n v="0"/>
    <n v="7"/>
    <n v="6"/>
    <n v="4"/>
    <n v="6"/>
    <n v="3"/>
    <n v="3"/>
    <x v="0"/>
    <x v="0"/>
    <x v="0"/>
    <n v="5"/>
    <n v="33"/>
    <x v="3"/>
    <x v="3"/>
    <x v="0"/>
    <x v="0"/>
    <x v="0"/>
  </r>
  <r>
    <n v="29377"/>
    <s v="Biglione Gustavo Marcelo"/>
    <n v="29377"/>
    <x v="7"/>
    <x v="1"/>
    <x v="20"/>
    <x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x v="0"/>
    <x v="0"/>
    <x v="0"/>
    <n v="6"/>
    <n v="0"/>
    <x v="3"/>
    <x v="3"/>
    <x v="1"/>
    <x v="1"/>
    <x v="0"/>
  </r>
  <r>
    <n v="11379"/>
    <s v="MARCON VICTORIO ELSO"/>
    <n v="11379"/>
    <x v="7"/>
    <x v="0"/>
    <x v="148"/>
    <x v="0"/>
    <n v="2"/>
    <n v="3"/>
    <n v="4"/>
    <n v="0"/>
    <n v="4"/>
    <n v="0"/>
    <n v="3"/>
    <n v="3"/>
    <n v="0"/>
    <n v="4"/>
    <n v="0"/>
    <n v="0"/>
    <n v="0"/>
    <n v="3"/>
    <n v="3"/>
    <n v="6"/>
    <n v="4"/>
    <n v="3"/>
    <n v="0"/>
    <n v="0"/>
    <n v="1"/>
    <x v="0"/>
    <x v="0"/>
    <x v="0"/>
    <n v="19"/>
    <n v="20"/>
    <x v="3"/>
    <x v="3"/>
    <x v="0"/>
    <x v="0"/>
    <x v="0"/>
  </r>
  <r>
    <n v="11227"/>
    <s v="BAN EUSEBIO AGUSTIN"/>
    <n v="11227"/>
    <x v="7"/>
    <x v="0"/>
    <x v="85"/>
    <x v="0"/>
    <n v="4"/>
    <n v="1"/>
    <n v="7"/>
    <n v="4"/>
    <n v="4"/>
    <n v="0"/>
    <n v="0"/>
    <n v="0"/>
    <n v="0"/>
    <n v="4"/>
    <n v="0"/>
    <n v="3"/>
    <n v="0"/>
    <n v="3"/>
    <n v="3"/>
    <n v="0"/>
    <n v="5"/>
    <n v="3"/>
    <n v="5"/>
    <n v="0"/>
    <n v="3"/>
    <x v="0"/>
    <x v="0"/>
    <x v="0"/>
    <n v="20"/>
    <n v="22"/>
    <x v="3"/>
    <x v="3"/>
    <x v="0"/>
    <x v="0"/>
    <x v="0"/>
  </r>
  <r>
    <n v="31249"/>
    <s v="durando ariel alejandro"/>
    <n v="31249"/>
    <x v="6"/>
    <x v="0"/>
    <x v="149"/>
    <x v="0"/>
    <n v="0"/>
    <n v="0"/>
    <n v="0"/>
    <n v="0"/>
    <n v="0"/>
    <n v="0"/>
    <n v="0"/>
    <n v="0"/>
    <n v="0"/>
    <n v="0"/>
    <n v="0"/>
    <n v="0"/>
    <n v="4"/>
    <n v="0"/>
    <n v="0"/>
    <n v="12"/>
    <n v="16"/>
    <n v="38"/>
    <n v="14"/>
    <n v="27"/>
    <n v="33"/>
    <x v="0"/>
    <x v="0"/>
    <x v="0"/>
    <n v="0"/>
    <n v="144"/>
    <x v="3"/>
    <x v="3"/>
    <x v="0"/>
    <x v="0"/>
    <x v="1"/>
  </r>
  <r>
    <n v="7832"/>
    <s v="BALMACEDA LUIS ALBERTO"/>
    <n v="7832"/>
    <x v="6"/>
    <x v="0"/>
    <x v="15"/>
    <x v="0"/>
    <n v="3"/>
    <n v="3"/>
    <n v="3"/>
    <n v="3"/>
    <n v="0"/>
    <n v="0"/>
    <n v="6"/>
    <n v="1"/>
    <n v="0"/>
    <n v="5"/>
    <n v="0"/>
    <n v="3"/>
    <n v="4"/>
    <n v="7"/>
    <n v="3"/>
    <n v="3"/>
    <n v="0"/>
    <n v="3"/>
    <n v="3"/>
    <n v="0"/>
    <n v="3"/>
    <x v="0"/>
    <x v="0"/>
    <x v="0"/>
    <n v="19"/>
    <n v="26"/>
    <x v="3"/>
    <x v="3"/>
    <x v="0"/>
    <x v="0"/>
    <x v="0"/>
  </r>
  <r>
    <n v="10803"/>
    <s v="ENTESANO CARLOS ALBERTO"/>
    <n v="10803"/>
    <x v="6"/>
    <x v="0"/>
    <x v="150"/>
    <x v="0"/>
    <n v="0"/>
    <n v="0"/>
    <n v="3"/>
    <n v="0"/>
    <n v="5"/>
    <n v="0"/>
    <n v="4"/>
    <n v="6"/>
    <n v="0"/>
    <n v="0"/>
    <n v="6"/>
    <n v="0"/>
    <n v="0"/>
    <n v="0"/>
    <n v="10"/>
    <n v="0"/>
    <n v="0"/>
    <n v="9"/>
    <n v="8"/>
    <n v="0"/>
    <n v="2"/>
    <x v="0"/>
    <x v="0"/>
    <x v="0"/>
    <n v="18"/>
    <n v="29"/>
    <x v="3"/>
    <x v="3"/>
    <x v="0"/>
    <x v="0"/>
    <x v="0"/>
  </r>
  <r>
    <n v="6319"/>
    <s v="DENTE DANIEL JUAN"/>
    <n v="6319"/>
    <x v="6"/>
    <x v="0"/>
    <x v="150"/>
    <x v="0"/>
    <n v="0"/>
    <n v="7"/>
    <n v="0"/>
    <n v="6"/>
    <n v="0"/>
    <n v="7"/>
    <n v="0"/>
    <n v="8"/>
    <n v="4"/>
    <n v="4"/>
    <n v="3"/>
    <n v="0"/>
    <n v="5"/>
    <n v="9"/>
    <n v="3"/>
    <n v="6"/>
    <n v="0"/>
    <n v="12"/>
    <n v="4"/>
    <n v="5"/>
    <n v="3"/>
    <x v="0"/>
    <x v="0"/>
    <x v="0"/>
    <n v="32"/>
    <n v="47"/>
    <x v="3"/>
    <x v="3"/>
    <x v="0"/>
    <x v="0"/>
    <x v="0"/>
  </r>
  <r>
    <n v="9412"/>
    <s v="NIETO JAVIER NICOLAS"/>
    <n v="9412"/>
    <x v="6"/>
    <x v="0"/>
    <x v="151"/>
    <x v="0"/>
    <n v="0"/>
    <n v="14"/>
    <n v="10"/>
    <n v="16"/>
    <n v="4"/>
    <n v="0"/>
    <n v="13"/>
    <n v="0"/>
    <n v="6"/>
    <n v="8"/>
    <n v="0"/>
    <n v="10"/>
    <n v="0"/>
    <n v="16"/>
    <n v="0"/>
    <n v="20"/>
    <n v="2"/>
    <n v="7"/>
    <n v="9"/>
    <n v="19"/>
    <n v="4"/>
    <x v="0"/>
    <x v="0"/>
    <x v="0"/>
    <n v="63"/>
    <n v="77"/>
    <x v="3"/>
    <x v="3"/>
    <x v="0"/>
    <x v="0"/>
    <x v="0"/>
  </r>
  <r>
    <n v="7419"/>
    <s v="GUIJARRO GERARDO ANTONIO"/>
    <n v="7419"/>
    <x v="6"/>
    <x v="2"/>
    <x v="64"/>
    <x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x v="0"/>
    <x v="0"/>
    <x v="0"/>
    <n v="1"/>
    <n v="1"/>
    <x v="3"/>
    <x v="3"/>
    <x v="1"/>
    <x v="0"/>
    <x v="0"/>
  </r>
  <r>
    <n v="5119"/>
    <s v="ZAMBRANO EDUARDO MISAEL"/>
    <n v="5119"/>
    <x v="1"/>
    <x v="1"/>
    <x v="5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3086"/>
    <s v="VIÑATTE ARIEL ALEJANDRO"/>
    <n v="3086"/>
    <x v="2"/>
    <x v="1"/>
    <x v="51"/>
    <x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8"/>
    <n v="0"/>
    <x v="3"/>
    <x v="3"/>
    <x v="1"/>
    <x v="1"/>
    <x v="0"/>
  </r>
  <r>
    <n v="10946"/>
    <s v="MUSSO FABIAN CEFERINO"/>
    <n v="10946"/>
    <x v="2"/>
    <x v="0"/>
    <x v="152"/>
    <x v="0"/>
    <n v="0"/>
    <n v="0"/>
    <n v="5"/>
    <n v="3"/>
    <n v="3"/>
    <n v="0"/>
    <n v="0"/>
    <n v="1"/>
    <n v="0"/>
    <n v="3"/>
    <n v="0"/>
    <n v="3"/>
    <n v="3"/>
    <n v="3"/>
    <n v="0"/>
    <n v="4"/>
    <n v="4"/>
    <n v="3"/>
    <n v="3"/>
    <n v="0"/>
    <n v="0"/>
    <x v="0"/>
    <x v="0"/>
    <x v="0"/>
    <n v="12"/>
    <n v="20"/>
    <x v="3"/>
    <x v="3"/>
    <x v="1"/>
    <x v="0"/>
    <x v="0"/>
  </r>
  <r>
    <n v="8891"/>
    <s v="MORIONDO OMAR FRANCISCO"/>
    <n v="8891"/>
    <x v="2"/>
    <x v="0"/>
    <x v="153"/>
    <x v="0"/>
    <n v="6"/>
    <n v="15"/>
    <n v="9"/>
    <n v="0"/>
    <n v="10"/>
    <n v="0"/>
    <n v="9"/>
    <n v="12"/>
    <n v="7"/>
    <n v="0"/>
    <n v="0"/>
    <n v="9"/>
    <n v="11"/>
    <n v="12"/>
    <n v="0"/>
    <n v="15"/>
    <n v="10"/>
    <n v="13"/>
    <n v="0"/>
    <n v="8"/>
    <n v="4"/>
    <x v="0"/>
    <x v="0"/>
    <x v="0"/>
    <n v="68"/>
    <n v="73"/>
    <x v="3"/>
    <x v="3"/>
    <x v="0"/>
    <x v="0"/>
    <x v="0"/>
  </r>
  <r>
    <n v="7683"/>
    <s v="ALMADA JORGE"/>
    <n v="7683"/>
    <x v="6"/>
    <x v="0"/>
    <x v="65"/>
    <x v="0"/>
    <n v="0"/>
    <n v="4"/>
    <n v="0"/>
    <n v="0"/>
    <n v="3"/>
    <n v="0"/>
    <n v="3"/>
    <n v="0"/>
    <n v="3"/>
    <n v="0"/>
    <n v="0"/>
    <n v="0"/>
    <n v="0"/>
    <n v="3"/>
    <n v="0"/>
    <n v="0"/>
    <n v="0"/>
    <n v="0"/>
    <n v="0"/>
    <n v="4"/>
    <n v="0"/>
    <x v="0"/>
    <x v="0"/>
    <x v="0"/>
    <n v="13"/>
    <n v="7"/>
    <x v="3"/>
    <x v="3"/>
    <x v="1"/>
    <x v="0"/>
    <x v="0"/>
  </r>
  <r>
    <n v="6586"/>
    <s v="FENOGLIO JOSE ANIBAL"/>
    <n v="6586"/>
    <x v="11"/>
    <x v="1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11607"/>
    <s v="MARTINEZ MIGUEL ANGEL"/>
    <n v="11607"/>
    <x v="4"/>
    <x v="0"/>
    <x v="35"/>
    <x v="0"/>
    <n v="6"/>
    <n v="0"/>
    <n v="0"/>
    <n v="4"/>
    <n v="0"/>
    <n v="0"/>
    <n v="0"/>
    <n v="0"/>
    <n v="0"/>
    <n v="0"/>
    <n v="0"/>
    <n v="0"/>
    <n v="0"/>
    <n v="0"/>
    <n v="0"/>
    <n v="0"/>
    <n v="6"/>
    <n v="12"/>
    <n v="8"/>
    <n v="4"/>
    <n v="5"/>
    <x v="0"/>
    <x v="0"/>
    <x v="0"/>
    <n v="10"/>
    <n v="35"/>
    <x v="3"/>
    <x v="3"/>
    <x v="0"/>
    <x v="0"/>
    <x v="0"/>
  </r>
  <r>
    <n v="5110"/>
    <s v="BANCHIO MARTIN ARIEL"/>
    <n v="5110"/>
    <x v="4"/>
    <x v="0"/>
    <x v="46"/>
    <x v="0"/>
    <n v="6"/>
    <n v="10"/>
    <n v="13"/>
    <n v="11"/>
    <n v="10"/>
    <n v="11"/>
    <n v="10"/>
    <n v="11"/>
    <n v="10"/>
    <n v="11"/>
    <n v="10"/>
    <n v="5"/>
    <n v="4"/>
    <n v="7"/>
    <n v="0"/>
    <n v="28"/>
    <n v="11"/>
    <n v="15"/>
    <n v="13"/>
    <n v="6"/>
    <n v="4"/>
    <x v="0"/>
    <x v="0"/>
    <x v="0"/>
    <n v="92"/>
    <n v="88"/>
    <x v="3"/>
    <x v="3"/>
    <x v="0"/>
    <x v="0"/>
    <x v="0"/>
  </r>
  <r>
    <n v="6892"/>
    <s v="SUAREZ JOSE LUIS"/>
    <n v="6892"/>
    <x v="4"/>
    <x v="0"/>
    <x v="154"/>
    <x v="0"/>
    <n v="0"/>
    <n v="3"/>
    <n v="0"/>
    <n v="2"/>
    <n v="0"/>
    <n v="0"/>
    <n v="0"/>
    <n v="0"/>
    <n v="0"/>
    <n v="0"/>
    <n v="0"/>
    <n v="0"/>
    <n v="3"/>
    <n v="3"/>
    <n v="0"/>
    <n v="5"/>
    <n v="5"/>
    <n v="3"/>
    <n v="0"/>
    <n v="0"/>
    <n v="3"/>
    <x v="0"/>
    <x v="0"/>
    <x v="0"/>
    <n v="5"/>
    <n v="22"/>
    <x v="3"/>
    <x v="3"/>
    <x v="0"/>
    <x v="0"/>
    <x v="0"/>
  </r>
  <r>
    <n v="7307"/>
    <s v="REVELLO RICARDO ADOLFO"/>
    <n v="7307"/>
    <x v="4"/>
    <x v="0"/>
    <x v="155"/>
    <x v="0"/>
    <n v="0"/>
    <n v="5"/>
    <n v="0"/>
    <n v="4"/>
    <n v="4"/>
    <n v="7"/>
    <n v="0"/>
    <n v="3"/>
    <n v="0"/>
    <n v="3"/>
    <n v="6"/>
    <n v="4"/>
    <n v="9"/>
    <n v="12"/>
    <n v="0"/>
    <n v="13"/>
    <n v="2"/>
    <n v="14"/>
    <n v="14"/>
    <n v="3"/>
    <n v="4"/>
    <x v="0"/>
    <x v="0"/>
    <x v="0"/>
    <n v="23"/>
    <n v="71"/>
    <x v="3"/>
    <x v="3"/>
    <x v="0"/>
    <x v="0"/>
    <x v="0"/>
  </r>
  <r>
    <n v="8809"/>
    <s v="BUZZETTI ENRIQUE MARIO"/>
    <n v="8809"/>
    <x v="7"/>
    <x v="0"/>
    <x v="20"/>
    <x v="0"/>
    <n v="0"/>
    <n v="4"/>
    <n v="0"/>
    <n v="7"/>
    <n v="6"/>
    <n v="6"/>
    <n v="15"/>
    <n v="7"/>
    <n v="0"/>
    <n v="10"/>
    <n v="7"/>
    <n v="0"/>
    <n v="0"/>
    <n v="0"/>
    <n v="13"/>
    <n v="0"/>
    <n v="4"/>
    <n v="17"/>
    <n v="4"/>
    <n v="0"/>
    <n v="3"/>
    <x v="0"/>
    <x v="0"/>
    <x v="0"/>
    <n v="45"/>
    <n v="41"/>
    <x v="3"/>
    <x v="3"/>
    <x v="0"/>
    <x v="0"/>
    <x v="0"/>
  </r>
  <r>
    <n v="8500"/>
    <s v="PEANO VICTOR LUIS"/>
    <n v="8500"/>
    <x v="7"/>
    <x v="0"/>
    <x v="132"/>
    <x v="0"/>
    <n v="0"/>
    <n v="0"/>
    <n v="11"/>
    <n v="0"/>
    <n v="0"/>
    <n v="18"/>
    <n v="0"/>
    <n v="0"/>
    <n v="0"/>
    <n v="7"/>
    <n v="5"/>
    <n v="0"/>
    <n v="0"/>
    <n v="7"/>
    <n v="5"/>
    <n v="15"/>
    <n v="12"/>
    <n v="5"/>
    <n v="6"/>
    <n v="12"/>
    <n v="6"/>
    <x v="0"/>
    <x v="0"/>
    <x v="0"/>
    <n v="29"/>
    <n v="68"/>
    <x v="3"/>
    <x v="3"/>
    <x v="0"/>
    <x v="0"/>
    <x v="0"/>
  </r>
  <r>
    <n v="10938"/>
    <s v="TRUCCO ALBERTO"/>
    <n v="10938"/>
    <x v="8"/>
    <x v="0"/>
    <x v="156"/>
    <x v="0"/>
    <n v="0"/>
    <n v="4"/>
    <n v="1"/>
    <n v="0"/>
    <n v="1"/>
    <n v="5"/>
    <n v="4"/>
    <n v="0"/>
    <n v="0"/>
    <n v="2"/>
    <n v="1"/>
    <n v="3"/>
    <n v="0"/>
    <n v="0"/>
    <n v="0"/>
    <n v="8"/>
    <n v="8"/>
    <n v="13"/>
    <n v="0"/>
    <n v="0"/>
    <n v="0"/>
    <x v="0"/>
    <x v="0"/>
    <x v="0"/>
    <n v="15"/>
    <n v="29"/>
    <x v="3"/>
    <x v="3"/>
    <x v="1"/>
    <x v="0"/>
    <x v="0"/>
  </r>
  <r>
    <n v="7470"/>
    <s v="MARCELLINO FABIAN ARIEL"/>
    <n v="7470"/>
    <x v="8"/>
    <x v="2"/>
    <x v="156"/>
    <x v="0"/>
    <n v="0"/>
    <n v="4"/>
    <n v="4"/>
    <n v="0"/>
    <n v="0"/>
    <n v="0"/>
    <n v="6"/>
    <n v="0"/>
    <n v="0"/>
    <n v="3"/>
    <n v="0"/>
    <n v="0"/>
    <n v="0"/>
    <n v="0"/>
    <n v="0"/>
    <n v="0"/>
    <n v="0"/>
    <n v="0"/>
    <n v="0"/>
    <n v="0"/>
    <n v="0"/>
    <x v="0"/>
    <x v="0"/>
    <x v="0"/>
    <n v="14"/>
    <n v="0"/>
    <x v="3"/>
    <x v="3"/>
    <x v="1"/>
    <x v="1"/>
    <x v="0"/>
  </r>
  <r>
    <n v="9415"/>
    <s v="FAriasSANDRA LILIANA"/>
    <n v="9415"/>
    <x v="3"/>
    <x v="1"/>
    <x v="3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"/>
    <n v="0"/>
    <x v="3"/>
    <x v="3"/>
    <x v="1"/>
    <x v="1"/>
    <x v="0"/>
  </r>
  <r>
    <n v="5351"/>
    <s v="BUFFA DELMO ANTONIO"/>
    <n v="5351"/>
    <x v="8"/>
    <x v="0"/>
    <x v="157"/>
    <x v="0"/>
    <n v="11"/>
    <n v="15"/>
    <n v="33"/>
    <n v="5"/>
    <n v="16"/>
    <n v="26"/>
    <n v="19"/>
    <n v="9"/>
    <n v="9"/>
    <n v="18"/>
    <n v="4"/>
    <n v="18"/>
    <n v="25"/>
    <n v="12"/>
    <n v="7"/>
    <n v="38"/>
    <n v="12"/>
    <n v="21"/>
    <n v="21"/>
    <n v="14"/>
    <n v="16"/>
    <x v="0"/>
    <x v="0"/>
    <x v="0"/>
    <n v="143"/>
    <n v="166"/>
    <x v="3"/>
    <x v="3"/>
    <x v="0"/>
    <x v="0"/>
    <x v="0"/>
  </r>
  <r>
    <n v="10574"/>
    <s v="ELVIO Y NICOLAS MARINSALDA SH"/>
    <n v="10574"/>
    <x v="8"/>
    <x v="0"/>
    <x v="50"/>
    <x v="0"/>
    <n v="18"/>
    <n v="16"/>
    <n v="15"/>
    <n v="10"/>
    <n v="16"/>
    <n v="11"/>
    <n v="16"/>
    <n v="13"/>
    <n v="17"/>
    <n v="3"/>
    <n v="22"/>
    <n v="14"/>
    <n v="10"/>
    <n v="19"/>
    <n v="17"/>
    <n v="20"/>
    <n v="38"/>
    <n v="28"/>
    <n v="9"/>
    <n v="24"/>
    <n v="15"/>
    <x v="0"/>
    <x v="0"/>
    <x v="0"/>
    <n v="132"/>
    <n v="180"/>
    <x v="3"/>
    <x v="3"/>
    <x v="0"/>
    <x v="0"/>
    <x v="0"/>
  </r>
  <r>
    <n v="3403"/>
    <s v="MIGUEL DISTRIBUCIONES SRL"/>
    <n v="3403"/>
    <x v="11"/>
    <x v="1"/>
    <x v="22"/>
    <x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9"/>
    <n v="0"/>
    <x v="3"/>
    <x v="3"/>
    <x v="1"/>
    <x v="1"/>
    <x v="0"/>
  </r>
  <r>
    <n v="4616"/>
    <s v="PORTA HNOS SA"/>
    <n v="4616"/>
    <x v="11"/>
    <x v="0"/>
    <x v="3"/>
    <x v="0"/>
    <n v="0"/>
    <n v="0"/>
    <n v="0"/>
    <n v="0"/>
    <n v="0"/>
    <n v="13"/>
    <n v="0"/>
    <n v="0"/>
    <n v="0"/>
    <n v="0"/>
    <n v="0"/>
    <n v="0"/>
    <n v="0"/>
    <n v="0"/>
    <n v="0"/>
    <n v="5"/>
    <n v="0"/>
    <n v="0"/>
    <n v="3"/>
    <n v="4"/>
    <n v="0"/>
    <x v="0"/>
    <x v="0"/>
    <x v="0"/>
    <n v="13"/>
    <n v="12"/>
    <x v="3"/>
    <x v="3"/>
    <x v="1"/>
    <x v="0"/>
    <x v="0"/>
  </r>
  <r>
    <n v="4938"/>
    <s v="SOLDAAR SRL"/>
    <n v="4938"/>
    <x v="11"/>
    <x v="0"/>
    <x v="3"/>
    <x v="0"/>
    <n v="0"/>
    <n v="7"/>
    <n v="0"/>
    <n v="0"/>
    <n v="0"/>
    <n v="0"/>
    <n v="0"/>
    <n v="0"/>
    <n v="0"/>
    <n v="1"/>
    <n v="0"/>
    <n v="0"/>
    <n v="0"/>
    <n v="0"/>
    <n v="0"/>
    <n v="0"/>
    <n v="2"/>
    <n v="0"/>
    <n v="2"/>
    <n v="0"/>
    <n v="0"/>
    <x v="0"/>
    <x v="0"/>
    <x v="0"/>
    <n v="7"/>
    <n v="4"/>
    <x v="3"/>
    <x v="3"/>
    <x v="1"/>
    <x v="0"/>
    <x v="0"/>
  </r>
  <r>
    <n v="4198"/>
    <s v="MAZAN ADRIANA ELIZABETH"/>
    <n v="4198"/>
    <x v="11"/>
    <x v="1"/>
    <x v="3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"/>
    <n v="0"/>
    <x v="3"/>
    <x v="3"/>
    <x v="1"/>
    <x v="1"/>
    <x v="0"/>
  </r>
  <r>
    <n v="6814"/>
    <s v="Lujan Gaston Ezequiel"/>
    <n v="6814"/>
    <x v="11"/>
    <x v="1"/>
    <x v="3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"/>
    <n v="0"/>
    <x v="3"/>
    <x v="3"/>
    <x v="1"/>
    <x v="1"/>
    <x v="0"/>
  </r>
  <r>
    <n v="3410"/>
    <s v="DIBAT SA"/>
    <n v="3410"/>
    <x v="3"/>
    <x v="0"/>
    <x v="3"/>
    <x v="0"/>
    <n v="0"/>
    <n v="0"/>
    <n v="0"/>
    <n v="0"/>
    <n v="0"/>
    <n v="0"/>
    <n v="0"/>
    <n v="0"/>
    <n v="0"/>
    <n v="0"/>
    <n v="0"/>
    <n v="1"/>
    <n v="1"/>
    <n v="0"/>
    <n v="0"/>
    <n v="0"/>
    <n v="0"/>
    <n v="3"/>
    <n v="3"/>
    <n v="3"/>
    <n v="3"/>
    <x v="0"/>
    <x v="0"/>
    <x v="0"/>
    <n v="0"/>
    <n v="13"/>
    <x v="3"/>
    <x v="3"/>
    <x v="0"/>
    <x v="0"/>
    <x v="1"/>
  </r>
  <r>
    <n v="6797"/>
    <s v="FIORETTI MARIO ATILIO"/>
    <n v="6797"/>
    <x v="11"/>
    <x v="0"/>
    <x v="3"/>
    <x v="0"/>
    <n v="0"/>
    <n v="0"/>
    <n v="1"/>
    <n v="1"/>
    <n v="0"/>
    <n v="2"/>
    <n v="0"/>
    <n v="0"/>
    <n v="0"/>
    <n v="0"/>
    <n v="0"/>
    <n v="0"/>
    <n v="0"/>
    <n v="0"/>
    <n v="0"/>
    <n v="0"/>
    <n v="0"/>
    <n v="1"/>
    <n v="0"/>
    <n v="0"/>
    <n v="0"/>
    <x v="0"/>
    <x v="0"/>
    <x v="0"/>
    <n v="4"/>
    <n v="1"/>
    <x v="3"/>
    <x v="3"/>
    <x v="1"/>
    <x v="0"/>
    <x v="0"/>
  </r>
  <r>
    <n v="5222"/>
    <s v="E.G.B.C. SRL"/>
    <n v="5222"/>
    <x v="11"/>
    <x v="2"/>
    <x v="51"/>
    <x v="0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x v="0"/>
    <x v="0"/>
    <x v="0"/>
    <n v="3"/>
    <n v="0"/>
    <x v="3"/>
    <x v="3"/>
    <x v="1"/>
    <x v="1"/>
    <x v="0"/>
  </r>
  <r>
    <n v="2891"/>
    <s v="ANTUNEZ SA"/>
    <n v="2891"/>
    <x v="11"/>
    <x v="1"/>
    <x v="3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"/>
    <n v="0"/>
    <x v="3"/>
    <x v="3"/>
    <x v="1"/>
    <x v="1"/>
    <x v="0"/>
  </r>
  <r>
    <n v="7425"/>
    <s v="ROMERO GABRIELA NATALIA"/>
    <n v="7425"/>
    <x v="8"/>
    <x v="1"/>
    <x v="92"/>
    <x v="0"/>
    <n v="4"/>
    <n v="2"/>
    <n v="3"/>
    <n v="5"/>
    <n v="3"/>
    <n v="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20"/>
    <n v="0"/>
    <x v="3"/>
    <x v="3"/>
    <x v="1"/>
    <x v="1"/>
    <x v="0"/>
  </r>
  <r>
    <n v="31840"/>
    <s v="machado marcos matias"/>
    <n v="31840"/>
    <x v="11"/>
    <x v="2"/>
    <x v="3"/>
    <x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8850"/>
    <s v="BERROCAL LUCAS MANUEL"/>
    <n v="8850"/>
    <x v="6"/>
    <x v="0"/>
    <x v="3"/>
    <x v="0"/>
    <n v="1"/>
    <n v="0"/>
    <n v="0"/>
    <n v="3"/>
    <n v="0"/>
    <n v="0"/>
    <n v="0"/>
    <n v="0"/>
    <n v="0"/>
    <n v="0"/>
    <n v="0"/>
    <n v="0"/>
    <n v="0"/>
    <n v="0"/>
    <n v="0"/>
    <n v="0"/>
    <n v="0"/>
    <n v="9"/>
    <n v="3"/>
    <n v="1"/>
    <n v="0"/>
    <x v="0"/>
    <x v="0"/>
    <x v="0"/>
    <n v="4"/>
    <n v="13"/>
    <x v="3"/>
    <x v="3"/>
    <x v="1"/>
    <x v="0"/>
    <x v="0"/>
  </r>
  <r>
    <n v="4912"/>
    <s v="KOLLY ERNESTO DAVID"/>
    <n v="4912"/>
    <x v="11"/>
    <x v="1"/>
    <x v="3"/>
    <x v="0"/>
    <n v="0"/>
    <n v="0"/>
    <n v="0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5"/>
    <n v="0"/>
    <x v="3"/>
    <x v="3"/>
    <x v="1"/>
    <x v="1"/>
    <x v="0"/>
  </r>
  <r>
    <n v="4296"/>
    <s v="BALDEVENITO CELSO MARIANO"/>
    <n v="4296"/>
    <x v="7"/>
    <x v="2"/>
    <x v="158"/>
    <x v="0"/>
    <n v="0"/>
    <n v="0"/>
    <n v="0"/>
    <n v="8"/>
    <n v="0"/>
    <n v="0"/>
    <n v="0"/>
    <n v="0"/>
    <n v="0"/>
    <n v="0"/>
    <n v="0"/>
    <n v="0"/>
    <n v="0"/>
    <n v="3"/>
    <n v="0"/>
    <n v="0"/>
    <n v="0"/>
    <n v="3"/>
    <n v="-3"/>
    <n v="0"/>
    <n v="0"/>
    <x v="0"/>
    <x v="0"/>
    <x v="0"/>
    <n v="8"/>
    <n v="3"/>
    <x v="3"/>
    <x v="3"/>
    <x v="1"/>
    <x v="0"/>
    <x v="0"/>
  </r>
  <r>
    <n v="9571"/>
    <s v="DECIMO OMAR ANTONIO"/>
    <n v="9571"/>
    <x v="8"/>
    <x v="0"/>
    <x v="92"/>
    <x v="0"/>
    <n v="3"/>
    <n v="3"/>
    <n v="5"/>
    <n v="4"/>
    <n v="4"/>
    <n v="4"/>
    <n v="5"/>
    <n v="17"/>
    <n v="8"/>
    <n v="3"/>
    <n v="0"/>
    <n v="0"/>
    <n v="3"/>
    <n v="0"/>
    <n v="0"/>
    <n v="29"/>
    <n v="22"/>
    <n v="4"/>
    <n v="12"/>
    <n v="9"/>
    <n v="6"/>
    <x v="0"/>
    <x v="0"/>
    <x v="0"/>
    <n v="53"/>
    <n v="85"/>
    <x v="3"/>
    <x v="3"/>
    <x v="0"/>
    <x v="0"/>
    <x v="0"/>
  </r>
  <r>
    <n v="9361"/>
    <s v="VIANO JOSE BAUTISTA"/>
    <n v="9361"/>
    <x v="8"/>
    <x v="1"/>
    <x v="0"/>
    <x v="0"/>
    <n v="3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1"/>
    <n v="0"/>
    <x v="3"/>
    <x v="3"/>
    <x v="1"/>
    <x v="1"/>
    <x v="0"/>
  </r>
  <r>
    <n v="7381"/>
    <s v="ELECTROINGENIERIA ICSSA"/>
    <n v="7381"/>
    <x v="11"/>
    <x v="1"/>
    <x v="3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"/>
    <n v="0"/>
    <x v="3"/>
    <x v="3"/>
    <x v="1"/>
    <x v="1"/>
    <x v="0"/>
  </r>
  <r>
    <n v="5821"/>
    <s v="AVENDAÑO JUAN ODILON"/>
    <n v="5821"/>
    <x v="8"/>
    <x v="0"/>
    <x v="0"/>
    <x v="0"/>
    <n v="3"/>
    <n v="0"/>
    <n v="3"/>
    <n v="0"/>
    <n v="3"/>
    <n v="0"/>
    <n v="3"/>
    <n v="0"/>
    <n v="0"/>
    <n v="0"/>
    <n v="3"/>
    <n v="0"/>
    <n v="0"/>
    <n v="0"/>
    <n v="0"/>
    <n v="0"/>
    <n v="0"/>
    <n v="0"/>
    <n v="0"/>
    <n v="0"/>
    <n v="3"/>
    <x v="0"/>
    <x v="0"/>
    <x v="0"/>
    <n v="12"/>
    <n v="3"/>
    <x v="3"/>
    <x v="3"/>
    <x v="0"/>
    <x v="0"/>
    <x v="0"/>
  </r>
  <r>
    <n v="3176"/>
    <s v="PIGNERE OSCAR ATILIO"/>
    <n v="3176"/>
    <x v="3"/>
    <x v="0"/>
    <x v="27"/>
    <x v="0"/>
    <n v="6"/>
    <n v="10"/>
    <n v="23"/>
    <n v="1"/>
    <n v="0"/>
    <n v="0"/>
    <n v="1"/>
    <n v="0"/>
    <n v="1"/>
    <n v="1"/>
    <n v="0"/>
    <n v="3"/>
    <n v="0"/>
    <n v="4"/>
    <n v="1"/>
    <n v="17"/>
    <n v="0"/>
    <n v="24"/>
    <n v="9"/>
    <n v="14"/>
    <n v="6"/>
    <x v="0"/>
    <x v="0"/>
    <x v="0"/>
    <n v="42"/>
    <n v="75"/>
    <x v="3"/>
    <x v="3"/>
    <x v="0"/>
    <x v="0"/>
    <x v="0"/>
  </r>
  <r>
    <n v="9534"/>
    <s v="PRIETO ALEXIS DANIEL"/>
    <n v="9534"/>
    <x v="7"/>
    <x v="1"/>
    <x v="7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4"/>
    <n v="0"/>
    <x v="3"/>
    <x v="3"/>
    <x v="1"/>
    <x v="1"/>
    <x v="0"/>
  </r>
  <r>
    <n v="9407"/>
    <s v="SARACCO PABLO Y EDEN OMAR SH"/>
    <n v="9407"/>
    <x v="3"/>
    <x v="0"/>
    <x v="38"/>
    <x v="0"/>
    <n v="19"/>
    <n v="20"/>
    <n v="21"/>
    <n v="0"/>
    <n v="35"/>
    <n v="27"/>
    <n v="30"/>
    <n v="26"/>
    <n v="24"/>
    <n v="22"/>
    <n v="17"/>
    <n v="15"/>
    <n v="17"/>
    <n v="21"/>
    <n v="16"/>
    <n v="47"/>
    <n v="34"/>
    <n v="29"/>
    <n v="38"/>
    <n v="6"/>
    <n v="21"/>
    <x v="0"/>
    <x v="0"/>
    <x v="0"/>
    <n v="202"/>
    <n v="229"/>
    <x v="3"/>
    <x v="3"/>
    <x v="0"/>
    <x v="0"/>
    <x v="0"/>
  </r>
  <r>
    <n v="7657"/>
    <s v="LOZA PABLO DANIEL"/>
    <n v="7657"/>
    <x v="3"/>
    <x v="0"/>
    <x v="38"/>
    <x v="0"/>
    <n v="4"/>
    <n v="0"/>
    <n v="0"/>
    <n v="4"/>
    <n v="0"/>
    <n v="3"/>
    <n v="3"/>
    <n v="0"/>
    <n v="0"/>
    <n v="3"/>
    <n v="0"/>
    <n v="3"/>
    <n v="0"/>
    <n v="5"/>
    <n v="0"/>
    <n v="3"/>
    <n v="0"/>
    <n v="4"/>
    <n v="0"/>
    <n v="4"/>
    <n v="0"/>
    <x v="0"/>
    <x v="0"/>
    <x v="0"/>
    <n v="14"/>
    <n v="16"/>
    <x v="3"/>
    <x v="3"/>
    <x v="1"/>
    <x v="0"/>
    <x v="0"/>
  </r>
  <r>
    <n v="6905"/>
    <s v="BORELLO EZEQUIEL EDUARDO"/>
    <n v="6905"/>
    <x v="3"/>
    <x v="0"/>
    <x v="117"/>
    <x v="0"/>
    <n v="5"/>
    <n v="3"/>
    <n v="0"/>
    <n v="3"/>
    <n v="3"/>
    <n v="0"/>
    <n v="0"/>
    <n v="0"/>
    <n v="3"/>
    <n v="0"/>
    <n v="4"/>
    <n v="3"/>
    <n v="4"/>
    <n v="3"/>
    <n v="0"/>
    <n v="3"/>
    <n v="3"/>
    <n v="5"/>
    <n v="8"/>
    <n v="3"/>
    <n v="3"/>
    <x v="0"/>
    <x v="0"/>
    <x v="0"/>
    <n v="17"/>
    <n v="32"/>
    <x v="3"/>
    <x v="3"/>
    <x v="0"/>
    <x v="0"/>
    <x v="0"/>
  </r>
  <r>
    <n v="3849"/>
    <s v="BELLONI PABLO MARCELO"/>
    <n v="3849"/>
    <x v="3"/>
    <x v="0"/>
    <x v="61"/>
    <x v="0"/>
    <n v="4"/>
    <n v="4"/>
    <n v="3"/>
    <n v="3"/>
    <n v="3"/>
    <n v="3"/>
    <n v="3"/>
    <n v="3"/>
    <n v="4"/>
    <n v="3"/>
    <n v="3"/>
    <n v="3"/>
    <n v="4"/>
    <n v="3"/>
    <n v="0"/>
    <n v="13"/>
    <n v="0"/>
    <n v="3"/>
    <n v="3"/>
    <n v="3"/>
    <n v="0"/>
    <x v="0"/>
    <x v="0"/>
    <x v="0"/>
    <n v="30"/>
    <n v="29"/>
    <x v="3"/>
    <x v="3"/>
    <x v="1"/>
    <x v="0"/>
    <x v="0"/>
  </r>
  <r>
    <n v="9452"/>
    <s v="ANDREANI OMAR PEDRO"/>
    <n v="9452"/>
    <x v="3"/>
    <x v="0"/>
    <x v="61"/>
    <x v="0"/>
    <n v="6"/>
    <n v="2"/>
    <n v="8"/>
    <n v="6"/>
    <n v="4"/>
    <n v="3"/>
    <n v="3"/>
    <n v="4"/>
    <n v="3"/>
    <n v="0"/>
    <n v="0"/>
    <n v="0"/>
    <n v="4"/>
    <n v="3"/>
    <n v="0"/>
    <n v="0"/>
    <n v="0"/>
    <n v="18"/>
    <n v="17"/>
    <n v="10"/>
    <n v="6"/>
    <x v="0"/>
    <x v="0"/>
    <x v="0"/>
    <n v="39"/>
    <n v="58"/>
    <x v="3"/>
    <x v="3"/>
    <x v="0"/>
    <x v="0"/>
    <x v="0"/>
  </r>
  <r>
    <n v="5238"/>
    <s v="QUIGLEY RICARDO VICTOR"/>
    <n v="5238"/>
    <x v="3"/>
    <x v="0"/>
    <x v="119"/>
    <x v="0"/>
    <n v="0"/>
    <n v="0"/>
    <n v="8"/>
    <n v="8"/>
    <n v="5"/>
    <n v="0"/>
    <n v="7"/>
    <n v="6"/>
    <n v="6"/>
    <n v="4"/>
    <n v="6"/>
    <n v="3"/>
    <n v="6"/>
    <n v="7"/>
    <n v="3"/>
    <n v="5"/>
    <n v="3"/>
    <n v="5"/>
    <n v="3"/>
    <n v="8"/>
    <n v="5"/>
    <x v="0"/>
    <x v="0"/>
    <x v="0"/>
    <n v="40"/>
    <n v="45"/>
    <x v="3"/>
    <x v="3"/>
    <x v="0"/>
    <x v="0"/>
    <x v="0"/>
  </r>
  <r>
    <n v="7500"/>
    <s v="SALINA JOSE LUIS"/>
    <n v="7500"/>
    <x v="1"/>
    <x v="1"/>
    <x v="53"/>
    <x v="0"/>
    <n v="3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9"/>
    <n v="0"/>
    <x v="3"/>
    <x v="3"/>
    <x v="1"/>
    <x v="1"/>
    <x v="0"/>
  </r>
  <r>
    <n v="10013"/>
    <s v="TEYSSEDOU RODOLFO"/>
    <n v="10013"/>
    <x v="1"/>
    <x v="2"/>
    <x v="8"/>
    <x v="0"/>
    <n v="0"/>
    <n v="0"/>
    <n v="0"/>
    <n v="0"/>
    <n v="5"/>
    <n v="0"/>
    <n v="5"/>
    <n v="3"/>
    <n v="0"/>
    <n v="3"/>
    <n v="4"/>
    <n v="0"/>
    <n v="3"/>
    <n v="4"/>
    <n v="3"/>
    <n v="0"/>
    <n v="0"/>
    <n v="0"/>
    <n v="0"/>
    <n v="0"/>
    <n v="0"/>
    <x v="0"/>
    <x v="0"/>
    <x v="0"/>
    <n v="13"/>
    <n v="10"/>
    <x v="3"/>
    <x v="3"/>
    <x v="1"/>
    <x v="0"/>
    <x v="0"/>
  </r>
  <r>
    <n v="7510"/>
    <s v="MARTINEZ GENARO ANTONIO"/>
    <n v="7510"/>
    <x v="1"/>
    <x v="0"/>
    <x v="8"/>
    <x v="0"/>
    <n v="4"/>
    <n v="5"/>
    <n v="4"/>
    <n v="14"/>
    <n v="0"/>
    <n v="8"/>
    <n v="8"/>
    <n v="8"/>
    <n v="0"/>
    <n v="1"/>
    <n v="5"/>
    <n v="0"/>
    <n v="11"/>
    <n v="6"/>
    <n v="0"/>
    <n v="6"/>
    <n v="9"/>
    <n v="5"/>
    <n v="6"/>
    <n v="1"/>
    <n v="5"/>
    <x v="0"/>
    <x v="0"/>
    <x v="0"/>
    <n v="51"/>
    <n v="49"/>
    <x v="3"/>
    <x v="3"/>
    <x v="0"/>
    <x v="0"/>
    <x v="0"/>
  </r>
  <r>
    <n v="7361"/>
    <s v="BRACCO MARCELO OSCAR"/>
    <n v="7361"/>
    <x v="12"/>
    <x v="0"/>
    <x v="42"/>
    <x v="1"/>
    <n v="2"/>
    <n v="5"/>
    <n v="0"/>
    <n v="6"/>
    <n v="0"/>
    <n v="3"/>
    <n v="5"/>
    <n v="3"/>
    <n v="0"/>
    <n v="0"/>
    <n v="3"/>
    <n v="0"/>
    <n v="6"/>
    <n v="0"/>
    <n v="6"/>
    <n v="0"/>
    <n v="0"/>
    <n v="5"/>
    <n v="5"/>
    <n v="1"/>
    <n v="8"/>
    <x v="0"/>
    <x v="0"/>
    <x v="0"/>
    <n v="24"/>
    <n v="31"/>
    <x v="3"/>
    <x v="3"/>
    <x v="0"/>
    <x v="0"/>
    <x v="0"/>
  </r>
  <r>
    <n v="8415"/>
    <s v="CATTANEO HECTOR MARIO"/>
    <n v="8415"/>
    <x v="3"/>
    <x v="2"/>
    <x v="22"/>
    <x v="0"/>
    <n v="8"/>
    <n v="17"/>
    <n v="22"/>
    <n v="14"/>
    <n v="6"/>
    <n v="10"/>
    <n v="15"/>
    <n v="8"/>
    <n v="14"/>
    <n v="5"/>
    <n v="0"/>
    <n v="5"/>
    <n v="0"/>
    <n v="4"/>
    <n v="0"/>
    <n v="0"/>
    <n v="0"/>
    <n v="0"/>
    <n v="0"/>
    <n v="0"/>
    <n v="0"/>
    <x v="0"/>
    <x v="0"/>
    <x v="0"/>
    <n v="114"/>
    <n v="4"/>
    <x v="3"/>
    <x v="3"/>
    <x v="1"/>
    <x v="0"/>
    <x v="0"/>
  </r>
  <r>
    <n v="8715"/>
    <s v="BARBORA EZEQUIEL"/>
    <n v="8715"/>
    <x v="7"/>
    <x v="0"/>
    <x v="7"/>
    <x v="0"/>
    <n v="1"/>
    <n v="1"/>
    <n v="2"/>
    <n v="0"/>
    <n v="0"/>
    <n v="0"/>
    <n v="0"/>
    <n v="0"/>
    <n v="0"/>
    <n v="0"/>
    <n v="0"/>
    <n v="0"/>
    <n v="0"/>
    <n v="5"/>
    <n v="3"/>
    <n v="2"/>
    <n v="2"/>
    <n v="4"/>
    <n v="5"/>
    <n v="0"/>
    <n v="3"/>
    <x v="0"/>
    <x v="0"/>
    <x v="0"/>
    <n v="4"/>
    <n v="24"/>
    <x v="3"/>
    <x v="3"/>
    <x v="0"/>
    <x v="0"/>
    <x v="0"/>
  </r>
  <r>
    <n v="6510"/>
    <s v="FENOGLIO CARLOS ALBERTO"/>
    <n v="6510"/>
    <x v="3"/>
    <x v="2"/>
    <x v="159"/>
    <x v="0"/>
    <n v="7"/>
    <n v="6"/>
    <n v="11"/>
    <n v="7"/>
    <n v="8"/>
    <n v="3"/>
    <n v="6"/>
    <n v="6"/>
    <n v="6"/>
    <n v="4"/>
    <n v="6"/>
    <n v="3"/>
    <n v="3"/>
    <n v="11"/>
    <n v="13"/>
    <n v="0"/>
    <n v="0"/>
    <n v="0"/>
    <n v="0"/>
    <n v="0"/>
    <n v="0"/>
    <x v="0"/>
    <x v="0"/>
    <x v="0"/>
    <n v="60"/>
    <n v="27"/>
    <x v="3"/>
    <x v="3"/>
    <x v="1"/>
    <x v="0"/>
    <x v="0"/>
  </r>
  <r>
    <n v="3719"/>
    <s v="MEINARDI M. E HIJOS"/>
    <n v="3719"/>
    <x v="3"/>
    <x v="0"/>
    <x v="116"/>
    <x v="0"/>
    <n v="4"/>
    <n v="8"/>
    <n v="3"/>
    <n v="7"/>
    <n v="6"/>
    <n v="6"/>
    <n v="0"/>
    <n v="9"/>
    <n v="0"/>
    <n v="3"/>
    <n v="0"/>
    <n v="6"/>
    <n v="0"/>
    <n v="0"/>
    <n v="0"/>
    <n v="6"/>
    <n v="3"/>
    <n v="11"/>
    <n v="0"/>
    <n v="9"/>
    <n v="5"/>
    <x v="0"/>
    <x v="0"/>
    <x v="0"/>
    <n v="43"/>
    <n v="34"/>
    <x v="3"/>
    <x v="3"/>
    <x v="0"/>
    <x v="0"/>
    <x v="0"/>
  </r>
  <r>
    <n v="6367"/>
    <s v="TANTUCCI VICTOR HUGO"/>
    <n v="6367"/>
    <x v="3"/>
    <x v="1"/>
    <x v="118"/>
    <x v="0"/>
    <n v="3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x v="0"/>
    <x v="0"/>
    <x v="0"/>
    <n v="9"/>
    <n v="0"/>
    <x v="3"/>
    <x v="3"/>
    <x v="1"/>
    <x v="1"/>
    <x v="0"/>
  </r>
  <r>
    <n v="5343"/>
    <s v="SAVY NATALIO JESUS"/>
    <n v="5343"/>
    <x v="3"/>
    <x v="0"/>
    <x v="118"/>
    <x v="0"/>
    <n v="8"/>
    <n v="8"/>
    <n v="3"/>
    <n v="3"/>
    <n v="5"/>
    <n v="6"/>
    <n v="3"/>
    <n v="0"/>
    <n v="0"/>
    <n v="3"/>
    <n v="4"/>
    <n v="5"/>
    <n v="3"/>
    <n v="4"/>
    <n v="0"/>
    <n v="7"/>
    <n v="0"/>
    <n v="6"/>
    <n v="7"/>
    <n v="0"/>
    <n v="8"/>
    <x v="0"/>
    <x v="0"/>
    <x v="0"/>
    <n v="36"/>
    <n v="35"/>
    <x v="3"/>
    <x v="3"/>
    <x v="0"/>
    <x v="0"/>
    <x v="0"/>
  </r>
  <r>
    <n v="5249"/>
    <s v="SELLA LUCIANO NICOLAS"/>
    <n v="5249"/>
    <x v="3"/>
    <x v="0"/>
    <x v="43"/>
    <x v="0"/>
    <n v="0"/>
    <n v="9"/>
    <n v="4"/>
    <n v="5"/>
    <n v="5"/>
    <n v="5"/>
    <n v="3"/>
    <n v="3"/>
    <n v="0"/>
    <n v="3"/>
    <n v="0"/>
    <n v="4"/>
    <n v="0"/>
    <n v="4"/>
    <n v="4"/>
    <n v="3"/>
    <n v="4"/>
    <n v="3"/>
    <n v="4"/>
    <n v="3"/>
    <n v="0"/>
    <x v="0"/>
    <x v="0"/>
    <x v="0"/>
    <n v="34"/>
    <n v="25"/>
    <x v="3"/>
    <x v="3"/>
    <x v="1"/>
    <x v="0"/>
    <x v="0"/>
  </r>
  <r>
    <n v="9738"/>
    <s v="CERUTTI JORGE Y ADALBERTO"/>
    <n v="9738"/>
    <x v="3"/>
    <x v="2"/>
    <x v="97"/>
    <x v="0"/>
    <n v="1"/>
    <n v="4"/>
    <n v="3"/>
    <n v="3"/>
    <n v="3"/>
    <n v="4"/>
    <n v="3"/>
    <n v="1"/>
    <n v="0"/>
    <n v="0"/>
    <n v="0"/>
    <n v="3"/>
    <n v="1"/>
    <n v="0"/>
    <n v="0"/>
    <n v="0"/>
    <n v="0"/>
    <n v="0"/>
    <n v="0"/>
    <n v="0"/>
    <n v="0"/>
    <x v="0"/>
    <x v="0"/>
    <x v="0"/>
    <n v="22"/>
    <n v="1"/>
    <x v="3"/>
    <x v="3"/>
    <x v="1"/>
    <x v="0"/>
    <x v="0"/>
  </r>
  <r>
    <n v="7009"/>
    <s v="CURVINO AGUSTIN"/>
    <n v="7009"/>
    <x v="6"/>
    <x v="0"/>
    <x v="65"/>
    <x v="0"/>
    <n v="6"/>
    <n v="2"/>
    <n v="0"/>
    <n v="3"/>
    <n v="0"/>
    <n v="3"/>
    <n v="8"/>
    <n v="0"/>
    <n v="4"/>
    <n v="3"/>
    <n v="0"/>
    <n v="0"/>
    <n v="0"/>
    <n v="0"/>
    <n v="0"/>
    <n v="0"/>
    <n v="0"/>
    <n v="0"/>
    <n v="13"/>
    <n v="0"/>
    <n v="0"/>
    <x v="0"/>
    <x v="0"/>
    <x v="0"/>
    <n v="26"/>
    <n v="13"/>
    <x v="3"/>
    <x v="3"/>
    <x v="1"/>
    <x v="0"/>
    <x v="0"/>
  </r>
  <r>
    <n v="2864"/>
    <s v="BERESVIL ALDO"/>
    <n v="2864"/>
    <x v="6"/>
    <x v="0"/>
    <x v="160"/>
    <x v="0"/>
    <n v="3"/>
    <n v="0"/>
    <n v="0"/>
    <n v="3"/>
    <n v="0"/>
    <n v="3"/>
    <n v="3"/>
    <n v="0"/>
    <n v="3"/>
    <n v="3"/>
    <n v="0"/>
    <n v="0"/>
    <n v="0"/>
    <n v="0"/>
    <n v="0"/>
    <n v="4"/>
    <n v="3"/>
    <n v="3"/>
    <n v="3"/>
    <n v="3"/>
    <n v="3"/>
    <x v="0"/>
    <x v="0"/>
    <x v="0"/>
    <n v="15"/>
    <n v="19"/>
    <x v="3"/>
    <x v="3"/>
    <x v="0"/>
    <x v="0"/>
    <x v="0"/>
  </r>
  <r>
    <n v="3039"/>
    <s v="BRITOS DAVID FRANCISCO"/>
    <n v="3039"/>
    <x v="6"/>
    <x v="0"/>
    <x v="15"/>
    <x v="0"/>
    <n v="3"/>
    <n v="2"/>
    <n v="5"/>
    <n v="3"/>
    <n v="7"/>
    <n v="6"/>
    <n v="3"/>
    <n v="0"/>
    <n v="3"/>
    <n v="0"/>
    <n v="0"/>
    <n v="0"/>
    <n v="0"/>
    <n v="3"/>
    <n v="3"/>
    <n v="0"/>
    <n v="6"/>
    <n v="3"/>
    <n v="3"/>
    <n v="0"/>
    <n v="3"/>
    <x v="0"/>
    <x v="0"/>
    <x v="0"/>
    <n v="32"/>
    <n v="21"/>
    <x v="3"/>
    <x v="3"/>
    <x v="0"/>
    <x v="0"/>
    <x v="0"/>
  </r>
  <r>
    <n v="3802"/>
    <s v="LOPEZ ALEJANDRO RAUL"/>
    <n v="3802"/>
    <x v="4"/>
    <x v="0"/>
    <x v="161"/>
    <x v="0"/>
    <n v="6"/>
    <n v="5"/>
    <n v="8"/>
    <n v="5"/>
    <n v="4"/>
    <n v="4"/>
    <n v="5"/>
    <n v="3"/>
    <n v="5"/>
    <n v="4"/>
    <n v="0"/>
    <n v="4"/>
    <n v="4"/>
    <n v="4"/>
    <n v="7"/>
    <n v="8"/>
    <n v="7"/>
    <n v="7"/>
    <n v="18"/>
    <n v="5"/>
    <n v="11"/>
    <x v="0"/>
    <x v="0"/>
    <x v="0"/>
    <n v="45"/>
    <n v="71"/>
    <x v="3"/>
    <x v="3"/>
    <x v="0"/>
    <x v="0"/>
    <x v="0"/>
  </r>
  <r>
    <n v="6038"/>
    <s v="FARICELLI JUAN MARCELO"/>
    <n v="6038"/>
    <x v="4"/>
    <x v="0"/>
    <x v="161"/>
    <x v="0"/>
    <n v="10"/>
    <n v="5"/>
    <n v="0"/>
    <n v="8"/>
    <n v="6"/>
    <n v="9"/>
    <n v="11"/>
    <n v="4"/>
    <n v="0"/>
    <n v="8"/>
    <n v="11"/>
    <n v="10"/>
    <n v="13"/>
    <n v="9"/>
    <n v="0"/>
    <n v="28"/>
    <n v="25"/>
    <n v="4"/>
    <n v="25"/>
    <n v="10"/>
    <n v="9"/>
    <x v="0"/>
    <x v="0"/>
    <x v="0"/>
    <n v="53"/>
    <n v="123"/>
    <x v="3"/>
    <x v="3"/>
    <x v="0"/>
    <x v="0"/>
    <x v="0"/>
  </r>
  <r>
    <n v="6650"/>
    <s v="GARELLO EMILIANO SEBASTIAN"/>
    <n v="6650"/>
    <x v="4"/>
    <x v="0"/>
    <x v="70"/>
    <x v="0"/>
    <n v="6"/>
    <n v="4"/>
    <n v="3"/>
    <n v="3"/>
    <n v="3"/>
    <n v="6"/>
    <n v="9"/>
    <n v="4"/>
    <n v="7"/>
    <n v="5"/>
    <n v="6"/>
    <n v="7"/>
    <n v="12"/>
    <n v="8"/>
    <n v="0"/>
    <n v="10"/>
    <n v="6"/>
    <n v="6"/>
    <n v="9"/>
    <n v="6"/>
    <n v="6"/>
    <x v="0"/>
    <x v="0"/>
    <x v="0"/>
    <n v="45"/>
    <n v="63"/>
    <x v="3"/>
    <x v="3"/>
    <x v="0"/>
    <x v="0"/>
    <x v="0"/>
  </r>
  <r>
    <n v="9126"/>
    <s v="ROMERO GABRIEL ANTONIO"/>
    <n v="9126"/>
    <x v="4"/>
    <x v="0"/>
    <x v="71"/>
    <x v="0"/>
    <n v="3"/>
    <n v="2"/>
    <n v="0"/>
    <n v="3"/>
    <n v="3"/>
    <n v="4"/>
    <n v="5"/>
    <n v="5"/>
    <n v="0"/>
    <n v="0"/>
    <n v="4"/>
    <n v="3"/>
    <n v="3"/>
    <n v="0"/>
    <n v="3"/>
    <n v="3"/>
    <n v="0"/>
    <n v="4"/>
    <n v="7"/>
    <n v="0"/>
    <n v="3"/>
    <x v="0"/>
    <x v="0"/>
    <x v="0"/>
    <n v="25"/>
    <n v="23"/>
    <x v="3"/>
    <x v="3"/>
    <x v="0"/>
    <x v="0"/>
    <x v="0"/>
  </r>
  <r>
    <n v="3165"/>
    <s v="CEJAS GUILLERMO FRANCISCO"/>
    <n v="3165"/>
    <x v="4"/>
    <x v="0"/>
    <x v="71"/>
    <x v="0"/>
    <n v="13"/>
    <n v="6"/>
    <n v="16"/>
    <n v="13"/>
    <n v="15"/>
    <n v="10"/>
    <n v="19"/>
    <n v="16"/>
    <n v="15"/>
    <n v="13"/>
    <n v="10"/>
    <n v="6"/>
    <n v="18"/>
    <n v="12"/>
    <n v="0"/>
    <n v="12"/>
    <n v="14"/>
    <n v="16"/>
    <n v="8"/>
    <n v="9"/>
    <n v="10"/>
    <x v="0"/>
    <x v="0"/>
    <x v="0"/>
    <n v="123"/>
    <n v="99"/>
    <x v="3"/>
    <x v="3"/>
    <x v="0"/>
    <x v="0"/>
    <x v="0"/>
  </r>
  <r>
    <n v="8699"/>
    <s v="MARTIN MARCOS ADRIAN"/>
    <n v="8699"/>
    <x v="4"/>
    <x v="0"/>
    <x v="124"/>
    <x v="0"/>
    <n v="0"/>
    <n v="4"/>
    <n v="0"/>
    <n v="11"/>
    <n v="3"/>
    <n v="6"/>
    <n v="7"/>
    <n v="0"/>
    <n v="0"/>
    <n v="4"/>
    <n v="4"/>
    <n v="3"/>
    <n v="5"/>
    <n v="1"/>
    <n v="0"/>
    <n v="3"/>
    <n v="4"/>
    <n v="4"/>
    <n v="0"/>
    <n v="0"/>
    <n v="0"/>
    <x v="0"/>
    <x v="0"/>
    <x v="0"/>
    <n v="31"/>
    <n v="17"/>
    <x v="3"/>
    <x v="3"/>
    <x v="1"/>
    <x v="0"/>
    <x v="0"/>
  </r>
  <r>
    <n v="5157"/>
    <s v="CARLETTI JUAN ESTEBAN"/>
    <n v="5157"/>
    <x v="4"/>
    <x v="0"/>
    <x v="74"/>
    <x v="0"/>
    <n v="1"/>
    <n v="0"/>
    <n v="3"/>
    <n v="3"/>
    <n v="3"/>
    <n v="0"/>
    <n v="3"/>
    <n v="5"/>
    <n v="3"/>
    <n v="0"/>
    <n v="3"/>
    <n v="3"/>
    <n v="3"/>
    <n v="3"/>
    <n v="0"/>
    <n v="3"/>
    <n v="0"/>
    <n v="0"/>
    <n v="4"/>
    <n v="0"/>
    <n v="0"/>
    <x v="0"/>
    <x v="0"/>
    <x v="0"/>
    <n v="21"/>
    <n v="13"/>
    <x v="3"/>
    <x v="3"/>
    <x v="1"/>
    <x v="0"/>
    <x v="0"/>
  </r>
  <r>
    <n v="6767"/>
    <s v="AYALA MARCELO DAVID"/>
    <n v="6767"/>
    <x v="4"/>
    <x v="2"/>
    <x v="162"/>
    <x v="0"/>
    <n v="0"/>
    <n v="4"/>
    <n v="0"/>
    <n v="4"/>
    <n v="3"/>
    <n v="3"/>
    <n v="0"/>
    <n v="0"/>
    <n v="3"/>
    <n v="0"/>
    <n v="3"/>
    <n v="3"/>
    <n v="0"/>
    <n v="3"/>
    <n v="0"/>
    <n v="0"/>
    <n v="0"/>
    <n v="0"/>
    <n v="0"/>
    <n v="0"/>
    <n v="0"/>
    <x v="0"/>
    <x v="0"/>
    <x v="0"/>
    <n v="17"/>
    <n v="3"/>
    <x v="3"/>
    <x v="3"/>
    <x v="1"/>
    <x v="0"/>
    <x v="0"/>
  </r>
  <r>
    <n v="3892"/>
    <s v="TORLETTI SERGIO MIGUEL"/>
    <n v="3892"/>
    <x v="4"/>
    <x v="0"/>
    <x v="163"/>
    <x v="0"/>
    <n v="20"/>
    <n v="20"/>
    <n v="24"/>
    <n v="25"/>
    <n v="30"/>
    <n v="31"/>
    <n v="30"/>
    <n v="18"/>
    <n v="15"/>
    <n v="15"/>
    <n v="12"/>
    <n v="13"/>
    <n v="20"/>
    <n v="26"/>
    <n v="0"/>
    <n v="37"/>
    <n v="11"/>
    <n v="19"/>
    <n v="25"/>
    <n v="17"/>
    <n v="13"/>
    <x v="0"/>
    <x v="0"/>
    <x v="0"/>
    <n v="213"/>
    <n v="168"/>
    <x v="3"/>
    <x v="3"/>
    <x v="0"/>
    <x v="0"/>
    <x v="0"/>
  </r>
  <r>
    <n v="6229"/>
    <s v="PERLO JUAN LUIS Y PERLO JORGE OMAR"/>
    <n v="6229"/>
    <x v="4"/>
    <x v="0"/>
    <x v="164"/>
    <x v="0"/>
    <n v="8"/>
    <n v="15"/>
    <n v="21"/>
    <n v="10"/>
    <n v="12"/>
    <n v="13"/>
    <n v="18"/>
    <n v="8"/>
    <n v="8"/>
    <n v="12"/>
    <n v="12"/>
    <n v="13"/>
    <n v="6"/>
    <n v="19"/>
    <n v="0"/>
    <n v="27"/>
    <n v="8"/>
    <n v="10"/>
    <n v="17"/>
    <n v="12"/>
    <n v="13"/>
    <x v="0"/>
    <x v="0"/>
    <x v="0"/>
    <n v="113"/>
    <n v="112"/>
    <x v="3"/>
    <x v="3"/>
    <x v="0"/>
    <x v="0"/>
    <x v="0"/>
  </r>
  <r>
    <n v="3694"/>
    <s v="MONTAGUT ATILIO ANTONIO"/>
    <n v="3694"/>
    <x v="4"/>
    <x v="0"/>
    <x v="164"/>
    <x v="0"/>
    <n v="3"/>
    <n v="4"/>
    <n v="5"/>
    <n v="5"/>
    <n v="5"/>
    <n v="5"/>
    <n v="5"/>
    <n v="4"/>
    <n v="4"/>
    <n v="4"/>
    <n v="6"/>
    <n v="5"/>
    <n v="0"/>
    <n v="4"/>
    <n v="0"/>
    <n v="6"/>
    <n v="5"/>
    <n v="6"/>
    <n v="-3"/>
    <n v="3"/>
    <n v="0"/>
    <x v="0"/>
    <x v="0"/>
    <x v="0"/>
    <n v="40"/>
    <n v="21"/>
    <x v="3"/>
    <x v="3"/>
    <x v="1"/>
    <x v="0"/>
    <x v="0"/>
  </r>
  <r>
    <n v="6152"/>
    <s v="ATALBA S.A."/>
    <n v="6152"/>
    <x v="4"/>
    <x v="0"/>
    <x v="4"/>
    <x v="0"/>
    <n v="32"/>
    <n v="43"/>
    <n v="20"/>
    <n v="43"/>
    <n v="19"/>
    <n v="20"/>
    <n v="35"/>
    <n v="14"/>
    <n v="14"/>
    <n v="25"/>
    <n v="25"/>
    <n v="10"/>
    <n v="43"/>
    <n v="47"/>
    <n v="0"/>
    <n v="58"/>
    <n v="59"/>
    <n v="57"/>
    <n v="49"/>
    <n v="26"/>
    <n v="17"/>
    <x v="0"/>
    <x v="0"/>
    <x v="0"/>
    <n v="240"/>
    <n v="356"/>
    <x v="3"/>
    <x v="3"/>
    <x v="0"/>
    <x v="0"/>
    <x v="0"/>
  </r>
  <r>
    <n v="7825"/>
    <s v="RIOS MARIO OSCAR Y RIOS PABLO ANDRES SH"/>
    <n v="7825"/>
    <x v="4"/>
    <x v="0"/>
    <x v="165"/>
    <x v="0"/>
    <n v="3"/>
    <n v="2"/>
    <n v="0"/>
    <n v="3"/>
    <n v="0"/>
    <n v="0"/>
    <n v="3"/>
    <n v="3"/>
    <n v="3"/>
    <n v="0"/>
    <n v="3"/>
    <n v="4"/>
    <n v="3"/>
    <n v="3"/>
    <n v="0"/>
    <n v="3"/>
    <n v="0"/>
    <n v="3"/>
    <n v="5"/>
    <n v="3"/>
    <n v="0"/>
    <x v="0"/>
    <x v="0"/>
    <x v="0"/>
    <n v="17"/>
    <n v="20"/>
    <x v="3"/>
    <x v="3"/>
    <x v="1"/>
    <x v="0"/>
    <x v="0"/>
  </r>
  <r>
    <n v="11389"/>
    <s v="AMAYA JOSE CLAUDIO"/>
    <n v="11389"/>
    <x v="4"/>
    <x v="0"/>
    <x v="165"/>
    <x v="0"/>
    <n v="0"/>
    <n v="0"/>
    <n v="3"/>
    <n v="0"/>
    <n v="3"/>
    <n v="3"/>
    <n v="0"/>
    <n v="3"/>
    <n v="3"/>
    <n v="3"/>
    <n v="0"/>
    <n v="0"/>
    <n v="3"/>
    <n v="3"/>
    <n v="0"/>
    <n v="0"/>
    <n v="3"/>
    <n v="3"/>
    <n v="0"/>
    <n v="3"/>
    <n v="3"/>
    <x v="0"/>
    <x v="0"/>
    <x v="0"/>
    <n v="15"/>
    <n v="18"/>
    <x v="3"/>
    <x v="3"/>
    <x v="0"/>
    <x v="0"/>
    <x v="0"/>
  </r>
  <r>
    <n v="7702"/>
    <s v="PAGLIANO ANTONIO EUSEBIO Y PAGLIANO GERMAN ANTONIO S.H."/>
    <n v="7702"/>
    <x v="4"/>
    <x v="0"/>
    <x v="45"/>
    <x v="0"/>
    <n v="9"/>
    <n v="0"/>
    <n v="8"/>
    <n v="0"/>
    <n v="0"/>
    <n v="0"/>
    <n v="0"/>
    <n v="7"/>
    <n v="0"/>
    <n v="3"/>
    <n v="5"/>
    <n v="0"/>
    <n v="0"/>
    <n v="3"/>
    <n v="0"/>
    <n v="5"/>
    <n v="13"/>
    <n v="0"/>
    <n v="16"/>
    <n v="0"/>
    <n v="4"/>
    <x v="0"/>
    <x v="0"/>
    <x v="0"/>
    <n v="24"/>
    <n v="41"/>
    <x v="3"/>
    <x v="3"/>
    <x v="0"/>
    <x v="0"/>
    <x v="0"/>
  </r>
  <r>
    <n v="5257"/>
    <s v="PIERCE WALTER ESTEBAN"/>
    <n v="5257"/>
    <x v="4"/>
    <x v="0"/>
    <x v="166"/>
    <x v="0"/>
    <n v="13"/>
    <n v="10"/>
    <n v="14"/>
    <n v="17"/>
    <n v="12"/>
    <n v="12"/>
    <n v="18"/>
    <n v="12"/>
    <n v="0"/>
    <n v="0"/>
    <n v="12"/>
    <n v="5"/>
    <n v="7"/>
    <n v="15"/>
    <n v="0"/>
    <n v="12"/>
    <n v="10"/>
    <n v="23"/>
    <n v="23"/>
    <n v="5"/>
    <n v="8"/>
    <x v="0"/>
    <x v="0"/>
    <x v="0"/>
    <n v="108"/>
    <n v="103"/>
    <x v="3"/>
    <x v="3"/>
    <x v="0"/>
    <x v="0"/>
    <x v="0"/>
  </r>
  <r>
    <n v="8428"/>
    <s v="CERVELLA MARIO ABEL"/>
    <n v="8428"/>
    <x v="4"/>
    <x v="0"/>
    <x v="167"/>
    <x v="0"/>
    <n v="2"/>
    <n v="2"/>
    <n v="5"/>
    <n v="6"/>
    <n v="6"/>
    <n v="8"/>
    <n v="9"/>
    <n v="5"/>
    <n v="9"/>
    <n v="6"/>
    <n v="7"/>
    <n v="6"/>
    <n v="9"/>
    <n v="10"/>
    <n v="0"/>
    <n v="18"/>
    <n v="16"/>
    <n v="21"/>
    <n v="33"/>
    <n v="12"/>
    <n v="8"/>
    <x v="0"/>
    <x v="0"/>
    <x v="0"/>
    <n v="52"/>
    <n v="127"/>
    <x v="3"/>
    <x v="3"/>
    <x v="0"/>
    <x v="0"/>
    <x v="0"/>
  </r>
  <r>
    <n v="10697"/>
    <s v="CHICCO GUSTAVO HORACIO"/>
    <n v="10697"/>
    <x v="4"/>
    <x v="0"/>
    <x v="9"/>
    <x v="0"/>
    <n v="0"/>
    <n v="6"/>
    <n v="9"/>
    <n v="9"/>
    <n v="6"/>
    <n v="1"/>
    <n v="5"/>
    <n v="4"/>
    <n v="0"/>
    <n v="3"/>
    <n v="3"/>
    <n v="0"/>
    <n v="7"/>
    <n v="3"/>
    <n v="0"/>
    <n v="9"/>
    <n v="9"/>
    <n v="24"/>
    <n v="22"/>
    <n v="-4"/>
    <n v="0"/>
    <x v="0"/>
    <x v="0"/>
    <x v="0"/>
    <n v="40"/>
    <n v="70"/>
    <x v="3"/>
    <x v="3"/>
    <x v="1"/>
    <x v="0"/>
    <x v="0"/>
  </r>
  <r>
    <n v="9193"/>
    <s v="TURLETTI RUBEN JOSE"/>
    <n v="9193"/>
    <x v="4"/>
    <x v="1"/>
    <x v="163"/>
    <x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9"/>
    <n v="0"/>
    <x v="3"/>
    <x v="3"/>
    <x v="1"/>
    <x v="1"/>
    <x v="0"/>
  </r>
  <r>
    <n v="9163"/>
    <s v="LERIN MARIO WALTER"/>
    <n v="9163"/>
    <x v="4"/>
    <x v="0"/>
    <x v="168"/>
    <x v="0"/>
    <n v="8"/>
    <n v="7"/>
    <n v="10"/>
    <n v="6"/>
    <n v="9"/>
    <n v="3"/>
    <n v="5"/>
    <n v="3"/>
    <n v="7"/>
    <n v="9"/>
    <n v="3"/>
    <n v="6"/>
    <n v="14"/>
    <n v="0"/>
    <n v="0"/>
    <n v="15"/>
    <n v="4"/>
    <n v="11"/>
    <n v="18"/>
    <n v="7"/>
    <n v="4"/>
    <x v="0"/>
    <x v="0"/>
    <x v="0"/>
    <n v="58"/>
    <n v="73"/>
    <x v="3"/>
    <x v="3"/>
    <x v="0"/>
    <x v="0"/>
    <x v="0"/>
  </r>
  <r>
    <n v="5831"/>
    <s v="LOPEZ JOSE A Y LOPEZ LUIS R SH"/>
    <n v="5831"/>
    <x v="7"/>
    <x v="2"/>
    <x v="7"/>
    <x v="0"/>
    <n v="6"/>
    <n v="7"/>
    <n v="3"/>
    <n v="3"/>
    <n v="3"/>
    <n v="4"/>
    <n v="3"/>
    <n v="3"/>
    <n v="6"/>
    <n v="3"/>
    <n v="3"/>
    <n v="3"/>
    <n v="4"/>
    <n v="8"/>
    <n v="9"/>
    <n v="0"/>
    <n v="0"/>
    <n v="0"/>
    <n v="0"/>
    <n v="0"/>
    <n v="0"/>
    <x v="0"/>
    <x v="0"/>
    <x v="0"/>
    <n v="38"/>
    <n v="21"/>
    <x v="3"/>
    <x v="3"/>
    <x v="1"/>
    <x v="0"/>
    <x v="0"/>
  </r>
  <r>
    <n v="11115"/>
    <s v="BONALUMI ADOLFO EZEQUIEL"/>
    <n v="11115"/>
    <x v="7"/>
    <x v="0"/>
    <x v="7"/>
    <x v="0"/>
    <n v="0"/>
    <n v="0"/>
    <n v="0"/>
    <n v="5"/>
    <n v="3"/>
    <n v="3"/>
    <n v="6"/>
    <n v="0"/>
    <n v="0"/>
    <n v="6"/>
    <n v="8"/>
    <n v="0"/>
    <n v="8"/>
    <n v="0"/>
    <n v="6"/>
    <n v="10"/>
    <n v="6"/>
    <n v="13"/>
    <n v="18"/>
    <n v="0"/>
    <n v="10"/>
    <x v="0"/>
    <x v="0"/>
    <x v="0"/>
    <n v="17"/>
    <n v="71"/>
    <x v="3"/>
    <x v="3"/>
    <x v="0"/>
    <x v="0"/>
    <x v="0"/>
  </r>
  <r>
    <n v="9727"/>
    <s v="ROMERO RODRIGO EZEQUIEL"/>
    <n v="9727"/>
    <x v="7"/>
    <x v="0"/>
    <x v="20"/>
    <x v="0"/>
    <n v="1"/>
    <n v="2"/>
    <n v="3"/>
    <n v="0"/>
    <n v="4"/>
    <n v="6"/>
    <n v="3"/>
    <n v="0"/>
    <n v="0"/>
    <n v="0"/>
    <n v="0"/>
    <n v="0"/>
    <n v="0"/>
    <n v="0"/>
    <n v="0"/>
    <n v="3"/>
    <n v="0"/>
    <n v="0"/>
    <n v="5"/>
    <n v="0"/>
    <n v="4"/>
    <x v="0"/>
    <x v="0"/>
    <x v="0"/>
    <n v="19"/>
    <n v="12"/>
    <x v="3"/>
    <x v="3"/>
    <x v="0"/>
    <x v="0"/>
    <x v="0"/>
  </r>
  <r>
    <n v="5981"/>
    <s v="SICARDI JORGE OSMAR"/>
    <n v="5981"/>
    <x v="7"/>
    <x v="0"/>
    <x v="169"/>
    <x v="0"/>
    <n v="21"/>
    <n v="0"/>
    <n v="12"/>
    <n v="20"/>
    <n v="15"/>
    <n v="0"/>
    <n v="0"/>
    <n v="0"/>
    <n v="0"/>
    <n v="22"/>
    <n v="15"/>
    <n v="3"/>
    <n v="0"/>
    <n v="6"/>
    <n v="0"/>
    <n v="22"/>
    <n v="9"/>
    <n v="25"/>
    <n v="18"/>
    <n v="7"/>
    <n v="3"/>
    <x v="0"/>
    <x v="0"/>
    <x v="0"/>
    <n v="68"/>
    <n v="90"/>
    <x v="3"/>
    <x v="3"/>
    <x v="0"/>
    <x v="0"/>
    <x v="0"/>
  </r>
  <r>
    <n v="3287"/>
    <s v="SCAGLIARINI JAVIER GUSTAVO"/>
    <n v="3287"/>
    <x v="7"/>
    <x v="0"/>
    <x v="169"/>
    <x v="0"/>
    <n v="3"/>
    <n v="3"/>
    <n v="6"/>
    <n v="0"/>
    <n v="5"/>
    <n v="0"/>
    <n v="6"/>
    <n v="3"/>
    <n v="2"/>
    <n v="6"/>
    <n v="0"/>
    <n v="8"/>
    <n v="4"/>
    <n v="4"/>
    <n v="3"/>
    <n v="3"/>
    <n v="4"/>
    <n v="6"/>
    <n v="4"/>
    <n v="0"/>
    <n v="3"/>
    <x v="0"/>
    <x v="0"/>
    <x v="0"/>
    <n v="28"/>
    <n v="31"/>
    <x v="3"/>
    <x v="3"/>
    <x v="0"/>
    <x v="0"/>
    <x v="0"/>
  </r>
  <r>
    <n v="5326"/>
    <s v="GOMEZ JOSE OSVALDO"/>
    <n v="5326"/>
    <x v="7"/>
    <x v="2"/>
    <x v="169"/>
    <x v="0"/>
    <n v="0"/>
    <n v="0"/>
    <n v="0"/>
    <n v="6"/>
    <n v="7"/>
    <n v="0"/>
    <n v="6"/>
    <n v="6"/>
    <n v="0"/>
    <n v="0"/>
    <n v="0"/>
    <n v="0"/>
    <n v="0"/>
    <n v="4"/>
    <n v="0"/>
    <n v="2"/>
    <n v="4"/>
    <n v="0"/>
    <n v="0"/>
    <n v="0"/>
    <n v="0"/>
    <x v="0"/>
    <x v="0"/>
    <x v="0"/>
    <n v="25"/>
    <n v="10"/>
    <x v="3"/>
    <x v="3"/>
    <x v="1"/>
    <x v="0"/>
    <x v="0"/>
  </r>
  <r>
    <n v="6967"/>
    <s v="PERETTI GABRIEL NORBERTO"/>
    <n v="6967"/>
    <x v="7"/>
    <x v="0"/>
    <x v="82"/>
    <x v="0"/>
    <n v="8"/>
    <n v="19"/>
    <n v="20"/>
    <n v="19"/>
    <n v="13"/>
    <n v="20"/>
    <n v="20"/>
    <n v="12"/>
    <n v="4"/>
    <n v="11"/>
    <n v="4"/>
    <n v="0"/>
    <n v="8"/>
    <n v="13"/>
    <n v="8"/>
    <n v="20"/>
    <n v="15"/>
    <n v="22"/>
    <n v="6"/>
    <n v="10"/>
    <n v="3"/>
    <x v="0"/>
    <x v="0"/>
    <x v="0"/>
    <n v="135"/>
    <n v="105"/>
    <x v="3"/>
    <x v="3"/>
    <x v="0"/>
    <x v="0"/>
    <x v="0"/>
  </r>
  <r>
    <n v="10380"/>
    <s v="SUAREZ HUGO MIGUEL"/>
    <n v="10380"/>
    <x v="7"/>
    <x v="0"/>
    <x v="123"/>
    <x v="0"/>
    <n v="0"/>
    <n v="0"/>
    <n v="0"/>
    <n v="3"/>
    <n v="0"/>
    <n v="0"/>
    <n v="6"/>
    <n v="0"/>
    <n v="0"/>
    <n v="4"/>
    <n v="0"/>
    <n v="0"/>
    <n v="0"/>
    <n v="0"/>
    <n v="0"/>
    <n v="4"/>
    <n v="0"/>
    <n v="0"/>
    <n v="0"/>
    <n v="3"/>
    <n v="0"/>
    <x v="0"/>
    <x v="0"/>
    <x v="0"/>
    <n v="9"/>
    <n v="7"/>
    <x v="3"/>
    <x v="3"/>
    <x v="1"/>
    <x v="0"/>
    <x v="0"/>
  </r>
  <r>
    <n v="8053"/>
    <s v="GALVAN OMAR BELARMINO"/>
    <n v="8053"/>
    <x v="7"/>
    <x v="0"/>
    <x v="170"/>
    <x v="0"/>
    <n v="4"/>
    <n v="12"/>
    <n v="0"/>
    <n v="0"/>
    <n v="0"/>
    <n v="6"/>
    <n v="11"/>
    <n v="8"/>
    <n v="0"/>
    <n v="7"/>
    <n v="0"/>
    <n v="6"/>
    <n v="5"/>
    <n v="5"/>
    <n v="9"/>
    <n v="24"/>
    <n v="11"/>
    <n v="15"/>
    <n v="11"/>
    <n v="17"/>
    <n v="10"/>
    <x v="0"/>
    <x v="0"/>
    <x v="0"/>
    <n v="41"/>
    <n v="107"/>
    <x v="3"/>
    <x v="3"/>
    <x v="0"/>
    <x v="0"/>
    <x v="0"/>
  </r>
  <r>
    <n v="4451"/>
    <s v="J.A. CANTORO E HIJOS SOCIEDAD ART 21"/>
    <n v="4451"/>
    <x v="7"/>
    <x v="0"/>
    <x v="83"/>
    <x v="0"/>
    <n v="0"/>
    <n v="7"/>
    <n v="0"/>
    <n v="6"/>
    <n v="3"/>
    <n v="3"/>
    <n v="4"/>
    <n v="5"/>
    <n v="0"/>
    <n v="5"/>
    <n v="4"/>
    <n v="3"/>
    <n v="8"/>
    <n v="3"/>
    <n v="0"/>
    <n v="14"/>
    <n v="7"/>
    <n v="0"/>
    <n v="4"/>
    <n v="8"/>
    <n v="8"/>
    <x v="0"/>
    <x v="0"/>
    <x v="0"/>
    <n v="28"/>
    <n v="52"/>
    <x v="3"/>
    <x v="3"/>
    <x v="0"/>
    <x v="0"/>
    <x v="0"/>
  </r>
  <r>
    <n v="2986"/>
    <s v="MORICONI RICARDO DANIEL"/>
    <n v="2986"/>
    <x v="7"/>
    <x v="0"/>
    <x v="84"/>
    <x v="0"/>
    <n v="0"/>
    <n v="11"/>
    <n v="6"/>
    <n v="7"/>
    <n v="7"/>
    <n v="10"/>
    <n v="0"/>
    <n v="0"/>
    <n v="3"/>
    <n v="0"/>
    <n v="0"/>
    <n v="9"/>
    <n v="3"/>
    <n v="3"/>
    <n v="0"/>
    <n v="13"/>
    <n v="11"/>
    <n v="6"/>
    <n v="6"/>
    <n v="0"/>
    <n v="0"/>
    <x v="0"/>
    <x v="0"/>
    <x v="0"/>
    <n v="44"/>
    <n v="42"/>
    <x v="3"/>
    <x v="3"/>
    <x v="1"/>
    <x v="0"/>
    <x v="0"/>
  </r>
  <r>
    <n v="5998"/>
    <s v="BORGO OSCAR ANIBAL"/>
    <n v="5998"/>
    <x v="13"/>
    <x v="1"/>
    <x v="8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10563"/>
    <s v="MANISCALCO JOSEFINA MARIA"/>
    <n v="10563"/>
    <x v="6"/>
    <x v="0"/>
    <x v="98"/>
    <x v="0"/>
    <n v="0"/>
    <n v="0"/>
    <n v="0"/>
    <n v="0"/>
    <n v="0"/>
    <n v="0"/>
    <n v="0"/>
    <n v="0"/>
    <n v="0"/>
    <n v="0"/>
    <n v="0"/>
    <n v="0"/>
    <n v="0"/>
    <n v="0"/>
    <n v="0"/>
    <n v="3"/>
    <n v="0"/>
    <n v="3"/>
    <n v="3"/>
    <n v="0"/>
    <n v="3"/>
    <x v="0"/>
    <x v="0"/>
    <x v="0"/>
    <n v="0"/>
    <n v="12"/>
    <x v="3"/>
    <x v="3"/>
    <x v="0"/>
    <x v="0"/>
    <x v="1"/>
  </r>
  <r>
    <n v="4709"/>
    <s v="CEJAS ANTONIO ARMANDO"/>
    <n v="4709"/>
    <x v="8"/>
    <x v="0"/>
    <x v="93"/>
    <x v="0"/>
    <n v="0"/>
    <n v="0"/>
    <n v="0"/>
    <n v="0"/>
    <n v="0"/>
    <n v="0"/>
    <n v="0"/>
    <n v="0"/>
    <n v="0"/>
    <n v="0"/>
    <n v="0"/>
    <n v="0"/>
    <n v="0"/>
    <n v="0"/>
    <n v="0"/>
    <n v="0"/>
    <n v="5"/>
    <n v="10"/>
    <n v="5"/>
    <n v="10"/>
    <n v="10"/>
    <x v="0"/>
    <x v="0"/>
    <x v="0"/>
    <n v="0"/>
    <n v="40"/>
    <x v="3"/>
    <x v="3"/>
    <x v="0"/>
    <x v="0"/>
    <x v="1"/>
  </r>
  <r>
    <n v="6409"/>
    <s v="CEREZO MANUEL ARNALDO"/>
    <n v="6409"/>
    <x v="12"/>
    <x v="0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57"/>
    <x v="0"/>
    <x v="0"/>
    <x v="0"/>
    <n v="0"/>
    <n v="67"/>
    <x v="3"/>
    <x v="3"/>
    <x v="0"/>
    <x v="0"/>
    <x v="1"/>
  </r>
  <r>
    <n v="2835"/>
    <s v="CANTERAS DEFENSA SA"/>
    <n v="2835"/>
    <x v="1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x v="0"/>
    <x v="0"/>
    <x v="0"/>
    <n v="0"/>
    <n v="1"/>
    <x v="3"/>
    <x v="3"/>
    <x v="1"/>
    <x v="0"/>
    <x v="1"/>
  </r>
  <r>
    <n v="8839"/>
    <s v="EXCLUSIVE HOLDING GROUP SRL"/>
    <n v="8839"/>
    <x v="8"/>
    <x v="1"/>
    <x v="156"/>
    <x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6"/>
    <n v="0"/>
    <x v="3"/>
    <x v="3"/>
    <x v="1"/>
    <x v="1"/>
    <x v="0"/>
  </r>
  <r>
    <n v="11515"/>
    <s v="TRANSPORTE HORIZONTE SRL"/>
    <n v="11515"/>
    <x v="8"/>
    <x v="1"/>
    <x v="157"/>
    <x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4"/>
    <n v="0"/>
    <x v="3"/>
    <x v="3"/>
    <x v="1"/>
    <x v="1"/>
    <x v="0"/>
  </r>
  <r>
    <n v="5298"/>
    <s v="CANCINOS OSVALDO DANIEL"/>
    <n v="5298"/>
    <x v="2"/>
    <x v="1"/>
    <x v="17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10451"/>
    <s v="PETRUZZI CARLOS LIONEL"/>
    <n v="10451"/>
    <x v="2"/>
    <x v="1"/>
    <x v="1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8660"/>
    <s v="PELLERETI CARLOS DARIO"/>
    <n v="8660"/>
    <x v="12"/>
    <x v="1"/>
    <x v="17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26858"/>
    <s v="Falconi Ezequiel Tomas"/>
    <n v="26858"/>
    <x v="8"/>
    <x v="1"/>
    <x v="9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7471"/>
    <s v="PALACIOS JOSE OMAR"/>
    <n v="7471"/>
    <x v="12"/>
    <x v="1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4569"/>
    <s v="MASSO HEREDIA ROBERTO MAURO"/>
    <n v="4569"/>
    <x v="12"/>
    <x v="1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6537"/>
    <s v="DI GIUSEPPE ADRIAN MARCELO"/>
    <n v="6537"/>
    <x v="3"/>
    <x v="0"/>
    <x v="120"/>
    <x v="0"/>
    <n v="0"/>
    <n v="9"/>
    <n v="0"/>
    <n v="10"/>
    <n v="3"/>
    <n v="0"/>
    <n v="0"/>
    <n v="0"/>
    <n v="0"/>
    <n v="0"/>
    <n v="0"/>
    <n v="4"/>
    <n v="5"/>
    <n v="4"/>
    <n v="0"/>
    <n v="39"/>
    <n v="6"/>
    <n v="14"/>
    <n v="13"/>
    <n v="0"/>
    <n v="6"/>
    <x v="0"/>
    <x v="0"/>
    <x v="0"/>
    <n v="22"/>
    <n v="87"/>
    <x v="3"/>
    <x v="3"/>
    <x v="0"/>
    <x v="0"/>
    <x v="0"/>
  </r>
  <r>
    <n v="29007"/>
    <s v="RUSSO GISELA SOLEDAD"/>
    <n v="29007"/>
    <x v="8"/>
    <x v="1"/>
    <x v="92"/>
    <x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0"/>
    <n v="0"/>
    <x v="3"/>
    <x v="3"/>
    <x v="1"/>
    <x v="1"/>
    <x v="0"/>
  </r>
  <r>
    <n v="8986"/>
    <s v="NELIO RAUL PIGNATTA Y CIA SA"/>
    <n v="8986"/>
    <x v="8"/>
    <x v="0"/>
    <x v="92"/>
    <x v="0"/>
    <n v="0"/>
    <n v="0"/>
    <n v="0"/>
    <n v="0"/>
    <n v="0"/>
    <n v="0"/>
    <n v="0"/>
    <n v="0"/>
    <n v="0"/>
    <n v="0"/>
    <n v="0"/>
    <n v="86"/>
    <n v="3"/>
    <n v="17"/>
    <n v="0"/>
    <n v="0"/>
    <n v="28"/>
    <n v="42"/>
    <n v="37"/>
    <n v="10"/>
    <n v="19"/>
    <x v="0"/>
    <x v="0"/>
    <x v="0"/>
    <n v="0"/>
    <n v="156"/>
    <x v="3"/>
    <x v="3"/>
    <x v="0"/>
    <x v="0"/>
    <x v="1"/>
  </r>
  <r>
    <n v="29945"/>
    <s v="SILVA GUILLERMO RUBEN"/>
    <n v="29945"/>
    <x v="7"/>
    <x v="0"/>
    <x v="7"/>
    <x v="0"/>
    <n v="0"/>
    <n v="0"/>
    <n v="0"/>
    <n v="0"/>
    <n v="0"/>
    <n v="0"/>
    <n v="0"/>
    <n v="7"/>
    <n v="3"/>
    <n v="7"/>
    <n v="5"/>
    <n v="8"/>
    <n v="1"/>
    <n v="0"/>
    <n v="0"/>
    <n v="6"/>
    <n v="8"/>
    <n v="14"/>
    <n v="10"/>
    <n v="3"/>
    <n v="3"/>
    <x v="0"/>
    <x v="0"/>
    <x v="0"/>
    <n v="10"/>
    <n v="45"/>
    <x v="3"/>
    <x v="3"/>
    <x v="0"/>
    <x v="0"/>
    <x v="0"/>
  </r>
  <r>
    <n v="6827"/>
    <s v="COSENTINO LEONARDO MIGUEL"/>
    <n v="6827"/>
    <x v="3"/>
    <x v="0"/>
    <x v="120"/>
    <x v="0"/>
    <n v="6"/>
    <n v="3"/>
    <n v="6"/>
    <n v="5"/>
    <n v="5"/>
    <n v="5"/>
    <n v="5"/>
    <n v="7"/>
    <n v="0"/>
    <n v="5"/>
    <n v="3"/>
    <n v="3"/>
    <n v="3"/>
    <n v="3"/>
    <n v="4"/>
    <n v="4"/>
    <n v="6"/>
    <n v="5"/>
    <n v="6"/>
    <n v="4"/>
    <n v="5"/>
    <x v="0"/>
    <x v="0"/>
    <x v="0"/>
    <n v="42"/>
    <n v="40"/>
    <x v="3"/>
    <x v="3"/>
    <x v="0"/>
    <x v="0"/>
    <x v="0"/>
  </r>
  <r>
    <n v="5461"/>
    <s v="TECNUS SRL"/>
    <n v="5461"/>
    <x v="5"/>
    <x v="1"/>
    <x v="173"/>
    <x v="0"/>
    <n v="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0"/>
    <n v="0"/>
    <x v="3"/>
    <x v="3"/>
    <x v="1"/>
    <x v="1"/>
    <x v="0"/>
  </r>
  <r>
    <n v="7374"/>
    <s v="SANCHEZ EDUARDO ALFREDO"/>
    <n v="7374"/>
    <x v="8"/>
    <x v="1"/>
    <x v="9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5685"/>
    <s v="LUCAM SA"/>
    <n v="5685"/>
    <x v="5"/>
    <x v="1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5594"/>
    <s v="MINGOLO MATIAS LUCAS"/>
    <n v="5594"/>
    <x v="8"/>
    <x v="0"/>
    <x v="9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  <x v="0"/>
    <n v="0"/>
    <n v="6"/>
    <x v="3"/>
    <x v="3"/>
    <x v="0"/>
    <x v="0"/>
    <x v="1"/>
  </r>
  <r>
    <n v="11319"/>
    <s v="ENIOR NESTOR LANZA"/>
    <n v="11319"/>
    <x v="8"/>
    <x v="1"/>
    <x v="9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6049"/>
    <s v="MARTINA NESTOR FABIAN"/>
    <n v="6049"/>
    <x v="6"/>
    <x v="0"/>
    <x v="174"/>
    <x v="0"/>
    <n v="4"/>
    <n v="0"/>
    <n v="6"/>
    <n v="6"/>
    <n v="0"/>
    <n v="6"/>
    <n v="6"/>
    <n v="6"/>
    <n v="0"/>
    <n v="6"/>
    <n v="3"/>
    <n v="0"/>
    <n v="6"/>
    <n v="3"/>
    <n v="0"/>
    <n v="8"/>
    <n v="8"/>
    <n v="9"/>
    <n v="3"/>
    <n v="0"/>
    <n v="3"/>
    <x v="0"/>
    <x v="0"/>
    <x v="0"/>
    <n v="34"/>
    <n v="40"/>
    <x v="3"/>
    <x v="3"/>
    <x v="0"/>
    <x v="0"/>
    <x v="0"/>
  </r>
  <r>
    <n v="9642"/>
    <s v="GUEMEZ MARTIN ALEJANDRINO"/>
    <n v="9642"/>
    <x v="1"/>
    <x v="1"/>
    <x v="17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4093"/>
    <s v="RASELLI HECTOR ATILIO"/>
    <n v="4093"/>
    <x v="2"/>
    <x v="1"/>
    <x v="2"/>
    <x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0"/>
    <n v="0"/>
    <x v="3"/>
    <x v="3"/>
    <x v="1"/>
    <x v="1"/>
    <x v="0"/>
  </r>
  <r>
    <n v="7703"/>
    <s v="GIMENEZ WALTER ADRIAN"/>
    <n v="7703"/>
    <x v="2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0"/>
    <n v="0"/>
    <x v="0"/>
    <x v="0"/>
    <x v="0"/>
    <n v="0"/>
    <n v="7"/>
    <x v="3"/>
    <x v="3"/>
    <x v="1"/>
    <x v="0"/>
    <x v="1"/>
  </r>
  <r>
    <n v="10532"/>
    <s v="DEZOTTI CRISTIAN ADRIAN"/>
    <n v="10532"/>
    <x v="8"/>
    <x v="1"/>
    <x v="15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5773"/>
    <s v="PICATTO ROBERT WALTER ANTONIO"/>
    <n v="5773"/>
    <x v="8"/>
    <x v="1"/>
    <x v="9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3517"/>
    <s v="SUCESION DE TOSINI OSCAR"/>
    <n v="3517"/>
    <x v="2"/>
    <x v="1"/>
    <x v="3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4324"/>
    <s v="GILLI MARIO ARNALDO"/>
    <n v="4324"/>
    <x v="4"/>
    <x v="0"/>
    <x v="74"/>
    <x v="0"/>
    <n v="11"/>
    <n v="10"/>
    <n v="15"/>
    <n v="16"/>
    <n v="15"/>
    <n v="7"/>
    <n v="11"/>
    <n v="13"/>
    <n v="11"/>
    <n v="11"/>
    <n v="10"/>
    <n v="9"/>
    <n v="18"/>
    <n v="21"/>
    <n v="0"/>
    <n v="17"/>
    <n v="16"/>
    <n v="14"/>
    <n v="21"/>
    <n v="10"/>
    <n v="3"/>
    <x v="0"/>
    <x v="0"/>
    <x v="0"/>
    <n v="109"/>
    <n v="120"/>
    <x v="3"/>
    <x v="3"/>
    <x v="0"/>
    <x v="0"/>
    <x v="0"/>
  </r>
  <r>
    <n v="10791"/>
    <s v="CASTRO MARIA FERMINA"/>
    <n v="10791"/>
    <x v="2"/>
    <x v="2"/>
    <x v="11"/>
    <x v="0"/>
    <n v="25"/>
    <n v="27"/>
    <n v="32"/>
    <n v="31"/>
    <n v="32"/>
    <n v="35"/>
    <n v="0"/>
    <n v="31"/>
    <n v="0"/>
    <n v="0"/>
    <n v="0"/>
    <n v="10"/>
    <n v="12"/>
    <n v="0"/>
    <n v="0"/>
    <n v="10"/>
    <n v="-10"/>
    <n v="0"/>
    <n v="0"/>
    <n v="0"/>
    <n v="0"/>
    <x v="0"/>
    <x v="0"/>
    <x v="0"/>
    <n v="213"/>
    <n v="12"/>
    <x v="3"/>
    <x v="3"/>
    <x v="1"/>
    <x v="0"/>
    <x v="0"/>
  </r>
  <r>
    <n v="10617"/>
    <s v="ROMANUTTI MARIANO"/>
    <n v="10617"/>
    <x v="2"/>
    <x v="0"/>
    <x v="18"/>
    <x v="0"/>
    <n v="3"/>
    <n v="1"/>
    <n v="0"/>
    <n v="0"/>
    <n v="0"/>
    <n v="0"/>
    <n v="2"/>
    <n v="0"/>
    <n v="4"/>
    <n v="1"/>
    <n v="0"/>
    <n v="2"/>
    <n v="1"/>
    <n v="2"/>
    <n v="0"/>
    <n v="7"/>
    <n v="6"/>
    <n v="8"/>
    <n v="6"/>
    <n v="0"/>
    <n v="0"/>
    <x v="0"/>
    <x v="0"/>
    <x v="0"/>
    <n v="10"/>
    <n v="30"/>
    <x v="3"/>
    <x v="3"/>
    <x v="1"/>
    <x v="0"/>
    <x v="0"/>
  </r>
  <r>
    <n v="4383"/>
    <s v="CASTELLI NICOLAS"/>
    <n v="4383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0"/>
    <n v="1"/>
    <n v="4"/>
    <n v="10"/>
    <n v="0"/>
    <n v="0"/>
    <x v="0"/>
    <x v="0"/>
    <x v="0"/>
    <n v="0"/>
    <n v="25"/>
    <x v="3"/>
    <x v="3"/>
    <x v="1"/>
    <x v="0"/>
    <x v="1"/>
  </r>
  <r>
    <n v="2794"/>
    <s v="LOMBARDI EMILIANO"/>
    <n v="2794"/>
    <x v="8"/>
    <x v="1"/>
    <x v="93"/>
    <x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7"/>
    <n v="0"/>
    <x v="3"/>
    <x v="3"/>
    <x v="1"/>
    <x v="1"/>
    <x v="0"/>
  </r>
  <r>
    <n v="5228"/>
    <s v="NESPOLATI NICOLAS MIGUEL"/>
    <n v="5228"/>
    <x v="8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6668"/>
    <s v="RINALDI SERGIO OSCAR"/>
    <n v="6668"/>
    <x v="2"/>
    <x v="1"/>
    <x v="4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7675"/>
    <s v="PEREZ JUAN CRUZ"/>
    <n v="7675"/>
    <x v="2"/>
    <x v="1"/>
    <x v="5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5038"/>
    <s v="ADALMI SRL"/>
    <n v="5038"/>
    <x v="8"/>
    <x v="1"/>
    <x v="135"/>
    <x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x v="0"/>
    <x v="0"/>
    <x v="0"/>
    <n v="2"/>
    <n v="0"/>
    <x v="3"/>
    <x v="3"/>
    <x v="1"/>
    <x v="1"/>
    <x v="0"/>
  </r>
  <r>
    <n v="5090"/>
    <s v="ROSSIT FEDERICO"/>
    <n v="5090"/>
    <x v="8"/>
    <x v="2"/>
    <x v="0"/>
    <x v="0"/>
    <n v="0"/>
    <n v="5"/>
    <n v="0"/>
    <n v="5"/>
    <n v="4"/>
    <n v="0"/>
    <n v="4"/>
    <n v="0"/>
    <n v="0"/>
    <n v="6"/>
    <n v="8"/>
    <n v="0"/>
    <n v="0"/>
    <n v="0"/>
    <n v="0"/>
    <n v="0"/>
    <n v="0"/>
    <n v="0"/>
    <n v="0"/>
    <n v="0"/>
    <n v="0"/>
    <x v="0"/>
    <x v="0"/>
    <x v="0"/>
    <n v="18"/>
    <n v="0"/>
    <x v="3"/>
    <x v="3"/>
    <x v="1"/>
    <x v="1"/>
    <x v="0"/>
  </r>
  <r>
    <n v="29622"/>
    <s v="Zinelli da costa rogeria"/>
    <n v="29622"/>
    <x v="2"/>
    <x v="0"/>
    <x v="176"/>
    <x v="0"/>
    <n v="0"/>
    <n v="0"/>
    <n v="0"/>
    <n v="0"/>
    <n v="0"/>
    <n v="0"/>
    <n v="0"/>
    <n v="15"/>
    <n v="20"/>
    <n v="0"/>
    <n v="0"/>
    <n v="0"/>
    <n v="0"/>
    <n v="0"/>
    <n v="0"/>
    <n v="8"/>
    <n v="0"/>
    <n v="0"/>
    <n v="9"/>
    <n v="0"/>
    <n v="3"/>
    <x v="0"/>
    <x v="0"/>
    <x v="0"/>
    <n v="35"/>
    <n v="20"/>
    <x v="3"/>
    <x v="3"/>
    <x v="0"/>
    <x v="0"/>
    <x v="0"/>
  </r>
  <r>
    <n v="11127"/>
    <s v="santiago mario nestor"/>
    <n v="11127"/>
    <x v="2"/>
    <x v="0"/>
    <x v="36"/>
    <x v="0"/>
    <n v="12"/>
    <n v="0"/>
    <n v="14"/>
    <n v="6"/>
    <n v="0"/>
    <n v="8"/>
    <n v="11"/>
    <n v="11"/>
    <n v="4"/>
    <n v="5"/>
    <n v="6"/>
    <n v="6"/>
    <n v="6"/>
    <n v="10"/>
    <n v="5"/>
    <n v="11"/>
    <n v="15"/>
    <n v="13"/>
    <n v="16"/>
    <n v="10"/>
    <n v="12"/>
    <x v="0"/>
    <x v="0"/>
    <x v="0"/>
    <n v="66"/>
    <n v="98"/>
    <x v="3"/>
    <x v="3"/>
    <x v="0"/>
    <x v="0"/>
    <x v="0"/>
  </r>
  <r>
    <n v="10438"/>
    <s v="BIONDINI SERGIO LUIS"/>
    <n v="10438"/>
    <x v="8"/>
    <x v="1"/>
    <x v="5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31323"/>
    <s v="izuquiza miguel alberto"/>
    <n v="31323"/>
    <x v="1"/>
    <x v="2"/>
    <x v="177"/>
    <x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9470"/>
    <s v="REYNOSO SERGIO GABRIEL"/>
    <n v="9470"/>
    <x v="2"/>
    <x v="1"/>
    <x v="13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7378"/>
    <s v="BENITEZ JOSE CESAR"/>
    <n v="7378"/>
    <x v="2"/>
    <x v="1"/>
    <x v="13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2938"/>
    <s v="BOEYKENS SERGIO LUIS"/>
    <n v="2938"/>
    <x v="2"/>
    <x v="2"/>
    <x v="52"/>
    <x v="0"/>
    <n v="4"/>
    <n v="0"/>
    <n v="0"/>
    <n v="0"/>
    <n v="0"/>
    <n v="0"/>
    <n v="0"/>
    <n v="0"/>
    <n v="0"/>
    <n v="0"/>
    <n v="0"/>
    <n v="0"/>
    <n v="0"/>
    <n v="0"/>
    <n v="0"/>
    <n v="4"/>
    <n v="2"/>
    <n v="0"/>
    <n v="0"/>
    <n v="0"/>
    <n v="0"/>
    <x v="0"/>
    <x v="0"/>
    <x v="0"/>
    <n v="4"/>
    <n v="6"/>
    <x v="3"/>
    <x v="3"/>
    <x v="1"/>
    <x v="0"/>
    <x v="0"/>
  </r>
  <r>
    <n v="9524"/>
    <s v="AVILA JUAN CARLOS"/>
    <n v="9524"/>
    <x v="2"/>
    <x v="1"/>
    <x v="5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11095"/>
    <s v="ALEXIS BONETTO"/>
    <n v="11095"/>
    <x v="12"/>
    <x v="0"/>
    <x v="56"/>
    <x v="1"/>
    <n v="13"/>
    <n v="8"/>
    <n v="0"/>
    <n v="11"/>
    <n v="6"/>
    <n v="3"/>
    <n v="8"/>
    <n v="0"/>
    <n v="11"/>
    <n v="6"/>
    <n v="5"/>
    <n v="8"/>
    <n v="16"/>
    <n v="5"/>
    <n v="11"/>
    <n v="0"/>
    <n v="12"/>
    <n v="16"/>
    <n v="12"/>
    <n v="8"/>
    <n v="14"/>
    <x v="0"/>
    <x v="0"/>
    <x v="0"/>
    <n v="60"/>
    <n v="94"/>
    <x v="3"/>
    <x v="3"/>
    <x v="0"/>
    <x v="0"/>
    <x v="0"/>
  </r>
  <r>
    <n v="4499"/>
    <s v="GOMEZ FELIPE ANTONIO"/>
    <n v="4499"/>
    <x v="12"/>
    <x v="0"/>
    <x v="172"/>
    <x v="1"/>
    <n v="3"/>
    <n v="0"/>
    <n v="0"/>
    <n v="3"/>
    <n v="3"/>
    <n v="0"/>
    <n v="0"/>
    <n v="3"/>
    <n v="3"/>
    <n v="0"/>
    <n v="0"/>
    <n v="3"/>
    <n v="0"/>
    <n v="3"/>
    <n v="3"/>
    <n v="0"/>
    <n v="0"/>
    <n v="4"/>
    <n v="6"/>
    <n v="0"/>
    <n v="0"/>
    <x v="0"/>
    <x v="0"/>
    <x v="0"/>
    <n v="15"/>
    <n v="16"/>
    <x v="3"/>
    <x v="3"/>
    <x v="1"/>
    <x v="0"/>
    <x v="0"/>
  </r>
  <r>
    <n v="2869"/>
    <s v="FLORES MARIA EUGENIA"/>
    <n v="2869"/>
    <x v="12"/>
    <x v="2"/>
    <x v="172"/>
    <x v="1"/>
    <n v="2"/>
    <n v="2"/>
    <n v="0"/>
    <n v="3"/>
    <n v="0"/>
    <n v="3"/>
    <n v="0"/>
    <n v="0"/>
    <n v="0"/>
    <n v="3"/>
    <n v="0"/>
    <n v="0"/>
    <n v="0"/>
    <n v="0"/>
    <n v="0"/>
    <n v="0"/>
    <n v="0"/>
    <n v="0"/>
    <n v="0"/>
    <n v="0"/>
    <n v="0"/>
    <x v="0"/>
    <x v="0"/>
    <x v="0"/>
    <n v="10"/>
    <n v="0"/>
    <x v="3"/>
    <x v="3"/>
    <x v="1"/>
    <x v="1"/>
    <x v="0"/>
  </r>
  <r>
    <n v="3114"/>
    <s v="VESELY SRL"/>
    <n v="3114"/>
    <x v="12"/>
    <x v="0"/>
    <x v="41"/>
    <x v="1"/>
    <n v="0"/>
    <n v="2"/>
    <n v="2"/>
    <n v="3"/>
    <n v="4"/>
    <n v="0"/>
    <n v="4"/>
    <n v="3"/>
    <n v="4"/>
    <n v="0"/>
    <n v="5"/>
    <n v="2"/>
    <n v="4"/>
    <n v="4"/>
    <n v="0"/>
    <n v="0"/>
    <n v="5"/>
    <n v="0"/>
    <n v="8"/>
    <n v="0"/>
    <n v="5"/>
    <x v="0"/>
    <x v="0"/>
    <x v="0"/>
    <n v="22"/>
    <n v="26"/>
    <x v="3"/>
    <x v="3"/>
    <x v="0"/>
    <x v="0"/>
    <x v="0"/>
  </r>
  <r>
    <n v="7991"/>
    <s v="ESTACION URITORCO SRL"/>
    <n v="7991"/>
    <x v="1"/>
    <x v="1"/>
    <x v="13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3363"/>
    <s v="RAMALLO PARCOL PARISI ERNESTO MARTIN"/>
    <n v="3363"/>
    <x v="12"/>
    <x v="0"/>
    <x v="42"/>
    <x v="1"/>
    <n v="2"/>
    <n v="5"/>
    <n v="8"/>
    <n v="4"/>
    <n v="3"/>
    <n v="4"/>
    <n v="10"/>
    <n v="5"/>
    <n v="5"/>
    <n v="11"/>
    <n v="3"/>
    <n v="8"/>
    <n v="10"/>
    <n v="9"/>
    <n v="9"/>
    <n v="53"/>
    <n v="53"/>
    <n v="33"/>
    <n v="35"/>
    <n v="17"/>
    <n v="17"/>
    <x v="0"/>
    <x v="0"/>
    <x v="0"/>
    <n v="46"/>
    <n v="236"/>
    <x v="3"/>
    <x v="3"/>
    <x v="0"/>
    <x v="0"/>
    <x v="0"/>
  </r>
  <r>
    <n v="9966"/>
    <s v="MOLINARI ANGEL ROBERTO"/>
    <n v="9966"/>
    <x v="1"/>
    <x v="1"/>
    <x v="17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8015"/>
    <s v="FREIRE GABRIEL HORACIO"/>
    <n v="8015"/>
    <x v="1"/>
    <x v="1"/>
    <x v="17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6230"/>
    <s v="BRINING EDUARDO MARTIN"/>
    <n v="6230"/>
    <x v="1"/>
    <x v="1"/>
    <x v="17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5752"/>
    <s v="TOZAS JAVIER HORACIO"/>
    <n v="5752"/>
    <x v="8"/>
    <x v="1"/>
    <x v="9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10785"/>
    <s v="MEZHER MOTOR SA"/>
    <n v="10785"/>
    <x v="12"/>
    <x v="0"/>
    <x v="42"/>
    <x v="1"/>
    <n v="0"/>
    <n v="6"/>
    <n v="6"/>
    <n v="0"/>
    <n v="3"/>
    <n v="0"/>
    <n v="0"/>
    <n v="0"/>
    <n v="6"/>
    <n v="3"/>
    <n v="0"/>
    <n v="0"/>
    <n v="0"/>
    <n v="0"/>
    <n v="0"/>
    <n v="0"/>
    <n v="6"/>
    <n v="6"/>
    <n v="0"/>
    <n v="0"/>
    <n v="0"/>
    <x v="0"/>
    <x v="0"/>
    <x v="0"/>
    <n v="21"/>
    <n v="12"/>
    <x v="3"/>
    <x v="3"/>
    <x v="1"/>
    <x v="0"/>
    <x v="0"/>
  </r>
  <r>
    <n v="5918"/>
    <s v="CONTI SERGIO ARIEL"/>
    <n v="5918"/>
    <x v="1"/>
    <x v="1"/>
    <x v="17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5626"/>
    <s v="VIDELA GUSTAVO DANIEL"/>
    <n v="5626"/>
    <x v="1"/>
    <x v="1"/>
    <x v="11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6390"/>
    <s v="CORAGLIA MAXIMILIANO ANTONIO"/>
    <n v="6390"/>
    <x v="1"/>
    <x v="1"/>
    <x v="18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7430"/>
    <s v="BRUNO JOSE EMILIO"/>
    <n v="7430"/>
    <x v="1"/>
    <x v="0"/>
    <x v="180"/>
    <x v="0"/>
    <n v="31"/>
    <n v="0"/>
    <n v="0"/>
    <n v="0"/>
    <n v="0"/>
    <n v="0"/>
    <n v="0"/>
    <n v="0"/>
    <n v="0"/>
    <n v="0"/>
    <n v="0"/>
    <n v="0"/>
    <n v="0"/>
    <n v="30"/>
    <n v="4"/>
    <n v="35"/>
    <n v="27"/>
    <n v="30"/>
    <n v="33"/>
    <n v="0"/>
    <n v="0"/>
    <x v="0"/>
    <x v="0"/>
    <x v="0"/>
    <n v="31"/>
    <n v="159"/>
    <x v="3"/>
    <x v="3"/>
    <x v="1"/>
    <x v="0"/>
    <x v="0"/>
  </r>
  <r>
    <n v="7842"/>
    <s v="BARRERA FIGUEROA PABLO"/>
    <n v="7842"/>
    <x v="1"/>
    <x v="1"/>
    <x v="181"/>
    <x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3"/>
    <n v="0"/>
    <x v="3"/>
    <x v="3"/>
    <x v="1"/>
    <x v="1"/>
    <x v="0"/>
  </r>
  <r>
    <n v="8378"/>
    <s v="ZAPATA ROMINA SOLEDAD"/>
    <n v="8378"/>
    <x v="1"/>
    <x v="1"/>
    <x v="18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5466"/>
    <s v="CEBRERO MONICA DEL ROSARIO"/>
    <n v="5466"/>
    <x v="1"/>
    <x v="1"/>
    <x v="18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4426"/>
    <s v="ROMERO MARIA JOSE"/>
    <n v="4426"/>
    <x v="1"/>
    <x v="1"/>
    <x v="18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10296"/>
    <s v="ORMEÑO SRL"/>
    <n v="10296"/>
    <x v="12"/>
    <x v="0"/>
    <x v="59"/>
    <x v="1"/>
    <n v="0"/>
    <n v="8"/>
    <n v="4"/>
    <n v="0"/>
    <n v="14"/>
    <n v="0"/>
    <n v="0"/>
    <n v="11"/>
    <n v="0"/>
    <n v="4"/>
    <n v="3"/>
    <n v="5"/>
    <n v="5"/>
    <n v="15"/>
    <n v="0"/>
    <n v="6"/>
    <n v="19"/>
    <n v="25"/>
    <n v="19"/>
    <n v="-15"/>
    <n v="-4"/>
    <x v="0"/>
    <x v="0"/>
    <x v="0"/>
    <n v="37"/>
    <n v="70"/>
    <x v="3"/>
    <x v="3"/>
    <x v="1"/>
    <x v="0"/>
    <x v="0"/>
  </r>
  <r>
    <n v="4444"/>
    <s v="SCHNEIDER MATIAS LUCAS"/>
    <n v="4444"/>
    <x v="7"/>
    <x v="1"/>
    <x v="1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5939"/>
    <s v="GORGOJO EDUARDO"/>
    <n v="5939"/>
    <x v="1"/>
    <x v="1"/>
    <x v="13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3936"/>
    <s v="GARCIA CARLOS ORLANDO"/>
    <n v="3936"/>
    <x v="1"/>
    <x v="1"/>
    <x v="13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5224"/>
    <s v="ZALAZAR MARIA EUGENIA"/>
    <n v="5224"/>
    <x v="1"/>
    <x v="1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7194"/>
    <s v="SANCHEZ FRANCISCO ABRAHAM"/>
    <n v="7194"/>
    <x v="1"/>
    <x v="1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5206"/>
    <s v="OLMEDO GABRIEL NAHUEL"/>
    <n v="5206"/>
    <x v="1"/>
    <x v="1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7047"/>
    <s v="LUCHINI ACOSTA SANDRA ISABEL"/>
    <n v="7047"/>
    <x v="1"/>
    <x v="0"/>
    <x v="8"/>
    <x v="0"/>
    <n v="0"/>
    <n v="0"/>
    <n v="0"/>
    <n v="0"/>
    <n v="0"/>
    <n v="0"/>
    <n v="0"/>
    <n v="0"/>
    <n v="0"/>
    <n v="0"/>
    <n v="0"/>
    <n v="0"/>
    <n v="0"/>
    <n v="0"/>
    <n v="0"/>
    <n v="5"/>
    <n v="2"/>
    <n v="9"/>
    <n v="6"/>
    <n v="4"/>
    <n v="5"/>
    <x v="0"/>
    <x v="0"/>
    <x v="0"/>
    <n v="0"/>
    <n v="31"/>
    <x v="3"/>
    <x v="3"/>
    <x v="0"/>
    <x v="0"/>
    <x v="1"/>
  </r>
  <r>
    <n v="2995"/>
    <s v="GRAU FABIAN DARIO"/>
    <n v="2995"/>
    <x v="1"/>
    <x v="1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7410"/>
    <s v="CALDERON GABRIEL EDUARDO"/>
    <n v="7410"/>
    <x v="1"/>
    <x v="0"/>
    <x v="8"/>
    <x v="0"/>
    <n v="8"/>
    <n v="19"/>
    <n v="0"/>
    <n v="0"/>
    <n v="0"/>
    <n v="0"/>
    <n v="0"/>
    <n v="0"/>
    <n v="0"/>
    <n v="0"/>
    <n v="0"/>
    <n v="8"/>
    <n v="5"/>
    <n v="7"/>
    <n v="0"/>
    <n v="12"/>
    <n v="8"/>
    <n v="15"/>
    <n v="12"/>
    <n v="2"/>
    <n v="0"/>
    <x v="0"/>
    <x v="0"/>
    <x v="0"/>
    <n v="27"/>
    <n v="61"/>
    <x v="3"/>
    <x v="3"/>
    <x v="1"/>
    <x v="0"/>
    <x v="0"/>
  </r>
  <r>
    <n v="7777"/>
    <s v="GIELIS JOSE ALBERTO"/>
    <n v="7777"/>
    <x v="5"/>
    <x v="1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2848"/>
    <s v="GIACUZZI GUILLERMO ARIEL"/>
    <n v="2848"/>
    <x v="2"/>
    <x v="1"/>
    <x v="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8483"/>
    <s v="AGUIRRE OSCAR ROQUE"/>
    <n v="8483"/>
    <x v="5"/>
    <x v="0"/>
    <x v="3"/>
    <x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3"/>
    <n v="0"/>
    <x v="0"/>
    <x v="0"/>
    <x v="0"/>
    <n v="0"/>
    <n v="3"/>
    <x v="3"/>
    <x v="3"/>
    <x v="1"/>
    <x v="0"/>
    <x v="1"/>
  </r>
  <r>
    <n v="4682"/>
    <s v="MUSSO TOMAS FABIAN"/>
    <n v="4682"/>
    <x v="6"/>
    <x v="0"/>
    <x v="184"/>
    <x v="0"/>
    <n v="3"/>
    <n v="0"/>
    <n v="0"/>
    <n v="0"/>
    <n v="3"/>
    <n v="0"/>
    <n v="6"/>
    <n v="3"/>
    <n v="5"/>
    <n v="1"/>
    <n v="3"/>
    <n v="0"/>
    <n v="6"/>
    <n v="6"/>
    <n v="0"/>
    <n v="8"/>
    <n v="6"/>
    <n v="3"/>
    <n v="0"/>
    <n v="0"/>
    <n v="3"/>
    <x v="0"/>
    <x v="0"/>
    <x v="0"/>
    <n v="20"/>
    <n v="32"/>
    <x v="3"/>
    <x v="3"/>
    <x v="0"/>
    <x v="0"/>
    <x v="0"/>
  </r>
  <r>
    <n v="8429"/>
    <s v="DEL CERRO TOMAS"/>
    <n v="8429"/>
    <x v="2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5684"/>
    <s v="GEROSA FERNANDO JORGE"/>
    <n v="5684"/>
    <x v="6"/>
    <x v="1"/>
    <x v="6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5643"/>
    <s v="MASERA EDUARDO J Y MARCOS D SOC DE HECHO"/>
    <n v="5643"/>
    <x v="6"/>
    <x v="1"/>
    <x v="6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4932"/>
    <s v="BRUNO ESTEBAN CLEMENTE"/>
    <n v="4932"/>
    <x v="2"/>
    <x v="2"/>
    <x v="185"/>
    <x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x v="0"/>
    <x v="0"/>
    <x v="0"/>
    <n v="0"/>
    <n v="4"/>
    <x v="3"/>
    <x v="3"/>
    <x v="1"/>
    <x v="0"/>
    <x v="1"/>
  </r>
  <r>
    <n v="5519"/>
    <s v="MACCIO JOSE GUSTAVO"/>
    <n v="5519"/>
    <x v="2"/>
    <x v="1"/>
    <x v="9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8200"/>
    <s v="ARIETTI JOSE RICARDO"/>
    <n v="8200"/>
    <x v="6"/>
    <x v="1"/>
    <x v="1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6393"/>
    <s v="BERSANO MARIO JORGE"/>
    <n v="6393"/>
    <x v="2"/>
    <x v="1"/>
    <x v="9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2942"/>
    <s v="ROMANUTTI BARBARA ELIZABETH"/>
    <n v="2942"/>
    <x v="2"/>
    <x v="2"/>
    <x v="55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7721"/>
    <s v="ALBERTO FRANCISCO ROQUE"/>
    <n v="7721"/>
    <x v="2"/>
    <x v="1"/>
    <x v="1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8925"/>
    <s v="DELL ORSI OSCAR ATILIO"/>
    <n v="8925"/>
    <x v="2"/>
    <x v="1"/>
    <x v="18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9644"/>
    <s v="PAULETTO DANIEL HECTOR"/>
    <n v="9644"/>
    <x v="6"/>
    <x v="1"/>
    <x v="6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5902"/>
    <s v="CORREA CRISTINA MABEL"/>
    <n v="5902"/>
    <x v="2"/>
    <x v="1"/>
    <x v="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  <r>
    <n v="6298"/>
    <s v="FARJATT CARLOS LEONARDO"/>
    <n v="6298"/>
    <x v="2"/>
    <x v="1"/>
    <x v="18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x v="3"/>
    <x v="3"/>
    <x v="1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8">
  <r>
    <x v="0"/>
    <x v="0"/>
    <n v="5920"/>
    <x v="0"/>
    <x v="0"/>
    <x v="0"/>
    <x v="0"/>
    <n v="128"/>
    <n v="53"/>
    <n v="2"/>
    <n v="141"/>
    <n v="154"/>
    <n v="179"/>
    <n v="122"/>
    <n v="0"/>
    <n v="81"/>
    <n v="68"/>
    <n v="80"/>
    <n v="80"/>
    <n v="23"/>
    <n v="52"/>
    <n v="110"/>
    <n v="95"/>
    <n v="1"/>
    <n v="156"/>
    <x v="0"/>
    <x v="0"/>
    <x v="0"/>
    <x v="0"/>
    <x v="0"/>
    <x v="0"/>
    <n v="657"/>
    <x v="0"/>
    <x v="0"/>
    <x v="0"/>
    <x v="0"/>
    <x v="0"/>
    <x v="0"/>
    <x v="0"/>
    <x v="0"/>
    <x v="0"/>
    <n v="5619.216302882317"/>
    <x v="0"/>
    <n v="4756.5647595826867"/>
    <x v="0"/>
    <n v="281"/>
    <n v="9932.4740193804701"/>
  </r>
  <r>
    <x v="1"/>
    <x v="1"/>
    <n v="5936"/>
    <x v="1"/>
    <x v="0"/>
    <x v="1"/>
    <x v="0"/>
    <n v="19"/>
    <n v="17"/>
    <n v="7"/>
    <n v="14"/>
    <n v="10"/>
    <n v="30"/>
    <n v="33"/>
    <n v="7"/>
    <n v="29"/>
    <n v="19"/>
    <n v="10"/>
    <n v="16"/>
    <n v="30"/>
    <n v="41"/>
    <n v="32"/>
    <n v="22"/>
    <n v="38"/>
    <n v="38"/>
    <x v="0"/>
    <x v="0"/>
    <x v="0"/>
    <x v="0"/>
    <x v="0"/>
    <x v="0"/>
    <n v="97"/>
    <x v="1"/>
    <x v="1"/>
    <x v="1"/>
    <x v="0"/>
    <x v="0"/>
    <x v="0"/>
    <x v="0"/>
    <x v="1"/>
    <x v="1"/>
    <n v="22.660700141426595"/>
    <x v="0"/>
    <n v="19.181871974725709"/>
    <x v="1"/>
    <n v="163"/>
    <n v="40.054840974931011"/>
  </r>
  <r>
    <x v="2"/>
    <x v="2"/>
    <n v="6598"/>
    <x v="2"/>
    <x v="0"/>
    <x v="2"/>
    <x v="0"/>
    <n v="0"/>
    <n v="0"/>
    <n v="0"/>
    <n v="8"/>
    <n v="-8"/>
    <n v="0"/>
    <n v="0"/>
    <n v="0"/>
    <n v="5"/>
    <n v="6"/>
    <n v="2"/>
    <n v="3"/>
    <n v="9"/>
    <n v="3"/>
    <n v="0"/>
    <n v="5"/>
    <n v="11"/>
    <n v="0"/>
    <x v="0"/>
    <x v="0"/>
    <x v="0"/>
    <x v="0"/>
    <x v="0"/>
    <x v="0"/>
    <n v="0"/>
    <x v="2"/>
    <x v="2"/>
    <x v="2"/>
    <x v="1"/>
    <x v="0"/>
    <x v="1"/>
    <x v="1"/>
    <x v="2"/>
    <x v="1"/>
    <n v="2237.8857683417605"/>
    <x v="0"/>
    <n v="1894.3297442040061"/>
    <x v="2"/>
    <n v="28"/>
    <n v="3955.6658890305312"/>
  </r>
  <r>
    <x v="3"/>
    <x v="3"/>
    <n v="9886"/>
    <x v="2"/>
    <x v="0"/>
    <x v="2"/>
    <x v="0"/>
    <n v="0"/>
    <n v="-4"/>
    <n v="0"/>
    <n v="19"/>
    <n v="18"/>
    <n v="41"/>
    <n v="19"/>
    <n v="0"/>
    <n v="17"/>
    <n v="14"/>
    <n v="15"/>
    <n v="6"/>
    <n v="22"/>
    <n v="22"/>
    <n v="31"/>
    <n v="22"/>
    <n v="32"/>
    <n v="32"/>
    <x v="0"/>
    <x v="0"/>
    <x v="0"/>
    <x v="0"/>
    <x v="0"/>
    <x v="0"/>
    <n v="74"/>
    <x v="3"/>
    <x v="3"/>
    <x v="3"/>
    <x v="0"/>
    <x v="0"/>
    <x v="0"/>
    <x v="0"/>
    <x v="0"/>
    <x v="0"/>
    <n v="2237.8857683417605"/>
    <x v="0"/>
    <n v="1894.3297442040061"/>
    <x v="3"/>
    <n v="129"/>
    <n v="3955.6658890305312"/>
  </r>
  <r>
    <x v="4"/>
    <x v="4"/>
    <n v="30064"/>
    <x v="3"/>
    <x v="0"/>
    <x v="3"/>
    <x v="0"/>
    <n v="10"/>
    <n v="15"/>
    <n v="5"/>
    <n v="17"/>
    <n v="20"/>
    <n v="9"/>
    <n v="6"/>
    <n v="3"/>
    <n v="3"/>
    <n v="3"/>
    <n v="3"/>
    <n v="4"/>
    <n v="3"/>
    <n v="3"/>
    <n v="0"/>
    <n v="6"/>
    <n v="0"/>
    <n v="15"/>
    <x v="0"/>
    <x v="0"/>
    <x v="0"/>
    <x v="0"/>
    <x v="0"/>
    <x v="0"/>
    <n v="76"/>
    <x v="4"/>
    <x v="4"/>
    <x v="4"/>
    <x v="0"/>
    <x v="0"/>
    <x v="0"/>
    <x v="0"/>
    <x v="2"/>
    <x v="1"/>
    <n v="78694.692400482527"/>
    <x v="1"/>
    <n v="66613.630880579018"/>
    <x v="4"/>
    <n v="12"/>
    <n v="139100"/>
  </r>
  <r>
    <x v="5"/>
    <x v="5"/>
    <n v="29042"/>
    <x v="4"/>
    <x v="0"/>
    <x v="3"/>
    <x v="0"/>
    <n v="0"/>
    <n v="0"/>
    <n v="0"/>
    <n v="0"/>
    <n v="0"/>
    <n v="0"/>
    <n v="72"/>
    <n v="44"/>
    <n v="20"/>
    <n v="50"/>
    <n v="6"/>
    <n v="0"/>
    <n v="60"/>
    <n v="5"/>
    <n v="90"/>
    <n v="76"/>
    <n v="0"/>
    <n v="0"/>
    <x v="0"/>
    <x v="0"/>
    <x v="0"/>
    <x v="0"/>
    <x v="0"/>
    <x v="0"/>
    <n v="0"/>
    <x v="5"/>
    <x v="3"/>
    <x v="3"/>
    <x v="1"/>
    <x v="0"/>
    <x v="1"/>
    <x v="1"/>
    <x v="1"/>
    <x v="1"/>
    <n v="78694.692400482527"/>
    <x v="1"/>
    <n v="66613.630880579018"/>
    <x v="3"/>
    <n v="231"/>
    <n v="139100"/>
  </r>
  <r>
    <x v="6"/>
    <x v="6"/>
    <n v="10381"/>
    <x v="3"/>
    <x v="0"/>
    <x v="3"/>
    <x v="0"/>
    <n v="43"/>
    <n v="52"/>
    <n v="34"/>
    <n v="56"/>
    <n v="32"/>
    <n v="38"/>
    <n v="37"/>
    <n v="23"/>
    <n v="5"/>
    <n v="11"/>
    <n v="33"/>
    <n v="23"/>
    <n v="51"/>
    <n v="36"/>
    <n v="65"/>
    <n v="38"/>
    <n v="60"/>
    <n v="39"/>
    <x v="0"/>
    <x v="0"/>
    <x v="0"/>
    <x v="0"/>
    <x v="0"/>
    <x v="0"/>
    <n v="255"/>
    <x v="6"/>
    <x v="3"/>
    <x v="3"/>
    <x v="0"/>
    <x v="0"/>
    <x v="0"/>
    <x v="0"/>
    <x v="0"/>
    <x v="0"/>
    <n v="78694.692400482527"/>
    <x v="1"/>
    <n v="66613.630880579018"/>
    <x v="3"/>
    <n v="250"/>
    <n v="139100"/>
  </r>
  <r>
    <x v="7"/>
    <x v="7"/>
    <n v="4488"/>
    <x v="0"/>
    <x v="1"/>
    <x v="3"/>
    <x v="0"/>
    <n v="115"/>
    <n v="80"/>
    <n v="95"/>
    <n v="169"/>
    <n v="43"/>
    <n v="74"/>
    <n v="198"/>
    <n v="49"/>
    <n v="51"/>
    <n v="0"/>
    <n v="0"/>
    <n v="0"/>
    <n v="0"/>
    <n v="0"/>
    <n v="0"/>
    <n v="0"/>
    <n v="0"/>
    <n v="0"/>
    <x v="0"/>
    <x v="0"/>
    <x v="0"/>
    <x v="0"/>
    <x v="0"/>
    <x v="0"/>
    <n v="576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8"/>
    <x v="8"/>
    <n v="10534"/>
    <x v="0"/>
    <x v="0"/>
    <x v="3"/>
    <x v="0"/>
    <n v="25"/>
    <n v="74"/>
    <n v="45"/>
    <n v="249"/>
    <n v="122"/>
    <n v="124"/>
    <n v="88"/>
    <n v="42"/>
    <n v="32"/>
    <n v="67"/>
    <n v="13"/>
    <n v="72"/>
    <n v="68"/>
    <n v="97"/>
    <n v="85"/>
    <n v="68"/>
    <n v="41"/>
    <n v="145"/>
    <x v="0"/>
    <x v="0"/>
    <x v="0"/>
    <x v="0"/>
    <x v="0"/>
    <x v="0"/>
    <n v="639"/>
    <x v="8"/>
    <x v="3"/>
    <x v="3"/>
    <x v="0"/>
    <x v="0"/>
    <x v="0"/>
    <x v="0"/>
    <x v="0"/>
    <x v="0"/>
    <n v="78694.692400482527"/>
    <x v="1"/>
    <n v="66613.630880579018"/>
    <x v="3"/>
    <n v="359"/>
    <n v="139100"/>
  </r>
  <r>
    <x v="9"/>
    <x v="9"/>
    <n v="11380"/>
    <x v="3"/>
    <x v="0"/>
    <x v="3"/>
    <x v="0"/>
    <n v="25"/>
    <n v="21"/>
    <n v="19"/>
    <n v="61"/>
    <n v="73"/>
    <n v="4"/>
    <n v="18"/>
    <n v="33"/>
    <n v="24"/>
    <n v="34"/>
    <n v="22"/>
    <n v="18"/>
    <n v="55"/>
    <n v="60"/>
    <n v="42"/>
    <n v="88"/>
    <n v="41"/>
    <n v="43"/>
    <x v="0"/>
    <x v="0"/>
    <x v="0"/>
    <x v="0"/>
    <x v="0"/>
    <x v="0"/>
    <n v="203"/>
    <x v="9"/>
    <x v="3"/>
    <x v="3"/>
    <x v="0"/>
    <x v="0"/>
    <x v="0"/>
    <x v="0"/>
    <x v="0"/>
    <x v="0"/>
    <n v="78694.692400482527"/>
    <x v="1"/>
    <n v="66613.630880579018"/>
    <x v="3"/>
    <n v="286"/>
    <n v="139100"/>
  </r>
  <r>
    <x v="10"/>
    <x v="10"/>
    <n v="6945"/>
    <x v="5"/>
    <x v="2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5"/>
    <x v="5"/>
    <x v="1"/>
    <x v="1"/>
    <x v="1"/>
    <x v="1"/>
    <x v="0"/>
    <x v="0"/>
    <n v="596.29191797346209"/>
    <x v="0"/>
    <n v="504.7503015681545"/>
    <x v="5"/>
    <n v="0"/>
    <n v="1054"/>
  </r>
  <r>
    <x v="11"/>
    <x v="11"/>
    <n v="7475"/>
    <x v="2"/>
    <x v="0"/>
    <x v="3"/>
    <x v="0"/>
    <n v="11"/>
    <n v="12"/>
    <n v="6"/>
    <n v="12"/>
    <n v="4"/>
    <n v="0"/>
    <n v="0"/>
    <n v="0"/>
    <n v="0"/>
    <n v="0"/>
    <n v="0"/>
    <n v="0"/>
    <n v="0"/>
    <n v="1"/>
    <n v="1"/>
    <n v="0"/>
    <n v="3"/>
    <n v="3"/>
    <x v="0"/>
    <x v="0"/>
    <x v="0"/>
    <x v="0"/>
    <x v="0"/>
    <x v="0"/>
    <n v="45"/>
    <x v="10"/>
    <x v="3"/>
    <x v="3"/>
    <x v="0"/>
    <x v="0"/>
    <x v="0"/>
    <x v="1"/>
    <x v="0"/>
    <x v="0"/>
    <n v="78694.692400482527"/>
    <x v="1"/>
    <n v="66613.630880579018"/>
    <x v="3"/>
    <n v="5"/>
    <n v="139100"/>
  </r>
  <r>
    <x v="12"/>
    <x v="12"/>
    <n v="3874"/>
    <x v="2"/>
    <x v="0"/>
    <x v="3"/>
    <x v="0"/>
    <n v="45"/>
    <n v="73"/>
    <n v="45"/>
    <n v="61"/>
    <n v="56"/>
    <n v="76"/>
    <n v="131"/>
    <n v="80"/>
    <n v="41"/>
    <n v="123"/>
    <n v="67"/>
    <n v="65"/>
    <n v="105"/>
    <n v="111"/>
    <n v="107"/>
    <n v="123"/>
    <n v="180"/>
    <n v="172"/>
    <x v="0"/>
    <x v="0"/>
    <x v="0"/>
    <x v="0"/>
    <x v="0"/>
    <x v="0"/>
    <n v="356"/>
    <x v="11"/>
    <x v="3"/>
    <x v="3"/>
    <x v="0"/>
    <x v="0"/>
    <x v="0"/>
    <x v="0"/>
    <x v="0"/>
    <x v="0"/>
    <n v="78694.692400482527"/>
    <x v="1"/>
    <n v="66613.630880579018"/>
    <x v="3"/>
    <n v="626"/>
    <n v="139100"/>
  </r>
  <r>
    <x v="13"/>
    <x v="13"/>
    <n v="5251"/>
    <x v="2"/>
    <x v="0"/>
    <x v="3"/>
    <x v="0"/>
    <n v="7"/>
    <n v="11"/>
    <n v="7"/>
    <n v="13"/>
    <n v="23"/>
    <n v="24"/>
    <n v="19"/>
    <n v="17"/>
    <n v="24"/>
    <n v="8"/>
    <n v="13"/>
    <n v="10"/>
    <n v="35"/>
    <n v="24"/>
    <n v="55"/>
    <n v="44"/>
    <n v="23"/>
    <n v="24"/>
    <x v="0"/>
    <x v="0"/>
    <x v="0"/>
    <x v="0"/>
    <x v="0"/>
    <x v="0"/>
    <n v="85"/>
    <x v="12"/>
    <x v="3"/>
    <x v="3"/>
    <x v="0"/>
    <x v="0"/>
    <x v="0"/>
    <x v="0"/>
    <x v="0"/>
    <x v="0"/>
    <n v="78694.692400482527"/>
    <x v="1"/>
    <n v="66613.630880579018"/>
    <x v="3"/>
    <n v="181"/>
    <n v="139100"/>
  </r>
  <r>
    <x v="14"/>
    <x v="14"/>
    <n v="30407"/>
    <x v="4"/>
    <x v="2"/>
    <x v="3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5"/>
    <x v="15"/>
    <n v="4659"/>
    <x v="2"/>
    <x v="0"/>
    <x v="3"/>
    <x v="0"/>
    <n v="10"/>
    <n v="17"/>
    <n v="12"/>
    <n v="53"/>
    <n v="38"/>
    <n v="42"/>
    <n v="41"/>
    <n v="23"/>
    <n v="19"/>
    <n v="29"/>
    <n v="20"/>
    <n v="17"/>
    <n v="28"/>
    <n v="33"/>
    <n v="35"/>
    <n v="64"/>
    <n v="60"/>
    <n v="61"/>
    <x v="0"/>
    <x v="0"/>
    <x v="0"/>
    <x v="0"/>
    <x v="0"/>
    <x v="0"/>
    <n v="172"/>
    <x v="13"/>
    <x v="3"/>
    <x v="3"/>
    <x v="0"/>
    <x v="0"/>
    <x v="0"/>
    <x v="0"/>
    <x v="0"/>
    <x v="0"/>
    <n v="78694.692400482527"/>
    <x v="1"/>
    <n v="66613.630880579018"/>
    <x v="3"/>
    <n v="220"/>
    <n v="139100"/>
  </r>
  <r>
    <x v="16"/>
    <x v="16"/>
    <n v="9027"/>
    <x v="2"/>
    <x v="0"/>
    <x v="3"/>
    <x v="0"/>
    <n v="3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  <x v="0"/>
    <x v="0"/>
    <x v="0"/>
    <x v="0"/>
    <n v="3"/>
    <x v="14"/>
    <x v="6"/>
    <x v="6"/>
    <x v="0"/>
    <x v="0"/>
    <x v="0"/>
    <x v="1"/>
    <x v="0"/>
    <x v="0"/>
    <n v="78694.692400482527"/>
    <x v="1"/>
    <n v="66613.630880579018"/>
    <x v="3"/>
    <n v="0"/>
    <n v="139100"/>
  </r>
  <r>
    <x v="17"/>
    <x v="17"/>
    <n v="11759"/>
    <x v="2"/>
    <x v="0"/>
    <x v="3"/>
    <x v="0"/>
    <n v="6"/>
    <n v="10"/>
    <n v="0"/>
    <n v="14"/>
    <n v="20"/>
    <n v="9"/>
    <n v="6"/>
    <n v="3"/>
    <n v="0"/>
    <n v="0"/>
    <n v="8"/>
    <n v="0"/>
    <n v="13"/>
    <n v="0"/>
    <n v="12"/>
    <n v="5"/>
    <n v="0"/>
    <n v="11"/>
    <x v="0"/>
    <x v="0"/>
    <x v="0"/>
    <x v="0"/>
    <x v="0"/>
    <x v="0"/>
    <n v="59"/>
    <x v="15"/>
    <x v="3"/>
    <x v="3"/>
    <x v="0"/>
    <x v="0"/>
    <x v="0"/>
    <x v="0"/>
    <x v="0"/>
    <x v="0"/>
    <n v="78694.692400482527"/>
    <x v="1"/>
    <n v="66613.630880579018"/>
    <x v="3"/>
    <n v="30"/>
    <n v="139100"/>
  </r>
  <r>
    <x v="18"/>
    <x v="18"/>
    <n v="30456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7"/>
    <x v="7"/>
    <x v="1"/>
    <x v="1"/>
    <x v="1"/>
    <x v="1"/>
    <x v="0"/>
    <x v="0"/>
    <n v="78694.692400482527"/>
    <x v="1"/>
    <n v="66613.630880579018"/>
    <x v="6"/>
    <n v="0"/>
    <n v="139100"/>
  </r>
  <r>
    <x v="19"/>
    <x v="19"/>
    <n v="6726"/>
    <x v="4"/>
    <x v="1"/>
    <x v="3"/>
    <x v="0"/>
    <n v="14"/>
    <n v="7"/>
    <n v="0"/>
    <n v="0"/>
    <n v="0"/>
    <n v="7"/>
    <n v="7"/>
    <n v="4"/>
    <n v="3"/>
    <n v="8"/>
    <n v="0"/>
    <n v="1"/>
    <n v="0"/>
    <n v="0"/>
    <n v="0"/>
    <n v="0"/>
    <n v="0"/>
    <n v="0"/>
    <x v="0"/>
    <x v="0"/>
    <x v="0"/>
    <x v="0"/>
    <x v="0"/>
    <x v="0"/>
    <n v="28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20"/>
    <x v="20"/>
    <n v="8441"/>
    <x v="4"/>
    <x v="2"/>
    <x v="3"/>
    <x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21"/>
    <x v="21"/>
    <n v="9352"/>
    <x v="0"/>
    <x v="0"/>
    <x v="3"/>
    <x v="0"/>
    <n v="97"/>
    <n v="31"/>
    <n v="45"/>
    <n v="126"/>
    <n v="90"/>
    <n v="121"/>
    <n v="0"/>
    <n v="32"/>
    <n v="50"/>
    <n v="83"/>
    <n v="3"/>
    <n v="55"/>
    <n v="5"/>
    <n v="99"/>
    <n v="67"/>
    <n v="53"/>
    <n v="5"/>
    <n v="45"/>
    <x v="0"/>
    <x v="0"/>
    <x v="0"/>
    <x v="0"/>
    <x v="0"/>
    <x v="0"/>
    <n v="510"/>
    <x v="16"/>
    <x v="3"/>
    <x v="3"/>
    <x v="0"/>
    <x v="0"/>
    <x v="0"/>
    <x v="0"/>
    <x v="0"/>
    <x v="0"/>
    <n v="78694.692400482527"/>
    <x v="1"/>
    <n v="66613.630880579018"/>
    <x v="3"/>
    <n v="229"/>
    <n v="139100"/>
  </r>
  <r>
    <x v="22"/>
    <x v="22"/>
    <n v="3532"/>
    <x v="5"/>
    <x v="0"/>
    <x v="3"/>
    <x v="0"/>
    <n v="40"/>
    <n v="47"/>
    <n v="0"/>
    <n v="66"/>
    <n v="83"/>
    <n v="100"/>
    <n v="100"/>
    <n v="48"/>
    <n v="37"/>
    <n v="57"/>
    <n v="41"/>
    <n v="41"/>
    <n v="64"/>
    <n v="69"/>
    <n v="84"/>
    <n v="76"/>
    <n v="70"/>
    <n v="62"/>
    <x v="0"/>
    <x v="0"/>
    <x v="0"/>
    <x v="0"/>
    <x v="0"/>
    <x v="0"/>
    <n v="336"/>
    <x v="17"/>
    <x v="3"/>
    <x v="3"/>
    <x v="0"/>
    <x v="0"/>
    <x v="0"/>
    <x v="0"/>
    <x v="0"/>
    <x v="0"/>
    <n v="78694.692400482527"/>
    <x v="1"/>
    <n v="66613.630880579018"/>
    <x v="3"/>
    <n v="363"/>
    <n v="139100"/>
  </r>
  <r>
    <x v="23"/>
    <x v="23"/>
    <n v="11038"/>
    <x v="4"/>
    <x v="0"/>
    <x v="5"/>
    <x v="0"/>
    <n v="25"/>
    <n v="30"/>
    <n v="35"/>
    <n v="35"/>
    <n v="3"/>
    <n v="0"/>
    <n v="66"/>
    <n v="25"/>
    <n v="53"/>
    <n v="110"/>
    <n v="106"/>
    <n v="50"/>
    <n v="80"/>
    <n v="101"/>
    <n v="131"/>
    <n v="227"/>
    <n v="164"/>
    <n v="160"/>
    <x v="0"/>
    <x v="0"/>
    <x v="0"/>
    <x v="0"/>
    <x v="0"/>
    <x v="0"/>
    <n v="128"/>
    <x v="18"/>
    <x v="3"/>
    <x v="3"/>
    <x v="0"/>
    <x v="0"/>
    <x v="0"/>
    <x v="1"/>
    <x v="0"/>
    <x v="0"/>
    <n v="4372.806980415914"/>
    <x v="0"/>
    <n v="3701.5018576228522"/>
    <x v="3"/>
    <n v="703"/>
    <n v="7729.3325943812197"/>
  </r>
  <r>
    <x v="24"/>
    <x v="24"/>
    <n v="10427"/>
    <x v="5"/>
    <x v="0"/>
    <x v="6"/>
    <x v="0"/>
    <n v="29"/>
    <n v="0"/>
    <n v="0"/>
    <n v="0"/>
    <n v="0"/>
    <n v="40"/>
    <n v="52"/>
    <n v="31"/>
    <n v="48"/>
    <n v="63"/>
    <n v="25"/>
    <n v="31"/>
    <n v="31"/>
    <n v="6"/>
    <n v="76"/>
    <n v="60"/>
    <n v="38"/>
    <n v="74"/>
    <x v="0"/>
    <x v="0"/>
    <x v="0"/>
    <x v="0"/>
    <x v="0"/>
    <x v="0"/>
    <n v="69"/>
    <x v="19"/>
    <x v="3"/>
    <x v="3"/>
    <x v="0"/>
    <x v="0"/>
    <x v="0"/>
    <x v="0"/>
    <x v="3"/>
    <x v="2"/>
    <n v="1709.6718938480099"/>
    <x v="0"/>
    <n v="1447.2062726176118"/>
    <x v="3"/>
    <n v="211"/>
    <n v="3022"/>
  </r>
  <r>
    <x v="25"/>
    <x v="25"/>
    <n v="10121"/>
    <x v="6"/>
    <x v="0"/>
    <x v="7"/>
    <x v="0"/>
    <n v="10"/>
    <n v="6"/>
    <n v="0"/>
    <n v="10"/>
    <n v="8"/>
    <n v="16"/>
    <n v="8"/>
    <n v="3"/>
    <n v="10"/>
    <n v="3"/>
    <n v="7"/>
    <n v="4"/>
    <n v="10"/>
    <n v="3"/>
    <n v="10"/>
    <n v="5"/>
    <n v="7"/>
    <n v="7"/>
    <x v="0"/>
    <x v="0"/>
    <x v="0"/>
    <x v="0"/>
    <x v="0"/>
    <x v="0"/>
    <n v="50"/>
    <x v="20"/>
    <x v="8"/>
    <x v="8"/>
    <x v="0"/>
    <x v="0"/>
    <x v="0"/>
    <x v="0"/>
    <x v="1"/>
    <x v="2"/>
    <n v="11118.614153766845"/>
    <x v="0"/>
    <n v="9411.7053710990131"/>
    <x v="7"/>
    <n v="35"/>
    <n v="19653.158067105996"/>
  </r>
  <r>
    <x v="26"/>
    <x v="26"/>
    <n v="5564"/>
    <x v="7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9"/>
    <x v="9"/>
    <x v="1"/>
    <x v="1"/>
    <x v="1"/>
    <x v="1"/>
    <x v="2"/>
    <x v="1"/>
    <n v="5619.216302882317"/>
    <x v="0"/>
    <n v="4756.5647595826867"/>
    <x v="8"/>
    <n v="0"/>
    <n v="9932.4740193804701"/>
  </r>
  <r>
    <x v="27"/>
    <x v="27"/>
    <n v="8218"/>
    <x v="6"/>
    <x v="0"/>
    <x v="7"/>
    <x v="0"/>
    <n v="50"/>
    <n v="53"/>
    <n v="14"/>
    <n v="73"/>
    <n v="74"/>
    <n v="100"/>
    <n v="52"/>
    <n v="91"/>
    <n v="35"/>
    <n v="73"/>
    <n v="85"/>
    <n v="30"/>
    <n v="65"/>
    <n v="81"/>
    <n v="77"/>
    <n v="110"/>
    <n v="125"/>
    <n v="89"/>
    <x v="0"/>
    <x v="0"/>
    <x v="0"/>
    <x v="0"/>
    <x v="0"/>
    <x v="0"/>
    <n v="364"/>
    <x v="21"/>
    <x v="3"/>
    <x v="3"/>
    <x v="0"/>
    <x v="0"/>
    <x v="0"/>
    <x v="0"/>
    <x v="0"/>
    <x v="0"/>
    <n v="11118.614153766845"/>
    <x v="0"/>
    <n v="9411.7053710990131"/>
    <x v="3"/>
    <n v="458"/>
    <n v="19653.158067105996"/>
  </r>
  <r>
    <x v="28"/>
    <x v="28"/>
    <n v="5811"/>
    <x v="1"/>
    <x v="1"/>
    <x v="8"/>
    <x v="0"/>
    <n v="5"/>
    <n v="11"/>
    <n v="3"/>
    <n v="9"/>
    <n v="32"/>
    <n v="18"/>
    <n v="19"/>
    <n v="31"/>
    <n v="15"/>
    <n v="8"/>
    <n v="41"/>
    <n v="2"/>
    <n v="0"/>
    <n v="0"/>
    <n v="0"/>
    <n v="0"/>
    <n v="0"/>
    <n v="0"/>
    <x v="0"/>
    <x v="0"/>
    <x v="0"/>
    <x v="0"/>
    <x v="0"/>
    <x v="0"/>
    <n v="78"/>
    <x v="7"/>
    <x v="3"/>
    <x v="3"/>
    <x v="1"/>
    <x v="1"/>
    <x v="0"/>
    <x v="0"/>
    <x v="0"/>
    <x v="0"/>
    <n v="2001.0289505428229"/>
    <x v="0"/>
    <n v="1693.8347406513874"/>
    <x v="3"/>
    <n v="0"/>
    <n v="3537"/>
  </r>
  <r>
    <x v="29"/>
    <x v="29"/>
    <n v="8044"/>
    <x v="0"/>
    <x v="0"/>
    <x v="2"/>
    <x v="0"/>
    <n v="83"/>
    <n v="107"/>
    <n v="5"/>
    <n v="103"/>
    <n v="94"/>
    <n v="154"/>
    <n v="117"/>
    <n v="33"/>
    <n v="86"/>
    <n v="91"/>
    <n v="94"/>
    <n v="0"/>
    <n v="68"/>
    <n v="116"/>
    <n v="28"/>
    <n v="69"/>
    <n v="78"/>
    <n v="92"/>
    <x v="0"/>
    <x v="0"/>
    <x v="0"/>
    <x v="0"/>
    <x v="0"/>
    <x v="0"/>
    <n v="546"/>
    <x v="22"/>
    <x v="3"/>
    <x v="3"/>
    <x v="0"/>
    <x v="0"/>
    <x v="0"/>
    <x v="0"/>
    <x v="0"/>
    <x v="0"/>
    <n v="2237.8857683417605"/>
    <x v="0"/>
    <n v="1894.3297442040061"/>
    <x v="3"/>
    <n v="359"/>
    <n v="3955.6658890305312"/>
  </r>
  <r>
    <x v="30"/>
    <x v="30"/>
    <n v="29481"/>
    <x v="2"/>
    <x v="0"/>
    <x v="3"/>
    <x v="0"/>
    <n v="24"/>
    <n v="12"/>
    <n v="0"/>
    <n v="30"/>
    <n v="35"/>
    <n v="22"/>
    <n v="29"/>
    <n v="20"/>
    <n v="11"/>
    <n v="3"/>
    <n v="15"/>
    <n v="15"/>
    <n v="4"/>
    <n v="12"/>
    <n v="24"/>
    <n v="20"/>
    <n v="16"/>
    <n v="27"/>
    <x v="0"/>
    <x v="0"/>
    <x v="0"/>
    <x v="0"/>
    <x v="0"/>
    <x v="0"/>
    <n v="123"/>
    <x v="23"/>
    <x v="3"/>
    <x v="3"/>
    <x v="0"/>
    <x v="0"/>
    <x v="0"/>
    <x v="0"/>
    <x v="0"/>
    <x v="0"/>
    <n v="78694.692400482527"/>
    <x v="1"/>
    <n v="66613.630880579018"/>
    <x v="3"/>
    <n v="76"/>
    <n v="139100"/>
  </r>
  <r>
    <x v="31"/>
    <x v="31"/>
    <n v="3459"/>
    <x v="0"/>
    <x v="0"/>
    <x v="3"/>
    <x v="0"/>
    <n v="0"/>
    <n v="0"/>
    <n v="0"/>
    <n v="0"/>
    <n v="0"/>
    <n v="0"/>
    <n v="0"/>
    <n v="0"/>
    <n v="0"/>
    <n v="0"/>
    <n v="15"/>
    <n v="0"/>
    <n v="45"/>
    <n v="20"/>
    <n v="5"/>
    <n v="50"/>
    <n v="30"/>
    <n v="22"/>
    <x v="0"/>
    <x v="0"/>
    <x v="0"/>
    <x v="0"/>
    <x v="0"/>
    <x v="0"/>
    <n v="0"/>
    <x v="24"/>
    <x v="3"/>
    <x v="3"/>
    <x v="0"/>
    <x v="0"/>
    <x v="1"/>
    <x v="1"/>
    <x v="0"/>
    <x v="0"/>
    <n v="78694.692400482527"/>
    <x v="1"/>
    <n v="66613.630880579018"/>
    <x v="3"/>
    <n v="150"/>
    <n v="139100"/>
  </r>
  <r>
    <x v="32"/>
    <x v="32"/>
    <n v="6193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33"/>
    <x v="33"/>
    <n v="7372"/>
    <x v="6"/>
    <x v="2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88.2157799237695"/>
    <x v="0"/>
    <n v="243.96943417854263"/>
    <x v="3"/>
    <n v="0"/>
    <n v="509.4475086499038"/>
  </r>
  <r>
    <x v="34"/>
    <x v="34"/>
    <n v="27899"/>
    <x v="8"/>
    <x v="1"/>
    <x v="3"/>
    <x v="0"/>
    <n v="-1"/>
    <n v="0"/>
    <n v="0"/>
    <n v="0"/>
    <n v="1"/>
    <n v="0"/>
    <n v="1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35"/>
    <x v="35"/>
    <n v="28925"/>
    <x v="4"/>
    <x v="0"/>
    <x v="3"/>
    <x v="0"/>
    <n v="5"/>
    <n v="2"/>
    <n v="3"/>
    <n v="13"/>
    <n v="43"/>
    <n v="30"/>
    <n v="13"/>
    <n v="14"/>
    <n v="3"/>
    <n v="10"/>
    <n v="3"/>
    <n v="5"/>
    <n v="2"/>
    <n v="7"/>
    <n v="4"/>
    <n v="8"/>
    <n v="2"/>
    <n v="12"/>
    <x v="0"/>
    <x v="0"/>
    <x v="0"/>
    <x v="0"/>
    <x v="0"/>
    <x v="0"/>
    <n v="96"/>
    <x v="25"/>
    <x v="3"/>
    <x v="3"/>
    <x v="0"/>
    <x v="0"/>
    <x v="0"/>
    <x v="0"/>
    <x v="0"/>
    <x v="0"/>
    <n v="78694.692400482527"/>
    <x v="1"/>
    <n v="66613.630880579018"/>
    <x v="3"/>
    <n v="23"/>
    <n v="139100"/>
  </r>
  <r>
    <x v="36"/>
    <x v="36"/>
    <n v="28537"/>
    <x v="8"/>
    <x v="2"/>
    <x v="3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37"/>
    <x v="37"/>
    <n v="8058"/>
    <x v="2"/>
    <x v="0"/>
    <x v="3"/>
    <x v="0"/>
    <n v="19"/>
    <n v="41"/>
    <n v="10"/>
    <n v="32"/>
    <n v="21"/>
    <n v="18"/>
    <n v="20"/>
    <n v="13"/>
    <n v="21"/>
    <n v="10"/>
    <n v="22"/>
    <n v="10"/>
    <n v="36"/>
    <n v="27"/>
    <n v="37"/>
    <n v="31"/>
    <n v="35"/>
    <n v="28"/>
    <x v="0"/>
    <x v="0"/>
    <x v="0"/>
    <x v="0"/>
    <x v="0"/>
    <x v="0"/>
    <n v="141"/>
    <x v="26"/>
    <x v="3"/>
    <x v="3"/>
    <x v="0"/>
    <x v="0"/>
    <x v="0"/>
    <x v="0"/>
    <x v="0"/>
    <x v="0"/>
    <n v="78694.692400482527"/>
    <x v="1"/>
    <n v="66613.630880579018"/>
    <x v="3"/>
    <n v="166"/>
    <n v="139100"/>
  </r>
  <r>
    <x v="38"/>
    <x v="38"/>
    <n v="7838"/>
    <x v="4"/>
    <x v="0"/>
    <x v="3"/>
    <x v="0"/>
    <n v="0"/>
    <n v="0"/>
    <n v="0"/>
    <n v="0"/>
    <n v="0"/>
    <n v="0"/>
    <n v="0"/>
    <n v="0"/>
    <n v="0"/>
    <n v="0"/>
    <n v="8"/>
    <n v="0"/>
    <n v="0"/>
    <n v="0"/>
    <n v="0"/>
    <n v="0"/>
    <n v="7"/>
    <n v="0"/>
    <x v="0"/>
    <x v="0"/>
    <x v="0"/>
    <x v="0"/>
    <x v="0"/>
    <x v="0"/>
    <n v="0"/>
    <x v="27"/>
    <x v="3"/>
    <x v="3"/>
    <x v="1"/>
    <x v="0"/>
    <x v="1"/>
    <x v="1"/>
    <x v="0"/>
    <x v="0"/>
    <n v="78694.692400482527"/>
    <x v="1"/>
    <n v="66613.630880579018"/>
    <x v="3"/>
    <n v="7"/>
    <n v="139100"/>
  </r>
  <r>
    <x v="39"/>
    <x v="39"/>
    <n v="345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40"/>
    <x v="40"/>
    <n v="8671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41"/>
    <x v="41"/>
    <n v="924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42"/>
    <x v="42"/>
    <n v="5457"/>
    <x v="8"/>
    <x v="2"/>
    <x v="3"/>
    <x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43"/>
    <x v="43"/>
    <n v="4224"/>
    <x v="1"/>
    <x v="2"/>
    <x v="1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420.4652654008514"/>
    <x v="0"/>
    <n v="3741.8437321196975"/>
    <x v="3"/>
    <n v="0"/>
    <n v="7813.5729318066215"/>
  </r>
  <r>
    <x v="44"/>
    <x v="44"/>
    <n v="10279"/>
    <x v="1"/>
    <x v="2"/>
    <x v="1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64.9987937273825"/>
    <x v="0"/>
    <n v="1070.798552472859"/>
    <x v="3"/>
    <n v="0"/>
    <n v="2236"/>
  </r>
  <r>
    <x v="45"/>
    <x v="45"/>
    <n v="6380"/>
    <x v="8"/>
    <x v="2"/>
    <x v="3"/>
    <x v="0"/>
    <n v="3"/>
    <n v="0"/>
    <n v="8"/>
    <n v="0"/>
    <n v="0"/>
    <n v="2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3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46"/>
    <x v="46"/>
    <n v="6959"/>
    <x v="3"/>
    <x v="0"/>
    <x v="3"/>
    <x v="0"/>
    <n v="3"/>
    <n v="2"/>
    <n v="0"/>
    <n v="12"/>
    <n v="4"/>
    <n v="7"/>
    <n v="7"/>
    <n v="9"/>
    <n v="10"/>
    <n v="6"/>
    <n v="9"/>
    <n v="6"/>
    <n v="9"/>
    <n v="8"/>
    <n v="10"/>
    <n v="7"/>
    <n v="13"/>
    <n v="9"/>
    <x v="0"/>
    <x v="0"/>
    <x v="0"/>
    <x v="0"/>
    <x v="0"/>
    <x v="0"/>
    <n v="28"/>
    <x v="28"/>
    <x v="3"/>
    <x v="3"/>
    <x v="0"/>
    <x v="0"/>
    <x v="0"/>
    <x v="0"/>
    <x v="0"/>
    <x v="0"/>
    <n v="78694.692400482527"/>
    <x v="1"/>
    <n v="66613.630880579018"/>
    <x v="3"/>
    <n v="47"/>
    <n v="139100"/>
  </r>
  <r>
    <x v="47"/>
    <x v="47"/>
    <n v="7522"/>
    <x v="7"/>
    <x v="0"/>
    <x v="3"/>
    <x v="0"/>
    <n v="1"/>
    <n v="0"/>
    <n v="1"/>
    <n v="4"/>
    <n v="4"/>
    <n v="3"/>
    <n v="5"/>
    <n v="3"/>
    <n v="1"/>
    <n v="2"/>
    <n v="3"/>
    <n v="3"/>
    <n v="3"/>
    <n v="2"/>
    <n v="7"/>
    <n v="6"/>
    <n v="6"/>
    <n v="11"/>
    <x v="0"/>
    <x v="0"/>
    <x v="0"/>
    <x v="0"/>
    <x v="0"/>
    <x v="0"/>
    <n v="13"/>
    <x v="25"/>
    <x v="3"/>
    <x v="3"/>
    <x v="0"/>
    <x v="0"/>
    <x v="0"/>
    <x v="0"/>
    <x v="0"/>
    <x v="0"/>
    <n v="78694.692400482527"/>
    <x v="1"/>
    <n v="66613.630880579018"/>
    <x v="3"/>
    <n v="24"/>
    <n v="139100"/>
  </r>
  <r>
    <x v="48"/>
    <x v="48"/>
    <n v="2841"/>
    <x v="2"/>
    <x v="1"/>
    <x v="12"/>
    <x v="0"/>
    <n v="3"/>
    <n v="3"/>
    <n v="0"/>
    <n v="0"/>
    <n v="0"/>
    <n v="0"/>
    <n v="0"/>
    <n v="0"/>
    <n v="0"/>
    <n v="0"/>
    <n v="0"/>
    <n v="0"/>
    <n v="-2"/>
    <n v="0"/>
    <n v="0"/>
    <n v="0"/>
    <n v="0"/>
    <n v="0"/>
    <x v="0"/>
    <x v="0"/>
    <x v="0"/>
    <x v="0"/>
    <x v="0"/>
    <x v="0"/>
    <n v="6"/>
    <x v="29"/>
    <x v="3"/>
    <x v="3"/>
    <x v="1"/>
    <x v="1"/>
    <x v="0"/>
    <x v="1"/>
    <x v="0"/>
    <x v="0"/>
    <n v="143.25811370658127"/>
    <x v="0"/>
    <n v="121.26539689021911"/>
    <x v="3"/>
    <n v="-2"/>
    <n v="253.22169778839202"/>
  </r>
  <r>
    <x v="49"/>
    <x v="49"/>
    <n v="31490"/>
    <x v="2"/>
    <x v="2"/>
    <x v="13"/>
    <x v="0"/>
    <n v="3"/>
    <n v="3"/>
    <n v="1"/>
    <n v="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8"/>
    <x v="7"/>
    <x v="3"/>
    <x v="3"/>
    <x v="1"/>
    <x v="1"/>
    <x v="0"/>
    <x v="1"/>
    <x v="0"/>
    <x v="0"/>
    <n v="1082.829915560917"/>
    <x v="0"/>
    <n v="916.59589867310024"/>
    <x v="3"/>
    <n v="0"/>
    <n v="1914"/>
  </r>
  <r>
    <x v="50"/>
    <x v="50"/>
    <n v="27624"/>
    <x v="1"/>
    <x v="0"/>
    <x v="14"/>
    <x v="0"/>
    <n v="0"/>
    <n v="0"/>
    <n v="3"/>
    <n v="5"/>
    <n v="6"/>
    <n v="1"/>
    <n v="3"/>
    <n v="0"/>
    <n v="3"/>
    <n v="0"/>
    <n v="3"/>
    <n v="7"/>
    <n v="0"/>
    <n v="0"/>
    <n v="0"/>
    <n v="2"/>
    <n v="0"/>
    <n v="0"/>
    <x v="0"/>
    <x v="0"/>
    <x v="0"/>
    <x v="0"/>
    <x v="0"/>
    <x v="0"/>
    <n v="15"/>
    <x v="30"/>
    <x v="3"/>
    <x v="3"/>
    <x v="1"/>
    <x v="0"/>
    <x v="0"/>
    <x v="0"/>
    <x v="0"/>
    <x v="0"/>
    <n v="22.233021915069969"/>
    <x v="0"/>
    <n v="18.819850107212744"/>
    <x v="3"/>
    <n v="2"/>
    <n v="39.298880954356079"/>
  </r>
  <r>
    <x v="51"/>
    <x v="51"/>
    <n v="3671"/>
    <x v="2"/>
    <x v="0"/>
    <x v="3"/>
    <x v="0"/>
    <n v="10"/>
    <n v="6"/>
    <n v="3"/>
    <n v="20"/>
    <n v="20"/>
    <n v="12"/>
    <n v="5"/>
    <n v="10"/>
    <n v="0"/>
    <n v="3"/>
    <n v="7"/>
    <n v="10"/>
    <n v="0"/>
    <n v="9"/>
    <n v="8"/>
    <n v="0"/>
    <n v="11"/>
    <n v="8"/>
    <x v="0"/>
    <x v="0"/>
    <x v="0"/>
    <x v="0"/>
    <x v="0"/>
    <x v="0"/>
    <n v="71"/>
    <x v="31"/>
    <x v="3"/>
    <x v="3"/>
    <x v="0"/>
    <x v="0"/>
    <x v="0"/>
    <x v="0"/>
    <x v="0"/>
    <x v="0"/>
    <n v="78694.692400482527"/>
    <x v="1"/>
    <n v="66613.630880579018"/>
    <x v="3"/>
    <n v="28"/>
    <n v="139100"/>
  </r>
  <r>
    <x v="52"/>
    <x v="52"/>
    <n v="29209"/>
    <x v="7"/>
    <x v="0"/>
    <x v="3"/>
    <x v="0"/>
    <n v="0"/>
    <n v="3"/>
    <n v="0"/>
    <n v="3"/>
    <n v="0"/>
    <n v="3"/>
    <n v="3"/>
    <n v="4"/>
    <n v="0"/>
    <n v="0"/>
    <n v="3"/>
    <n v="0"/>
    <n v="3"/>
    <n v="0"/>
    <n v="3"/>
    <n v="1"/>
    <n v="4"/>
    <n v="1"/>
    <x v="0"/>
    <x v="0"/>
    <x v="0"/>
    <x v="0"/>
    <x v="0"/>
    <x v="0"/>
    <n v="9"/>
    <x v="32"/>
    <x v="3"/>
    <x v="3"/>
    <x v="0"/>
    <x v="0"/>
    <x v="0"/>
    <x v="0"/>
    <x v="0"/>
    <x v="0"/>
    <n v="78694.692400482527"/>
    <x v="1"/>
    <n v="66613.630880579018"/>
    <x v="3"/>
    <n v="11"/>
    <n v="139100"/>
  </r>
  <r>
    <x v="53"/>
    <x v="53"/>
    <n v="9125"/>
    <x v="2"/>
    <x v="0"/>
    <x v="3"/>
    <x v="0"/>
    <n v="15"/>
    <n v="8"/>
    <n v="12"/>
    <n v="0"/>
    <n v="10"/>
    <n v="8"/>
    <n v="0"/>
    <n v="6"/>
    <n v="0"/>
    <n v="0"/>
    <n v="0"/>
    <n v="0"/>
    <n v="6"/>
    <n v="6"/>
    <n v="10"/>
    <n v="0"/>
    <n v="0"/>
    <n v="0"/>
    <x v="0"/>
    <x v="0"/>
    <x v="0"/>
    <x v="0"/>
    <x v="0"/>
    <x v="0"/>
    <n v="53"/>
    <x v="33"/>
    <x v="3"/>
    <x v="3"/>
    <x v="1"/>
    <x v="0"/>
    <x v="0"/>
    <x v="0"/>
    <x v="0"/>
    <x v="0"/>
    <n v="78694.692400482527"/>
    <x v="1"/>
    <n v="66613.630880579018"/>
    <x v="3"/>
    <n v="22"/>
    <n v="139100"/>
  </r>
  <r>
    <x v="54"/>
    <x v="54"/>
    <n v="9116"/>
    <x v="4"/>
    <x v="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0"/>
    <n v="0"/>
    <x v="3"/>
    <n v="0"/>
    <n v="0"/>
  </r>
  <r>
    <x v="55"/>
    <x v="55"/>
    <n v="3909"/>
    <x v="4"/>
    <x v="0"/>
    <x v="3"/>
    <x v="0"/>
    <n v="0"/>
    <n v="0"/>
    <n v="0"/>
    <n v="4"/>
    <n v="0"/>
    <n v="9"/>
    <n v="4"/>
    <n v="0"/>
    <n v="4"/>
    <n v="0"/>
    <n v="4"/>
    <n v="0"/>
    <n v="4"/>
    <n v="0"/>
    <n v="2"/>
    <n v="4"/>
    <n v="3"/>
    <n v="5"/>
    <x v="0"/>
    <x v="0"/>
    <x v="0"/>
    <x v="0"/>
    <x v="0"/>
    <x v="0"/>
    <n v="13"/>
    <x v="34"/>
    <x v="3"/>
    <x v="3"/>
    <x v="0"/>
    <x v="0"/>
    <x v="0"/>
    <x v="0"/>
    <x v="0"/>
    <x v="0"/>
    <n v="78694.692400482527"/>
    <x v="1"/>
    <n v="66613.630880579018"/>
    <x v="3"/>
    <n v="13"/>
    <n v="139100"/>
  </r>
  <r>
    <x v="56"/>
    <x v="56"/>
    <n v="6551"/>
    <x v="1"/>
    <x v="2"/>
    <x v="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2.85865326631975"/>
    <x v="0"/>
    <n v="146.32171715720457"/>
    <x v="3"/>
    <n v="0"/>
    <n v="305.54333381189565"/>
  </r>
  <r>
    <x v="57"/>
    <x v="57"/>
    <n v="7283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58"/>
    <x v="58"/>
    <n v="3747"/>
    <x v="2"/>
    <x v="0"/>
    <x v="3"/>
    <x v="0"/>
    <n v="3"/>
    <n v="8"/>
    <n v="0"/>
    <n v="4"/>
    <n v="6"/>
    <n v="3"/>
    <n v="6"/>
    <n v="3"/>
    <n v="6"/>
    <n v="4"/>
    <n v="1"/>
    <n v="5"/>
    <n v="9"/>
    <n v="3"/>
    <n v="5"/>
    <n v="0"/>
    <n v="7"/>
    <n v="0"/>
    <x v="0"/>
    <x v="0"/>
    <x v="0"/>
    <x v="0"/>
    <x v="0"/>
    <x v="0"/>
    <n v="24"/>
    <x v="35"/>
    <x v="3"/>
    <x v="3"/>
    <x v="1"/>
    <x v="0"/>
    <x v="0"/>
    <x v="0"/>
    <x v="0"/>
    <x v="0"/>
    <n v="78694.692400482527"/>
    <x v="1"/>
    <n v="66613.630880579018"/>
    <x v="3"/>
    <n v="24"/>
    <n v="139100"/>
  </r>
  <r>
    <x v="59"/>
    <x v="59"/>
    <n v="3935"/>
    <x v="2"/>
    <x v="0"/>
    <x v="3"/>
    <x v="0"/>
    <n v="5"/>
    <n v="4"/>
    <n v="0"/>
    <n v="3"/>
    <n v="3"/>
    <n v="0"/>
    <n v="3"/>
    <n v="3"/>
    <n v="0"/>
    <n v="5"/>
    <n v="3"/>
    <n v="4"/>
    <n v="0"/>
    <n v="3"/>
    <n v="5"/>
    <n v="5"/>
    <n v="0"/>
    <n v="6"/>
    <x v="0"/>
    <x v="0"/>
    <x v="0"/>
    <x v="0"/>
    <x v="0"/>
    <x v="0"/>
    <n v="15"/>
    <x v="36"/>
    <x v="3"/>
    <x v="3"/>
    <x v="0"/>
    <x v="0"/>
    <x v="0"/>
    <x v="1"/>
    <x v="0"/>
    <x v="0"/>
    <n v="78694.692400482527"/>
    <x v="1"/>
    <n v="66613.630880579018"/>
    <x v="3"/>
    <n v="13"/>
    <n v="139100"/>
  </r>
  <r>
    <x v="60"/>
    <x v="60"/>
    <n v="6502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61"/>
    <x v="61"/>
    <n v="7663"/>
    <x v="7"/>
    <x v="0"/>
    <x v="3"/>
    <x v="0"/>
    <n v="3"/>
    <n v="8"/>
    <n v="3"/>
    <n v="33"/>
    <n v="8"/>
    <n v="9"/>
    <n v="0"/>
    <n v="0"/>
    <n v="0"/>
    <n v="6"/>
    <n v="8"/>
    <n v="11"/>
    <n v="-4"/>
    <n v="0"/>
    <n v="0"/>
    <n v="0"/>
    <n v="1"/>
    <n v="1"/>
    <x v="0"/>
    <x v="0"/>
    <x v="0"/>
    <x v="0"/>
    <x v="0"/>
    <x v="0"/>
    <n v="64"/>
    <x v="29"/>
    <x v="3"/>
    <x v="3"/>
    <x v="0"/>
    <x v="1"/>
    <x v="0"/>
    <x v="0"/>
    <x v="0"/>
    <x v="0"/>
    <n v="78694.692400482527"/>
    <x v="1"/>
    <n v="66613.630880579018"/>
    <x v="3"/>
    <n v="-3"/>
    <n v="139100"/>
  </r>
  <r>
    <x v="62"/>
    <x v="62"/>
    <n v="1110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63"/>
    <x v="63"/>
    <n v="31616"/>
    <x v="3"/>
    <x v="0"/>
    <x v="3"/>
    <x v="0"/>
    <n v="7"/>
    <n v="4"/>
    <n v="8"/>
    <n v="22"/>
    <n v="11"/>
    <n v="8"/>
    <n v="13"/>
    <n v="0"/>
    <n v="7"/>
    <n v="5"/>
    <n v="5"/>
    <n v="0"/>
    <n v="15"/>
    <n v="5"/>
    <n v="20"/>
    <n v="10"/>
    <n v="20"/>
    <n v="6"/>
    <x v="0"/>
    <x v="0"/>
    <x v="0"/>
    <x v="0"/>
    <x v="0"/>
    <x v="0"/>
    <n v="60"/>
    <x v="37"/>
    <x v="3"/>
    <x v="3"/>
    <x v="0"/>
    <x v="0"/>
    <x v="0"/>
    <x v="0"/>
    <x v="0"/>
    <x v="0"/>
    <n v="78694.692400482527"/>
    <x v="1"/>
    <n v="66613.630880579018"/>
    <x v="3"/>
    <n v="70"/>
    <n v="139100"/>
  </r>
  <r>
    <x v="64"/>
    <x v="64"/>
    <n v="29092"/>
    <x v="7"/>
    <x v="1"/>
    <x v="0"/>
    <x v="0"/>
    <n v="0"/>
    <n v="0"/>
    <n v="0"/>
    <n v="0"/>
    <n v="0"/>
    <n v="0"/>
    <n v="0"/>
    <n v="14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619.216302882317"/>
    <x v="0"/>
    <n v="4756.5647595826867"/>
    <x v="3"/>
    <n v="0"/>
    <n v="9932.4740193804701"/>
  </r>
  <r>
    <x v="65"/>
    <x v="65"/>
    <n v="6322"/>
    <x v="7"/>
    <x v="0"/>
    <x v="0"/>
    <x v="0"/>
    <n v="20"/>
    <n v="19"/>
    <n v="15"/>
    <n v="40"/>
    <n v="33"/>
    <n v="23"/>
    <n v="31"/>
    <n v="19"/>
    <n v="11"/>
    <n v="29"/>
    <n v="17"/>
    <n v="14"/>
    <n v="33"/>
    <n v="21"/>
    <n v="40"/>
    <n v="36"/>
    <n v="25"/>
    <n v="36"/>
    <x v="0"/>
    <x v="0"/>
    <x v="0"/>
    <x v="0"/>
    <x v="0"/>
    <x v="0"/>
    <n v="150"/>
    <x v="38"/>
    <x v="3"/>
    <x v="3"/>
    <x v="0"/>
    <x v="0"/>
    <x v="0"/>
    <x v="0"/>
    <x v="0"/>
    <x v="0"/>
    <n v="5619.216302882317"/>
    <x v="0"/>
    <n v="4756.5647595826867"/>
    <x v="3"/>
    <n v="155"/>
    <n v="9932.4740193804701"/>
  </r>
  <r>
    <x v="66"/>
    <x v="66"/>
    <n v="5899"/>
    <x v="1"/>
    <x v="0"/>
    <x v="8"/>
    <x v="0"/>
    <n v="18"/>
    <n v="23"/>
    <n v="0"/>
    <n v="31"/>
    <n v="27"/>
    <n v="7"/>
    <n v="30"/>
    <n v="22"/>
    <n v="22"/>
    <n v="28"/>
    <n v="42"/>
    <n v="5"/>
    <n v="26"/>
    <n v="33"/>
    <n v="60"/>
    <n v="44"/>
    <n v="28"/>
    <n v="35"/>
    <x v="0"/>
    <x v="0"/>
    <x v="0"/>
    <x v="0"/>
    <x v="0"/>
    <x v="0"/>
    <n v="106"/>
    <x v="39"/>
    <x v="3"/>
    <x v="3"/>
    <x v="0"/>
    <x v="0"/>
    <x v="0"/>
    <x v="0"/>
    <x v="0"/>
    <x v="0"/>
    <n v="2001.0289505428229"/>
    <x v="0"/>
    <n v="1693.8347406513874"/>
    <x v="3"/>
    <n v="191"/>
    <n v="3537"/>
  </r>
  <r>
    <x v="67"/>
    <x v="67"/>
    <n v="8326"/>
    <x v="4"/>
    <x v="0"/>
    <x v="5"/>
    <x v="0"/>
    <n v="8"/>
    <n v="4"/>
    <n v="0"/>
    <n v="24"/>
    <n v="8"/>
    <n v="21"/>
    <n v="42"/>
    <n v="10"/>
    <n v="15"/>
    <n v="12"/>
    <n v="6"/>
    <n v="2"/>
    <n v="9"/>
    <n v="20"/>
    <n v="21"/>
    <n v="19"/>
    <n v="41"/>
    <n v="42"/>
    <x v="0"/>
    <x v="0"/>
    <x v="0"/>
    <x v="0"/>
    <x v="0"/>
    <x v="0"/>
    <n v="65"/>
    <x v="40"/>
    <x v="3"/>
    <x v="3"/>
    <x v="0"/>
    <x v="0"/>
    <x v="0"/>
    <x v="0"/>
    <x v="0"/>
    <x v="0"/>
    <n v="4372.806980415914"/>
    <x v="0"/>
    <n v="3701.5018576228522"/>
    <x v="3"/>
    <n v="110"/>
    <n v="7729.3325943812197"/>
  </r>
  <r>
    <x v="68"/>
    <x v="68"/>
    <n v="7392"/>
    <x v="1"/>
    <x v="2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001.0289505428229"/>
    <x v="0"/>
    <n v="1693.8347406513874"/>
    <x v="3"/>
    <n v="0"/>
    <n v="3537"/>
  </r>
  <r>
    <x v="69"/>
    <x v="69"/>
    <n v="8744"/>
    <x v="5"/>
    <x v="0"/>
    <x v="17"/>
    <x v="0"/>
    <n v="18"/>
    <n v="35"/>
    <n v="5"/>
    <n v="24"/>
    <n v="22"/>
    <n v="30"/>
    <n v="36"/>
    <n v="24"/>
    <n v="22"/>
    <n v="34"/>
    <n v="22"/>
    <n v="13"/>
    <n v="37"/>
    <n v="37"/>
    <n v="19"/>
    <n v="72"/>
    <n v="38"/>
    <n v="33"/>
    <x v="0"/>
    <x v="0"/>
    <x v="0"/>
    <x v="0"/>
    <x v="0"/>
    <x v="0"/>
    <n v="134"/>
    <x v="41"/>
    <x v="3"/>
    <x v="3"/>
    <x v="0"/>
    <x v="0"/>
    <x v="0"/>
    <x v="0"/>
    <x v="0"/>
    <x v="0"/>
    <n v="1167.6911942098916"/>
    <x v="0"/>
    <n v="988.42943305186986"/>
    <x v="3"/>
    <n v="203"/>
    <n v="2064"/>
  </r>
  <r>
    <x v="70"/>
    <x v="70"/>
    <n v="10302"/>
    <x v="6"/>
    <x v="0"/>
    <x v="7"/>
    <x v="0"/>
    <n v="37"/>
    <n v="48"/>
    <n v="5"/>
    <n v="72"/>
    <n v="18"/>
    <n v="29"/>
    <n v="18"/>
    <n v="39"/>
    <n v="15"/>
    <n v="25"/>
    <n v="15"/>
    <n v="15"/>
    <n v="31"/>
    <n v="27"/>
    <n v="53"/>
    <n v="54"/>
    <n v="37"/>
    <n v="42"/>
    <x v="0"/>
    <x v="0"/>
    <x v="0"/>
    <x v="0"/>
    <x v="0"/>
    <x v="0"/>
    <n v="209"/>
    <x v="42"/>
    <x v="3"/>
    <x v="3"/>
    <x v="0"/>
    <x v="0"/>
    <x v="0"/>
    <x v="0"/>
    <x v="0"/>
    <x v="0"/>
    <n v="11118.614153766845"/>
    <x v="0"/>
    <n v="9411.7053710990131"/>
    <x v="3"/>
    <n v="202"/>
    <n v="19653.158067105996"/>
  </r>
  <r>
    <x v="71"/>
    <x v="71"/>
    <n v="8474"/>
    <x v="7"/>
    <x v="2"/>
    <x v="0"/>
    <x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3"/>
    <x v="7"/>
    <x v="3"/>
    <x v="3"/>
    <x v="1"/>
    <x v="1"/>
    <x v="0"/>
    <x v="1"/>
    <x v="0"/>
    <x v="0"/>
    <n v="5619.216302882317"/>
    <x v="0"/>
    <n v="4756.5647595826867"/>
    <x v="3"/>
    <n v="0"/>
    <n v="9932.4740193804701"/>
  </r>
  <r>
    <x v="72"/>
    <x v="72"/>
    <n v="7607"/>
    <x v="7"/>
    <x v="0"/>
    <x v="0"/>
    <x v="0"/>
    <n v="4"/>
    <n v="0"/>
    <n v="0"/>
    <n v="5"/>
    <n v="4"/>
    <n v="4"/>
    <n v="3"/>
    <n v="0"/>
    <n v="0"/>
    <n v="3"/>
    <n v="4"/>
    <n v="2"/>
    <n v="0"/>
    <n v="0"/>
    <n v="7"/>
    <n v="3"/>
    <n v="0"/>
    <n v="5"/>
    <x v="0"/>
    <x v="0"/>
    <x v="0"/>
    <x v="0"/>
    <x v="0"/>
    <x v="0"/>
    <n v="17"/>
    <x v="43"/>
    <x v="3"/>
    <x v="3"/>
    <x v="0"/>
    <x v="0"/>
    <x v="0"/>
    <x v="0"/>
    <x v="0"/>
    <x v="0"/>
    <n v="5619.216302882317"/>
    <x v="0"/>
    <n v="4756.5647595826867"/>
    <x v="3"/>
    <n v="10"/>
    <n v="9932.4740193804701"/>
  </r>
  <r>
    <x v="73"/>
    <x v="73"/>
    <n v="11758"/>
    <x v="2"/>
    <x v="0"/>
    <x v="2"/>
    <x v="0"/>
    <n v="0"/>
    <n v="0"/>
    <n v="0"/>
    <n v="0"/>
    <n v="0"/>
    <n v="0"/>
    <n v="0"/>
    <n v="0"/>
    <n v="0"/>
    <n v="0"/>
    <n v="0"/>
    <n v="0"/>
    <n v="3"/>
    <n v="3"/>
    <n v="6"/>
    <n v="4"/>
    <n v="14"/>
    <n v="9"/>
    <x v="0"/>
    <x v="0"/>
    <x v="0"/>
    <x v="0"/>
    <x v="0"/>
    <x v="0"/>
    <n v="0"/>
    <x v="44"/>
    <x v="3"/>
    <x v="3"/>
    <x v="0"/>
    <x v="0"/>
    <x v="1"/>
    <x v="1"/>
    <x v="0"/>
    <x v="0"/>
    <n v="2237.8857683417605"/>
    <x v="0"/>
    <n v="1894.3297442040061"/>
    <x v="3"/>
    <n v="30"/>
    <n v="3955.6658890305312"/>
  </r>
  <r>
    <x v="74"/>
    <x v="74"/>
    <n v="6334"/>
    <x v="7"/>
    <x v="0"/>
    <x v="0"/>
    <x v="0"/>
    <n v="36"/>
    <n v="21"/>
    <n v="13"/>
    <n v="34"/>
    <n v="20"/>
    <n v="29"/>
    <n v="79"/>
    <n v="44"/>
    <n v="5"/>
    <n v="28"/>
    <n v="58"/>
    <n v="22"/>
    <n v="59"/>
    <n v="12"/>
    <n v="14"/>
    <n v="63"/>
    <n v="10"/>
    <n v="47"/>
    <x v="0"/>
    <x v="0"/>
    <x v="0"/>
    <x v="0"/>
    <x v="0"/>
    <x v="0"/>
    <n v="153"/>
    <x v="12"/>
    <x v="3"/>
    <x v="3"/>
    <x v="0"/>
    <x v="0"/>
    <x v="0"/>
    <x v="0"/>
    <x v="0"/>
    <x v="0"/>
    <n v="5619.216302882317"/>
    <x v="0"/>
    <n v="4756.5647595826867"/>
    <x v="3"/>
    <n v="158"/>
    <n v="9932.4740193804701"/>
  </r>
  <r>
    <x v="75"/>
    <x v="75"/>
    <n v="5513"/>
    <x v="7"/>
    <x v="0"/>
    <x v="0"/>
    <x v="0"/>
    <n v="0"/>
    <n v="7"/>
    <n v="5"/>
    <n v="0"/>
    <n v="13"/>
    <n v="6"/>
    <n v="12"/>
    <n v="5"/>
    <n v="6"/>
    <n v="6"/>
    <n v="5"/>
    <n v="0"/>
    <n v="5"/>
    <n v="8"/>
    <n v="5"/>
    <n v="6"/>
    <n v="3"/>
    <n v="9"/>
    <x v="0"/>
    <x v="0"/>
    <x v="0"/>
    <x v="0"/>
    <x v="0"/>
    <x v="0"/>
    <n v="31"/>
    <x v="31"/>
    <x v="3"/>
    <x v="3"/>
    <x v="0"/>
    <x v="0"/>
    <x v="0"/>
    <x v="0"/>
    <x v="0"/>
    <x v="0"/>
    <n v="5619.216302882317"/>
    <x v="0"/>
    <n v="4756.5647595826867"/>
    <x v="3"/>
    <n v="27"/>
    <n v="9932.4740193804701"/>
  </r>
  <r>
    <x v="76"/>
    <x v="76"/>
    <n v="8896"/>
    <x v="7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619.216302882317"/>
    <x v="0"/>
    <n v="4756.5647595826867"/>
    <x v="3"/>
    <n v="0"/>
    <n v="9932.4740193804701"/>
  </r>
  <r>
    <x v="77"/>
    <x v="77"/>
    <n v="7701"/>
    <x v="7"/>
    <x v="0"/>
    <x v="0"/>
    <x v="0"/>
    <n v="3"/>
    <n v="0"/>
    <n v="0"/>
    <n v="0"/>
    <n v="0"/>
    <n v="0"/>
    <n v="0"/>
    <n v="0"/>
    <n v="0"/>
    <n v="0"/>
    <n v="5"/>
    <n v="6"/>
    <n v="6"/>
    <n v="0"/>
    <n v="3"/>
    <n v="3"/>
    <n v="3"/>
    <n v="3"/>
    <x v="0"/>
    <x v="0"/>
    <x v="0"/>
    <x v="0"/>
    <x v="0"/>
    <x v="0"/>
    <n v="3"/>
    <x v="34"/>
    <x v="3"/>
    <x v="3"/>
    <x v="0"/>
    <x v="0"/>
    <x v="0"/>
    <x v="1"/>
    <x v="0"/>
    <x v="0"/>
    <n v="5619.216302882317"/>
    <x v="0"/>
    <n v="4756.5647595826867"/>
    <x v="3"/>
    <n v="15"/>
    <n v="9932.4740193804701"/>
  </r>
  <r>
    <x v="78"/>
    <x v="78"/>
    <n v="8293"/>
    <x v="7"/>
    <x v="0"/>
    <x v="0"/>
    <x v="0"/>
    <n v="3"/>
    <n v="0"/>
    <n v="0"/>
    <n v="0"/>
    <n v="0"/>
    <n v="3"/>
    <n v="3"/>
    <n v="0"/>
    <n v="0"/>
    <n v="0"/>
    <n v="3"/>
    <n v="0"/>
    <n v="0"/>
    <n v="0"/>
    <n v="3"/>
    <n v="0"/>
    <n v="0"/>
    <n v="0"/>
    <x v="0"/>
    <x v="0"/>
    <x v="0"/>
    <x v="0"/>
    <x v="0"/>
    <x v="0"/>
    <n v="6"/>
    <x v="45"/>
    <x v="3"/>
    <x v="3"/>
    <x v="1"/>
    <x v="0"/>
    <x v="0"/>
    <x v="0"/>
    <x v="0"/>
    <x v="0"/>
    <n v="5619.216302882317"/>
    <x v="0"/>
    <n v="4756.5647595826867"/>
    <x v="3"/>
    <n v="3"/>
    <n v="9932.4740193804701"/>
  </r>
  <r>
    <x v="79"/>
    <x v="79"/>
    <n v="8160"/>
    <x v="2"/>
    <x v="0"/>
    <x v="18"/>
    <x v="0"/>
    <n v="0"/>
    <n v="0"/>
    <n v="0"/>
    <n v="0"/>
    <n v="0"/>
    <n v="0"/>
    <n v="0"/>
    <n v="0"/>
    <n v="0"/>
    <n v="4"/>
    <n v="2"/>
    <n v="0"/>
    <n v="3"/>
    <n v="2"/>
    <n v="4"/>
    <n v="5"/>
    <n v="1"/>
    <n v="7"/>
    <x v="0"/>
    <x v="0"/>
    <x v="0"/>
    <x v="0"/>
    <x v="0"/>
    <x v="0"/>
    <n v="0"/>
    <x v="33"/>
    <x v="3"/>
    <x v="3"/>
    <x v="0"/>
    <x v="0"/>
    <x v="1"/>
    <x v="1"/>
    <x v="0"/>
    <x v="0"/>
    <n v="1144.9318746455788"/>
    <x v="0"/>
    <n v="969.16408152301653"/>
    <x v="3"/>
    <n v="15"/>
    <n v="2023.7708402583894"/>
  </r>
  <r>
    <x v="80"/>
    <x v="80"/>
    <n v="4781"/>
    <x v="2"/>
    <x v="0"/>
    <x v="2"/>
    <x v="0"/>
    <n v="1"/>
    <n v="0"/>
    <n v="0"/>
    <n v="4"/>
    <n v="0"/>
    <n v="6"/>
    <n v="4"/>
    <n v="0"/>
    <n v="0"/>
    <n v="0"/>
    <n v="3"/>
    <n v="5"/>
    <n v="1"/>
    <n v="0"/>
    <n v="3"/>
    <n v="0"/>
    <n v="3"/>
    <n v="4"/>
    <x v="0"/>
    <x v="0"/>
    <x v="0"/>
    <x v="0"/>
    <x v="0"/>
    <x v="0"/>
    <n v="11"/>
    <x v="46"/>
    <x v="3"/>
    <x v="3"/>
    <x v="0"/>
    <x v="0"/>
    <x v="0"/>
    <x v="0"/>
    <x v="0"/>
    <x v="0"/>
    <n v="2237.8857683417605"/>
    <x v="0"/>
    <n v="1894.3297442040061"/>
    <x v="3"/>
    <n v="7"/>
    <n v="3955.6658890305312"/>
  </r>
  <r>
    <x v="81"/>
    <x v="81"/>
    <n v="10665"/>
    <x v="2"/>
    <x v="0"/>
    <x v="2"/>
    <x v="0"/>
    <n v="20"/>
    <n v="45"/>
    <n v="0"/>
    <n v="31"/>
    <n v="71"/>
    <n v="47"/>
    <n v="75"/>
    <n v="7"/>
    <n v="17"/>
    <n v="44"/>
    <n v="29"/>
    <n v="8"/>
    <n v="47"/>
    <n v="30"/>
    <n v="18"/>
    <n v="39"/>
    <n v="41"/>
    <n v="52"/>
    <x v="0"/>
    <x v="0"/>
    <x v="0"/>
    <x v="0"/>
    <x v="0"/>
    <x v="0"/>
    <n v="214"/>
    <x v="47"/>
    <x v="3"/>
    <x v="3"/>
    <x v="0"/>
    <x v="0"/>
    <x v="0"/>
    <x v="0"/>
    <x v="0"/>
    <x v="0"/>
    <n v="2237.8857683417605"/>
    <x v="0"/>
    <n v="1894.3297442040061"/>
    <x v="3"/>
    <n v="175"/>
    <n v="3955.6658890305312"/>
  </r>
  <r>
    <x v="82"/>
    <x v="82"/>
    <n v="3699"/>
    <x v="2"/>
    <x v="2"/>
    <x v="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60.24125452352234"/>
    <x v="0"/>
    <n v="220.28950542822682"/>
    <x v="3"/>
    <n v="0"/>
    <n v="460"/>
  </r>
  <r>
    <x v="83"/>
    <x v="83"/>
    <n v="27629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4"/>
    <x v="84"/>
    <n v="1139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5"/>
    <x v="85"/>
    <n v="29008"/>
    <x v="6"/>
    <x v="0"/>
    <x v="20"/>
    <x v="0"/>
    <n v="0"/>
    <n v="0"/>
    <n v="0"/>
    <n v="10"/>
    <n v="4"/>
    <n v="10"/>
    <n v="12"/>
    <n v="0"/>
    <n v="0"/>
    <n v="15"/>
    <n v="6"/>
    <n v="0"/>
    <n v="4"/>
    <n v="13"/>
    <n v="8"/>
    <n v="6"/>
    <n v="10"/>
    <n v="0"/>
    <x v="0"/>
    <x v="0"/>
    <x v="0"/>
    <x v="0"/>
    <x v="0"/>
    <x v="0"/>
    <n v="24"/>
    <x v="15"/>
    <x v="3"/>
    <x v="3"/>
    <x v="1"/>
    <x v="0"/>
    <x v="0"/>
    <x v="0"/>
    <x v="0"/>
    <x v="0"/>
    <n v="717.92641737032579"/>
    <x v="0"/>
    <n v="607.71170084439086"/>
    <x v="3"/>
    <n v="41"/>
    <n v="1269"/>
  </r>
  <r>
    <x v="86"/>
    <x v="86"/>
    <n v="8754"/>
    <x v="4"/>
    <x v="0"/>
    <x v="21"/>
    <x v="0"/>
    <n v="5"/>
    <n v="6"/>
    <n v="0"/>
    <n v="11"/>
    <n v="4"/>
    <n v="4"/>
    <n v="3"/>
    <n v="5"/>
    <n v="4"/>
    <n v="4"/>
    <n v="3"/>
    <n v="0"/>
    <n v="0"/>
    <n v="7"/>
    <n v="3"/>
    <n v="5"/>
    <n v="4"/>
    <n v="8"/>
    <x v="0"/>
    <x v="0"/>
    <x v="0"/>
    <x v="0"/>
    <x v="0"/>
    <x v="0"/>
    <n v="30"/>
    <x v="4"/>
    <x v="3"/>
    <x v="3"/>
    <x v="0"/>
    <x v="0"/>
    <x v="0"/>
    <x v="0"/>
    <x v="0"/>
    <x v="0"/>
    <n v="196.79401779070162"/>
    <x v="0"/>
    <n v="166.58256943050861"/>
    <x v="3"/>
    <n v="19"/>
    <n v="347.85125959166658"/>
  </r>
  <r>
    <x v="87"/>
    <x v="87"/>
    <n v="10264"/>
    <x v="1"/>
    <x v="2"/>
    <x v="8"/>
    <x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3"/>
    <x v="7"/>
    <x v="3"/>
    <x v="3"/>
    <x v="1"/>
    <x v="1"/>
    <x v="0"/>
    <x v="1"/>
    <x v="0"/>
    <x v="0"/>
    <n v="2001.0289505428229"/>
    <x v="0"/>
    <n v="1693.8347406513874"/>
    <x v="3"/>
    <n v="0"/>
    <n v="3537"/>
  </r>
  <r>
    <x v="88"/>
    <x v="88"/>
    <n v="10523"/>
    <x v="4"/>
    <x v="2"/>
    <x v="3"/>
    <x v="0"/>
    <n v="5"/>
    <n v="3"/>
    <n v="0"/>
    <n v="11"/>
    <n v="3"/>
    <n v="6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8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89"/>
    <x v="89"/>
    <n v="6798"/>
    <x v="3"/>
    <x v="0"/>
    <x v="3"/>
    <x v="0"/>
    <n v="0"/>
    <n v="0"/>
    <n v="3"/>
    <n v="7"/>
    <n v="7"/>
    <n v="3"/>
    <n v="9"/>
    <n v="17"/>
    <n v="8"/>
    <n v="19"/>
    <n v="12"/>
    <n v="32"/>
    <n v="54"/>
    <n v="78"/>
    <n v="52"/>
    <n v="41"/>
    <n v="27"/>
    <n v="49"/>
    <x v="0"/>
    <x v="0"/>
    <x v="0"/>
    <x v="0"/>
    <x v="0"/>
    <x v="0"/>
    <n v="20"/>
    <x v="48"/>
    <x v="3"/>
    <x v="3"/>
    <x v="0"/>
    <x v="0"/>
    <x v="0"/>
    <x v="0"/>
    <x v="0"/>
    <x v="0"/>
    <n v="78694.692400482527"/>
    <x v="1"/>
    <n v="66613.630880579018"/>
    <x v="3"/>
    <n v="252"/>
    <n v="139100"/>
  </r>
  <r>
    <x v="90"/>
    <x v="90"/>
    <n v="6404"/>
    <x v="4"/>
    <x v="2"/>
    <x v="3"/>
    <x v="0"/>
    <n v="4"/>
    <n v="6"/>
    <n v="0"/>
    <n v="6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6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91"/>
    <x v="91"/>
    <n v="10672"/>
    <x v="2"/>
    <x v="0"/>
    <x v="3"/>
    <x v="0"/>
    <n v="26"/>
    <n v="7"/>
    <n v="0"/>
    <n v="24"/>
    <n v="11"/>
    <n v="17"/>
    <n v="9"/>
    <n v="10"/>
    <n v="4"/>
    <n v="5"/>
    <n v="13"/>
    <n v="12"/>
    <n v="22"/>
    <n v="9"/>
    <n v="15"/>
    <n v="22"/>
    <n v="54"/>
    <n v="17"/>
    <x v="0"/>
    <x v="0"/>
    <x v="0"/>
    <x v="0"/>
    <x v="0"/>
    <x v="0"/>
    <n v="85"/>
    <x v="49"/>
    <x v="3"/>
    <x v="3"/>
    <x v="0"/>
    <x v="0"/>
    <x v="0"/>
    <x v="0"/>
    <x v="0"/>
    <x v="0"/>
    <n v="78694.692400482527"/>
    <x v="1"/>
    <n v="66613.630880579018"/>
    <x v="3"/>
    <n v="122"/>
    <n v="139100"/>
  </r>
  <r>
    <x v="92"/>
    <x v="92"/>
    <n v="3934"/>
    <x v="4"/>
    <x v="1"/>
    <x v="3"/>
    <x v="0"/>
    <n v="6"/>
    <n v="4"/>
    <n v="2"/>
    <n v="11"/>
    <n v="3"/>
    <n v="3"/>
    <n v="3"/>
    <n v="3"/>
    <n v="3"/>
    <n v="0"/>
    <n v="3"/>
    <n v="1"/>
    <n v="0"/>
    <n v="0"/>
    <n v="0"/>
    <n v="0"/>
    <n v="0"/>
    <n v="0"/>
    <x v="0"/>
    <x v="0"/>
    <x v="0"/>
    <x v="0"/>
    <x v="0"/>
    <x v="0"/>
    <n v="29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93"/>
    <x v="93"/>
    <n v="9149"/>
    <x v="8"/>
    <x v="1"/>
    <x v="3"/>
    <x v="0"/>
    <n v="0"/>
    <n v="1"/>
    <n v="0"/>
    <n v="3"/>
    <n v="0"/>
    <n v="2"/>
    <n v="1"/>
    <n v="1"/>
    <n v="2"/>
    <n v="0"/>
    <n v="0"/>
    <n v="0"/>
    <n v="0"/>
    <n v="0"/>
    <n v="0"/>
    <n v="0"/>
    <n v="0"/>
    <n v="0"/>
    <x v="0"/>
    <x v="0"/>
    <x v="0"/>
    <x v="0"/>
    <x v="0"/>
    <x v="0"/>
    <n v="6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94"/>
    <x v="94"/>
    <n v="28101"/>
    <x v="0"/>
    <x v="0"/>
    <x v="3"/>
    <x v="0"/>
    <n v="30"/>
    <n v="55"/>
    <n v="0"/>
    <n v="253"/>
    <n v="125"/>
    <n v="85"/>
    <n v="164"/>
    <n v="118"/>
    <n v="25"/>
    <n v="60"/>
    <n v="0"/>
    <n v="0"/>
    <n v="105"/>
    <n v="100"/>
    <n v="70"/>
    <n v="100"/>
    <n v="45"/>
    <n v="16"/>
    <x v="0"/>
    <x v="0"/>
    <x v="0"/>
    <x v="0"/>
    <x v="0"/>
    <x v="0"/>
    <n v="548"/>
    <x v="50"/>
    <x v="3"/>
    <x v="3"/>
    <x v="0"/>
    <x v="0"/>
    <x v="0"/>
    <x v="0"/>
    <x v="0"/>
    <x v="0"/>
    <n v="78694.692400482527"/>
    <x v="1"/>
    <n v="66613.630880579018"/>
    <x v="3"/>
    <n v="420"/>
    <n v="139100"/>
  </r>
  <r>
    <x v="95"/>
    <x v="95"/>
    <n v="9745"/>
    <x v="0"/>
    <x v="0"/>
    <x v="22"/>
    <x v="0"/>
    <n v="3"/>
    <n v="0"/>
    <n v="327"/>
    <n v="0"/>
    <n v="1"/>
    <n v="49"/>
    <n v="9"/>
    <n v="133"/>
    <n v="99"/>
    <n v="15"/>
    <n v="172"/>
    <n v="40"/>
    <n v="36"/>
    <n v="51"/>
    <n v="74"/>
    <n v="36"/>
    <n v="78"/>
    <n v="51"/>
    <x v="0"/>
    <x v="0"/>
    <x v="0"/>
    <x v="0"/>
    <x v="0"/>
    <x v="0"/>
    <n v="380"/>
    <x v="51"/>
    <x v="3"/>
    <x v="3"/>
    <x v="0"/>
    <x v="0"/>
    <x v="0"/>
    <x v="0"/>
    <x v="0"/>
    <x v="0"/>
    <n v="2396.0149665161525"/>
    <x v="0"/>
    <n v="2028.1832445776388"/>
    <x v="3"/>
    <n v="275"/>
    <n v="4235.173576208721"/>
  </r>
  <r>
    <x v="96"/>
    <x v="96"/>
    <n v="10807"/>
    <x v="0"/>
    <x v="0"/>
    <x v="3"/>
    <x v="0"/>
    <n v="0"/>
    <n v="0"/>
    <n v="3"/>
    <n v="0"/>
    <n v="0"/>
    <n v="180"/>
    <n v="120"/>
    <n v="0"/>
    <n v="0"/>
    <n v="0"/>
    <n v="100"/>
    <n v="0"/>
    <n v="0"/>
    <n v="0"/>
    <n v="500"/>
    <n v="0"/>
    <n v="0"/>
    <n v="0"/>
    <x v="0"/>
    <x v="0"/>
    <x v="0"/>
    <x v="0"/>
    <x v="0"/>
    <x v="0"/>
    <n v="183"/>
    <x v="52"/>
    <x v="3"/>
    <x v="3"/>
    <x v="1"/>
    <x v="0"/>
    <x v="0"/>
    <x v="0"/>
    <x v="0"/>
    <x v="0"/>
    <n v="78694.692400482527"/>
    <x v="1"/>
    <n v="66613.630880579018"/>
    <x v="3"/>
    <n v="500"/>
    <n v="139100"/>
  </r>
  <r>
    <x v="97"/>
    <x v="97"/>
    <n v="10285"/>
    <x v="0"/>
    <x v="0"/>
    <x v="3"/>
    <x v="0"/>
    <n v="166"/>
    <n v="82"/>
    <n v="5"/>
    <n v="24"/>
    <n v="5"/>
    <n v="71"/>
    <n v="22"/>
    <n v="51"/>
    <n v="20"/>
    <n v="37"/>
    <n v="41"/>
    <n v="24"/>
    <n v="18"/>
    <n v="111"/>
    <n v="109"/>
    <n v="45"/>
    <n v="46"/>
    <n v="52"/>
    <x v="0"/>
    <x v="0"/>
    <x v="0"/>
    <x v="0"/>
    <x v="0"/>
    <x v="0"/>
    <n v="353"/>
    <x v="53"/>
    <x v="3"/>
    <x v="3"/>
    <x v="0"/>
    <x v="0"/>
    <x v="0"/>
    <x v="0"/>
    <x v="0"/>
    <x v="0"/>
    <n v="78694.692400482527"/>
    <x v="1"/>
    <n v="66613.630880579018"/>
    <x v="3"/>
    <n v="329"/>
    <n v="139100"/>
  </r>
  <r>
    <x v="98"/>
    <x v="98"/>
    <n v="7161"/>
    <x v="0"/>
    <x v="0"/>
    <x v="3"/>
    <x v="0"/>
    <n v="110"/>
    <n v="0"/>
    <n v="0"/>
    <n v="0"/>
    <n v="0"/>
    <n v="70"/>
    <n v="65"/>
    <n v="40"/>
    <n v="45"/>
    <n v="120"/>
    <n v="0"/>
    <n v="0"/>
    <n v="70"/>
    <n v="0"/>
    <n v="75"/>
    <n v="115"/>
    <n v="55"/>
    <n v="60"/>
    <x v="0"/>
    <x v="0"/>
    <x v="0"/>
    <x v="0"/>
    <x v="0"/>
    <x v="0"/>
    <n v="180"/>
    <x v="54"/>
    <x v="3"/>
    <x v="3"/>
    <x v="0"/>
    <x v="0"/>
    <x v="0"/>
    <x v="0"/>
    <x v="0"/>
    <x v="0"/>
    <n v="78694.692400482527"/>
    <x v="1"/>
    <n v="66613.630880579018"/>
    <x v="3"/>
    <n v="315"/>
    <n v="139100"/>
  </r>
  <r>
    <x v="99"/>
    <x v="99"/>
    <n v="11472"/>
    <x v="4"/>
    <x v="0"/>
    <x v="3"/>
    <x v="0"/>
    <n v="10"/>
    <n v="18"/>
    <n v="23"/>
    <n v="13"/>
    <n v="63"/>
    <n v="47"/>
    <n v="35"/>
    <n v="0"/>
    <n v="16"/>
    <n v="10"/>
    <n v="38"/>
    <n v="0"/>
    <n v="0"/>
    <n v="71"/>
    <n v="57"/>
    <n v="88"/>
    <n v="23"/>
    <n v="26"/>
    <x v="0"/>
    <x v="0"/>
    <x v="0"/>
    <x v="0"/>
    <x v="0"/>
    <x v="0"/>
    <n v="174"/>
    <x v="55"/>
    <x v="3"/>
    <x v="3"/>
    <x v="0"/>
    <x v="0"/>
    <x v="0"/>
    <x v="0"/>
    <x v="0"/>
    <x v="0"/>
    <n v="78694.692400482527"/>
    <x v="1"/>
    <n v="66613.630880579018"/>
    <x v="3"/>
    <n v="239"/>
    <n v="139100"/>
  </r>
  <r>
    <x v="100"/>
    <x v="100"/>
    <n v="5394"/>
    <x v="0"/>
    <x v="0"/>
    <x v="3"/>
    <x v="0"/>
    <n v="309"/>
    <n v="374"/>
    <n v="289"/>
    <n v="1410"/>
    <n v="971"/>
    <n v="1230"/>
    <n v="1452"/>
    <n v="307"/>
    <n v="858"/>
    <n v="566"/>
    <n v="645"/>
    <n v="200"/>
    <n v="918"/>
    <n v="748"/>
    <n v="751"/>
    <n v="959"/>
    <n v="946"/>
    <n v="546"/>
    <x v="0"/>
    <x v="0"/>
    <x v="0"/>
    <x v="0"/>
    <x v="0"/>
    <x v="0"/>
    <n v="4583"/>
    <x v="56"/>
    <x v="3"/>
    <x v="3"/>
    <x v="0"/>
    <x v="0"/>
    <x v="0"/>
    <x v="0"/>
    <x v="0"/>
    <x v="0"/>
    <n v="78694.692400482527"/>
    <x v="1"/>
    <n v="66613.630880579018"/>
    <x v="3"/>
    <n v="4322"/>
    <n v="139100"/>
  </r>
  <r>
    <x v="101"/>
    <x v="101"/>
    <n v="10091"/>
    <x v="0"/>
    <x v="0"/>
    <x v="3"/>
    <x v="0"/>
    <n v="191"/>
    <n v="715"/>
    <n v="196"/>
    <n v="525"/>
    <n v="435"/>
    <n v="476"/>
    <n v="579"/>
    <n v="252"/>
    <n v="174"/>
    <n v="457"/>
    <n v="286"/>
    <n v="323"/>
    <n v="633"/>
    <n v="194"/>
    <n v="830"/>
    <n v="637"/>
    <n v="751"/>
    <n v="568"/>
    <x v="0"/>
    <x v="0"/>
    <x v="0"/>
    <x v="0"/>
    <x v="0"/>
    <x v="0"/>
    <n v="2538"/>
    <x v="57"/>
    <x v="3"/>
    <x v="3"/>
    <x v="0"/>
    <x v="0"/>
    <x v="0"/>
    <x v="0"/>
    <x v="0"/>
    <x v="0"/>
    <n v="78694.692400482527"/>
    <x v="1"/>
    <n v="66613.630880579018"/>
    <x v="3"/>
    <n v="3045"/>
    <n v="139100"/>
  </r>
  <r>
    <x v="102"/>
    <x v="102"/>
    <n v="2953"/>
    <x v="0"/>
    <x v="0"/>
    <x v="23"/>
    <x v="0"/>
    <n v="201"/>
    <n v="168"/>
    <n v="662"/>
    <n v="651"/>
    <n v="529"/>
    <n v="838"/>
    <n v="131"/>
    <n v="325"/>
    <n v="420"/>
    <n v="197"/>
    <n v="355"/>
    <n v="315"/>
    <n v="427"/>
    <n v="19"/>
    <n v="993"/>
    <n v="586"/>
    <n v="605"/>
    <n v="461"/>
    <x v="0"/>
    <x v="0"/>
    <x v="0"/>
    <x v="0"/>
    <x v="0"/>
    <x v="0"/>
    <n v="3049"/>
    <x v="58"/>
    <x v="3"/>
    <x v="3"/>
    <x v="0"/>
    <x v="0"/>
    <x v="0"/>
    <x v="0"/>
    <x v="0"/>
    <x v="0"/>
    <n v="5381.9022919179743"/>
    <x v="0"/>
    <n v="4555.6827503015684"/>
    <x v="3"/>
    <n v="2630"/>
    <n v="9513"/>
  </r>
  <r>
    <x v="103"/>
    <x v="103"/>
    <n v="11072"/>
    <x v="4"/>
    <x v="1"/>
    <x v="3"/>
    <x v="0"/>
    <n v="0"/>
    <n v="0"/>
    <n v="0"/>
    <n v="5"/>
    <n v="6"/>
    <n v="0"/>
    <n v="0"/>
    <n v="3"/>
    <n v="3"/>
    <n v="4"/>
    <n v="0"/>
    <n v="0"/>
    <n v="0"/>
    <n v="0"/>
    <n v="0"/>
    <n v="0"/>
    <n v="0"/>
    <n v="0"/>
    <x v="0"/>
    <x v="0"/>
    <x v="0"/>
    <x v="0"/>
    <x v="0"/>
    <x v="0"/>
    <n v="11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04"/>
    <x v="104"/>
    <n v="9535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5"/>
    <x v="105"/>
    <n v="6201"/>
    <x v="7"/>
    <x v="1"/>
    <x v="3"/>
    <x v="0"/>
    <n v="0"/>
    <n v="6"/>
    <n v="0"/>
    <n v="17"/>
    <n v="6"/>
    <n v="7"/>
    <n v="4"/>
    <n v="10"/>
    <n v="0"/>
    <n v="3"/>
    <n v="0"/>
    <n v="0"/>
    <n v="0"/>
    <n v="0"/>
    <n v="0"/>
    <n v="0"/>
    <n v="0"/>
    <n v="0"/>
    <x v="0"/>
    <x v="0"/>
    <x v="0"/>
    <x v="0"/>
    <x v="0"/>
    <x v="0"/>
    <n v="36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106"/>
    <x v="106"/>
    <n v="9733"/>
    <x v="6"/>
    <x v="0"/>
    <x v="7"/>
    <x v="0"/>
    <n v="8"/>
    <n v="4"/>
    <n v="0"/>
    <n v="6"/>
    <n v="0"/>
    <n v="6"/>
    <n v="8"/>
    <n v="0"/>
    <n v="8"/>
    <n v="0"/>
    <n v="0"/>
    <n v="0"/>
    <n v="6"/>
    <n v="10"/>
    <n v="0"/>
    <n v="5"/>
    <n v="0"/>
    <n v="0"/>
    <x v="0"/>
    <x v="0"/>
    <x v="0"/>
    <x v="0"/>
    <x v="0"/>
    <x v="0"/>
    <n v="24"/>
    <x v="59"/>
    <x v="3"/>
    <x v="3"/>
    <x v="1"/>
    <x v="0"/>
    <x v="0"/>
    <x v="0"/>
    <x v="0"/>
    <x v="0"/>
    <n v="11118.614153766845"/>
    <x v="0"/>
    <n v="9411.7053710990131"/>
    <x v="3"/>
    <n v="21"/>
    <n v="19653.158067105996"/>
  </r>
  <r>
    <x v="107"/>
    <x v="107"/>
    <n v="8977"/>
    <x v="7"/>
    <x v="0"/>
    <x v="0"/>
    <x v="0"/>
    <n v="28"/>
    <n v="22"/>
    <n v="12"/>
    <n v="31"/>
    <n v="28"/>
    <n v="22"/>
    <n v="28"/>
    <n v="18"/>
    <n v="8"/>
    <n v="24"/>
    <n v="13"/>
    <n v="9"/>
    <n v="20"/>
    <n v="33"/>
    <n v="25"/>
    <n v="22"/>
    <n v="49"/>
    <n v="13"/>
    <x v="0"/>
    <x v="0"/>
    <x v="0"/>
    <x v="0"/>
    <x v="0"/>
    <x v="0"/>
    <n v="143"/>
    <x v="60"/>
    <x v="3"/>
    <x v="3"/>
    <x v="0"/>
    <x v="0"/>
    <x v="0"/>
    <x v="0"/>
    <x v="0"/>
    <x v="0"/>
    <n v="5619.216302882317"/>
    <x v="0"/>
    <n v="4756.5647595826867"/>
    <x v="3"/>
    <n v="149"/>
    <n v="9932.4740193804701"/>
  </r>
  <r>
    <x v="108"/>
    <x v="108"/>
    <n v="3408"/>
    <x v="2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37.8857683417605"/>
    <x v="0"/>
    <n v="1894.3297442040061"/>
    <x v="3"/>
    <n v="0"/>
    <n v="3955.6658890305312"/>
  </r>
  <r>
    <x v="109"/>
    <x v="109"/>
    <n v="11614"/>
    <x v="3"/>
    <x v="0"/>
    <x v="3"/>
    <x v="0"/>
    <n v="4"/>
    <n v="8"/>
    <n v="6"/>
    <n v="0"/>
    <n v="6"/>
    <n v="7"/>
    <n v="11"/>
    <n v="3"/>
    <n v="0"/>
    <n v="5"/>
    <n v="4"/>
    <n v="6"/>
    <n v="3"/>
    <n v="4"/>
    <n v="7"/>
    <n v="10"/>
    <n v="9"/>
    <n v="4"/>
    <x v="0"/>
    <x v="0"/>
    <x v="0"/>
    <x v="0"/>
    <x v="0"/>
    <x v="0"/>
    <n v="31"/>
    <x v="61"/>
    <x v="3"/>
    <x v="3"/>
    <x v="0"/>
    <x v="0"/>
    <x v="0"/>
    <x v="0"/>
    <x v="0"/>
    <x v="0"/>
    <n v="78694.692400482527"/>
    <x v="1"/>
    <n v="66613.630880579018"/>
    <x v="3"/>
    <n v="33"/>
    <n v="139100"/>
  </r>
  <r>
    <x v="110"/>
    <x v="110"/>
    <n v="10304"/>
    <x v="3"/>
    <x v="0"/>
    <x v="3"/>
    <x v="0"/>
    <n v="10"/>
    <n v="9"/>
    <n v="5"/>
    <n v="8"/>
    <n v="3"/>
    <n v="6"/>
    <n v="6"/>
    <n v="0"/>
    <n v="3"/>
    <n v="6"/>
    <n v="0"/>
    <n v="6"/>
    <n v="9"/>
    <n v="0"/>
    <n v="8"/>
    <n v="7"/>
    <n v="3"/>
    <n v="8"/>
    <x v="0"/>
    <x v="0"/>
    <x v="0"/>
    <x v="0"/>
    <x v="0"/>
    <x v="0"/>
    <n v="41"/>
    <x v="25"/>
    <x v="3"/>
    <x v="3"/>
    <x v="0"/>
    <x v="0"/>
    <x v="0"/>
    <x v="0"/>
    <x v="0"/>
    <x v="0"/>
    <n v="78694.692400482527"/>
    <x v="1"/>
    <n v="66613.630880579018"/>
    <x v="3"/>
    <n v="27"/>
    <n v="139100"/>
  </r>
  <r>
    <x v="111"/>
    <x v="111"/>
    <n v="2836"/>
    <x v="3"/>
    <x v="1"/>
    <x v="3"/>
    <x v="0"/>
    <n v="0"/>
    <n v="0"/>
    <n v="0"/>
    <n v="0"/>
    <n v="3"/>
    <n v="0"/>
    <n v="3"/>
    <n v="5"/>
    <n v="-2"/>
    <n v="0"/>
    <n v="0"/>
    <n v="0"/>
    <n v="0"/>
    <n v="0"/>
    <n v="0"/>
    <n v="0"/>
    <n v="0"/>
    <n v="0"/>
    <x v="0"/>
    <x v="0"/>
    <x v="0"/>
    <x v="0"/>
    <x v="0"/>
    <x v="0"/>
    <n v="3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12"/>
    <x v="112"/>
    <n v="3450"/>
    <x v="3"/>
    <x v="0"/>
    <x v="3"/>
    <x v="0"/>
    <n v="5"/>
    <n v="4"/>
    <n v="0"/>
    <n v="6"/>
    <n v="0"/>
    <n v="3"/>
    <n v="3"/>
    <n v="0"/>
    <n v="0"/>
    <n v="7"/>
    <n v="3"/>
    <n v="3"/>
    <n v="5"/>
    <n v="7"/>
    <n v="8"/>
    <n v="12"/>
    <n v="6"/>
    <n v="9"/>
    <x v="0"/>
    <x v="0"/>
    <x v="0"/>
    <x v="0"/>
    <x v="0"/>
    <x v="0"/>
    <n v="18"/>
    <x v="62"/>
    <x v="3"/>
    <x v="3"/>
    <x v="0"/>
    <x v="0"/>
    <x v="0"/>
    <x v="0"/>
    <x v="0"/>
    <x v="0"/>
    <n v="78694.692400482527"/>
    <x v="1"/>
    <n v="66613.630880579018"/>
    <x v="3"/>
    <n v="38"/>
    <n v="139100"/>
  </r>
  <r>
    <x v="113"/>
    <x v="113"/>
    <n v="3112"/>
    <x v="3"/>
    <x v="0"/>
    <x v="3"/>
    <x v="0"/>
    <n v="3"/>
    <n v="0"/>
    <n v="0"/>
    <n v="5"/>
    <n v="5"/>
    <n v="3"/>
    <n v="7"/>
    <n v="4"/>
    <n v="3"/>
    <n v="3"/>
    <n v="4"/>
    <n v="6"/>
    <n v="10"/>
    <n v="7"/>
    <n v="14"/>
    <n v="15"/>
    <n v="10"/>
    <n v="10"/>
    <x v="0"/>
    <x v="0"/>
    <x v="0"/>
    <x v="0"/>
    <x v="0"/>
    <x v="0"/>
    <n v="16"/>
    <x v="63"/>
    <x v="3"/>
    <x v="3"/>
    <x v="0"/>
    <x v="0"/>
    <x v="0"/>
    <x v="0"/>
    <x v="0"/>
    <x v="0"/>
    <n v="78694.692400482527"/>
    <x v="1"/>
    <n v="66613.630880579018"/>
    <x v="3"/>
    <n v="56"/>
    <n v="139100"/>
  </r>
  <r>
    <x v="114"/>
    <x v="114"/>
    <n v="8264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5"/>
    <x v="115"/>
    <n v="27619"/>
    <x v="4"/>
    <x v="0"/>
    <x v="3"/>
    <x v="0"/>
    <n v="0"/>
    <n v="0"/>
    <n v="0"/>
    <n v="0"/>
    <n v="3"/>
    <n v="3"/>
    <n v="0"/>
    <n v="3"/>
    <n v="3"/>
    <n v="3"/>
    <n v="3"/>
    <n v="0"/>
    <n v="3"/>
    <n v="3"/>
    <n v="3"/>
    <n v="5"/>
    <n v="2"/>
    <n v="3"/>
    <x v="0"/>
    <x v="0"/>
    <x v="0"/>
    <x v="0"/>
    <x v="0"/>
    <x v="0"/>
    <n v="6"/>
    <x v="36"/>
    <x v="3"/>
    <x v="3"/>
    <x v="0"/>
    <x v="0"/>
    <x v="0"/>
    <x v="0"/>
    <x v="0"/>
    <x v="0"/>
    <n v="78694.692400482527"/>
    <x v="1"/>
    <n v="66613.630880579018"/>
    <x v="3"/>
    <n v="16"/>
    <n v="139100"/>
  </r>
  <r>
    <x v="116"/>
    <x v="116"/>
    <n v="5659"/>
    <x v="3"/>
    <x v="2"/>
    <x v="24"/>
    <x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3"/>
    <x v="7"/>
    <x v="3"/>
    <x v="3"/>
    <x v="1"/>
    <x v="1"/>
    <x v="0"/>
    <x v="1"/>
    <x v="0"/>
    <x v="0"/>
    <n v="612.19297725822764"/>
    <x v="0"/>
    <n v="518.2102600671991"/>
    <x v="3"/>
    <n v="0"/>
    <n v="1082.1065632133702"/>
  </r>
  <r>
    <x v="117"/>
    <x v="117"/>
    <n v="10562"/>
    <x v="2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37.8857683417605"/>
    <x v="0"/>
    <n v="1894.3297442040061"/>
    <x v="3"/>
    <n v="0"/>
    <n v="3955.6658890305312"/>
  </r>
  <r>
    <x v="118"/>
    <x v="118"/>
    <n v="2928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9"/>
    <x v="119"/>
    <n v="889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20"/>
    <x v="120"/>
    <n v="9306"/>
    <x v="4"/>
    <x v="0"/>
    <x v="3"/>
    <x v="0"/>
    <n v="4"/>
    <n v="13"/>
    <n v="0"/>
    <n v="16"/>
    <n v="3"/>
    <n v="8"/>
    <n v="0"/>
    <n v="0"/>
    <n v="3"/>
    <n v="0"/>
    <n v="3"/>
    <n v="0"/>
    <n v="4"/>
    <n v="0"/>
    <n v="4"/>
    <n v="3"/>
    <n v="0"/>
    <n v="1"/>
    <x v="0"/>
    <x v="0"/>
    <x v="0"/>
    <x v="0"/>
    <x v="0"/>
    <x v="0"/>
    <n v="44"/>
    <x v="32"/>
    <x v="3"/>
    <x v="3"/>
    <x v="0"/>
    <x v="0"/>
    <x v="0"/>
    <x v="0"/>
    <x v="0"/>
    <x v="0"/>
    <n v="78694.692400482527"/>
    <x v="1"/>
    <n v="66613.630880579018"/>
    <x v="3"/>
    <n v="11"/>
    <n v="139100"/>
  </r>
  <r>
    <x v="121"/>
    <x v="121"/>
    <n v="10240"/>
    <x v="8"/>
    <x v="2"/>
    <x v="3"/>
    <x v="0"/>
    <n v="3"/>
    <n v="1"/>
    <n v="0"/>
    <n v="1"/>
    <n v="3"/>
    <n v="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9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122"/>
    <x v="122"/>
    <n v="9223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23"/>
    <x v="123"/>
    <n v="3678"/>
    <x v="2"/>
    <x v="0"/>
    <x v="3"/>
    <x v="0"/>
    <n v="34"/>
    <n v="38"/>
    <n v="5"/>
    <n v="26"/>
    <n v="45"/>
    <n v="33"/>
    <n v="64"/>
    <n v="15"/>
    <n v="25"/>
    <n v="38"/>
    <n v="25"/>
    <n v="20"/>
    <n v="33"/>
    <n v="33"/>
    <n v="37"/>
    <n v="40"/>
    <n v="36"/>
    <n v="52"/>
    <x v="0"/>
    <x v="0"/>
    <x v="0"/>
    <x v="0"/>
    <x v="0"/>
    <x v="0"/>
    <n v="181"/>
    <x v="5"/>
    <x v="3"/>
    <x v="3"/>
    <x v="0"/>
    <x v="0"/>
    <x v="0"/>
    <x v="0"/>
    <x v="0"/>
    <x v="0"/>
    <n v="78694.692400482527"/>
    <x v="1"/>
    <n v="66613.630880579018"/>
    <x v="3"/>
    <n v="179"/>
    <n v="139100"/>
  </r>
  <r>
    <x v="124"/>
    <x v="124"/>
    <n v="494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25"/>
    <x v="125"/>
    <n v="28610"/>
    <x v="3"/>
    <x v="0"/>
    <x v="3"/>
    <x v="0"/>
    <n v="7"/>
    <n v="3"/>
    <n v="0"/>
    <n v="6"/>
    <n v="3"/>
    <n v="6"/>
    <n v="6"/>
    <n v="11"/>
    <n v="5"/>
    <n v="3"/>
    <n v="0"/>
    <n v="0"/>
    <n v="0"/>
    <n v="0"/>
    <n v="6"/>
    <n v="3"/>
    <n v="0"/>
    <n v="3"/>
    <x v="0"/>
    <x v="0"/>
    <x v="0"/>
    <x v="0"/>
    <x v="0"/>
    <x v="0"/>
    <n v="25"/>
    <x v="32"/>
    <x v="3"/>
    <x v="3"/>
    <x v="0"/>
    <x v="0"/>
    <x v="0"/>
    <x v="0"/>
    <x v="0"/>
    <x v="0"/>
    <n v="78694.692400482527"/>
    <x v="1"/>
    <n v="66613.630880579018"/>
    <x v="3"/>
    <n v="9"/>
    <n v="139100"/>
  </r>
  <r>
    <x v="126"/>
    <x v="126"/>
    <n v="8380"/>
    <x v="7"/>
    <x v="2"/>
    <x v="3"/>
    <x v="0"/>
    <n v="3"/>
    <n v="0"/>
    <n v="0"/>
    <n v="0"/>
    <n v="0"/>
    <n v="0"/>
    <n v="0"/>
    <n v="0"/>
    <n v="0"/>
    <n v="3"/>
    <n v="-3"/>
    <n v="0"/>
    <n v="0"/>
    <n v="0"/>
    <n v="0"/>
    <n v="0"/>
    <n v="0"/>
    <n v="0"/>
    <x v="0"/>
    <x v="0"/>
    <x v="0"/>
    <x v="0"/>
    <x v="0"/>
    <x v="0"/>
    <n v="3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27"/>
    <x v="127"/>
    <n v="8591"/>
    <x v="5"/>
    <x v="1"/>
    <x v="25"/>
    <x v="0"/>
    <n v="6"/>
    <n v="5"/>
    <n v="0"/>
    <n v="3"/>
    <n v="7"/>
    <n v="7"/>
    <n v="9"/>
    <n v="4"/>
    <n v="5"/>
    <n v="5"/>
    <n v="0"/>
    <n v="0"/>
    <n v="0"/>
    <n v="0"/>
    <n v="0"/>
    <n v="0"/>
    <n v="0"/>
    <n v="0"/>
    <x v="0"/>
    <x v="0"/>
    <x v="0"/>
    <x v="0"/>
    <x v="0"/>
    <x v="0"/>
    <n v="28"/>
    <x v="7"/>
    <x v="3"/>
    <x v="3"/>
    <x v="1"/>
    <x v="1"/>
    <x v="0"/>
    <x v="0"/>
    <x v="0"/>
    <x v="0"/>
    <n v="173.92087358544913"/>
    <x v="0"/>
    <n v="147.22086740601983"/>
    <x v="3"/>
    <n v="0"/>
    <n v="307.42090448259552"/>
  </r>
  <r>
    <x v="128"/>
    <x v="128"/>
    <n v="4779"/>
    <x v="5"/>
    <x v="0"/>
    <x v="26"/>
    <x v="0"/>
    <n v="6"/>
    <n v="0"/>
    <n v="2"/>
    <n v="3"/>
    <n v="2"/>
    <n v="4"/>
    <n v="2"/>
    <n v="0"/>
    <n v="2"/>
    <n v="1"/>
    <n v="0"/>
    <n v="2"/>
    <n v="0"/>
    <n v="0"/>
    <n v="1"/>
    <n v="0"/>
    <n v="0"/>
    <n v="0"/>
    <x v="0"/>
    <x v="0"/>
    <x v="0"/>
    <x v="0"/>
    <x v="0"/>
    <x v="0"/>
    <n v="17"/>
    <x v="64"/>
    <x v="3"/>
    <x v="3"/>
    <x v="1"/>
    <x v="0"/>
    <x v="0"/>
    <x v="0"/>
    <x v="0"/>
    <x v="0"/>
    <n v="727.33765985185175"/>
    <x v="0"/>
    <n v="615.67814703877423"/>
    <x v="3"/>
    <n v="1"/>
    <n v="1285.6352239172388"/>
  </r>
  <r>
    <x v="129"/>
    <x v="129"/>
    <n v="33971"/>
    <x v="5"/>
    <x v="0"/>
    <x v="26"/>
    <x v="0"/>
    <n v="0"/>
    <n v="0"/>
    <n v="0"/>
    <n v="5"/>
    <n v="3"/>
    <n v="2"/>
    <n v="1"/>
    <n v="0"/>
    <n v="0"/>
    <n v="2"/>
    <n v="3"/>
    <n v="2"/>
    <n v="-1"/>
    <n v="1"/>
    <n v="0"/>
    <n v="2"/>
    <n v="0"/>
    <n v="1"/>
    <x v="0"/>
    <x v="0"/>
    <x v="0"/>
    <x v="0"/>
    <x v="0"/>
    <x v="0"/>
    <n v="10"/>
    <x v="45"/>
    <x v="3"/>
    <x v="3"/>
    <x v="0"/>
    <x v="0"/>
    <x v="0"/>
    <x v="0"/>
    <x v="0"/>
    <x v="0"/>
    <n v="727.33765985185175"/>
    <x v="0"/>
    <n v="615.67814703877423"/>
    <x v="3"/>
    <n v="2"/>
    <n v="1285.6352239172388"/>
  </r>
  <r>
    <x v="130"/>
    <x v="130"/>
    <n v="27184"/>
    <x v="5"/>
    <x v="0"/>
    <x v="17"/>
    <x v="0"/>
    <n v="0"/>
    <n v="0"/>
    <n v="0"/>
    <n v="10"/>
    <n v="5"/>
    <n v="12"/>
    <n v="5"/>
    <n v="3"/>
    <n v="0"/>
    <n v="5"/>
    <n v="3"/>
    <n v="2"/>
    <n v="9"/>
    <n v="0"/>
    <n v="4"/>
    <n v="1"/>
    <n v="4"/>
    <n v="3"/>
    <x v="0"/>
    <x v="0"/>
    <x v="0"/>
    <x v="0"/>
    <x v="0"/>
    <x v="0"/>
    <n v="27"/>
    <x v="59"/>
    <x v="3"/>
    <x v="3"/>
    <x v="0"/>
    <x v="0"/>
    <x v="0"/>
    <x v="0"/>
    <x v="0"/>
    <x v="0"/>
    <n v="1167.6911942098916"/>
    <x v="0"/>
    <n v="988.42943305186986"/>
    <x v="3"/>
    <n v="18"/>
    <n v="2064"/>
  </r>
  <r>
    <x v="131"/>
    <x v="131"/>
    <n v="8582"/>
    <x v="5"/>
    <x v="0"/>
    <x v="6"/>
    <x v="0"/>
    <n v="1"/>
    <n v="3"/>
    <n v="0"/>
    <n v="14"/>
    <n v="0"/>
    <n v="0"/>
    <n v="0"/>
    <n v="0"/>
    <n v="0"/>
    <n v="5"/>
    <n v="2"/>
    <n v="2"/>
    <n v="2"/>
    <n v="2"/>
    <n v="0"/>
    <n v="3"/>
    <n v="1"/>
    <n v="6"/>
    <x v="0"/>
    <x v="0"/>
    <x v="0"/>
    <x v="0"/>
    <x v="0"/>
    <x v="0"/>
    <n v="18"/>
    <x v="65"/>
    <x v="3"/>
    <x v="3"/>
    <x v="0"/>
    <x v="0"/>
    <x v="0"/>
    <x v="1"/>
    <x v="0"/>
    <x v="0"/>
    <n v="1709.6718938480099"/>
    <x v="0"/>
    <n v="1447.2062726176118"/>
    <x v="3"/>
    <n v="8"/>
    <n v="3022"/>
  </r>
  <r>
    <x v="132"/>
    <x v="132"/>
    <n v="8630"/>
    <x v="5"/>
    <x v="0"/>
    <x v="6"/>
    <x v="0"/>
    <n v="2"/>
    <n v="3"/>
    <n v="0"/>
    <n v="5"/>
    <n v="0"/>
    <n v="3"/>
    <n v="0"/>
    <n v="3"/>
    <n v="0"/>
    <n v="5"/>
    <n v="4"/>
    <n v="0"/>
    <n v="4"/>
    <n v="4"/>
    <n v="8"/>
    <n v="3"/>
    <n v="5"/>
    <n v="8"/>
    <x v="0"/>
    <x v="0"/>
    <x v="0"/>
    <x v="0"/>
    <x v="0"/>
    <x v="0"/>
    <n v="13"/>
    <x v="66"/>
    <x v="3"/>
    <x v="3"/>
    <x v="0"/>
    <x v="0"/>
    <x v="0"/>
    <x v="0"/>
    <x v="0"/>
    <x v="0"/>
    <n v="1709.6718938480099"/>
    <x v="0"/>
    <n v="1447.2062726176118"/>
    <x v="3"/>
    <n v="24"/>
    <n v="3022"/>
  </r>
  <r>
    <x v="133"/>
    <x v="133"/>
    <n v="5743"/>
    <x v="5"/>
    <x v="1"/>
    <x v="6"/>
    <x v="0"/>
    <n v="17"/>
    <n v="12"/>
    <n v="4"/>
    <n v="5"/>
    <n v="0"/>
    <n v="15"/>
    <n v="9"/>
    <n v="0"/>
    <n v="0"/>
    <n v="0"/>
    <n v="0"/>
    <n v="0"/>
    <n v="0"/>
    <n v="0"/>
    <n v="0"/>
    <n v="0"/>
    <n v="0"/>
    <n v="0"/>
    <x v="0"/>
    <x v="0"/>
    <x v="0"/>
    <x v="0"/>
    <x v="0"/>
    <x v="0"/>
    <n v="53"/>
    <x v="7"/>
    <x v="3"/>
    <x v="3"/>
    <x v="1"/>
    <x v="1"/>
    <x v="0"/>
    <x v="0"/>
    <x v="0"/>
    <x v="0"/>
    <n v="1709.6718938480099"/>
    <x v="0"/>
    <n v="1447.2062726176118"/>
    <x v="3"/>
    <n v="0"/>
    <n v="3022"/>
  </r>
  <r>
    <x v="134"/>
    <x v="134"/>
    <n v="3318"/>
    <x v="5"/>
    <x v="0"/>
    <x v="6"/>
    <x v="0"/>
    <n v="7"/>
    <n v="5"/>
    <n v="3"/>
    <n v="0"/>
    <n v="0"/>
    <n v="6"/>
    <n v="6"/>
    <n v="5"/>
    <n v="3"/>
    <n v="5"/>
    <n v="3"/>
    <n v="6"/>
    <n v="6"/>
    <n v="2"/>
    <n v="8"/>
    <n v="4"/>
    <n v="5"/>
    <n v="6"/>
    <x v="0"/>
    <x v="0"/>
    <x v="0"/>
    <x v="0"/>
    <x v="0"/>
    <x v="0"/>
    <n v="21"/>
    <x v="67"/>
    <x v="3"/>
    <x v="3"/>
    <x v="0"/>
    <x v="0"/>
    <x v="0"/>
    <x v="0"/>
    <x v="0"/>
    <x v="0"/>
    <n v="1709.6718938480099"/>
    <x v="0"/>
    <n v="1447.2062726176118"/>
    <x v="3"/>
    <n v="25"/>
    <n v="3022"/>
  </r>
  <r>
    <x v="135"/>
    <x v="135"/>
    <n v="7603"/>
    <x v="4"/>
    <x v="0"/>
    <x v="6"/>
    <x v="0"/>
    <n v="0"/>
    <n v="1"/>
    <n v="0"/>
    <n v="6"/>
    <n v="7"/>
    <n v="5"/>
    <n v="5"/>
    <n v="0"/>
    <n v="0"/>
    <n v="3"/>
    <n v="3"/>
    <n v="7"/>
    <n v="10"/>
    <n v="9"/>
    <n v="7"/>
    <n v="11"/>
    <n v="12"/>
    <n v="14"/>
    <x v="0"/>
    <x v="0"/>
    <x v="0"/>
    <x v="0"/>
    <x v="0"/>
    <x v="0"/>
    <n v="19"/>
    <x v="68"/>
    <x v="3"/>
    <x v="3"/>
    <x v="0"/>
    <x v="0"/>
    <x v="0"/>
    <x v="0"/>
    <x v="0"/>
    <x v="0"/>
    <n v="1709.6718938480099"/>
    <x v="0"/>
    <n v="1447.2062726176118"/>
    <x v="3"/>
    <n v="49"/>
    <n v="3022"/>
  </r>
  <r>
    <x v="136"/>
    <x v="136"/>
    <n v="8903"/>
    <x v="5"/>
    <x v="1"/>
    <x v="3"/>
    <x v="0"/>
    <n v="0"/>
    <n v="0"/>
    <n v="0"/>
    <n v="0"/>
    <n v="0"/>
    <n v="0"/>
    <n v="15"/>
    <n v="7"/>
    <n v="9"/>
    <n v="0"/>
    <n v="0"/>
    <n v="0"/>
    <n v="10"/>
    <n v="0"/>
    <n v="0"/>
    <n v="0"/>
    <n v="0"/>
    <n v="0"/>
    <x v="0"/>
    <x v="0"/>
    <x v="0"/>
    <x v="0"/>
    <x v="0"/>
    <x v="0"/>
    <n v="0"/>
    <x v="69"/>
    <x v="3"/>
    <x v="3"/>
    <x v="1"/>
    <x v="0"/>
    <x v="1"/>
    <x v="1"/>
    <x v="0"/>
    <x v="0"/>
    <n v="78694.692400482527"/>
    <x v="1"/>
    <n v="66613.630880579018"/>
    <x v="3"/>
    <n v="10"/>
    <n v="139100"/>
  </r>
  <r>
    <x v="137"/>
    <x v="137"/>
    <n v="3381"/>
    <x v="3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38"/>
    <x v="138"/>
    <n v="11075"/>
    <x v="7"/>
    <x v="0"/>
    <x v="3"/>
    <x v="0"/>
    <n v="1"/>
    <n v="2"/>
    <n v="0"/>
    <n v="0"/>
    <n v="3"/>
    <n v="0"/>
    <n v="3"/>
    <n v="10"/>
    <n v="0"/>
    <n v="7"/>
    <n v="20"/>
    <n v="14"/>
    <n v="0"/>
    <n v="0"/>
    <n v="8"/>
    <n v="0"/>
    <n v="7"/>
    <n v="1"/>
    <x v="0"/>
    <x v="0"/>
    <x v="0"/>
    <x v="0"/>
    <x v="0"/>
    <x v="0"/>
    <n v="6"/>
    <x v="70"/>
    <x v="3"/>
    <x v="3"/>
    <x v="0"/>
    <x v="0"/>
    <x v="0"/>
    <x v="1"/>
    <x v="0"/>
    <x v="0"/>
    <n v="78694.692400482527"/>
    <x v="1"/>
    <n v="66613.630880579018"/>
    <x v="3"/>
    <n v="15"/>
    <n v="139100"/>
  </r>
  <r>
    <x v="139"/>
    <x v="139"/>
    <n v="7517"/>
    <x v="0"/>
    <x v="0"/>
    <x v="3"/>
    <x v="0"/>
    <n v="0"/>
    <n v="0"/>
    <n v="95"/>
    <n v="41"/>
    <n v="105"/>
    <n v="66"/>
    <n v="91"/>
    <n v="28"/>
    <n v="7"/>
    <n v="40"/>
    <n v="77"/>
    <n v="0"/>
    <n v="32"/>
    <n v="74"/>
    <n v="33"/>
    <n v="40"/>
    <n v="68"/>
    <n v="40"/>
    <x v="0"/>
    <x v="0"/>
    <x v="0"/>
    <x v="0"/>
    <x v="0"/>
    <x v="0"/>
    <n v="307"/>
    <x v="71"/>
    <x v="3"/>
    <x v="3"/>
    <x v="0"/>
    <x v="0"/>
    <x v="0"/>
    <x v="0"/>
    <x v="0"/>
    <x v="0"/>
    <n v="78694.692400482527"/>
    <x v="1"/>
    <n v="66613.630880579018"/>
    <x v="3"/>
    <n v="247"/>
    <n v="139100"/>
  </r>
  <r>
    <x v="140"/>
    <x v="140"/>
    <n v="8766"/>
    <x v="4"/>
    <x v="0"/>
    <x v="3"/>
    <x v="0"/>
    <n v="4"/>
    <n v="0"/>
    <n v="0"/>
    <n v="5"/>
    <n v="0"/>
    <n v="7"/>
    <n v="6"/>
    <n v="5"/>
    <n v="3"/>
    <n v="3"/>
    <n v="5"/>
    <n v="0"/>
    <n v="0"/>
    <n v="0"/>
    <n v="3"/>
    <n v="0"/>
    <n v="5"/>
    <n v="4"/>
    <x v="0"/>
    <x v="0"/>
    <x v="0"/>
    <x v="0"/>
    <x v="0"/>
    <x v="0"/>
    <n v="16"/>
    <x v="32"/>
    <x v="3"/>
    <x v="3"/>
    <x v="0"/>
    <x v="0"/>
    <x v="0"/>
    <x v="0"/>
    <x v="0"/>
    <x v="0"/>
    <n v="78694.692400482527"/>
    <x v="1"/>
    <n v="66613.630880579018"/>
    <x v="3"/>
    <n v="8"/>
    <n v="139100"/>
  </r>
  <r>
    <x v="141"/>
    <x v="141"/>
    <n v="3467"/>
    <x v="4"/>
    <x v="0"/>
    <x v="3"/>
    <x v="0"/>
    <n v="0"/>
    <n v="0"/>
    <n v="0"/>
    <n v="7"/>
    <n v="4"/>
    <n v="3"/>
    <n v="3"/>
    <n v="1"/>
    <n v="0"/>
    <n v="1"/>
    <n v="0"/>
    <n v="0"/>
    <n v="3"/>
    <n v="2"/>
    <n v="1"/>
    <n v="0"/>
    <n v="1"/>
    <n v="2"/>
    <x v="0"/>
    <x v="0"/>
    <x v="0"/>
    <x v="0"/>
    <x v="0"/>
    <x v="0"/>
    <n v="14"/>
    <x v="72"/>
    <x v="3"/>
    <x v="3"/>
    <x v="0"/>
    <x v="0"/>
    <x v="0"/>
    <x v="0"/>
    <x v="0"/>
    <x v="0"/>
    <n v="78694.692400482527"/>
    <x v="1"/>
    <n v="66613.630880579018"/>
    <x v="3"/>
    <n v="7"/>
    <n v="139100"/>
  </r>
  <r>
    <x v="142"/>
    <x v="142"/>
    <n v="4710"/>
    <x v="3"/>
    <x v="0"/>
    <x v="3"/>
    <x v="0"/>
    <n v="0"/>
    <n v="0"/>
    <n v="0"/>
    <n v="3"/>
    <n v="3"/>
    <n v="3"/>
    <n v="0"/>
    <n v="3"/>
    <n v="3"/>
    <n v="3"/>
    <n v="4"/>
    <n v="3"/>
    <n v="0"/>
    <n v="3"/>
    <n v="6"/>
    <n v="3"/>
    <n v="4"/>
    <n v="7"/>
    <x v="0"/>
    <x v="0"/>
    <x v="0"/>
    <x v="0"/>
    <x v="0"/>
    <x v="0"/>
    <n v="9"/>
    <x v="73"/>
    <x v="3"/>
    <x v="3"/>
    <x v="0"/>
    <x v="0"/>
    <x v="0"/>
    <x v="0"/>
    <x v="0"/>
    <x v="0"/>
    <n v="78694.692400482527"/>
    <x v="1"/>
    <n v="66613.630880579018"/>
    <x v="3"/>
    <n v="16"/>
    <n v="139100"/>
  </r>
  <r>
    <x v="143"/>
    <x v="143"/>
    <n v="3438"/>
    <x v="3"/>
    <x v="0"/>
    <x v="3"/>
    <x v="0"/>
    <n v="5"/>
    <n v="0"/>
    <n v="0"/>
    <n v="11"/>
    <n v="0"/>
    <n v="4"/>
    <n v="3"/>
    <n v="3"/>
    <n v="0"/>
    <n v="3"/>
    <n v="4"/>
    <n v="0"/>
    <n v="3"/>
    <n v="5"/>
    <n v="3"/>
    <n v="0"/>
    <n v="4"/>
    <n v="3"/>
    <x v="0"/>
    <x v="0"/>
    <x v="0"/>
    <x v="0"/>
    <x v="0"/>
    <x v="0"/>
    <n v="20"/>
    <x v="34"/>
    <x v="3"/>
    <x v="3"/>
    <x v="0"/>
    <x v="0"/>
    <x v="0"/>
    <x v="0"/>
    <x v="0"/>
    <x v="0"/>
    <n v="78694.692400482527"/>
    <x v="1"/>
    <n v="66613.630880579018"/>
    <x v="3"/>
    <n v="15"/>
    <n v="139100"/>
  </r>
  <r>
    <x v="144"/>
    <x v="144"/>
    <n v="5305"/>
    <x v="3"/>
    <x v="1"/>
    <x v="27"/>
    <x v="0"/>
    <n v="0"/>
    <n v="0"/>
    <n v="0"/>
    <n v="0"/>
    <n v="0"/>
    <n v="1"/>
    <n v="0"/>
    <n v="0"/>
    <n v="0"/>
    <n v="3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0"/>
    <x v="0"/>
    <x v="0"/>
    <n v="622.88178528347419"/>
    <x v="0"/>
    <n v="527.258142340169"/>
    <x v="3"/>
    <n v="0"/>
    <n v="1101"/>
  </r>
  <r>
    <x v="145"/>
    <x v="145"/>
    <n v="34431"/>
    <x v="3"/>
    <x v="0"/>
    <x v="3"/>
    <x v="0"/>
    <n v="0"/>
    <n v="0"/>
    <n v="0"/>
    <n v="0"/>
    <n v="6"/>
    <n v="4"/>
    <n v="0"/>
    <n v="5"/>
    <n v="0"/>
    <n v="6"/>
    <n v="3"/>
    <n v="0"/>
    <n v="3"/>
    <n v="0"/>
    <n v="3"/>
    <n v="0"/>
    <n v="0"/>
    <n v="7"/>
    <x v="0"/>
    <x v="0"/>
    <x v="0"/>
    <x v="0"/>
    <x v="0"/>
    <x v="0"/>
    <n v="10"/>
    <x v="74"/>
    <x v="3"/>
    <x v="3"/>
    <x v="0"/>
    <x v="0"/>
    <x v="0"/>
    <x v="0"/>
    <x v="0"/>
    <x v="0"/>
    <n v="78694.692400482527"/>
    <x v="1"/>
    <n v="66613.630880579018"/>
    <x v="3"/>
    <n v="6"/>
    <n v="139100"/>
  </r>
  <r>
    <x v="146"/>
    <x v="146"/>
    <n v="6965"/>
    <x v="4"/>
    <x v="0"/>
    <x v="3"/>
    <x v="0"/>
    <n v="0"/>
    <n v="3"/>
    <n v="0"/>
    <n v="3"/>
    <n v="3"/>
    <n v="3"/>
    <n v="0"/>
    <n v="3"/>
    <n v="3"/>
    <n v="0"/>
    <n v="0"/>
    <n v="0"/>
    <n v="0"/>
    <n v="3"/>
    <n v="2"/>
    <n v="6"/>
    <n v="3"/>
    <n v="6"/>
    <x v="0"/>
    <x v="0"/>
    <x v="0"/>
    <x v="0"/>
    <x v="0"/>
    <x v="0"/>
    <n v="12"/>
    <x v="75"/>
    <x v="3"/>
    <x v="3"/>
    <x v="0"/>
    <x v="0"/>
    <x v="0"/>
    <x v="0"/>
    <x v="0"/>
    <x v="0"/>
    <n v="78694.692400482527"/>
    <x v="1"/>
    <n v="66613.630880579018"/>
    <x v="3"/>
    <n v="14"/>
    <n v="139100"/>
  </r>
  <r>
    <x v="147"/>
    <x v="147"/>
    <n v="8817"/>
    <x v="3"/>
    <x v="0"/>
    <x v="3"/>
    <x v="0"/>
    <n v="0"/>
    <n v="3"/>
    <n v="2"/>
    <n v="3"/>
    <n v="0"/>
    <n v="0"/>
    <n v="3"/>
    <n v="3"/>
    <n v="0"/>
    <n v="0"/>
    <n v="0"/>
    <n v="4"/>
    <n v="0"/>
    <n v="0"/>
    <n v="4"/>
    <n v="0"/>
    <n v="3"/>
    <n v="3"/>
    <x v="0"/>
    <x v="0"/>
    <x v="0"/>
    <x v="0"/>
    <x v="0"/>
    <x v="0"/>
    <n v="8"/>
    <x v="69"/>
    <x v="3"/>
    <x v="3"/>
    <x v="0"/>
    <x v="0"/>
    <x v="0"/>
    <x v="1"/>
    <x v="0"/>
    <x v="0"/>
    <n v="78694.692400482527"/>
    <x v="1"/>
    <n v="66613.630880579018"/>
    <x v="3"/>
    <n v="7"/>
    <n v="139100"/>
  </r>
  <r>
    <x v="148"/>
    <x v="148"/>
    <n v="11313"/>
    <x v="2"/>
    <x v="0"/>
    <x v="28"/>
    <x v="0"/>
    <n v="0"/>
    <n v="6"/>
    <n v="3"/>
    <n v="8"/>
    <n v="3"/>
    <n v="7"/>
    <n v="5"/>
    <n v="4"/>
    <n v="0"/>
    <n v="2"/>
    <n v="3"/>
    <n v="0"/>
    <n v="5"/>
    <n v="4"/>
    <n v="4"/>
    <n v="8"/>
    <n v="5"/>
    <n v="9"/>
    <x v="0"/>
    <x v="0"/>
    <x v="0"/>
    <x v="0"/>
    <x v="0"/>
    <x v="0"/>
    <n v="27"/>
    <x v="25"/>
    <x v="3"/>
    <x v="3"/>
    <x v="0"/>
    <x v="0"/>
    <x v="0"/>
    <x v="0"/>
    <x v="0"/>
    <x v="0"/>
    <n v="67.061509481034335"/>
    <x v="0"/>
    <n v="56.766352375203901"/>
    <x v="3"/>
    <n v="26"/>
    <n v="118.53729501018647"/>
  </r>
  <r>
    <x v="149"/>
    <x v="149"/>
    <n v="6112"/>
    <x v="8"/>
    <x v="2"/>
    <x v="3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150"/>
    <x v="150"/>
    <n v="10578"/>
    <x v="4"/>
    <x v="0"/>
    <x v="3"/>
    <x v="0"/>
    <n v="5"/>
    <n v="4"/>
    <n v="5"/>
    <n v="3"/>
    <n v="15"/>
    <n v="38"/>
    <n v="0"/>
    <n v="0"/>
    <n v="3"/>
    <n v="3"/>
    <n v="10"/>
    <n v="0"/>
    <n v="0"/>
    <n v="0"/>
    <n v="0"/>
    <n v="1"/>
    <n v="4"/>
    <n v="6"/>
    <x v="0"/>
    <x v="0"/>
    <x v="0"/>
    <x v="0"/>
    <x v="0"/>
    <x v="0"/>
    <n v="70"/>
    <x v="46"/>
    <x v="3"/>
    <x v="3"/>
    <x v="0"/>
    <x v="0"/>
    <x v="0"/>
    <x v="0"/>
    <x v="0"/>
    <x v="0"/>
    <n v="78694.692400482527"/>
    <x v="1"/>
    <n v="66613.630880579018"/>
    <x v="3"/>
    <n v="5"/>
    <n v="139100"/>
  </r>
  <r>
    <x v="151"/>
    <x v="151"/>
    <n v="3853"/>
    <x v="8"/>
    <x v="2"/>
    <x v="3"/>
    <x v="0"/>
    <n v="1"/>
    <n v="0"/>
    <n v="0"/>
    <n v="3"/>
    <n v="2"/>
    <n v="2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8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152"/>
    <x v="152"/>
    <n v="757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53"/>
    <x v="153"/>
    <n v="8317"/>
    <x v="2"/>
    <x v="0"/>
    <x v="3"/>
    <x v="0"/>
    <n v="0"/>
    <n v="0"/>
    <n v="0"/>
    <n v="0"/>
    <n v="0"/>
    <n v="0"/>
    <n v="0"/>
    <n v="0"/>
    <n v="0"/>
    <n v="0"/>
    <n v="0"/>
    <n v="0"/>
    <n v="0"/>
    <n v="0"/>
    <n v="4"/>
    <n v="5"/>
    <n v="0"/>
    <n v="0"/>
    <x v="0"/>
    <x v="0"/>
    <x v="0"/>
    <x v="0"/>
    <x v="0"/>
    <x v="0"/>
    <n v="0"/>
    <x v="72"/>
    <x v="3"/>
    <x v="3"/>
    <x v="1"/>
    <x v="0"/>
    <x v="1"/>
    <x v="1"/>
    <x v="0"/>
    <x v="0"/>
    <n v="78694.692400482527"/>
    <x v="1"/>
    <n v="66613.630880579018"/>
    <x v="3"/>
    <n v="9"/>
    <n v="139100"/>
  </r>
  <r>
    <x v="154"/>
    <x v="154"/>
    <n v="29727"/>
    <x v="4"/>
    <x v="0"/>
    <x v="3"/>
    <x v="0"/>
    <n v="11"/>
    <n v="15"/>
    <n v="0"/>
    <n v="0"/>
    <n v="0"/>
    <n v="0"/>
    <n v="0"/>
    <n v="0"/>
    <n v="0"/>
    <n v="0"/>
    <n v="5"/>
    <n v="0"/>
    <n v="0"/>
    <n v="0"/>
    <n v="10"/>
    <n v="-2"/>
    <n v="5"/>
    <n v="3"/>
    <x v="0"/>
    <x v="0"/>
    <x v="0"/>
    <x v="0"/>
    <x v="0"/>
    <x v="0"/>
    <n v="26"/>
    <x v="70"/>
    <x v="3"/>
    <x v="3"/>
    <x v="0"/>
    <x v="0"/>
    <x v="0"/>
    <x v="1"/>
    <x v="0"/>
    <x v="0"/>
    <n v="78694.692400482527"/>
    <x v="1"/>
    <n v="66613.630880579018"/>
    <x v="3"/>
    <n v="13"/>
    <n v="139100"/>
  </r>
  <r>
    <x v="155"/>
    <x v="155"/>
    <n v="3397"/>
    <x v="2"/>
    <x v="0"/>
    <x v="3"/>
    <x v="0"/>
    <n v="6"/>
    <n v="3"/>
    <n v="0"/>
    <n v="3"/>
    <n v="1"/>
    <n v="3"/>
    <n v="3"/>
    <n v="0"/>
    <n v="4"/>
    <n v="1"/>
    <n v="4"/>
    <n v="4"/>
    <n v="3"/>
    <n v="3"/>
    <n v="3"/>
    <n v="4"/>
    <n v="0"/>
    <n v="6"/>
    <x v="0"/>
    <x v="0"/>
    <x v="0"/>
    <x v="0"/>
    <x v="0"/>
    <x v="0"/>
    <n v="16"/>
    <x v="36"/>
    <x v="3"/>
    <x v="3"/>
    <x v="0"/>
    <x v="0"/>
    <x v="0"/>
    <x v="0"/>
    <x v="0"/>
    <x v="0"/>
    <n v="78694.692400482527"/>
    <x v="1"/>
    <n v="66613.630880579018"/>
    <x v="3"/>
    <n v="13"/>
    <n v="139100"/>
  </r>
  <r>
    <x v="156"/>
    <x v="156"/>
    <n v="8730"/>
    <x v="4"/>
    <x v="0"/>
    <x v="3"/>
    <x v="0"/>
    <n v="3"/>
    <n v="4"/>
    <n v="0"/>
    <n v="29"/>
    <n v="17"/>
    <n v="14"/>
    <n v="5"/>
    <n v="3"/>
    <n v="3"/>
    <n v="0"/>
    <n v="4"/>
    <n v="6"/>
    <n v="0"/>
    <n v="9"/>
    <n v="0"/>
    <n v="6"/>
    <n v="7"/>
    <n v="14"/>
    <x v="0"/>
    <x v="0"/>
    <x v="0"/>
    <x v="0"/>
    <x v="0"/>
    <x v="0"/>
    <n v="67"/>
    <x v="31"/>
    <x v="3"/>
    <x v="3"/>
    <x v="0"/>
    <x v="0"/>
    <x v="0"/>
    <x v="0"/>
    <x v="0"/>
    <x v="0"/>
    <n v="78694.692400482527"/>
    <x v="1"/>
    <n v="66613.630880579018"/>
    <x v="3"/>
    <n v="22"/>
    <n v="139100"/>
  </r>
  <r>
    <x v="157"/>
    <x v="157"/>
    <n v="3829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58"/>
    <x v="158"/>
    <n v="5474"/>
    <x v="7"/>
    <x v="0"/>
    <x v="3"/>
    <x v="0"/>
    <n v="10"/>
    <n v="9"/>
    <n v="14"/>
    <n v="30"/>
    <n v="12"/>
    <n v="12"/>
    <n v="15"/>
    <n v="7"/>
    <n v="5"/>
    <n v="10"/>
    <n v="15"/>
    <n v="4"/>
    <n v="8"/>
    <n v="8"/>
    <n v="3"/>
    <n v="8"/>
    <n v="16"/>
    <n v="9"/>
    <x v="0"/>
    <x v="0"/>
    <x v="0"/>
    <x v="0"/>
    <x v="0"/>
    <x v="0"/>
    <n v="87"/>
    <x v="76"/>
    <x v="3"/>
    <x v="3"/>
    <x v="0"/>
    <x v="0"/>
    <x v="0"/>
    <x v="0"/>
    <x v="0"/>
    <x v="0"/>
    <n v="78694.692400482527"/>
    <x v="1"/>
    <n v="66613.630880579018"/>
    <x v="3"/>
    <n v="43"/>
    <n v="139100"/>
  </r>
  <r>
    <x v="159"/>
    <x v="159"/>
    <n v="10343"/>
    <x v="5"/>
    <x v="0"/>
    <x v="29"/>
    <x v="0"/>
    <n v="3"/>
    <n v="5"/>
    <n v="3"/>
    <n v="9"/>
    <n v="3"/>
    <n v="8"/>
    <n v="5"/>
    <n v="3"/>
    <n v="3"/>
    <n v="3"/>
    <n v="3"/>
    <n v="5"/>
    <n v="5"/>
    <n v="3"/>
    <n v="5"/>
    <n v="6"/>
    <n v="4"/>
    <n v="8"/>
    <x v="0"/>
    <x v="0"/>
    <x v="0"/>
    <x v="0"/>
    <x v="0"/>
    <x v="0"/>
    <n v="31"/>
    <x v="67"/>
    <x v="3"/>
    <x v="3"/>
    <x v="0"/>
    <x v="0"/>
    <x v="0"/>
    <x v="0"/>
    <x v="0"/>
    <x v="0"/>
    <n v="1394.1995762012714"/>
    <x v="0"/>
    <n v="1180.1646732449994"/>
    <x v="3"/>
    <n v="23"/>
    <n v="2464.3740909826306"/>
  </r>
  <r>
    <x v="160"/>
    <x v="160"/>
    <n v="31211"/>
    <x v="2"/>
    <x v="1"/>
    <x v="3"/>
    <x v="0"/>
    <n v="3"/>
    <n v="5"/>
    <n v="0"/>
    <n v="6"/>
    <n v="12"/>
    <n v="1"/>
    <n v="4"/>
    <n v="0"/>
    <n v="6"/>
    <n v="1"/>
    <n v="0"/>
    <n v="0"/>
    <n v="5"/>
    <n v="1"/>
    <n v="0"/>
    <n v="0"/>
    <n v="0"/>
    <n v="0"/>
    <x v="0"/>
    <x v="0"/>
    <x v="0"/>
    <x v="0"/>
    <x v="0"/>
    <x v="0"/>
    <n v="27"/>
    <x v="77"/>
    <x v="3"/>
    <x v="3"/>
    <x v="1"/>
    <x v="0"/>
    <x v="0"/>
    <x v="0"/>
    <x v="0"/>
    <x v="0"/>
    <n v="78694.692400482527"/>
    <x v="1"/>
    <n v="66613.630880579018"/>
    <x v="3"/>
    <n v="6"/>
    <n v="139100"/>
  </r>
  <r>
    <x v="161"/>
    <x v="161"/>
    <n v="3007"/>
    <x v="4"/>
    <x v="0"/>
    <x v="30"/>
    <x v="0"/>
    <n v="12"/>
    <n v="17"/>
    <n v="0"/>
    <n v="17"/>
    <n v="24"/>
    <n v="38"/>
    <n v="18"/>
    <n v="0"/>
    <n v="12"/>
    <n v="10"/>
    <n v="5"/>
    <n v="3"/>
    <n v="5"/>
    <n v="11"/>
    <n v="5"/>
    <n v="6"/>
    <n v="12"/>
    <n v="3"/>
    <x v="0"/>
    <x v="0"/>
    <x v="0"/>
    <x v="0"/>
    <x v="0"/>
    <x v="0"/>
    <n v="108"/>
    <x v="20"/>
    <x v="3"/>
    <x v="3"/>
    <x v="0"/>
    <x v="0"/>
    <x v="0"/>
    <x v="0"/>
    <x v="0"/>
    <x v="0"/>
    <n v="1568.3328938505463"/>
    <x v="0"/>
    <n v="1327.5653707007823"/>
    <x v="3"/>
    <n v="39"/>
    <n v="2772.1705095993661"/>
  </r>
  <r>
    <x v="162"/>
    <x v="162"/>
    <n v="2897"/>
    <x v="5"/>
    <x v="0"/>
    <x v="17"/>
    <x v="0"/>
    <n v="10"/>
    <n v="15"/>
    <n v="0"/>
    <n v="0"/>
    <n v="0"/>
    <n v="0"/>
    <n v="0"/>
    <n v="0"/>
    <n v="0"/>
    <n v="0"/>
    <n v="0"/>
    <n v="0"/>
    <n v="0"/>
    <n v="6"/>
    <n v="7"/>
    <n v="9"/>
    <n v="15"/>
    <n v="10"/>
    <x v="0"/>
    <x v="0"/>
    <x v="0"/>
    <x v="0"/>
    <x v="0"/>
    <x v="0"/>
    <n v="25"/>
    <x v="62"/>
    <x v="3"/>
    <x v="3"/>
    <x v="0"/>
    <x v="0"/>
    <x v="0"/>
    <x v="1"/>
    <x v="0"/>
    <x v="0"/>
    <n v="1167.6911942098916"/>
    <x v="0"/>
    <n v="988.42943305186986"/>
    <x v="3"/>
    <n v="37"/>
    <n v="2064"/>
  </r>
  <r>
    <x v="163"/>
    <x v="163"/>
    <n v="5333"/>
    <x v="6"/>
    <x v="0"/>
    <x v="7"/>
    <x v="0"/>
    <n v="3"/>
    <n v="6"/>
    <n v="0"/>
    <n v="15"/>
    <n v="6"/>
    <n v="10"/>
    <n v="10"/>
    <n v="5"/>
    <n v="5"/>
    <n v="0"/>
    <n v="4"/>
    <n v="0"/>
    <n v="3"/>
    <n v="0"/>
    <n v="6"/>
    <n v="0"/>
    <n v="0"/>
    <n v="12"/>
    <x v="0"/>
    <x v="0"/>
    <x v="0"/>
    <x v="0"/>
    <x v="0"/>
    <x v="0"/>
    <n v="40"/>
    <x v="59"/>
    <x v="3"/>
    <x v="3"/>
    <x v="0"/>
    <x v="0"/>
    <x v="0"/>
    <x v="0"/>
    <x v="0"/>
    <x v="0"/>
    <n v="11118.614153766845"/>
    <x v="0"/>
    <n v="9411.7053710990131"/>
    <x v="3"/>
    <n v="9"/>
    <n v="19653.158067105996"/>
  </r>
  <r>
    <x v="164"/>
    <x v="164"/>
    <n v="4986"/>
    <x v="6"/>
    <x v="0"/>
    <x v="7"/>
    <x v="0"/>
    <n v="0"/>
    <n v="6"/>
    <n v="0"/>
    <n v="8"/>
    <n v="0"/>
    <n v="8"/>
    <n v="3"/>
    <n v="0"/>
    <n v="0"/>
    <n v="4"/>
    <n v="4"/>
    <n v="4"/>
    <n v="5"/>
    <n v="4"/>
    <n v="5"/>
    <n v="0"/>
    <n v="0"/>
    <n v="0"/>
    <x v="0"/>
    <x v="0"/>
    <x v="0"/>
    <x v="0"/>
    <x v="0"/>
    <x v="0"/>
    <n v="22"/>
    <x v="65"/>
    <x v="3"/>
    <x v="3"/>
    <x v="1"/>
    <x v="0"/>
    <x v="0"/>
    <x v="0"/>
    <x v="0"/>
    <x v="0"/>
    <n v="11118.614153766845"/>
    <x v="0"/>
    <n v="9411.7053710990131"/>
    <x v="3"/>
    <n v="14"/>
    <n v="19653.158067105996"/>
  </r>
  <r>
    <x v="165"/>
    <x v="165"/>
    <n v="7164"/>
    <x v="6"/>
    <x v="2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118.614153766845"/>
    <x v="0"/>
    <n v="9411.7053710990131"/>
    <x v="3"/>
    <n v="0"/>
    <n v="19653.158067105996"/>
  </r>
  <r>
    <x v="166"/>
    <x v="166"/>
    <n v="8182"/>
    <x v="8"/>
    <x v="0"/>
    <x v="3"/>
    <x v="0"/>
    <n v="0"/>
    <n v="2"/>
    <n v="0"/>
    <n v="0"/>
    <n v="0"/>
    <n v="2"/>
    <n v="0"/>
    <n v="0"/>
    <n v="0"/>
    <n v="0"/>
    <n v="0"/>
    <n v="0"/>
    <n v="0"/>
    <n v="2"/>
    <n v="1"/>
    <n v="0"/>
    <n v="0"/>
    <n v="0"/>
    <x v="0"/>
    <x v="0"/>
    <x v="0"/>
    <x v="0"/>
    <x v="0"/>
    <x v="0"/>
    <n v="4"/>
    <x v="45"/>
    <x v="3"/>
    <x v="3"/>
    <x v="1"/>
    <x v="0"/>
    <x v="0"/>
    <x v="0"/>
    <x v="0"/>
    <x v="0"/>
    <n v="78694.692400482527"/>
    <x v="1"/>
    <n v="66613.630880579018"/>
    <x v="3"/>
    <n v="3"/>
    <n v="139100"/>
  </r>
  <r>
    <x v="167"/>
    <x v="167"/>
    <n v="8078"/>
    <x v="8"/>
    <x v="0"/>
    <x v="3"/>
    <x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x v="0"/>
    <x v="0"/>
    <x v="0"/>
    <x v="0"/>
    <x v="0"/>
    <x v="0"/>
    <n v="1"/>
    <x v="64"/>
    <x v="3"/>
    <x v="3"/>
    <x v="1"/>
    <x v="0"/>
    <x v="0"/>
    <x v="1"/>
    <x v="0"/>
    <x v="0"/>
    <n v="78694.692400482527"/>
    <x v="1"/>
    <n v="66613.630880579018"/>
    <x v="3"/>
    <n v="1"/>
    <n v="139100"/>
  </r>
  <r>
    <x v="168"/>
    <x v="168"/>
    <n v="336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69"/>
    <x v="169"/>
    <n v="8944"/>
    <x v="8"/>
    <x v="2"/>
    <x v="3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70"/>
    <x v="170"/>
    <n v="27917"/>
    <x v="8"/>
    <x v="2"/>
    <x v="3"/>
    <x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71"/>
    <x v="171"/>
    <n v="28153"/>
    <x v="2"/>
    <x v="0"/>
    <x v="3"/>
    <x v="0"/>
    <n v="0"/>
    <n v="0"/>
    <n v="1"/>
    <n v="0"/>
    <n v="0"/>
    <n v="0"/>
    <n v="2"/>
    <n v="1"/>
    <n v="0"/>
    <n v="0"/>
    <n v="0"/>
    <n v="2"/>
    <n v="1"/>
    <n v="0"/>
    <n v="0"/>
    <n v="13"/>
    <n v="0"/>
    <n v="4"/>
    <x v="0"/>
    <x v="0"/>
    <x v="0"/>
    <x v="0"/>
    <x v="0"/>
    <x v="0"/>
    <n v="1"/>
    <x v="34"/>
    <x v="3"/>
    <x v="3"/>
    <x v="0"/>
    <x v="0"/>
    <x v="0"/>
    <x v="1"/>
    <x v="0"/>
    <x v="0"/>
    <n v="78694.692400482527"/>
    <x v="1"/>
    <n v="66613.630880579018"/>
    <x v="3"/>
    <n v="14"/>
    <n v="139100"/>
  </r>
  <r>
    <x v="172"/>
    <x v="172"/>
    <n v="5903"/>
    <x v="8"/>
    <x v="2"/>
    <x v="3"/>
    <x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9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73"/>
    <x v="173"/>
    <n v="8421"/>
    <x v="8"/>
    <x v="1"/>
    <x v="3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74"/>
    <x v="174"/>
    <n v="29025"/>
    <x v="8"/>
    <x v="2"/>
    <x v="15"/>
    <x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7"/>
    <x v="7"/>
    <x v="3"/>
    <x v="3"/>
    <x v="1"/>
    <x v="1"/>
    <x v="0"/>
    <x v="1"/>
    <x v="0"/>
    <x v="0"/>
    <n v="0"/>
    <x v="0"/>
    <n v="0"/>
    <x v="3"/>
    <n v="0"/>
    <n v="0"/>
  </r>
  <r>
    <x v="175"/>
    <x v="175"/>
    <n v="6941"/>
    <x v="4"/>
    <x v="0"/>
    <x v="3"/>
    <x v="0"/>
    <n v="3"/>
    <n v="9"/>
    <n v="1"/>
    <n v="0"/>
    <n v="0"/>
    <n v="4"/>
    <n v="4"/>
    <n v="3"/>
    <n v="5"/>
    <n v="4"/>
    <n v="3"/>
    <n v="6"/>
    <n v="0"/>
    <n v="5"/>
    <n v="4"/>
    <n v="4"/>
    <n v="3"/>
    <n v="3"/>
    <x v="0"/>
    <x v="0"/>
    <x v="0"/>
    <x v="0"/>
    <x v="0"/>
    <x v="0"/>
    <n v="17"/>
    <x v="36"/>
    <x v="3"/>
    <x v="3"/>
    <x v="0"/>
    <x v="0"/>
    <x v="0"/>
    <x v="0"/>
    <x v="0"/>
    <x v="0"/>
    <n v="78694.692400482527"/>
    <x v="1"/>
    <n v="66613.630880579018"/>
    <x v="3"/>
    <n v="16"/>
    <n v="139100"/>
  </r>
  <r>
    <x v="176"/>
    <x v="176"/>
    <n v="7380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77"/>
    <x v="177"/>
    <n v="5706"/>
    <x v="4"/>
    <x v="2"/>
    <x v="3"/>
    <x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78"/>
    <x v="178"/>
    <n v="29657"/>
    <x v="2"/>
    <x v="0"/>
    <x v="3"/>
    <x v="0"/>
    <n v="4"/>
    <n v="0"/>
    <n v="4"/>
    <n v="4"/>
    <n v="0"/>
    <n v="5"/>
    <n v="6"/>
    <n v="4"/>
    <n v="0"/>
    <n v="3"/>
    <n v="0"/>
    <n v="2"/>
    <n v="4"/>
    <n v="1"/>
    <n v="4"/>
    <n v="5"/>
    <n v="3"/>
    <n v="0"/>
    <x v="0"/>
    <x v="0"/>
    <x v="0"/>
    <x v="0"/>
    <x v="0"/>
    <x v="0"/>
    <n v="17"/>
    <x v="78"/>
    <x v="3"/>
    <x v="3"/>
    <x v="1"/>
    <x v="0"/>
    <x v="0"/>
    <x v="0"/>
    <x v="0"/>
    <x v="0"/>
    <n v="78694.692400482527"/>
    <x v="1"/>
    <n v="66613.630880579018"/>
    <x v="3"/>
    <n v="17"/>
    <n v="139100"/>
  </r>
  <r>
    <x v="179"/>
    <x v="179"/>
    <n v="27639"/>
    <x v="3"/>
    <x v="0"/>
    <x v="31"/>
    <x v="0"/>
    <n v="0"/>
    <n v="3"/>
    <n v="0"/>
    <n v="3"/>
    <n v="0"/>
    <n v="0"/>
    <n v="3"/>
    <n v="0"/>
    <n v="3"/>
    <n v="0"/>
    <n v="0"/>
    <n v="3"/>
    <n v="0"/>
    <n v="3"/>
    <n v="0"/>
    <n v="0"/>
    <n v="0"/>
    <n v="1"/>
    <x v="0"/>
    <x v="0"/>
    <x v="0"/>
    <x v="0"/>
    <x v="0"/>
    <x v="0"/>
    <n v="6"/>
    <x v="79"/>
    <x v="3"/>
    <x v="3"/>
    <x v="0"/>
    <x v="0"/>
    <x v="0"/>
    <x v="1"/>
    <x v="0"/>
    <x v="0"/>
    <n v="106.50529066470499"/>
    <x v="0"/>
    <n v="90.15479828121083"/>
    <x v="3"/>
    <n v="3"/>
    <n v="188.25775258217573"/>
  </r>
  <r>
    <x v="180"/>
    <x v="180"/>
    <n v="8672"/>
    <x v="7"/>
    <x v="1"/>
    <x v="3"/>
    <x v="0"/>
    <n v="1"/>
    <n v="0"/>
    <n v="0"/>
    <n v="3"/>
    <n v="1"/>
    <n v="3"/>
    <n v="4"/>
    <n v="1"/>
    <n v="-1"/>
    <n v="5"/>
    <n v="0"/>
    <n v="0"/>
    <n v="0"/>
    <n v="0"/>
    <n v="0"/>
    <n v="0"/>
    <n v="0"/>
    <n v="0"/>
    <x v="0"/>
    <x v="0"/>
    <x v="0"/>
    <x v="0"/>
    <x v="0"/>
    <x v="0"/>
    <n v="8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181"/>
    <x v="181"/>
    <n v="5992"/>
    <x v="7"/>
    <x v="0"/>
    <x v="3"/>
    <x v="0"/>
    <n v="5"/>
    <n v="3"/>
    <n v="0"/>
    <n v="3"/>
    <n v="6"/>
    <n v="4"/>
    <n v="8"/>
    <n v="4"/>
    <n v="5"/>
    <n v="1"/>
    <n v="0"/>
    <n v="0"/>
    <n v="0"/>
    <n v="0"/>
    <n v="0"/>
    <n v="0"/>
    <n v="5"/>
    <n v="6"/>
    <x v="0"/>
    <x v="0"/>
    <x v="0"/>
    <x v="0"/>
    <x v="0"/>
    <x v="0"/>
    <n v="21"/>
    <x v="46"/>
    <x v="3"/>
    <x v="3"/>
    <x v="0"/>
    <x v="0"/>
    <x v="0"/>
    <x v="0"/>
    <x v="0"/>
    <x v="0"/>
    <n v="78694.692400482527"/>
    <x v="1"/>
    <n v="66613.630880579018"/>
    <x v="3"/>
    <n v="5"/>
    <n v="139100"/>
  </r>
  <r>
    <x v="182"/>
    <x v="182"/>
    <n v="3421"/>
    <x v="4"/>
    <x v="1"/>
    <x v="32"/>
    <x v="0"/>
    <n v="10"/>
    <n v="15"/>
    <n v="15"/>
    <n v="17"/>
    <n v="14"/>
    <n v="27"/>
    <n v="16"/>
    <n v="11"/>
    <n v="4"/>
    <n v="6"/>
    <n v="6"/>
    <n v="10"/>
    <n v="7"/>
    <n v="14"/>
    <n v="0"/>
    <n v="0"/>
    <n v="0"/>
    <n v="0"/>
    <x v="0"/>
    <x v="0"/>
    <x v="0"/>
    <x v="0"/>
    <x v="0"/>
    <x v="0"/>
    <n v="98"/>
    <x v="59"/>
    <x v="3"/>
    <x v="3"/>
    <x v="1"/>
    <x v="0"/>
    <x v="0"/>
    <x v="0"/>
    <x v="0"/>
    <x v="0"/>
    <n v="468.79323417576273"/>
    <x v="0"/>
    <n v="396.82497647713819"/>
    <x v="3"/>
    <n v="21"/>
    <n v="828.63452266888544"/>
  </r>
  <r>
    <x v="183"/>
    <x v="183"/>
    <n v="3382"/>
    <x v="6"/>
    <x v="0"/>
    <x v="7"/>
    <x v="0"/>
    <n v="12"/>
    <n v="15"/>
    <n v="0"/>
    <n v="16"/>
    <n v="15"/>
    <n v="25"/>
    <n v="11"/>
    <n v="13"/>
    <n v="3"/>
    <n v="4"/>
    <n v="10"/>
    <n v="12"/>
    <n v="10"/>
    <n v="16"/>
    <n v="3"/>
    <n v="10"/>
    <n v="24"/>
    <n v="40"/>
    <x v="0"/>
    <x v="0"/>
    <x v="0"/>
    <x v="0"/>
    <x v="0"/>
    <x v="0"/>
    <n v="83"/>
    <x v="23"/>
    <x v="3"/>
    <x v="3"/>
    <x v="0"/>
    <x v="0"/>
    <x v="0"/>
    <x v="0"/>
    <x v="0"/>
    <x v="0"/>
    <n v="11118.614153766845"/>
    <x v="0"/>
    <n v="9411.7053710990131"/>
    <x v="3"/>
    <n v="63"/>
    <n v="19653.158067105996"/>
  </r>
  <r>
    <x v="184"/>
    <x v="184"/>
    <n v="6840"/>
    <x v="4"/>
    <x v="2"/>
    <x v="3"/>
    <x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3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85"/>
    <x v="185"/>
    <n v="9929"/>
    <x v="4"/>
    <x v="0"/>
    <x v="3"/>
    <x v="0"/>
    <n v="3"/>
    <n v="0"/>
    <n v="3"/>
    <n v="3"/>
    <n v="0"/>
    <n v="3"/>
    <n v="3"/>
    <n v="0"/>
    <n v="3"/>
    <n v="3"/>
    <n v="1"/>
    <n v="0"/>
    <n v="1"/>
    <n v="0"/>
    <n v="1"/>
    <n v="0"/>
    <n v="2"/>
    <n v="3"/>
    <x v="0"/>
    <x v="0"/>
    <x v="0"/>
    <x v="0"/>
    <x v="0"/>
    <x v="0"/>
    <n v="12"/>
    <x v="27"/>
    <x v="3"/>
    <x v="3"/>
    <x v="0"/>
    <x v="0"/>
    <x v="0"/>
    <x v="0"/>
    <x v="0"/>
    <x v="0"/>
    <n v="78694.692400482527"/>
    <x v="1"/>
    <n v="66613.630880579018"/>
    <x v="3"/>
    <n v="4"/>
    <n v="139100"/>
  </r>
  <r>
    <x v="186"/>
    <x v="186"/>
    <n v="7197"/>
    <x v="3"/>
    <x v="0"/>
    <x v="3"/>
    <x v="0"/>
    <n v="3"/>
    <n v="0"/>
    <n v="0"/>
    <n v="0"/>
    <n v="4"/>
    <n v="0"/>
    <n v="3"/>
    <n v="0"/>
    <n v="0"/>
    <n v="0"/>
    <n v="4"/>
    <n v="0"/>
    <n v="0"/>
    <n v="3"/>
    <n v="0"/>
    <n v="3"/>
    <n v="4"/>
    <n v="0"/>
    <x v="0"/>
    <x v="0"/>
    <x v="0"/>
    <x v="0"/>
    <x v="0"/>
    <x v="0"/>
    <n v="7"/>
    <x v="69"/>
    <x v="3"/>
    <x v="3"/>
    <x v="1"/>
    <x v="0"/>
    <x v="0"/>
    <x v="1"/>
    <x v="0"/>
    <x v="0"/>
    <n v="78694.692400482527"/>
    <x v="1"/>
    <n v="66613.630880579018"/>
    <x v="3"/>
    <n v="10"/>
    <n v="139100"/>
  </r>
  <r>
    <x v="187"/>
    <x v="187"/>
    <n v="9840"/>
    <x v="3"/>
    <x v="2"/>
    <x v="3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7.12749385599871"/>
    <x v="0"/>
    <n v="99.146300769363506"/>
    <x v="3"/>
    <n v="0"/>
    <n v="207.03345928917466"/>
  </r>
  <r>
    <x v="188"/>
    <x v="188"/>
    <n v="980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89"/>
    <x v="189"/>
    <n v="1132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90"/>
    <x v="190"/>
    <n v="7115"/>
    <x v="8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51"/>
    <n v="0"/>
    <x v="0"/>
    <x v="0"/>
    <x v="0"/>
    <x v="0"/>
    <x v="0"/>
    <x v="0"/>
    <n v="0"/>
    <x v="80"/>
    <x v="3"/>
    <x v="3"/>
    <x v="1"/>
    <x v="0"/>
    <x v="1"/>
    <x v="1"/>
    <x v="0"/>
    <x v="0"/>
    <n v="78694.692400482527"/>
    <x v="1"/>
    <n v="66613.630880579018"/>
    <x v="3"/>
    <n v="51"/>
    <n v="139100"/>
  </r>
  <r>
    <x v="191"/>
    <x v="191"/>
    <n v="31586"/>
    <x v="8"/>
    <x v="2"/>
    <x v="3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92"/>
    <x v="192"/>
    <n v="4568"/>
    <x v="6"/>
    <x v="0"/>
    <x v="34"/>
    <x v="0"/>
    <n v="3"/>
    <n v="3"/>
    <n v="5"/>
    <n v="3"/>
    <n v="4"/>
    <n v="5"/>
    <n v="3"/>
    <n v="4"/>
    <n v="4"/>
    <n v="0"/>
    <n v="4"/>
    <n v="3"/>
    <n v="6"/>
    <n v="0"/>
    <n v="6"/>
    <n v="0"/>
    <n v="0"/>
    <n v="7"/>
    <x v="0"/>
    <x v="0"/>
    <x v="0"/>
    <x v="0"/>
    <x v="0"/>
    <x v="0"/>
    <n v="23"/>
    <x v="36"/>
    <x v="3"/>
    <x v="3"/>
    <x v="0"/>
    <x v="0"/>
    <x v="0"/>
    <x v="0"/>
    <x v="0"/>
    <x v="0"/>
    <n v="261.93848009650185"/>
    <x v="0"/>
    <n v="221.72617611580219"/>
    <x v="3"/>
    <n v="12"/>
    <n v="463"/>
  </r>
  <r>
    <x v="193"/>
    <x v="193"/>
    <n v="712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94"/>
    <x v="194"/>
    <n v="1105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95"/>
    <x v="195"/>
    <n v="3133"/>
    <x v="7"/>
    <x v="0"/>
    <x v="3"/>
    <x v="0"/>
    <n v="4"/>
    <n v="0"/>
    <n v="0"/>
    <n v="3"/>
    <n v="3"/>
    <n v="0"/>
    <n v="0"/>
    <n v="0"/>
    <n v="7"/>
    <n v="0"/>
    <n v="5"/>
    <n v="0"/>
    <n v="0"/>
    <n v="13"/>
    <n v="4"/>
    <n v="6"/>
    <n v="5"/>
    <n v="8"/>
    <x v="0"/>
    <x v="0"/>
    <x v="0"/>
    <x v="0"/>
    <x v="0"/>
    <x v="0"/>
    <n v="10"/>
    <x v="31"/>
    <x v="3"/>
    <x v="3"/>
    <x v="0"/>
    <x v="0"/>
    <x v="0"/>
    <x v="1"/>
    <x v="0"/>
    <x v="0"/>
    <n v="78694.692400482527"/>
    <x v="1"/>
    <n v="66613.630880579018"/>
    <x v="3"/>
    <n v="28"/>
    <n v="139100"/>
  </r>
  <r>
    <x v="196"/>
    <x v="196"/>
    <n v="6129"/>
    <x v="4"/>
    <x v="0"/>
    <x v="3"/>
    <x v="0"/>
    <n v="0"/>
    <n v="13"/>
    <n v="8"/>
    <n v="0"/>
    <n v="0"/>
    <n v="6"/>
    <n v="6"/>
    <n v="15"/>
    <n v="3"/>
    <n v="13"/>
    <n v="6"/>
    <n v="5"/>
    <n v="10"/>
    <n v="10"/>
    <n v="5"/>
    <n v="6"/>
    <n v="6"/>
    <n v="12"/>
    <x v="0"/>
    <x v="0"/>
    <x v="0"/>
    <x v="0"/>
    <x v="0"/>
    <x v="0"/>
    <n v="27"/>
    <x v="81"/>
    <x v="3"/>
    <x v="3"/>
    <x v="0"/>
    <x v="0"/>
    <x v="0"/>
    <x v="0"/>
    <x v="0"/>
    <x v="0"/>
    <n v="78694.692400482527"/>
    <x v="1"/>
    <n v="66613.630880579018"/>
    <x v="3"/>
    <n v="37"/>
    <n v="139100"/>
  </r>
  <r>
    <x v="197"/>
    <x v="197"/>
    <n v="11609"/>
    <x v="5"/>
    <x v="0"/>
    <x v="6"/>
    <x v="0"/>
    <n v="8"/>
    <n v="7"/>
    <n v="0"/>
    <n v="20"/>
    <n v="9"/>
    <n v="26"/>
    <n v="6"/>
    <n v="6"/>
    <n v="0"/>
    <n v="4"/>
    <n v="3"/>
    <n v="3"/>
    <n v="16"/>
    <n v="7"/>
    <n v="1"/>
    <n v="0"/>
    <n v="13"/>
    <n v="9"/>
    <x v="0"/>
    <x v="0"/>
    <x v="0"/>
    <x v="0"/>
    <x v="0"/>
    <x v="0"/>
    <n v="70"/>
    <x v="82"/>
    <x v="3"/>
    <x v="3"/>
    <x v="0"/>
    <x v="0"/>
    <x v="0"/>
    <x v="0"/>
    <x v="0"/>
    <x v="0"/>
    <n v="1709.6718938480099"/>
    <x v="0"/>
    <n v="1447.2062726176118"/>
    <x v="3"/>
    <n v="37"/>
    <n v="3022"/>
  </r>
  <r>
    <x v="198"/>
    <x v="198"/>
    <n v="10594"/>
    <x v="3"/>
    <x v="0"/>
    <x v="3"/>
    <x v="0"/>
    <n v="4"/>
    <n v="0"/>
    <n v="0"/>
    <n v="4"/>
    <n v="0"/>
    <n v="0"/>
    <n v="3"/>
    <n v="0"/>
    <n v="3"/>
    <n v="3"/>
    <n v="3"/>
    <n v="3"/>
    <n v="3"/>
    <n v="0"/>
    <n v="3"/>
    <n v="0"/>
    <n v="3"/>
    <n v="3"/>
    <x v="0"/>
    <x v="0"/>
    <x v="0"/>
    <x v="0"/>
    <x v="0"/>
    <x v="0"/>
    <n v="8"/>
    <x v="32"/>
    <x v="3"/>
    <x v="3"/>
    <x v="0"/>
    <x v="0"/>
    <x v="0"/>
    <x v="1"/>
    <x v="0"/>
    <x v="0"/>
    <n v="78694.692400482527"/>
    <x v="1"/>
    <n v="66613.630880579018"/>
    <x v="3"/>
    <n v="9"/>
    <n v="139100"/>
  </r>
  <r>
    <x v="199"/>
    <x v="199"/>
    <n v="2895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00"/>
    <x v="200"/>
    <n v="11080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01"/>
    <x v="201"/>
    <n v="7087"/>
    <x v="2"/>
    <x v="0"/>
    <x v="3"/>
    <x v="0"/>
    <n v="16"/>
    <n v="17"/>
    <n v="1"/>
    <n v="13"/>
    <n v="12"/>
    <n v="16"/>
    <n v="21"/>
    <n v="6"/>
    <n v="2"/>
    <n v="18"/>
    <n v="3"/>
    <n v="3"/>
    <n v="10"/>
    <n v="8"/>
    <n v="11"/>
    <n v="6"/>
    <n v="7"/>
    <n v="18"/>
    <x v="0"/>
    <x v="0"/>
    <x v="0"/>
    <x v="0"/>
    <x v="0"/>
    <x v="0"/>
    <n v="75"/>
    <x v="83"/>
    <x v="3"/>
    <x v="3"/>
    <x v="0"/>
    <x v="0"/>
    <x v="0"/>
    <x v="0"/>
    <x v="0"/>
    <x v="0"/>
    <n v="78694.692400482527"/>
    <x v="1"/>
    <n v="66613.630880579018"/>
    <x v="3"/>
    <n v="42"/>
    <n v="139100"/>
  </r>
  <r>
    <x v="202"/>
    <x v="202"/>
    <n v="3001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03"/>
    <x v="203"/>
    <n v="10873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04"/>
    <x v="204"/>
    <n v="3328"/>
    <x v="5"/>
    <x v="0"/>
    <x v="29"/>
    <x v="0"/>
    <n v="0"/>
    <n v="4"/>
    <n v="0"/>
    <n v="13"/>
    <n v="6"/>
    <n v="6"/>
    <n v="6"/>
    <n v="5"/>
    <n v="1"/>
    <n v="0"/>
    <n v="0"/>
    <n v="0"/>
    <n v="5"/>
    <n v="4"/>
    <n v="6"/>
    <n v="1"/>
    <n v="8"/>
    <n v="5"/>
    <x v="0"/>
    <x v="0"/>
    <x v="0"/>
    <x v="0"/>
    <x v="0"/>
    <x v="0"/>
    <n v="29"/>
    <x v="84"/>
    <x v="3"/>
    <x v="3"/>
    <x v="0"/>
    <x v="0"/>
    <x v="0"/>
    <x v="0"/>
    <x v="0"/>
    <x v="0"/>
    <n v="1394.1995762012714"/>
    <x v="0"/>
    <n v="1180.1646732449994"/>
    <x v="3"/>
    <n v="24"/>
    <n v="2464.3740909826306"/>
  </r>
  <r>
    <x v="205"/>
    <x v="205"/>
    <n v="31653"/>
    <x v="3"/>
    <x v="1"/>
    <x v="3"/>
    <x v="0"/>
    <n v="0"/>
    <n v="0"/>
    <n v="0"/>
    <n v="3"/>
    <n v="4"/>
    <n v="6"/>
    <n v="3"/>
    <n v="0"/>
    <n v="0"/>
    <n v="0"/>
    <n v="0"/>
    <n v="0"/>
    <n v="0"/>
    <n v="0"/>
    <n v="0"/>
    <n v="0"/>
    <n v="0"/>
    <n v="0"/>
    <x v="0"/>
    <x v="0"/>
    <x v="0"/>
    <x v="0"/>
    <x v="0"/>
    <x v="0"/>
    <n v="13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206"/>
    <x v="206"/>
    <n v="8684"/>
    <x v="2"/>
    <x v="0"/>
    <x v="3"/>
    <x v="0"/>
    <n v="61"/>
    <n v="67"/>
    <n v="0"/>
    <n v="0"/>
    <n v="10"/>
    <n v="35"/>
    <n v="27"/>
    <n v="0"/>
    <n v="10"/>
    <n v="0"/>
    <n v="15"/>
    <n v="0"/>
    <n v="12"/>
    <n v="30"/>
    <n v="0"/>
    <n v="0"/>
    <n v="19"/>
    <n v="28"/>
    <x v="0"/>
    <x v="0"/>
    <x v="0"/>
    <x v="0"/>
    <x v="0"/>
    <x v="0"/>
    <n v="173"/>
    <x v="85"/>
    <x v="3"/>
    <x v="3"/>
    <x v="0"/>
    <x v="0"/>
    <x v="0"/>
    <x v="0"/>
    <x v="0"/>
    <x v="0"/>
    <n v="78694.692400482527"/>
    <x v="1"/>
    <n v="66613.630880579018"/>
    <x v="3"/>
    <n v="61"/>
    <n v="139100"/>
  </r>
  <r>
    <x v="207"/>
    <x v="207"/>
    <n v="11458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08"/>
    <x v="208"/>
    <n v="2815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09"/>
    <x v="209"/>
    <n v="6939"/>
    <x v="2"/>
    <x v="1"/>
    <x v="3"/>
    <x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10"/>
    <x v="210"/>
    <n v="2884"/>
    <x v="0"/>
    <x v="1"/>
    <x v="3"/>
    <x v="0"/>
    <n v="0"/>
    <n v="0"/>
    <n v="0"/>
    <n v="0"/>
    <n v="0"/>
    <n v="0"/>
    <n v="0"/>
    <n v="0"/>
    <n v="0"/>
    <n v="0"/>
    <n v="0"/>
    <n v="0"/>
    <n v="6"/>
    <n v="1"/>
    <n v="0"/>
    <n v="0"/>
    <n v="0"/>
    <n v="0"/>
    <x v="0"/>
    <x v="0"/>
    <x v="0"/>
    <x v="0"/>
    <x v="0"/>
    <x v="0"/>
    <n v="0"/>
    <x v="27"/>
    <x v="3"/>
    <x v="3"/>
    <x v="1"/>
    <x v="0"/>
    <x v="1"/>
    <x v="1"/>
    <x v="0"/>
    <x v="0"/>
    <n v="78694.692400482527"/>
    <x v="1"/>
    <n v="66613.630880579018"/>
    <x v="3"/>
    <n v="7"/>
    <n v="139100"/>
  </r>
  <r>
    <x v="211"/>
    <x v="211"/>
    <n v="3386"/>
    <x v="4"/>
    <x v="0"/>
    <x v="3"/>
    <x v="0"/>
    <n v="0"/>
    <n v="0"/>
    <n v="0"/>
    <n v="0"/>
    <n v="3"/>
    <n v="4"/>
    <n v="3"/>
    <n v="3"/>
    <n v="4"/>
    <n v="5"/>
    <n v="0"/>
    <n v="0"/>
    <n v="4"/>
    <n v="0"/>
    <n v="3"/>
    <n v="4"/>
    <n v="3"/>
    <n v="0"/>
    <x v="0"/>
    <x v="0"/>
    <x v="0"/>
    <x v="0"/>
    <x v="0"/>
    <x v="0"/>
    <n v="7"/>
    <x v="65"/>
    <x v="3"/>
    <x v="3"/>
    <x v="1"/>
    <x v="0"/>
    <x v="0"/>
    <x v="0"/>
    <x v="0"/>
    <x v="0"/>
    <n v="78694.692400482527"/>
    <x v="1"/>
    <n v="66613.630880579018"/>
    <x v="3"/>
    <n v="14"/>
    <n v="139100"/>
  </r>
  <r>
    <x v="212"/>
    <x v="212"/>
    <n v="27628"/>
    <x v="3"/>
    <x v="1"/>
    <x v="3"/>
    <x v="0"/>
    <n v="0"/>
    <n v="0"/>
    <n v="0"/>
    <n v="29"/>
    <n v="32"/>
    <n v="2"/>
    <n v="10"/>
    <n v="13"/>
    <n v="0"/>
    <n v="13"/>
    <n v="8"/>
    <n v="0"/>
    <n v="0"/>
    <n v="0"/>
    <n v="0"/>
    <n v="0"/>
    <n v="0"/>
    <n v="0"/>
    <x v="0"/>
    <x v="0"/>
    <x v="0"/>
    <x v="0"/>
    <x v="0"/>
    <x v="0"/>
    <n v="63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213"/>
    <x v="213"/>
    <n v="6354"/>
    <x v="4"/>
    <x v="0"/>
    <x v="3"/>
    <x v="0"/>
    <n v="3"/>
    <n v="0"/>
    <n v="0"/>
    <n v="4"/>
    <n v="0"/>
    <n v="0"/>
    <n v="0"/>
    <n v="0"/>
    <n v="3"/>
    <n v="3"/>
    <n v="4"/>
    <n v="0"/>
    <n v="0"/>
    <n v="2"/>
    <n v="1"/>
    <n v="0"/>
    <n v="1"/>
    <n v="2"/>
    <x v="0"/>
    <x v="0"/>
    <x v="0"/>
    <x v="0"/>
    <x v="0"/>
    <x v="0"/>
    <n v="7"/>
    <x v="77"/>
    <x v="3"/>
    <x v="3"/>
    <x v="0"/>
    <x v="0"/>
    <x v="0"/>
    <x v="1"/>
    <x v="0"/>
    <x v="0"/>
    <n v="78694.692400482527"/>
    <x v="1"/>
    <n v="66613.630880579018"/>
    <x v="3"/>
    <n v="4"/>
    <n v="139100"/>
  </r>
  <r>
    <x v="214"/>
    <x v="214"/>
    <n v="10024"/>
    <x v="3"/>
    <x v="0"/>
    <x v="3"/>
    <x v="0"/>
    <n v="3"/>
    <n v="0"/>
    <n v="0"/>
    <n v="6"/>
    <n v="0"/>
    <n v="0"/>
    <n v="0"/>
    <n v="0"/>
    <n v="3"/>
    <n v="0"/>
    <n v="0"/>
    <n v="4"/>
    <n v="0"/>
    <n v="0"/>
    <n v="3"/>
    <n v="3"/>
    <n v="2"/>
    <n v="0"/>
    <x v="0"/>
    <x v="0"/>
    <x v="0"/>
    <x v="0"/>
    <x v="0"/>
    <x v="0"/>
    <n v="9"/>
    <x v="10"/>
    <x v="3"/>
    <x v="3"/>
    <x v="1"/>
    <x v="0"/>
    <x v="0"/>
    <x v="1"/>
    <x v="0"/>
    <x v="0"/>
    <n v="78694.692400482527"/>
    <x v="1"/>
    <n v="66613.630880579018"/>
    <x v="3"/>
    <n v="8"/>
    <n v="139100"/>
  </r>
  <r>
    <x v="215"/>
    <x v="215"/>
    <n v="5580"/>
    <x v="3"/>
    <x v="1"/>
    <x v="3"/>
    <x v="0"/>
    <n v="4"/>
    <n v="5"/>
    <n v="0"/>
    <n v="0"/>
    <n v="3"/>
    <n v="3"/>
    <n v="4"/>
    <n v="0"/>
    <n v="0"/>
    <n v="0"/>
    <n v="0"/>
    <n v="0"/>
    <n v="0"/>
    <n v="0"/>
    <n v="0"/>
    <n v="0"/>
    <n v="0"/>
    <n v="0"/>
    <x v="0"/>
    <x v="0"/>
    <x v="0"/>
    <x v="0"/>
    <x v="0"/>
    <x v="0"/>
    <n v="15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216"/>
    <x v="216"/>
    <n v="5767"/>
    <x v="3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17"/>
    <x v="217"/>
    <n v="8193"/>
    <x v="3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18"/>
    <x v="218"/>
    <n v="30523"/>
    <x v="4"/>
    <x v="0"/>
    <x v="3"/>
    <x v="0"/>
    <n v="6"/>
    <n v="3"/>
    <n v="0"/>
    <n v="0"/>
    <n v="0"/>
    <n v="3"/>
    <n v="5"/>
    <n v="3"/>
    <n v="3"/>
    <n v="8"/>
    <n v="7"/>
    <n v="3"/>
    <n v="8"/>
    <n v="3"/>
    <n v="6"/>
    <n v="3"/>
    <n v="6"/>
    <n v="1"/>
    <x v="0"/>
    <x v="0"/>
    <x v="0"/>
    <x v="0"/>
    <x v="0"/>
    <x v="0"/>
    <n v="12"/>
    <x v="4"/>
    <x v="3"/>
    <x v="3"/>
    <x v="0"/>
    <x v="0"/>
    <x v="0"/>
    <x v="0"/>
    <x v="0"/>
    <x v="0"/>
    <n v="78694.692400482527"/>
    <x v="1"/>
    <n v="66613.630880579018"/>
    <x v="3"/>
    <n v="26"/>
    <n v="139100"/>
  </r>
  <r>
    <x v="219"/>
    <x v="219"/>
    <n v="369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20"/>
    <x v="220"/>
    <n v="5996"/>
    <x v="7"/>
    <x v="0"/>
    <x v="3"/>
    <x v="0"/>
    <n v="0"/>
    <n v="3"/>
    <n v="0"/>
    <n v="10"/>
    <n v="1"/>
    <n v="3"/>
    <n v="0"/>
    <n v="0"/>
    <n v="3"/>
    <n v="3"/>
    <n v="0"/>
    <n v="3"/>
    <n v="0"/>
    <n v="6"/>
    <n v="2"/>
    <n v="0"/>
    <n v="3"/>
    <n v="1"/>
    <x v="0"/>
    <x v="0"/>
    <x v="0"/>
    <x v="0"/>
    <x v="0"/>
    <x v="0"/>
    <n v="17"/>
    <x v="32"/>
    <x v="3"/>
    <x v="3"/>
    <x v="0"/>
    <x v="0"/>
    <x v="0"/>
    <x v="0"/>
    <x v="0"/>
    <x v="0"/>
    <n v="78694.692400482527"/>
    <x v="1"/>
    <n v="66613.630880579018"/>
    <x v="3"/>
    <n v="11"/>
    <n v="139100"/>
  </r>
  <r>
    <x v="221"/>
    <x v="221"/>
    <n v="875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22"/>
    <x v="222"/>
    <n v="27561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23"/>
    <x v="223"/>
    <n v="1152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24"/>
    <x v="224"/>
    <n v="10753"/>
    <x v="8"/>
    <x v="0"/>
    <x v="3"/>
    <x v="0"/>
    <n v="0"/>
    <n v="0"/>
    <n v="0"/>
    <n v="0"/>
    <n v="0"/>
    <n v="3"/>
    <n v="0"/>
    <n v="2"/>
    <n v="0"/>
    <n v="0"/>
    <n v="3"/>
    <n v="0"/>
    <n v="0"/>
    <n v="0"/>
    <n v="1"/>
    <n v="0"/>
    <n v="0"/>
    <n v="0"/>
    <x v="0"/>
    <x v="0"/>
    <x v="0"/>
    <x v="0"/>
    <x v="0"/>
    <x v="0"/>
    <n v="3"/>
    <x v="64"/>
    <x v="3"/>
    <x v="3"/>
    <x v="1"/>
    <x v="0"/>
    <x v="0"/>
    <x v="0"/>
    <x v="0"/>
    <x v="0"/>
    <n v="78694.692400482527"/>
    <x v="1"/>
    <n v="66613.630880579018"/>
    <x v="3"/>
    <n v="1"/>
    <n v="139100"/>
  </r>
  <r>
    <x v="225"/>
    <x v="225"/>
    <n v="771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26"/>
    <x v="226"/>
    <n v="1047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27"/>
    <x v="227"/>
    <n v="340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28"/>
    <x v="228"/>
    <n v="346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29"/>
    <x v="229"/>
    <n v="8029"/>
    <x v="8"/>
    <x v="2"/>
    <x v="3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230"/>
    <x v="230"/>
    <n v="6920"/>
    <x v="2"/>
    <x v="0"/>
    <x v="3"/>
    <x v="0"/>
    <n v="4"/>
    <n v="0"/>
    <n v="0"/>
    <n v="1"/>
    <n v="3"/>
    <n v="7"/>
    <n v="4"/>
    <n v="0"/>
    <n v="6"/>
    <n v="3"/>
    <n v="3"/>
    <n v="3"/>
    <n v="0"/>
    <n v="0"/>
    <n v="5"/>
    <n v="5"/>
    <n v="10"/>
    <n v="6"/>
    <x v="0"/>
    <x v="0"/>
    <x v="0"/>
    <x v="0"/>
    <x v="0"/>
    <x v="0"/>
    <n v="15"/>
    <x v="86"/>
    <x v="3"/>
    <x v="3"/>
    <x v="0"/>
    <x v="0"/>
    <x v="0"/>
    <x v="0"/>
    <x v="0"/>
    <x v="0"/>
    <n v="78694.692400482527"/>
    <x v="1"/>
    <n v="66613.630880579018"/>
    <x v="3"/>
    <n v="20"/>
    <n v="139100"/>
  </r>
  <r>
    <x v="231"/>
    <x v="231"/>
    <n v="3641"/>
    <x v="7"/>
    <x v="0"/>
    <x v="3"/>
    <x v="0"/>
    <n v="6"/>
    <n v="0"/>
    <n v="0"/>
    <n v="4"/>
    <n v="0"/>
    <n v="1"/>
    <n v="0"/>
    <n v="4"/>
    <n v="3"/>
    <n v="0"/>
    <n v="0"/>
    <n v="0"/>
    <n v="6"/>
    <n v="3"/>
    <n v="4"/>
    <n v="5"/>
    <n v="0"/>
    <n v="0"/>
    <x v="0"/>
    <x v="0"/>
    <x v="0"/>
    <x v="0"/>
    <x v="0"/>
    <x v="0"/>
    <n v="11"/>
    <x v="34"/>
    <x v="3"/>
    <x v="3"/>
    <x v="1"/>
    <x v="0"/>
    <x v="0"/>
    <x v="0"/>
    <x v="0"/>
    <x v="0"/>
    <n v="78694.692400482527"/>
    <x v="1"/>
    <n v="66613.630880579018"/>
    <x v="3"/>
    <n v="18"/>
    <n v="139100"/>
  </r>
  <r>
    <x v="232"/>
    <x v="232"/>
    <n v="2977"/>
    <x v="1"/>
    <x v="0"/>
    <x v="10"/>
    <x v="0"/>
    <n v="25"/>
    <n v="47"/>
    <n v="10"/>
    <n v="39"/>
    <n v="43"/>
    <n v="57"/>
    <n v="57"/>
    <n v="34"/>
    <n v="55"/>
    <n v="43"/>
    <n v="71"/>
    <n v="39"/>
    <n v="57"/>
    <n v="121"/>
    <n v="151"/>
    <n v="59"/>
    <n v="109"/>
    <n v="63"/>
    <x v="0"/>
    <x v="0"/>
    <x v="0"/>
    <x v="0"/>
    <x v="0"/>
    <x v="0"/>
    <n v="221"/>
    <x v="87"/>
    <x v="3"/>
    <x v="3"/>
    <x v="0"/>
    <x v="0"/>
    <x v="0"/>
    <x v="0"/>
    <x v="0"/>
    <x v="0"/>
    <n v="4420.4652654008514"/>
    <x v="0"/>
    <n v="3741.8437321196975"/>
    <x v="3"/>
    <n v="497"/>
    <n v="7813.5729318066215"/>
  </r>
  <r>
    <x v="233"/>
    <x v="233"/>
    <n v="9971"/>
    <x v="0"/>
    <x v="0"/>
    <x v="3"/>
    <x v="0"/>
    <n v="67"/>
    <n v="126"/>
    <n v="268"/>
    <n v="160"/>
    <n v="242"/>
    <n v="299"/>
    <n v="309"/>
    <n v="82"/>
    <n v="281"/>
    <n v="118"/>
    <n v="20"/>
    <n v="377"/>
    <n v="137"/>
    <n v="92"/>
    <n v="460"/>
    <n v="273"/>
    <n v="226"/>
    <n v="320"/>
    <x v="0"/>
    <x v="0"/>
    <x v="0"/>
    <x v="0"/>
    <x v="0"/>
    <x v="0"/>
    <n v="1162"/>
    <x v="88"/>
    <x v="3"/>
    <x v="3"/>
    <x v="0"/>
    <x v="0"/>
    <x v="0"/>
    <x v="0"/>
    <x v="0"/>
    <x v="0"/>
    <n v="78694.692400482527"/>
    <x v="1"/>
    <n v="66613.630880579018"/>
    <x v="3"/>
    <n v="1188"/>
    <n v="139100"/>
  </r>
  <r>
    <x v="234"/>
    <x v="234"/>
    <n v="11059"/>
    <x v="4"/>
    <x v="0"/>
    <x v="3"/>
    <x v="0"/>
    <n v="23"/>
    <n v="35"/>
    <n v="10"/>
    <n v="70"/>
    <n v="31"/>
    <n v="56"/>
    <n v="36"/>
    <n v="12"/>
    <n v="14"/>
    <n v="6"/>
    <n v="9"/>
    <n v="26"/>
    <n v="10"/>
    <n v="33"/>
    <n v="25"/>
    <n v="27"/>
    <n v="33"/>
    <n v="26"/>
    <x v="0"/>
    <x v="0"/>
    <x v="0"/>
    <x v="0"/>
    <x v="0"/>
    <x v="0"/>
    <n v="225"/>
    <x v="89"/>
    <x v="3"/>
    <x v="3"/>
    <x v="0"/>
    <x v="0"/>
    <x v="0"/>
    <x v="0"/>
    <x v="0"/>
    <x v="0"/>
    <n v="78694.692400482527"/>
    <x v="1"/>
    <n v="66613.630880579018"/>
    <x v="3"/>
    <n v="128"/>
    <n v="139100"/>
  </r>
  <r>
    <x v="235"/>
    <x v="235"/>
    <n v="849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36"/>
    <x v="236"/>
    <n v="6830"/>
    <x v="8"/>
    <x v="1"/>
    <x v="3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37"/>
    <x v="237"/>
    <n v="6719"/>
    <x v="7"/>
    <x v="0"/>
    <x v="3"/>
    <x v="0"/>
    <n v="0"/>
    <n v="0"/>
    <n v="0"/>
    <n v="0"/>
    <n v="0"/>
    <n v="0"/>
    <n v="3"/>
    <n v="4"/>
    <n v="0"/>
    <n v="1"/>
    <n v="3"/>
    <n v="0"/>
    <n v="0"/>
    <n v="3"/>
    <n v="3"/>
    <n v="0"/>
    <n v="2"/>
    <n v="0"/>
    <x v="0"/>
    <x v="0"/>
    <x v="0"/>
    <x v="0"/>
    <x v="0"/>
    <x v="0"/>
    <n v="0"/>
    <x v="10"/>
    <x v="3"/>
    <x v="3"/>
    <x v="1"/>
    <x v="0"/>
    <x v="1"/>
    <x v="1"/>
    <x v="0"/>
    <x v="0"/>
    <n v="78694.692400482527"/>
    <x v="1"/>
    <n v="66613.630880579018"/>
    <x v="3"/>
    <n v="8"/>
    <n v="139100"/>
  </r>
  <r>
    <x v="238"/>
    <x v="238"/>
    <n v="7972"/>
    <x v="4"/>
    <x v="0"/>
    <x v="5"/>
    <x v="0"/>
    <n v="0"/>
    <n v="0"/>
    <n v="0"/>
    <n v="0"/>
    <n v="2"/>
    <n v="0"/>
    <n v="0"/>
    <n v="7"/>
    <n v="4"/>
    <n v="0"/>
    <n v="3"/>
    <n v="0"/>
    <n v="0"/>
    <n v="0"/>
    <n v="2"/>
    <n v="0"/>
    <n v="0"/>
    <n v="3"/>
    <x v="0"/>
    <x v="0"/>
    <x v="0"/>
    <x v="0"/>
    <x v="0"/>
    <x v="0"/>
    <n v="2"/>
    <x v="14"/>
    <x v="3"/>
    <x v="3"/>
    <x v="0"/>
    <x v="0"/>
    <x v="0"/>
    <x v="1"/>
    <x v="0"/>
    <x v="0"/>
    <n v="4372.806980415914"/>
    <x v="0"/>
    <n v="3701.5018576228522"/>
    <x v="3"/>
    <n v="2"/>
    <n v="7729.3325943812197"/>
  </r>
  <r>
    <x v="239"/>
    <x v="239"/>
    <n v="4778"/>
    <x v="5"/>
    <x v="0"/>
    <x v="35"/>
    <x v="0"/>
    <n v="5"/>
    <n v="3"/>
    <n v="0"/>
    <n v="3"/>
    <n v="3"/>
    <n v="0"/>
    <n v="6"/>
    <n v="3"/>
    <n v="3"/>
    <n v="0"/>
    <n v="0"/>
    <n v="1"/>
    <n v="0"/>
    <n v="2"/>
    <n v="3"/>
    <n v="3"/>
    <n v="2"/>
    <n v="3"/>
    <x v="0"/>
    <x v="0"/>
    <x v="0"/>
    <x v="0"/>
    <x v="0"/>
    <x v="0"/>
    <n v="14"/>
    <x v="74"/>
    <x v="3"/>
    <x v="3"/>
    <x v="0"/>
    <x v="0"/>
    <x v="0"/>
    <x v="1"/>
    <x v="0"/>
    <x v="0"/>
    <n v="624.01326899879382"/>
    <x v="0"/>
    <n v="528.21592279855258"/>
    <x v="3"/>
    <n v="10"/>
    <n v="1103"/>
  </r>
  <r>
    <x v="240"/>
    <x v="240"/>
    <n v="5068"/>
    <x v="2"/>
    <x v="2"/>
    <x v="3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388.8962605548857"/>
    <x v="0"/>
    <n v="1175.6755126658627"/>
    <x v="3"/>
    <n v="0"/>
    <n v="2455"/>
  </r>
  <r>
    <x v="241"/>
    <x v="241"/>
    <n v="11039"/>
    <x v="5"/>
    <x v="0"/>
    <x v="4"/>
    <x v="0"/>
    <n v="7"/>
    <n v="0"/>
    <n v="0"/>
    <n v="0"/>
    <n v="6"/>
    <n v="0"/>
    <n v="0"/>
    <n v="0"/>
    <n v="0"/>
    <n v="15"/>
    <n v="0"/>
    <n v="0"/>
    <n v="0"/>
    <n v="0"/>
    <n v="0"/>
    <n v="0"/>
    <n v="14"/>
    <n v="0"/>
    <x v="0"/>
    <x v="0"/>
    <x v="0"/>
    <x v="0"/>
    <x v="0"/>
    <x v="0"/>
    <n v="13"/>
    <x v="65"/>
    <x v="3"/>
    <x v="3"/>
    <x v="1"/>
    <x v="0"/>
    <x v="0"/>
    <x v="1"/>
    <x v="0"/>
    <x v="0"/>
    <n v="596.29191797346209"/>
    <x v="0"/>
    <n v="504.7503015681545"/>
    <x v="3"/>
    <n v="14"/>
    <n v="1054"/>
  </r>
  <r>
    <x v="242"/>
    <x v="242"/>
    <n v="10456"/>
    <x v="2"/>
    <x v="0"/>
    <x v="37"/>
    <x v="0"/>
    <n v="0"/>
    <n v="0"/>
    <n v="0"/>
    <n v="0"/>
    <n v="0"/>
    <n v="34"/>
    <n v="0"/>
    <n v="0"/>
    <n v="0"/>
    <n v="0"/>
    <n v="0"/>
    <n v="0"/>
    <n v="0"/>
    <n v="0"/>
    <n v="0"/>
    <n v="14"/>
    <n v="4"/>
    <n v="14"/>
    <x v="0"/>
    <x v="0"/>
    <x v="0"/>
    <x v="0"/>
    <x v="0"/>
    <x v="0"/>
    <n v="34"/>
    <x v="66"/>
    <x v="3"/>
    <x v="3"/>
    <x v="0"/>
    <x v="0"/>
    <x v="0"/>
    <x v="0"/>
    <x v="0"/>
    <x v="0"/>
    <n v="22.233021915069969"/>
    <x v="0"/>
    <n v="18.819850107212744"/>
    <x v="3"/>
    <n v="18"/>
    <n v="39.298880954356079"/>
  </r>
  <r>
    <x v="243"/>
    <x v="243"/>
    <n v="10540"/>
    <x v="3"/>
    <x v="0"/>
    <x v="38"/>
    <x v="0"/>
    <n v="0"/>
    <n v="0"/>
    <n v="3"/>
    <n v="12"/>
    <n v="25"/>
    <n v="62"/>
    <n v="17"/>
    <n v="12"/>
    <n v="5"/>
    <n v="7"/>
    <n v="10"/>
    <n v="0"/>
    <n v="0"/>
    <n v="0"/>
    <n v="18"/>
    <n v="23"/>
    <n v="14"/>
    <n v="8"/>
    <x v="0"/>
    <x v="0"/>
    <x v="0"/>
    <x v="0"/>
    <x v="0"/>
    <x v="0"/>
    <n v="102"/>
    <x v="68"/>
    <x v="3"/>
    <x v="3"/>
    <x v="0"/>
    <x v="0"/>
    <x v="0"/>
    <x v="0"/>
    <x v="0"/>
    <x v="0"/>
    <n v="1742.4849215922802"/>
    <x v="0"/>
    <n v="1474.981905910736"/>
    <x v="3"/>
    <n v="55"/>
    <n v="3080"/>
  </r>
  <r>
    <x v="244"/>
    <x v="244"/>
    <n v="6532"/>
    <x v="3"/>
    <x v="0"/>
    <x v="38"/>
    <x v="0"/>
    <n v="6"/>
    <n v="0"/>
    <n v="0"/>
    <n v="0"/>
    <n v="0"/>
    <n v="5"/>
    <n v="0"/>
    <n v="5"/>
    <n v="0"/>
    <n v="0"/>
    <n v="0"/>
    <n v="0"/>
    <n v="4"/>
    <n v="4"/>
    <n v="0"/>
    <n v="5"/>
    <n v="0"/>
    <n v="3"/>
    <x v="0"/>
    <x v="0"/>
    <x v="0"/>
    <x v="0"/>
    <x v="0"/>
    <x v="0"/>
    <n v="11"/>
    <x v="70"/>
    <x v="3"/>
    <x v="3"/>
    <x v="0"/>
    <x v="0"/>
    <x v="0"/>
    <x v="0"/>
    <x v="0"/>
    <x v="0"/>
    <n v="1742.4849215922802"/>
    <x v="0"/>
    <n v="1474.981905910736"/>
    <x v="3"/>
    <n v="13"/>
    <n v="3080"/>
  </r>
  <r>
    <x v="245"/>
    <x v="245"/>
    <n v="3825"/>
    <x v="3"/>
    <x v="0"/>
    <x v="39"/>
    <x v="0"/>
    <n v="15"/>
    <n v="6"/>
    <n v="6"/>
    <n v="16"/>
    <n v="0"/>
    <n v="24"/>
    <n v="19"/>
    <n v="7"/>
    <n v="6"/>
    <n v="16"/>
    <n v="10"/>
    <n v="5"/>
    <n v="9"/>
    <n v="19"/>
    <n v="17"/>
    <n v="12"/>
    <n v="8"/>
    <n v="15"/>
    <x v="0"/>
    <x v="0"/>
    <x v="0"/>
    <x v="0"/>
    <x v="0"/>
    <x v="0"/>
    <n v="67"/>
    <x v="90"/>
    <x v="3"/>
    <x v="3"/>
    <x v="0"/>
    <x v="0"/>
    <x v="0"/>
    <x v="0"/>
    <x v="0"/>
    <x v="0"/>
    <n v="462.21109770808209"/>
    <x v="0"/>
    <n v="391.25331724969851"/>
    <x v="3"/>
    <n v="65"/>
    <n v="817"/>
  </r>
  <r>
    <x v="246"/>
    <x v="246"/>
    <n v="8041"/>
    <x v="4"/>
    <x v="0"/>
    <x v="32"/>
    <x v="0"/>
    <n v="0"/>
    <n v="0"/>
    <n v="0"/>
    <n v="5"/>
    <n v="0"/>
    <n v="7"/>
    <n v="3"/>
    <n v="3"/>
    <n v="3"/>
    <n v="0"/>
    <n v="7"/>
    <n v="0"/>
    <n v="0"/>
    <n v="0"/>
    <n v="3"/>
    <n v="3"/>
    <n v="8"/>
    <n v="0"/>
    <x v="0"/>
    <x v="0"/>
    <x v="0"/>
    <x v="0"/>
    <x v="0"/>
    <x v="0"/>
    <n v="12"/>
    <x v="65"/>
    <x v="3"/>
    <x v="3"/>
    <x v="1"/>
    <x v="0"/>
    <x v="0"/>
    <x v="0"/>
    <x v="0"/>
    <x v="0"/>
    <n v="468.79323417576273"/>
    <x v="0"/>
    <n v="396.82497647713819"/>
    <x v="3"/>
    <n v="14"/>
    <n v="828.63452266888544"/>
  </r>
  <r>
    <x v="247"/>
    <x v="247"/>
    <n v="10817"/>
    <x v="1"/>
    <x v="0"/>
    <x v="40"/>
    <x v="0"/>
    <n v="10"/>
    <n v="16"/>
    <n v="10"/>
    <n v="9"/>
    <n v="0"/>
    <n v="26"/>
    <n v="26"/>
    <n v="10"/>
    <n v="10"/>
    <n v="14"/>
    <n v="17"/>
    <n v="21"/>
    <n v="13"/>
    <n v="19"/>
    <n v="57"/>
    <n v="34"/>
    <n v="28"/>
    <n v="63"/>
    <x v="0"/>
    <x v="0"/>
    <x v="0"/>
    <x v="0"/>
    <x v="0"/>
    <x v="0"/>
    <n v="71"/>
    <x v="91"/>
    <x v="3"/>
    <x v="3"/>
    <x v="0"/>
    <x v="0"/>
    <x v="0"/>
    <x v="0"/>
    <x v="0"/>
    <x v="0"/>
    <n v="375.6525934861279"/>
    <x v="0"/>
    <n v="317.98311218335346"/>
    <x v="3"/>
    <n v="151"/>
    <n v="664"/>
  </r>
  <r>
    <x v="248"/>
    <x v="248"/>
    <n v="6374"/>
    <x v="9"/>
    <x v="0"/>
    <x v="41"/>
    <x v="1"/>
    <n v="37"/>
    <n v="59"/>
    <n v="32"/>
    <n v="69"/>
    <n v="51"/>
    <n v="92"/>
    <n v="20"/>
    <n v="29"/>
    <n v="-29"/>
    <n v="0"/>
    <n v="0"/>
    <n v="0"/>
    <n v="8"/>
    <n v="31"/>
    <n v="10"/>
    <n v="3"/>
    <n v="30"/>
    <n v="7"/>
    <x v="0"/>
    <x v="0"/>
    <x v="0"/>
    <x v="0"/>
    <x v="0"/>
    <x v="0"/>
    <n v="340"/>
    <x v="85"/>
    <x v="10"/>
    <x v="10"/>
    <x v="0"/>
    <x v="0"/>
    <x v="0"/>
    <x v="0"/>
    <x v="3"/>
    <x v="3"/>
    <n v="1736.828068686322"/>
    <x v="0"/>
    <n v="1470.193482448763"/>
    <x v="9"/>
    <n v="82"/>
    <n v="3070.0009998741166"/>
  </r>
  <r>
    <x v="249"/>
    <x v="249"/>
    <n v="10408"/>
    <x v="9"/>
    <x v="0"/>
    <x v="42"/>
    <x v="1"/>
    <n v="8"/>
    <n v="11"/>
    <n v="0"/>
    <n v="0"/>
    <n v="26"/>
    <n v="8"/>
    <n v="30"/>
    <n v="20"/>
    <n v="14"/>
    <n v="11"/>
    <n v="15"/>
    <n v="15"/>
    <n v="15"/>
    <n v="27"/>
    <n v="11"/>
    <n v="28"/>
    <n v="22"/>
    <n v="26"/>
    <x v="0"/>
    <x v="0"/>
    <x v="0"/>
    <x v="0"/>
    <x v="0"/>
    <x v="0"/>
    <n v="53"/>
    <x v="92"/>
    <x v="3"/>
    <x v="3"/>
    <x v="0"/>
    <x v="0"/>
    <x v="0"/>
    <x v="0"/>
    <x v="0"/>
    <x v="0"/>
    <n v="6359.5042219541629"/>
    <x v="1"/>
    <n v="5383.2050663449945"/>
    <x v="3"/>
    <n v="103"/>
    <n v="11241"/>
  </r>
  <r>
    <x v="250"/>
    <x v="250"/>
    <n v="4271"/>
    <x v="9"/>
    <x v="2"/>
    <x v="4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359.5042219541629"/>
    <x v="1"/>
    <n v="5383.2050663449945"/>
    <x v="3"/>
    <n v="0"/>
    <n v="11241"/>
  </r>
  <r>
    <x v="251"/>
    <x v="251"/>
    <n v="9309"/>
    <x v="9"/>
    <x v="0"/>
    <x v="42"/>
    <x v="1"/>
    <n v="44"/>
    <n v="6"/>
    <n v="8"/>
    <n v="0"/>
    <n v="15"/>
    <n v="17"/>
    <n v="27"/>
    <n v="21"/>
    <n v="7"/>
    <n v="15"/>
    <n v="11"/>
    <n v="17"/>
    <n v="13"/>
    <n v="43"/>
    <n v="32"/>
    <n v="11"/>
    <n v="8"/>
    <n v="29"/>
    <x v="0"/>
    <x v="0"/>
    <x v="0"/>
    <x v="0"/>
    <x v="0"/>
    <x v="0"/>
    <n v="90"/>
    <x v="93"/>
    <x v="3"/>
    <x v="3"/>
    <x v="0"/>
    <x v="0"/>
    <x v="0"/>
    <x v="0"/>
    <x v="0"/>
    <x v="0"/>
    <n v="6359.5042219541629"/>
    <x v="1"/>
    <n v="5383.2050663449945"/>
    <x v="3"/>
    <n v="107"/>
    <n v="11241"/>
  </r>
  <r>
    <x v="252"/>
    <x v="252"/>
    <n v="5820"/>
    <x v="9"/>
    <x v="0"/>
    <x v="42"/>
    <x v="1"/>
    <n v="29"/>
    <n v="30"/>
    <n v="99"/>
    <n v="25"/>
    <n v="61"/>
    <n v="12"/>
    <n v="75"/>
    <n v="0"/>
    <n v="0"/>
    <n v="66"/>
    <n v="20"/>
    <n v="0"/>
    <n v="35"/>
    <n v="30"/>
    <n v="44"/>
    <n v="30"/>
    <n v="59"/>
    <n v="36"/>
    <x v="0"/>
    <x v="0"/>
    <x v="0"/>
    <x v="0"/>
    <x v="0"/>
    <x v="0"/>
    <n v="256"/>
    <x v="94"/>
    <x v="3"/>
    <x v="3"/>
    <x v="0"/>
    <x v="0"/>
    <x v="0"/>
    <x v="0"/>
    <x v="0"/>
    <x v="0"/>
    <n v="6359.5042219541629"/>
    <x v="1"/>
    <n v="5383.2050663449945"/>
    <x v="3"/>
    <n v="198"/>
    <n v="11241"/>
  </r>
  <r>
    <x v="253"/>
    <x v="253"/>
    <n v="6633"/>
    <x v="9"/>
    <x v="0"/>
    <x v="42"/>
    <x v="1"/>
    <n v="17"/>
    <n v="0"/>
    <n v="6"/>
    <n v="-6"/>
    <n v="5"/>
    <n v="10"/>
    <n v="10"/>
    <n v="8"/>
    <n v="17"/>
    <n v="0"/>
    <n v="0"/>
    <n v="20"/>
    <n v="0"/>
    <n v="0"/>
    <n v="4"/>
    <n v="0"/>
    <n v="1"/>
    <n v="28"/>
    <x v="0"/>
    <x v="0"/>
    <x v="0"/>
    <x v="0"/>
    <x v="0"/>
    <x v="0"/>
    <n v="32"/>
    <x v="95"/>
    <x v="3"/>
    <x v="3"/>
    <x v="0"/>
    <x v="0"/>
    <x v="0"/>
    <x v="0"/>
    <x v="0"/>
    <x v="0"/>
    <n v="6359.5042219541629"/>
    <x v="1"/>
    <n v="5383.2050663449945"/>
    <x v="3"/>
    <n v="5"/>
    <n v="11241"/>
  </r>
  <r>
    <x v="254"/>
    <x v="254"/>
    <n v="27106"/>
    <x v="7"/>
    <x v="0"/>
    <x v="22"/>
    <x v="0"/>
    <n v="32"/>
    <n v="52"/>
    <n v="0"/>
    <n v="56"/>
    <n v="68"/>
    <n v="45"/>
    <n v="27"/>
    <n v="20"/>
    <n v="24"/>
    <n v="31"/>
    <n v="12"/>
    <n v="4"/>
    <n v="43"/>
    <n v="43"/>
    <n v="35"/>
    <n v="39"/>
    <n v="40"/>
    <n v="26"/>
    <x v="0"/>
    <x v="0"/>
    <x v="0"/>
    <x v="0"/>
    <x v="0"/>
    <x v="0"/>
    <n v="253"/>
    <x v="39"/>
    <x v="3"/>
    <x v="3"/>
    <x v="0"/>
    <x v="0"/>
    <x v="0"/>
    <x v="0"/>
    <x v="0"/>
    <x v="0"/>
    <n v="2396.0149665161525"/>
    <x v="0"/>
    <n v="2028.1832445776388"/>
    <x v="3"/>
    <n v="200"/>
    <n v="4235.173576208721"/>
  </r>
  <r>
    <x v="255"/>
    <x v="255"/>
    <n v="29450"/>
    <x v="3"/>
    <x v="1"/>
    <x v="43"/>
    <x v="0"/>
    <n v="0"/>
    <n v="0"/>
    <n v="0"/>
    <n v="3"/>
    <n v="0"/>
    <n v="5"/>
    <n v="1"/>
    <n v="0"/>
    <n v="0"/>
    <n v="0"/>
    <n v="0"/>
    <n v="0"/>
    <n v="0"/>
    <n v="0"/>
    <n v="0"/>
    <n v="0"/>
    <n v="0"/>
    <n v="0"/>
    <x v="0"/>
    <x v="0"/>
    <x v="0"/>
    <x v="0"/>
    <x v="0"/>
    <x v="0"/>
    <n v="8"/>
    <x v="7"/>
    <x v="3"/>
    <x v="3"/>
    <x v="1"/>
    <x v="1"/>
    <x v="0"/>
    <x v="0"/>
    <x v="0"/>
    <x v="0"/>
    <n v="680.58745476477691"/>
    <x v="0"/>
    <n v="576.10494571773233"/>
    <x v="3"/>
    <n v="0"/>
    <n v="1203"/>
  </r>
  <r>
    <x v="256"/>
    <x v="256"/>
    <n v="30524"/>
    <x v="2"/>
    <x v="0"/>
    <x v="44"/>
    <x v="0"/>
    <n v="8"/>
    <n v="6"/>
    <n v="4"/>
    <n v="0"/>
    <n v="0"/>
    <n v="7"/>
    <n v="3"/>
    <n v="0"/>
    <n v="5"/>
    <n v="3"/>
    <n v="6"/>
    <n v="3"/>
    <n v="4"/>
    <n v="5"/>
    <n v="0"/>
    <n v="0"/>
    <n v="8"/>
    <n v="0"/>
    <x v="0"/>
    <x v="0"/>
    <x v="0"/>
    <x v="0"/>
    <x v="0"/>
    <x v="0"/>
    <n v="25"/>
    <x v="78"/>
    <x v="3"/>
    <x v="3"/>
    <x v="1"/>
    <x v="0"/>
    <x v="0"/>
    <x v="0"/>
    <x v="0"/>
    <x v="0"/>
    <n v="22.233021915069969"/>
    <x v="0"/>
    <n v="18.819850107212744"/>
    <x v="3"/>
    <n v="17"/>
    <n v="39.298880954356079"/>
  </r>
  <r>
    <x v="257"/>
    <x v="257"/>
    <n v="28577"/>
    <x v="5"/>
    <x v="0"/>
    <x v="45"/>
    <x v="0"/>
    <n v="6"/>
    <n v="1"/>
    <n v="0"/>
    <n v="22"/>
    <n v="28"/>
    <n v="30"/>
    <n v="32"/>
    <n v="18"/>
    <n v="8"/>
    <n v="29"/>
    <n v="26"/>
    <n v="21"/>
    <n v="24"/>
    <n v="40"/>
    <n v="33"/>
    <n v="27"/>
    <n v="37"/>
    <n v="17"/>
    <x v="0"/>
    <x v="0"/>
    <x v="0"/>
    <x v="0"/>
    <x v="0"/>
    <x v="0"/>
    <n v="87"/>
    <x v="96"/>
    <x v="3"/>
    <x v="3"/>
    <x v="0"/>
    <x v="0"/>
    <x v="0"/>
    <x v="0"/>
    <x v="0"/>
    <x v="0"/>
    <n v="333.49532872604954"/>
    <x v="0"/>
    <n v="282.29775160819122"/>
    <x v="3"/>
    <n v="161"/>
    <n v="589.48321431534123"/>
  </r>
  <r>
    <x v="258"/>
    <x v="258"/>
    <n v="4930"/>
    <x v="6"/>
    <x v="0"/>
    <x v="46"/>
    <x v="0"/>
    <n v="0"/>
    <n v="25"/>
    <n v="0"/>
    <n v="48"/>
    <n v="50"/>
    <n v="46"/>
    <n v="38"/>
    <n v="25"/>
    <n v="22"/>
    <n v="0"/>
    <n v="22"/>
    <n v="40"/>
    <n v="18"/>
    <n v="35"/>
    <n v="23"/>
    <n v="15"/>
    <n v="26"/>
    <n v="3"/>
    <x v="0"/>
    <x v="0"/>
    <x v="0"/>
    <x v="0"/>
    <x v="0"/>
    <x v="0"/>
    <n v="169"/>
    <x v="97"/>
    <x v="3"/>
    <x v="3"/>
    <x v="0"/>
    <x v="0"/>
    <x v="0"/>
    <x v="0"/>
    <x v="0"/>
    <x v="0"/>
    <n v="715.86568040525447"/>
    <x v="0"/>
    <n v="605.96732435156935"/>
    <x v="3"/>
    <n v="117"/>
    <n v="1265.35746067368"/>
  </r>
  <r>
    <x v="259"/>
    <x v="259"/>
    <n v="5395"/>
    <x v="6"/>
    <x v="0"/>
    <x v="47"/>
    <x v="0"/>
    <n v="5"/>
    <n v="3"/>
    <n v="0"/>
    <n v="4"/>
    <n v="0"/>
    <n v="4"/>
    <n v="5"/>
    <n v="4"/>
    <n v="3"/>
    <n v="6"/>
    <n v="0"/>
    <n v="0"/>
    <n v="5"/>
    <n v="4"/>
    <n v="5"/>
    <n v="3"/>
    <n v="3"/>
    <n v="6"/>
    <x v="0"/>
    <x v="0"/>
    <x v="0"/>
    <x v="0"/>
    <x v="0"/>
    <x v="0"/>
    <n v="16"/>
    <x v="86"/>
    <x v="3"/>
    <x v="3"/>
    <x v="0"/>
    <x v="0"/>
    <x v="0"/>
    <x v="0"/>
    <x v="0"/>
    <x v="0"/>
    <n v="371.12665862484926"/>
    <x v="0"/>
    <n v="314.15199034981913"/>
    <x v="3"/>
    <n v="20"/>
    <n v="656"/>
  </r>
  <r>
    <x v="260"/>
    <x v="260"/>
    <n v="29734"/>
    <x v="9"/>
    <x v="0"/>
    <x v="41"/>
    <x v="1"/>
    <n v="0"/>
    <n v="0"/>
    <n v="0"/>
    <n v="0"/>
    <n v="0"/>
    <n v="0"/>
    <n v="10"/>
    <n v="0"/>
    <n v="5"/>
    <n v="13"/>
    <n v="0"/>
    <n v="15"/>
    <n v="8"/>
    <n v="0"/>
    <n v="17"/>
    <n v="0"/>
    <n v="37"/>
    <n v="0"/>
    <x v="0"/>
    <x v="0"/>
    <x v="0"/>
    <x v="0"/>
    <x v="0"/>
    <x v="0"/>
    <n v="0"/>
    <x v="98"/>
    <x v="3"/>
    <x v="3"/>
    <x v="1"/>
    <x v="0"/>
    <x v="1"/>
    <x v="1"/>
    <x v="0"/>
    <x v="0"/>
    <n v="1736.828068686322"/>
    <x v="0"/>
    <n v="1470.193482448763"/>
    <x v="3"/>
    <n v="62"/>
    <n v="3070.0009998741166"/>
  </r>
  <r>
    <x v="261"/>
    <x v="261"/>
    <n v="30708"/>
    <x v="2"/>
    <x v="0"/>
    <x v="13"/>
    <x v="0"/>
    <n v="3"/>
    <n v="0"/>
    <n v="5"/>
    <n v="7"/>
    <n v="3"/>
    <n v="5"/>
    <n v="12"/>
    <n v="9"/>
    <n v="2"/>
    <n v="5"/>
    <n v="4"/>
    <n v="3"/>
    <n v="5"/>
    <n v="16"/>
    <n v="3"/>
    <n v="6"/>
    <n v="8"/>
    <n v="0"/>
    <x v="0"/>
    <x v="0"/>
    <x v="0"/>
    <x v="0"/>
    <x v="0"/>
    <x v="0"/>
    <n v="23"/>
    <x v="99"/>
    <x v="3"/>
    <x v="3"/>
    <x v="1"/>
    <x v="0"/>
    <x v="0"/>
    <x v="0"/>
    <x v="0"/>
    <x v="0"/>
    <n v="1082.829915560917"/>
    <x v="0"/>
    <n v="916.59589867310024"/>
    <x v="3"/>
    <n v="38"/>
    <n v="1914"/>
  </r>
  <r>
    <x v="262"/>
    <x v="262"/>
    <n v="29658"/>
    <x v="7"/>
    <x v="2"/>
    <x v="48"/>
    <x v="0"/>
    <n v="0"/>
    <n v="3"/>
    <n v="0"/>
    <n v="-3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037.0048250904706"/>
    <x v="0"/>
    <n v="877.80579010856468"/>
    <x v="3"/>
    <n v="0"/>
    <n v="1833"/>
  </r>
  <r>
    <x v="263"/>
    <x v="263"/>
    <n v="31722"/>
    <x v="5"/>
    <x v="0"/>
    <x v="49"/>
    <x v="0"/>
    <n v="3"/>
    <n v="3"/>
    <n v="0"/>
    <n v="5"/>
    <n v="-1"/>
    <n v="3"/>
    <n v="3"/>
    <n v="4"/>
    <n v="0"/>
    <n v="0"/>
    <n v="3"/>
    <n v="0"/>
    <n v="5"/>
    <n v="0"/>
    <n v="0"/>
    <n v="0"/>
    <n v="6"/>
    <n v="2"/>
    <x v="0"/>
    <x v="0"/>
    <x v="0"/>
    <x v="0"/>
    <x v="0"/>
    <x v="0"/>
    <n v="13"/>
    <x v="74"/>
    <x v="3"/>
    <x v="3"/>
    <x v="0"/>
    <x v="0"/>
    <x v="0"/>
    <x v="0"/>
    <x v="0"/>
    <x v="0"/>
    <n v="637.59107358262975"/>
    <x v="0"/>
    <n v="539.70928829915567"/>
    <x v="3"/>
    <n v="11"/>
    <n v="1127"/>
  </r>
  <r>
    <x v="264"/>
    <x v="264"/>
    <n v="31750"/>
    <x v="7"/>
    <x v="0"/>
    <x v="0"/>
    <x v="0"/>
    <n v="0"/>
    <n v="3"/>
    <n v="0"/>
    <n v="4"/>
    <n v="5"/>
    <n v="3"/>
    <n v="3"/>
    <n v="0"/>
    <n v="0"/>
    <n v="1"/>
    <n v="4"/>
    <n v="0"/>
    <n v="3"/>
    <n v="4"/>
    <n v="4"/>
    <n v="8"/>
    <n v="10"/>
    <n v="5"/>
    <x v="0"/>
    <x v="0"/>
    <x v="0"/>
    <x v="0"/>
    <x v="0"/>
    <x v="0"/>
    <n v="15"/>
    <x v="100"/>
    <x v="3"/>
    <x v="3"/>
    <x v="0"/>
    <x v="0"/>
    <x v="0"/>
    <x v="0"/>
    <x v="0"/>
    <x v="0"/>
    <n v="5619.216302882317"/>
    <x v="0"/>
    <n v="4756.5647595826867"/>
    <x v="3"/>
    <n v="29"/>
    <n v="9932.4740193804701"/>
  </r>
  <r>
    <x v="265"/>
    <x v="265"/>
    <n v="11757"/>
    <x v="7"/>
    <x v="2"/>
    <x v="5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820.32569360675529"/>
    <x v="0"/>
    <n v="694.39083232810628"/>
    <x v="3"/>
    <n v="0"/>
    <n v="1450"/>
  </r>
  <r>
    <x v="266"/>
    <x v="266"/>
    <n v="6055"/>
    <x v="2"/>
    <x v="2"/>
    <x v="5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150.950542822678"/>
    <x v="0"/>
    <n v="1820.7406513872138"/>
    <x v="3"/>
    <n v="0"/>
    <n v="3802"/>
  </r>
  <r>
    <x v="267"/>
    <x v="267"/>
    <n v="7375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68"/>
    <x v="268"/>
    <n v="976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69"/>
    <x v="269"/>
    <n v="27637"/>
    <x v="1"/>
    <x v="2"/>
    <x v="52"/>
    <x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1156.7579275318856"/>
    <x v="0"/>
    <n v="979.17462095982637"/>
    <x v="3"/>
    <n v="0"/>
    <n v="2044.6744603921813"/>
  </r>
  <r>
    <x v="270"/>
    <x v="270"/>
    <n v="28656"/>
    <x v="1"/>
    <x v="2"/>
    <x v="53"/>
    <x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5"/>
    <x v="7"/>
    <x v="3"/>
    <x v="3"/>
    <x v="1"/>
    <x v="1"/>
    <x v="0"/>
    <x v="1"/>
    <x v="0"/>
    <x v="0"/>
    <n v="2059.3003618817856"/>
    <x v="0"/>
    <n v="1743.1604342581427"/>
    <x v="3"/>
    <n v="0"/>
    <n v="3640"/>
  </r>
  <r>
    <x v="271"/>
    <x v="271"/>
    <n v="8056"/>
    <x v="1"/>
    <x v="0"/>
    <x v="54"/>
    <x v="0"/>
    <n v="16"/>
    <n v="7"/>
    <n v="2"/>
    <n v="8"/>
    <n v="6"/>
    <n v="2"/>
    <n v="7"/>
    <n v="5"/>
    <n v="3"/>
    <n v="6"/>
    <n v="5"/>
    <n v="0"/>
    <n v="1"/>
    <n v="4"/>
    <n v="6"/>
    <n v="8"/>
    <n v="12"/>
    <n v="3"/>
    <x v="0"/>
    <x v="0"/>
    <x v="0"/>
    <x v="0"/>
    <x v="0"/>
    <x v="0"/>
    <n v="41"/>
    <x v="100"/>
    <x v="3"/>
    <x v="3"/>
    <x v="0"/>
    <x v="0"/>
    <x v="0"/>
    <x v="0"/>
    <x v="0"/>
    <x v="0"/>
    <n v="84.835996154465803"/>
    <x v="0"/>
    <n v="71.812133205379368"/>
    <x v="3"/>
    <n v="31"/>
    <n v="149.95531089989797"/>
  </r>
  <r>
    <x v="272"/>
    <x v="272"/>
    <n v="11400"/>
    <x v="2"/>
    <x v="0"/>
    <x v="55"/>
    <x v="0"/>
    <n v="29"/>
    <n v="12"/>
    <n v="0"/>
    <n v="0"/>
    <n v="0"/>
    <n v="6"/>
    <n v="7"/>
    <n v="0"/>
    <n v="6"/>
    <n v="6"/>
    <n v="4"/>
    <n v="7"/>
    <n v="12"/>
    <n v="18"/>
    <n v="10"/>
    <n v="14"/>
    <n v="12"/>
    <n v="12"/>
    <x v="0"/>
    <x v="0"/>
    <x v="0"/>
    <x v="0"/>
    <x v="0"/>
    <x v="0"/>
    <n v="47"/>
    <x v="101"/>
    <x v="3"/>
    <x v="3"/>
    <x v="0"/>
    <x v="0"/>
    <x v="0"/>
    <x v="0"/>
    <x v="0"/>
    <x v="0"/>
    <n v="581.45940269141806"/>
    <x v="0"/>
    <n v="492.1948462014775"/>
    <x v="3"/>
    <n v="66"/>
    <n v="1027.7821851411204"/>
  </r>
  <r>
    <x v="273"/>
    <x v="273"/>
    <n v="5742"/>
    <x v="2"/>
    <x v="0"/>
    <x v="36"/>
    <x v="0"/>
    <n v="0"/>
    <n v="4"/>
    <n v="3"/>
    <n v="0"/>
    <n v="0"/>
    <n v="4"/>
    <n v="5"/>
    <n v="3"/>
    <n v="3"/>
    <n v="0"/>
    <n v="6"/>
    <n v="3"/>
    <n v="3"/>
    <n v="3"/>
    <n v="4"/>
    <n v="4"/>
    <n v="0"/>
    <n v="4"/>
    <x v="0"/>
    <x v="0"/>
    <x v="0"/>
    <x v="0"/>
    <x v="0"/>
    <x v="0"/>
    <n v="11"/>
    <x v="34"/>
    <x v="3"/>
    <x v="3"/>
    <x v="0"/>
    <x v="0"/>
    <x v="0"/>
    <x v="0"/>
    <x v="0"/>
    <x v="0"/>
    <n v="1388.8962605548857"/>
    <x v="0"/>
    <n v="1175.6755126658627"/>
    <x v="3"/>
    <n v="14"/>
    <n v="2455"/>
  </r>
  <r>
    <x v="274"/>
    <x v="274"/>
    <n v="27638"/>
    <x v="8"/>
    <x v="2"/>
    <x v="2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381.9022919179743"/>
    <x v="0"/>
    <n v="4555.6827503015684"/>
    <x v="3"/>
    <n v="0"/>
    <n v="9513"/>
  </r>
  <r>
    <x v="275"/>
    <x v="275"/>
    <n v="9250"/>
    <x v="9"/>
    <x v="0"/>
    <x v="56"/>
    <x v="1"/>
    <n v="21"/>
    <n v="26"/>
    <n v="20"/>
    <n v="26"/>
    <n v="15"/>
    <n v="18"/>
    <n v="23"/>
    <n v="23"/>
    <n v="5"/>
    <n v="6"/>
    <n v="8"/>
    <n v="20"/>
    <n v="14"/>
    <n v="30"/>
    <n v="13"/>
    <n v="30"/>
    <n v="21"/>
    <n v="15"/>
    <x v="0"/>
    <x v="0"/>
    <x v="0"/>
    <x v="0"/>
    <x v="0"/>
    <x v="0"/>
    <n v="126"/>
    <x v="102"/>
    <x v="3"/>
    <x v="3"/>
    <x v="0"/>
    <x v="0"/>
    <x v="0"/>
    <x v="0"/>
    <x v="0"/>
    <x v="0"/>
    <n v="541.72226822717494"/>
    <x v="0"/>
    <n v="458.55808206010329"/>
    <x v="3"/>
    <n v="108"/>
    <n v="957.54319906253295"/>
  </r>
  <r>
    <x v="276"/>
    <x v="276"/>
    <n v="385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77"/>
    <x v="277"/>
    <n v="9807"/>
    <x v="9"/>
    <x v="0"/>
    <x v="57"/>
    <x v="1"/>
    <n v="0"/>
    <n v="0"/>
    <n v="0"/>
    <n v="0"/>
    <n v="0"/>
    <n v="0"/>
    <n v="0"/>
    <n v="0"/>
    <n v="0"/>
    <n v="4"/>
    <n v="13"/>
    <n v="8"/>
    <n v="19"/>
    <n v="9"/>
    <n v="12"/>
    <n v="8"/>
    <n v="9"/>
    <n v="15"/>
    <x v="0"/>
    <x v="0"/>
    <x v="0"/>
    <x v="0"/>
    <x v="0"/>
    <x v="0"/>
    <n v="0"/>
    <x v="103"/>
    <x v="3"/>
    <x v="3"/>
    <x v="0"/>
    <x v="0"/>
    <x v="1"/>
    <x v="1"/>
    <x v="0"/>
    <x v="0"/>
    <n v="497.52155390431955"/>
    <x v="0"/>
    <n v="421.14297846485044"/>
    <x v="3"/>
    <n v="57"/>
    <n v="879.41443110166495"/>
  </r>
  <r>
    <x v="278"/>
    <x v="278"/>
    <n v="27049"/>
    <x v="9"/>
    <x v="2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36.828068686322"/>
    <x v="0"/>
    <n v="1470.193482448763"/>
    <x v="3"/>
    <n v="0"/>
    <n v="3070.0009998741166"/>
  </r>
  <r>
    <x v="279"/>
    <x v="279"/>
    <n v="6333"/>
    <x v="9"/>
    <x v="0"/>
    <x v="42"/>
    <x v="1"/>
    <n v="21"/>
    <n v="56"/>
    <n v="54"/>
    <n v="151"/>
    <n v="166"/>
    <n v="98"/>
    <n v="236"/>
    <n v="108"/>
    <n v="80"/>
    <n v="62"/>
    <n v="50"/>
    <n v="96"/>
    <n v="150"/>
    <n v="76"/>
    <n v="142"/>
    <n v="215"/>
    <n v="115"/>
    <n v="91"/>
    <x v="0"/>
    <x v="0"/>
    <x v="0"/>
    <x v="0"/>
    <x v="0"/>
    <x v="0"/>
    <n v="546"/>
    <x v="104"/>
    <x v="3"/>
    <x v="3"/>
    <x v="0"/>
    <x v="0"/>
    <x v="0"/>
    <x v="0"/>
    <x v="0"/>
    <x v="0"/>
    <n v="6359.5042219541629"/>
    <x v="1"/>
    <n v="5383.2050663449945"/>
    <x v="3"/>
    <n v="698"/>
    <n v="11241"/>
  </r>
  <r>
    <x v="280"/>
    <x v="280"/>
    <n v="9359"/>
    <x v="9"/>
    <x v="0"/>
    <x v="42"/>
    <x v="1"/>
    <n v="15"/>
    <n v="6"/>
    <n v="15"/>
    <n v="17"/>
    <n v="1"/>
    <n v="0"/>
    <n v="0"/>
    <n v="3"/>
    <n v="6"/>
    <n v="5"/>
    <n v="0"/>
    <n v="8"/>
    <n v="18"/>
    <n v="10"/>
    <n v="19"/>
    <n v="6"/>
    <n v="4"/>
    <n v="0"/>
    <x v="0"/>
    <x v="0"/>
    <x v="0"/>
    <x v="0"/>
    <x v="0"/>
    <x v="0"/>
    <n v="54"/>
    <x v="105"/>
    <x v="3"/>
    <x v="3"/>
    <x v="1"/>
    <x v="0"/>
    <x v="0"/>
    <x v="1"/>
    <x v="0"/>
    <x v="0"/>
    <n v="6359.5042219541629"/>
    <x v="1"/>
    <n v="5383.2050663449945"/>
    <x v="3"/>
    <n v="57"/>
    <n v="11241"/>
  </r>
  <r>
    <x v="281"/>
    <x v="281"/>
    <n v="11076"/>
    <x v="4"/>
    <x v="0"/>
    <x v="3"/>
    <x v="0"/>
    <n v="0"/>
    <n v="0"/>
    <n v="0"/>
    <n v="0"/>
    <n v="0"/>
    <n v="0"/>
    <n v="0"/>
    <n v="0"/>
    <n v="0"/>
    <n v="5"/>
    <n v="5"/>
    <n v="0"/>
    <n v="0"/>
    <n v="0"/>
    <n v="0"/>
    <n v="10"/>
    <n v="0"/>
    <n v="3"/>
    <x v="0"/>
    <x v="0"/>
    <x v="0"/>
    <x v="0"/>
    <x v="0"/>
    <x v="0"/>
    <n v="0"/>
    <x v="74"/>
    <x v="3"/>
    <x v="3"/>
    <x v="0"/>
    <x v="0"/>
    <x v="1"/>
    <x v="1"/>
    <x v="0"/>
    <x v="0"/>
    <n v="78694.692400482527"/>
    <x v="1"/>
    <n v="66613.630880579018"/>
    <x v="3"/>
    <n v="10"/>
    <n v="139100"/>
  </r>
  <r>
    <x v="282"/>
    <x v="282"/>
    <n v="9455"/>
    <x v="9"/>
    <x v="0"/>
    <x v="42"/>
    <x v="1"/>
    <n v="10"/>
    <n v="8"/>
    <n v="0"/>
    <n v="10"/>
    <n v="5"/>
    <n v="33"/>
    <n v="41"/>
    <n v="42"/>
    <n v="19"/>
    <n v="23"/>
    <n v="8"/>
    <n v="4"/>
    <n v="0"/>
    <n v="23"/>
    <n v="22"/>
    <n v="18"/>
    <n v="15"/>
    <n v="14"/>
    <x v="0"/>
    <x v="0"/>
    <x v="0"/>
    <x v="0"/>
    <x v="0"/>
    <x v="0"/>
    <n v="66"/>
    <x v="106"/>
    <x v="3"/>
    <x v="3"/>
    <x v="0"/>
    <x v="0"/>
    <x v="0"/>
    <x v="0"/>
    <x v="0"/>
    <x v="0"/>
    <n v="6359.5042219541629"/>
    <x v="1"/>
    <n v="5383.2050663449945"/>
    <x v="3"/>
    <n v="78"/>
    <n v="11241"/>
  </r>
  <r>
    <x v="283"/>
    <x v="283"/>
    <n v="8242"/>
    <x v="9"/>
    <x v="0"/>
    <x v="58"/>
    <x v="1"/>
    <n v="10"/>
    <n v="10"/>
    <n v="0"/>
    <n v="16"/>
    <n v="10"/>
    <n v="6"/>
    <n v="12"/>
    <n v="13"/>
    <n v="0"/>
    <n v="10"/>
    <n v="3"/>
    <n v="0"/>
    <n v="20"/>
    <n v="20"/>
    <n v="3"/>
    <n v="10"/>
    <n v="3"/>
    <n v="10"/>
    <x v="0"/>
    <x v="0"/>
    <x v="0"/>
    <x v="0"/>
    <x v="0"/>
    <x v="0"/>
    <n v="52"/>
    <x v="63"/>
    <x v="3"/>
    <x v="3"/>
    <x v="0"/>
    <x v="0"/>
    <x v="0"/>
    <x v="0"/>
    <x v="0"/>
    <x v="0"/>
    <n v="137.97790552134623"/>
    <x v="0"/>
    <n v="116.79579635815448"/>
    <x v="3"/>
    <n v="56"/>
    <n v="243.8884513373049"/>
  </r>
  <r>
    <x v="284"/>
    <x v="284"/>
    <n v="7352"/>
    <x v="9"/>
    <x v="0"/>
    <x v="59"/>
    <x v="1"/>
    <n v="6"/>
    <n v="20"/>
    <n v="11"/>
    <n v="0"/>
    <n v="36"/>
    <n v="26"/>
    <n v="29"/>
    <n v="20"/>
    <n v="10"/>
    <n v="18"/>
    <n v="20"/>
    <n v="7"/>
    <n v="19"/>
    <n v="21"/>
    <n v="34"/>
    <n v="20"/>
    <n v="27"/>
    <n v="10"/>
    <x v="0"/>
    <x v="0"/>
    <x v="0"/>
    <x v="0"/>
    <x v="0"/>
    <x v="0"/>
    <n v="99"/>
    <x v="107"/>
    <x v="3"/>
    <x v="3"/>
    <x v="0"/>
    <x v="0"/>
    <x v="0"/>
    <x v="0"/>
    <x v="0"/>
    <x v="0"/>
    <n v="338.98926215175669"/>
    <x v="0"/>
    <n v="286.94826668283031"/>
    <x v="3"/>
    <n v="121"/>
    <n v="599.1942394963886"/>
  </r>
  <r>
    <x v="285"/>
    <x v="285"/>
    <n v="27623"/>
    <x v="7"/>
    <x v="0"/>
    <x v="60"/>
    <x v="0"/>
    <n v="0"/>
    <n v="1"/>
    <n v="0"/>
    <n v="0"/>
    <n v="0"/>
    <n v="3"/>
    <n v="3"/>
    <n v="0"/>
    <n v="0"/>
    <n v="0"/>
    <n v="5"/>
    <n v="0"/>
    <n v="0"/>
    <n v="0"/>
    <n v="0"/>
    <n v="0"/>
    <n v="3"/>
    <n v="0"/>
    <x v="0"/>
    <x v="0"/>
    <x v="0"/>
    <x v="0"/>
    <x v="0"/>
    <x v="0"/>
    <n v="4"/>
    <x v="45"/>
    <x v="3"/>
    <x v="3"/>
    <x v="1"/>
    <x v="0"/>
    <x v="0"/>
    <x v="0"/>
    <x v="0"/>
    <x v="0"/>
    <n v="244.56324106576969"/>
    <x v="0"/>
    <n v="207.01835117934021"/>
    <x v="3"/>
    <n v="3"/>
    <n v="432.28769049791691"/>
  </r>
  <r>
    <x v="286"/>
    <x v="286"/>
    <n v="29093"/>
    <x v="3"/>
    <x v="0"/>
    <x v="38"/>
    <x v="0"/>
    <n v="17"/>
    <n v="70"/>
    <n v="39"/>
    <n v="65"/>
    <n v="82"/>
    <n v="125"/>
    <n v="86"/>
    <n v="88"/>
    <n v="0"/>
    <n v="102"/>
    <n v="97"/>
    <n v="120"/>
    <n v="100"/>
    <n v="81"/>
    <n v="40"/>
    <n v="45"/>
    <n v="50"/>
    <n v="0"/>
    <x v="0"/>
    <x v="0"/>
    <x v="0"/>
    <x v="0"/>
    <x v="0"/>
    <x v="0"/>
    <n v="398"/>
    <x v="108"/>
    <x v="3"/>
    <x v="3"/>
    <x v="1"/>
    <x v="0"/>
    <x v="0"/>
    <x v="0"/>
    <x v="0"/>
    <x v="0"/>
    <n v="1742.4849215922802"/>
    <x v="0"/>
    <n v="1474.981905910736"/>
    <x v="3"/>
    <n v="316"/>
    <n v="3080"/>
  </r>
  <r>
    <x v="287"/>
    <x v="287"/>
    <n v="28961"/>
    <x v="3"/>
    <x v="2"/>
    <x v="61"/>
    <x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6"/>
    <x v="7"/>
    <x v="3"/>
    <x v="3"/>
    <x v="1"/>
    <x v="1"/>
    <x v="0"/>
    <x v="1"/>
    <x v="0"/>
    <x v="0"/>
    <n v="601.85403281870219"/>
    <x v="0"/>
    <n v="509.45853097873089"/>
    <x v="3"/>
    <n v="0"/>
    <n v="1063.8315420185588"/>
  </r>
  <r>
    <x v="288"/>
    <x v="288"/>
    <n v="8383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89"/>
    <x v="289"/>
    <n v="28609"/>
    <x v="3"/>
    <x v="2"/>
    <x v="4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80.58745476477691"/>
    <x v="0"/>
    <n v="576.10494571773233"/>
    <x v="3"/>
    <n v="0"/>
    <n v="1203"/>
  </r>
  <r>
    <x v="290"/>
    <x v="290"/>
    <n v="9337"/>
    <x v="3"/>
    <x v="0"/>
    <x v="62"/>
    <x v="0"/>
    <n v="3"/>
    <n v="0"/>
    <n v="4"/>
    <n v="8"/>
    <n v="9"/>
    <n v="6"/>
    <n v="3"/>
    <n v="4"/>
    <n v="4"/>
    <n v="8"/>
    <n v="9"/>
    <n v="3"/>
    <n v="4"/>
    <n v="6"/>
    <n v="10"/>
    <n v="15"/>
    <n v="3"/>
    <n v="7"/>
    <x v="0"/>
    <x v="0"/>
    <x v="0"/>
    <x v="0"/>
    <x v="0"/>
    <x v="0"/>
    <n v="30"/>
    <x v="109"/>
    <x v="3"/>
    <x v="3"/>
    <x v="0"/>
    <x v="0"/>
    <x v="0"/>
    <x v="0"/>
    <x v="0"/>
    <x v="0"/>
    <n v="420.85169043905717"/>
    <x v="0"/>
    <n v="356.24332858060916"/>
    <x v="3"/>
    <n v="38"/>
    <n v="743.89349973129708"/>
  </r>
  <r>
    <x v="291"/>
    <x v="291"/>
    <n v="29208"/>
    <x v="3"/>
    <x v="2"/>
    <x v="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12.19297725822764"/>
    <x v="0"/>
    <n v="518.2102600671991"/>
    <x v="3"/>
    <n v="0"/>
    <n v="1082.1065632133702"/>
  </r>
  <r>
    <x v="292"/>
    <x v="292"/>
    <n v="5054"/>
    <x v="2"/>
    <x v="0"/>
    <x v="13"/>
    <x v="0"/>
    <n v="0"/>
    <n v="4"/>
    <n v="0"/>
    <n v="0"/>
    <n v="0"/>
    <n v="3"/>
    <n v="0"/>
    <n v="0"/>
    <n v="0"/>
    <n v="0"/>
    <n v="0"/>
    <n v="0"/>
    <n v="0"/>
    <n v="0"/>
    <n v="0"/>
    <n v="4"/>
    <n v="0"/>
    <n v="0"/>
    <x v="0"/>
    <x v="0"/>
    <x v="0"/>
    <x v="0"/>
    <x v="0"/>
    <x v="0"/>
    <n v="7"/>
    <x v="79"/>
    <x v="3"/>
    <x v="3"/>
    <x v="1"/>
    <x v="0"/>
    <x v="0"/>
    <x v="0"/>
    <x v="0"/>
    <x v="0"/>
    <n v="1082.829915560917"/>
    <x v="0"/>
    <n v="916.59589867310024"/>
    <x v="3"/>
    <n v="4"/>
    <n v="1914"/>
  </r>
  <r>
    <x v="293"/>
    <x v="293"/>
    <n v="6954"/>
    <x v="2"/>
    <x v="0"/>
    <x v="13"/>
    <x v="0"/>
    <n v="7"/>
    <n v="0"/>
    <n v="14"/>
    <n v="7"/>
    <n v="3"/>
    <n v="11"/>
    <n v="7"/>
    <n v="4"/>
    <n v="3"/>
    <n v="3"/>
    <n v="3"/>
    <n v="0"/>
    <n v="6"/>
    <n v="8"/>
    <n v="4"/>
    <n v="3"/>
    <n v="4"/>
    <n v="0"/>
    <x v="0"/>
    <x v="0"/>
    <x v="0"/>
    <x v="0"/>
    <x v="0"/>
    <x v="0"/>
    <n v="42"/>
    <x v="110"/>
    <x v="3"/>
    <x v="3"/>
    <x v="1"/>
    <x v="0"/>
    <x v="0"/>
    <x v="0"/>
    <x v="0"/>
    <x v="0"/>
    <n v="1082.829915560917"/>
    <x v="0"/>
    <n v="916.59589867310024"/>
    <x v="3"/>
    <n v="25"/>
    <n v="1914"/>
  </r>
  <r>
    <x v="294"/>
    <x v="294"/>
    <n v="4870"/>
    <x v="2"/>
    <x v="0"/>
    <x v="13"/>
    <x v="0"/>
    <n v="0"/>
    <n v="0"/>
    <n v="0"/>
    <n v="0"/>
    <n v="3"/>
    <n v="0"/>
    <n v="0"/>
    <n v="0"/>
    <n v="0"/>
    <n v="0"/>
    <n v="0"/>
    <n v="0"/>
    <n v="0"/>
    <n v="0"/>
    <n v="3"/>
    <n v="0"/>
    <n v="9"/>
    <n v="0"/>
    <x v="0"/>
    <x v="0"/>
    <x v="0"/>
    <x v="0"/>
    <x v="0"/>
    <x v="0"/>
    <n v="3"/>
    <x v="32"/>
    <x v="3"/>
    <x v="3"/>
    <x v="1"/>
    <x v="0"/>
    <x v="0"/>
    <x v="1"/>
    <x v="0"/>
    <x v="0"/>
    <n v="1082.829915560917"/>
    <x v="0"/>
    <n v="916.59589867310024"/>
    <x v="3"/>
    <n v="12"/>
    <n v="1914"/>
  </r>
  <r>
    <x v="295"/>
    <x v="295"/>
    <n v="10342"/>
    <x v="2"/>
    <x v="0"/>
    <x v="63"/>
    <x v="0"/>
    <n v="0"/>
    <n v="0"/>
    <n v="1"/>
    <n v="1"/>
    <n v="3"/>
    <n v="3"/>
    <n v="0"/>
    <n v="2"/>
    <n v="3"/>
    <n v="0"/>
    <n v="2"/>
    <n v="0"/>
    <n v="0"/>
    <n v="2"/>
    <n v="3"/>
    <n v="4"/>
    <n v="0"/>
    <n v="0"/>
    <x v="0"/>
    <x v="0"/>
    <x v="0"/>
    <x v="0"/>
    <x v="0"/>
    <x v="0"/>
    <n v="8"/>
    <x v="72"/>
    <x v="3"/>
    <x v="3"/>
    <x v="1"/>
    <x v="0"/>
    <x v="0"/>
    <x v="0"/>
    <x v="0"/>
    <x v="0"/>
    <n v="154.7300931531785"/>
    <x v="0"/>
    <n v="130.97621957742402"/>
    <x v="3"/>
    <n v="9"/>
    <n v="273.49946103195089"/>
  </r>
  <r>
    <x v="296"/>
    <x v="296"/>
    <n v="458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297"/>
    <x v="297"/>
    <n v="10440"/>
    <x v="2"/>
    <x v="0"/>
    <x v="64"/>
    <x v="0"/>
    <n v="3"/>
    <n v="4"/>
    <n v="0"/>
    <n v="0"/>
    <n v="0"/>
    <n v="0"/>
    <n v="0"/>
    <n v="0"/>
    <n v="4"/>
    <n v="0"/>
    <n v="3"/>
    <n v="3"/>
    <n v="3"/>
    <n v="3"/>
    <n v="5"/>
    <n v="11"/>
    <n v="3"/>
    <n v="3"/>
    <x v="0"/>
    <x v="0"/>
    <x v="0"/>
    <x v="0"/>
    <x v="0"/>
    <x v="0"/>
    <n v="7"/>
    <x v="2"/>
    <x v="3"/>
    <x v="3"/>
    <x v="0"/>
    <x v="0"/>
    <x v="0"/>
    <x v="1"/>
    <x v="0"/>
    <x v="0"/>
    <n v="492.76115802171296"/>
    <x v="0"/>
    <n v="417.11338962605555"/>
    <x v="3"/>
    <n v="25"/>
    <n v="871"/>
  </r>
  <r>
    <x v="298"/>
    <x v="298"/>
    <n v="3895"/>
    <x v="4"/>
    <x v="0"/>
    <x v="30"/>
    <x v="0"/>
    <n v="0"/>
    <n v="0"/>
    <n v="3"/>
    <n v="3"/>
    <n v="3"/>
    <n v="3"/>
    <n v="0"/>
    <n v="3"/>
    <n v="5"/>
    <n v="6"/>
    <n v="3"/>
    <n v="3"/>
    <n v="0"/>
    <n v="0"/>
    <n v="7"/>
    <n v="3"/>
    <n v="4"/>
    <n v="2"/>
    <x v="0"/>
    <x v="0"/>
    <x v="0"/>
    <x v="0"/>
    <x v="0"/>
    <x v="0"/>
    <n v="12"/>
    <x v="70"/>
    <x v="3"/>
    <x v="3"/>
    <x v="0"/>
    <x v="0"/>
    <x v="0"/>
    <x v="0"/>
    <x v="0"/>
    <x v="0"/>
    <n v="1568.3328938505463"/>
    <x v="0"/>
    <n v="1327.5653707007823"/>
    <x v="3"/>
    <n v="14"/>
    <n v="2772.1705095993661"/>
  </r>
  <r>
    <x v="299"/>
    <x v="299"/>
    <n v="3033"/>
    <x v="4"/>
    <x v="0"/>
    <x v="30"/>
    <x v="0"/>
    <n v="7"/>
    <n v="3"/>
    <n v="0"/>
    <n v="3"/>
    <n v="0"/>
    <n v="3"/>
    <n v="9"/>
    <n v="3"/>
    <n v="0"/>
    <n v="0"/>
    <n v="3"/>
    <n v="3"/>
    <n v="6"/>
    <n v="3"/>
    <n v="3"/>
    <n v="8"/>
    <n v="0"/>
    <n v="0"/>
    <x v="0"/>
    <x v="0"/>
    <x v="0"/>
    <x v="0"/>
    <x v="0"/>
    <x v="0"/>
    <n v="16"/>
    <x v="75"/>
    <x v="3"/>
    <x v="3"/>
    <x v="1"/>
    <x v="0"/>
    <x v="0"/>
    <x v="0"/>
    <x v="0"/>
    <x v="0"/>
    <n v="1568.3328938505463"/>
    <x v="0"/>
    <n v="1327.5653707007823"/>
    <x v="3"/>
    <n v="20"/>
    <n v="2772.1705095993661"/>
  </r>
  <r>
    <x v="300"/>
    <x v="300"/>
    <n v="28958"/>
    <x v="4"/>
    <x v="0"/>
    <x v="65"/>
    <x v="0"/>
    <n v="3"/>
    <n v="4"/>
    <n v="0"/>
    <n v="4"/>
    <n v="0"/>
    <n v="6"/>
    <n v="0"/>
    <n v="0"/>
    <n v="4"/>
    <n v="4"/>
    <n v="0"/>
    <n v="0"/>
    <n v="4"/>
    <n v="3"/>
    <n v="4"/>
    <n v="3"/>
    <n v="5"/>
    <n v="3"/>
    <x v="0"/>
    <x v="0"/>
    <x v="0"/>
    <x v="0"/>
    <x v="0"/>
    <x v="0"/>
    <n v="17"/>
    <x v="33"/>
    <x v="3"/>
    <x v="3"/>
    <x v="0"/>
    <x v="0"/>
    <x v="0"/>
    <x v="0"/>
    <x v="0"/>
    <x v="0"/>
    <n v="22.233021915069969"/>
    <x v="0"/>
    <n v="18.819850107212744"/>
    <x v="3"/>
    <n v="19"/>
    <n v="39.298880954356079"/>
  </r>
  <r>
    <x v="301"/>
    <x v="301"/>
    <n v="28962"/>
    <x v="4"/>
    <x v="0"/>
    <x v="65"/>
    <x v="0"/>
    <n v="6"/>
    <n v="4"/>
    <n v="0"/>
    <n v="11"/>
    <n v="0"/>
    <n v="8"/>
    <n v="4"/>
    <n v="0"/>
    <n v="3"/>
    <n v="5"/>
    <n v="3"/>
    <n v="0"/>
    <n v="0"/>
    <n v="8"/>
    <n v="0"/>
    <n v="4"/>
    <n v="0"/>
    <n v="3"/>
    <x v="0"/>
    <x v="0"/>
    <x v="0"/>
    <x v="0"/>
    <x v="0"/>
    <x v="0"/>
    <n v="29"/>
    <x v="43"/>
    <x v="3"/>
    <x v="3"/>
    <x v="0"/>
    <x v="0"/>
    <x v="0"/>
    <x v="0"/>
    <x v="0"/>
    <x v="0"/>
    <n v="22.233021915069969"/>
    <x v="0"/>
    <n v="18.819850107212744"/>
    <x v="3"/>
    <n v="12"/>
    <n v="39.298880954356079"/>
  </r>
  <r>
    <x v="302"/>
    <x v="302"/>
    <n v="2902"/>
    <x v="4"/>
    <x v="0"/>
    <x v="66"/>
    <x v="0"/>
    <n v="20"/>
    <n v="60"/>
    <n v="10"/>
    <n v="67"/>
    <n v="65"/>
    <n v="18"/>
    <n v="12"/>
    <n v="10"/>
    <n v="5"/>
    <n v="46"/>
    <n v="14"/>
    <n v="0"/>
    <n v="21"/>
    <n v="35"/>
    <n v="5"/>
    <n v="30"/>
    <n v="40"/>
    <n v="23"/>
    <x v="0"/>
    <x v="0"/>
    <x v="0"/>
    <x v="0"/>
    <x v="0"/>
    <x v="0"/>
    <n v="240"/>
    <x v="89"/>
    <x v="3"/>
    <x v="3"/>
    <x v="0"/>
    <x v="0"/>
    <x v="0"/>
    <x v="0"/>
    <x v="0"/>
    <x v="0"/>
    <n v="428.92456486444036"/>
    <x v="0"/>
    <n v="363.07687047160516"/>
    <x v="3"/>
    <n v="131"/>
    <n v="758.16303682861621"/>
  </r>
  <r>
    <x v="303"/>
    <x v="303"/>
    <n v="6480"/>
    <x v="7"/>
    <x v="0"/>
    <x v="67"/>
    <x v="0"/>
    <n v="7"/>
    <n v="8"/>
    <n v="0"/>
    <n v="11"/>
    <n v="3"/>
    <n v="6"/>
    <n v="4"/>
    <n v="3"/>
    <n v="4"/>
    <n v="6"/>
    <n v="3"/>
    <n v="3"/>
    <n v="0"/>
    <n v="9"/>
    <n v="0"/>
    <n v="6"/>
    <n v="8"/>
    <n v="4"/>
    <x v="0"/>
    <x v="0"/>
    <x v="0"/>
    <x v="0"/>
    <x v="0"/>
    <x v="0"/>
    <n v="35"/>
    <x v="4"/>
    <x v="3"/>
    <x v="3"/>
    <x v="0"/>
    <x v="0"/>
    <x v="0"/>
    <x v="0"/>
    <x v="0"/>
    <x v="0"/>
    <n v="1016.0723763570569"/>
    <x v="0"/>
    <n v="860.08685162846814"/>
    <x v="3"/>
    <n v="23"/>
    <n v="1796"/>
  </r>
  <r>
    <x v="304"/>
    <x v="304"/>
    <n v="11459"/>
    <x v="7"/>
    <x v="2"/>
    <x v="6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016.0723763570569"/>
    <x v="0"/>
    <n v="860.08685162846814"/>
    <x v="3"/>
    <n v="0"/>
    <n v="1796"/>
  </r>
  <r>
    <x v="305"/>
    <x v="305"/>
    <n v="8350"/>
    <x v="7"/>
    <x v="0"/>
    <x v="67"/>
    <x v="0"/>
    <n v="4"/>
    <n v="0"/>
    <n v="0"/>
    <n v="6"/>
    <n v="0"/>
    <n v="0"/>
    <n v="0"/>
    <n v="4"/>
    <n v="3"/>
    <n v="9"/>
    <n v="10"/>
    <n v="10"/>
    <n v="0"/>
    <n v="9"/>
    <n v="11"/>
    <n v="11"/>
    <n v="0"/>
    <n v="8"/>
    <x v="0"/>
    <x v="0"/>
    <x v="0"/>
    <x v="0"/>
    <x v="0"/>
    <x v="0"/>
    <n v="10"/>
    <x v="44"/>
    <x v="3"/>
    <x v="3"/>
    <x v="0"/>
    <x v="0"/>
    <x v="0"/>
    <x v="1"/>
    <x v="0"/>
    <x v="0"/>
    <n v="1016.0723763570569"/>
    <x v="0"/>
    <n v="860.08685162846814"/>
    <x v="3"/>
    <n v="31"/>
    <n v="1796"/>
  </r>
  <r>
    <x v="306"/>
    <x v="306"/>
    <n v="5362"/>
    <x v="7"/>
    <x v="0"/>
    <x v="68"/>
    <x v="0"/>
    <n v="0"/>
    <n v="0"/>
    <n v="1"/>
    <n v="1"/>
    <n v="0"/>
    <n v="0"/>
    <n v="3"/>
    <n v="0"/>
    <n v="3"/>
    <n v="0"/>
    <n v="3"/>
    <n v="0"/>
    <n v="0"/>
    <n v="0"/>
    <n v="2"/>
    <n v="0"/>
    <n v="0"/>
    <n v="4"/>
    <x v="0"/>
    <x v="0"/>
    <x v="0"/>
    <x v="0"/>
    <x v="0"/>
    <x v="0"/>
    <n v="2"/>
    <x v="77"/>
    <x v="3"/>
    <x v="3"/>
    <x v="0"/>
    <x v="0"/>
    <x v="0"/>
    <x v="1"/>
    <x v="0"/>
    <x v="0"/>
    <n v="22.233021915069969"/>
    <x v="0"/>
    <n v="18.819850107212744"/>
    <x v="3"/>
    <n v="2"/>
    <n v="39.298880954356079"/>
  </r>
  <r>
    <x v="307"/>
    <x v="307"/>
    <n v="9218"/>
    <x v="4"/>
    <x v="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0"/>
    <n v="0"/>
    <x v="3"/>
    <n v="0"/>
    <n v="0"/>
  </r>
  <r>
    <x v="308"/>
    <x v="308"/>
    <n v="7765"/>
    <x v="6"/>
    <x v="0"/>
    <x v="69"/>
    <x v="0"/>
    <n v="0"/>
    <n v="4"/>
    <n v="0"/>
    <n v="12"/>
    <n v="9"/>
    <n v="16"/>
    <n v="5"/>
    <n v="9"/>
    <n v="3"/>
    <n v="4"/>
    <n v="3"/>
    <n v="0"/>
    <n v="0"/>
    <n v="5"/>
    <n v="0"/>
    <n v="9"/>
    <n v="7"/>
    <n v="6"/>
    <x v="0"/>
    <x v="0"/>
    <x v="0"/>
    <x v="0"/>
    <x v="0"/>
    <x v="0"/>
    <n v="41"/>
    <x v="4"/>
    <x v="3"/>
    <x v="3"/>
    <x v="0"/>
    <x v="0"/>
    <x v="0"/>
    <x v="0"/>
    <x v="0"/>
    <x v="0"/>
    <n v="752.43667068757554"/>
    <x v="0"/>
    <n v="636.92400482509061"/>
    <x v="3"/>
    <n v="21"/>
    <n v="1330"/>
  </r>
  <r>
    <x v="309"/>
    <x v="309"/>
    <n v="27108"/>
    <x v="6"/>
    <x v="0"/>
    <x v="70"/>
    <x v="0"/>
    <n v="5"/>
    <n v="6"/>
    <n v="7"/>
    <n v="9"/>
    <n v="8"/>
    <n v="3"/>
    <n v="13"/>
    <n v="0"/>
    <n v="3"/>
    <n v="0"/>
    <n v="7"/>
    <n v="0"/>
    <n v="3"/>
    <n v="7"/>
    <n v="4"/>
    <n v="6"/>
    <n v="5"/>
    <n v="17"/>
    <x v="0"/>
    <x v="0"/>
    <x v="0"/>
    <x v="0"/>
    <x v="0"/>
    <x v="0"/>
    <n v="38"/>
    <x v="20"/>
    <x v="3"/>
    <x v="3"/>
    <x v="0"/>
    <x v="0"/>
    <x v="0"/>
    <x v="0"/>
    <x v="0"/>
    <x v="0"/>
    <n v="452.59348612786494"/>
    <x v="0"/>
    <n v="383.11218335343796"/>
    <x v="3"/>
    <n v="25"/>
    <n v="800"/>
  </r>
  <r>
    <x v="310"/>
    <x v="310"/>
    <n v="34365"/>
    <x v="6"/>
    <x v="0"/>
    <x v="71"/>
    <x v="0"/>
    <n v="0"/>
    <n v="0"/>
    <n v="0"/>
    <n v="8"/>
    <n v="7"/>
    <n v="4"/>
    <n v="5"/>
    <n v="5"/>
    <n v="0"/>
    <n v="3"/>
    <n v="3"/>
    <n v="1"/>
    <n v="3"/>
    <n v="0"/>
    <n v="6"/>
    <n v="6"/>
    <n v="0"/>
    <n v="0"/>
    <x v="0"/>
    <x v="0"/>
    <x v="0"/>
    <x v="0"/>
    <x v="0"/>
    <x v="0"/>
    <n v="19"/>
    <x v="43"/>
    <x v="3"/>
    <x v="3"/>
    <x v="1"/>
    <x v="0"/>
    <x v="0"/>
    <x v="0"/>
    <x v="0"/>
    <x v="0"/>
    <n v="103.10618564349102"/>
    <x v="0"/>
    <n v="87.277517485001994"/>
    <x v="3"/>
    <n v="15"/>
    <n v="182.24952643593613"/>
  </r>
  <r>
    <x v="311"/>
    <x v="311"/>
    <n v="8879"/>
    <x v="5"/>
    <x v="0"/>
    <x v="72"/>
    <x v="0"/>
    <n v="0"/>
    <n v="0"/>
    <n v="0"/>
    <n v="6"/>
    <n v="0"/>
    <n v="9"/>
    <n v="0"/>
    <n v="0"/>
    <n v="3"/>
    <n v="0"/>
    <n v="2"/>
    <n v="0"/>
    <n v="2"/>
    <n v="2"/>
    <n v="5"/>
    <n v="3"/>
    <n v="0"/>
    <n v="0"/>
    <x v="0"/>
    <x v="0"/>
    <x v="0"/>
    <x v="0"/>
    <x v="0"/>
    <x v="0"/>
    <n v="15"/>
    <x v="32"/>
    <x v="3"/>
    <x v="3"/>
    <x v="1"/>
    <x v="0"/>
    <x v="0"/>
    <x v="0"/>
    <x v="0"/>
    <x v="0"/>
    <n v="22.233021915069969"/>
    <x v="0"/>
    <n v="18.819850107212744"/>
    <x v="3"/>
    <n v="12"/>
    <n v="39.298880954356079"/>
  </r>
  <r>
    <x v="312"/>
    <x v="312"/>
    <n v="3968"/>
    <x v="5"/>
    <x v="0"/>
    <x v="73"/>
    <x v="0"/>
    <n v="0"/>
    <n v="3"/>
    <n v="0"/>
    <n v="9"/>
    <n v="3"/>
    <n v="0"/>
    <n v="3"/>
    <n v="3"/>
    <n v="0"/>
    <n v="3"/>
    <n v="0"/>
    <n v="2"/>
    <n v="4"/>
    <n v="7"/>
    <n v="3"/>
    <n v="9"/>
    <n v="6"/>
    <n v="4"/>
    <x v="0"/>
    <x v="0"/>
    <x v="0"/>
    <x v="0"/>
    <x v="0"/>
    <x v="0"/>
    <n v="15"/>
    <x v="95"/>
    <x v="3"/>
    <x v="3"/>
    <x v="0"/>
    <x v="0"/>
    <x v="0"/>
    <x v="1"/>
    <x v="0"/>
    <x v="0"/>
    <n v="452.59348612786494"/>
    <x v="0"/>
    <n v="383.11218335343796"/>
    <x v="3"/>
    <n v="29"/>
    <n v="800"/>
  </r>
  <r>
    <x v="313"/>
    <x v="313"/>
    <n v="28330"/>
    <x v="5"/>
    <x v="0"/>
    <x v="73"/>
    <x v="0"/>
    <n v="16"/>
    <n v="19"/>
    <n v="4"/>
    <n v="12"/>
    <n v="17"/>
    <n v="12"/>
    <n v="9"/>
    <n v="10"/>
    <n v="5"/>
    <n v="17"/>
    <n v="10"/>
    <n v="6"/>
    <n v="8"/>
    <n v="16"/>
    <n v="16"/>
    <n v="6"/>
    <n v="19"/>
    <n v="5"/>
    <x v="0"/>
    <x v="0"/>
    <x v="0"/>
    <x v="0"/>
    <x v="0"/>
    <x v="0"/>
    <n v="80"/>
    <x v="111"/>
    <x v="3"/>
    <x v="3"/>
    <x v="0"/>
    <x v="0"/>
    <x v="0"/>
    <x v="0"/>
    <x v="0"/>
    <x v="0"/>
    <n v="452.59348612786494"/>
    <x v="0"/>
    <n v="383.11218335343796"/>
    <x v="3"/>
    <n v="65"/>
    <n v="800"/>
  </r>
  <r>
    <x v="314"/>
    <x v="314"/>
    <n v="8153"/>
    <x v="5"/>
    <x v="0"/>
    <x v="73"/>
    <x v="0"/>
    <n v="3"/>
    <n v="4"/>
    <n v="6"/>
    <n v="4"/>
    <n v="6"/>
    <n v="7"/>
    <n v="8"/>
    <n v="6"/>
    <n v="6"/>
    <n v="4"/>
    <n v="3"/>
    <n v="3"/>
    <n v="7"/>
    <n v="5"/>
    <n v="12"/>
    <n v="5"/>
    <n v="4"/>
    <n v="9"/>
    <x v="0"/>
    <x v="0"/>
    <x v="0"/>
    <x v="0"/>
    <x v="0"/>
    <x v="0"/>
    <n v="30"/>
    <x v="20"/>
    <x v="3"/>
    <x v="3"/>
    <x v="0"/>
    <x v="0"/>
    <x v="0"/>
    <x v="0"/>
    <x v="0"/>
    <x v="0"/>
    <n v="452.59348612786494"/>
    <x v="0"/>
    <n v="383.11218335343796"/>
    <x v="3"/>
    <n v="33"/>
    <n v="800"/>
  </r>
  <r>
    <x v="315"/>
    <x v="315"/>
    <n v="26903"/>
    <x v="5"/>
    <x v="0"/>
    <x v="74"/>
    <x v="0"/>
    <n v="4"/>
    <n v="8"/>
    <n v="0"/>
    <n v="20"/>
    <n v="10"/>
    <n v="14"/>
    <n v="0"/>
    <n v="9"/>
    <n v="7"/>
    <n v="4"/>
    <n v="0"/>
    <n v="10"/>
    <n v="4"/>
    <n v="11"/>
    <n v="8"/>
    <n v="0"/>
    <n v="0"/>
    <n v="0"/>
    <x v="0"/>
    <x v="0"/>
    <x v="0"/>
    <x v="0"/>
    <x v="0"/>
    <x v="0"/>
    <n v="56"/>
    <x v="73"/>
    <x v="3"/>
    <x v="3"/>
    <x v="1"/>
    <x v="0"/>
    <x v="0"/>
    <x v="0"/>
    <x v="0"/>
    <x v="0"/>
    <n v="581.01688781664666"/>
    <x v="0"/>
    <n v="491.82026537997592"/>
    <x v="3"/>
    <n v="23"/>
    <n v="1027"/>
  </r>
  <r>
    <x v="316"/>
    <x v="316"/>
    <n v="3692"/>
    <x v="5"/>
    <x v="0"/>
    <x v="4"/>
    <x v="0"/>
    <n v="6"/>
    <n v="10"/>
    <n v="6"/>
    <n v="3"/>
    <n v="12"/>
    <n v="3"/>
    <n v="0"/>
    <n v="0"/>
    <n v="4"/>
    <n v="6"/>
    <n v="5"/>
    <n v="6"/>
    <n v="7"/>
    <n v="8"/>
    <n v="5"/>
    <n v="4"/>
    <n v="4"/>
    <n v="8"/>
    <x v="0"/>
    <x v="0"/>
    <x v="0"/>
    <x v="0"/>
    <x v="0"/>
    <x v="0"/>
    <n v="40"/>
    <x v="31"/>
    <x v="3"/>
    <x v="3"/>
    <x v="0"/>
    <x v="0"/>
    <x v="0"/>
    <x v="0"/>
    <x v="0"/>
    <x v="0"/>
    <n v="596.29191797346209"/>
    <x v="0"/>
    <n v="504.7503015681545"/>
    <x v="3"/>
    <n v="28"/>
    <n v="1054"/>
  </r>
  <r>
    <x v="317"/>
    <x v="317"/>
    <n v="1055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318"/>
    <x v="318"/>
    <n v="11376"/>
    <x v="3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319"/>
    <x v="319"/>
    <n v="8409"/>
    <x v="5"/>
    <x v="0"/>
    <x v="75"/>
    <x v="0"/>
    <n v="58"/>
    <n v="48"/>
    <n v="5"/>
    <n v="67"/>
    <n v="114"/>
    <n v="79"/>
    <n v="22"/>
    <n v="78"/>
    <n v="18"/>
    <n v="37"/>
    <n v="35"/>
    <n v="35"/>
    <n v="50"/>
    <n v="49"/>
    <n v="52"/>
    <n v="27"/>
    <n v="43"/>
    <n v="14"/>
    <x v="0"/>
    <x v="0"/>
    <x v="0"/>
    <x v="0"/>
    <x v="0"/>
    <x v="0"/>
    <n v="371"/>
    <x v="112"/>
    <x v="3"/>
    <x v="3"/>
    <x v="0"/>
    <x v="0"/>
    <x v="0"/>
    <x v="0"/>
    <x v="0"/>
    <x v="0"/>
    <n v="1284.2340168878168"/>
    <x v="0"/>
    <n v="1087.0808202653802"/>
    <x v="3"/>
    <n v="221"/>
    <n v="2270"/>
  </r>
  <r>
    <x v="320"/>
    <x v="320"/>
    <n v="9002"/>
    <x v="5"/>
    <x v="0"/>
    <x v="76"/>
    <x v="0"/>
    <n v="9"/>
    <n v="4"/>
    <n v="0"/>
    <n v="9"/>
    <n v="4"/>
    <n v="0"/>
    <n v="9"/>
    <n v="7"/>
    <n v="4"/>
    <n v="7"/>
    <n v="8"/>
    <n v="3"/>
    <n v="7"/>
    <n v="8"/>
    <n v="7"/>
    <n v="7"/>
    <n v="10"/>
    <n v="8"/>
    <x v="0"/>
    <x v="0"/>
    <x v="0"/>
    <x v="0"/>
    <x v="0"/>
    <x v="0"/>
    <n v="26"/>
    <x v="62"/>
    <x v="3"/>
    <x v="3"/>
    <x v="0"/>
    <x v="0"/>
    <x v="0"/>
    <x v="1"/>
    <x v="0"/>
    <x v="0"/>
    <n v="241.61971525796105"/>
    <x v="0"/>
    <n v="204.52670993051288"/>
    <x v="3"/>
    <n v="39"/>
    <n v="427.08474189520189"/>
  </r>
  <r>
    <x v="321"/>
    <x v="321"/>
    <n v="6398"/>
    <x v="5"/>
    <x v="0"/>
    <x v="77"/>
    <x v="0"/>
    <n v="6"/>
    <n v="6"/>
    <n v="0"/>
    <n v="0"/>
    <n v="6"/>
    <n v="13"/>
    <n v="6"/>
    <n v="8"/>
    <n v="4"/>
    <n v="5"/>
    <n v="4"/>
    <n v="3"/>
    <n v="0"/>
    <n v="0"/>
    <n v="6"/>
    <n v="4"/>
    <n v="0"/>
    <n v="0"/>
    <x v="0"/>
    <x v="0"/>
    <x v="0"/>
    <x v="0"/>
    <x v="0"/>
    <x v="0"/>
    <n v="31"/>
    <x v="69"/>
    <x v="3"/>
    <x v="3"/>
    <x v="1"/>
    <x v="0"/>
    <x v="0"/>
    <x v="0"/>
    <x v="0"/>
    <x v="0"/>
    <n v="611.00120627261765"/>
    <x v="0"/>
    <n v="517.20144752714123"/>
    <x v="3"/>
    <n v="10"/>
    <n v="1080"/>
  </r>
  <r>
    <x v="322"/>
    <x v="322"/>
    <n v="8122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323"/>
    <x v="323"/>
    <n v="6005"/>
    <x v="5"/>
    <x v="0"/>
    <x v="77"/>
    <x v="0"/>
    <n v="6"/>
    <n v="7"/>
    <n v="0"/>
    <n v="8"/>
    <n v="7"/>
    <n v="12"/>
    <n v="13"/>
    <n v="6"/>
    <n v="3"/>
    <n v="5"/>
    <n v="3"/>
    <n v="4"/>
    <n v="8"/>
    <n v="3"/>
    <n v="5"/>
    <n v="5"/>
    <n v="12"/>
    <n v="10"/>
    <x v="0"/>
    <x v="0"/>
    <x v="0"/>
    <x v="0"/>
    <x v="0"/>
    <x v="0"/>
    <n v="40"/>
    <x v="113"/>
    <x v="3"/>
    <x v="3"/>
    <x v="0"/>
    <x v="0"/>
    <x v="0"/>
    <x v="0"/>
    <x v="0"/>
    <x v="0"/>
    <n v="611.00120627261765"/>
    <x v="0"/>
    <n v="517.20144752714123"/>
    <x v="3"/>
    <n v="33"/>
    <n v="1080"/>
  </r>
  <r>
    <x v="324"/>
    <x v="324"/>
    <n v="3103"/>
    <x v="5"/>
    <x v="0"/>
    <x v="29"/>
    <x v="0"/>
    <n v="1"/>
    <n v="2"/>
    <n v="0"/>
    <n v="0"/>
    <n v="6"/>
    <n v="8"/>
    <n v="8"/>
    <n v="0"/>
    <n v="6"/>
    <n v="3"/>
    <n v="3"/>
    <n v="2"/>
    <n v="6"/>
    <n v="6"/>
    <n v="0"/>
    <n v="3"/>
    <n v="3"/>
    <n v="3"/>
    <x v="0"/>
    <x v="0"/>
    <x v="0"/>
    <x v="0"/>
    <x v="0"/>
    <x v="0"/>
    <n v="17"/>
    <x v="59"/>
    <x v="3"/>
    <x v="3"/>
    <x v="0"/>
    <x v="0"/>
    <x v="0"/>
    <x v="0"/>
    <x v="0"/>
    <x v="0"/>
    <n v="1394.1995762012714"/>
    <x v="0"/>
    <n v="1180.1646732449994"/>
    <x v="3"/>
    <n v="18"/>
    <n v="2464.3740909826306"/>
  </r>
  <r>
    <x v="325"/>
    <x v="325"/>
    <n v="5606"/>
    <x v="6"/>
    <x v="0"/>
    <x v="78"/>
    <x v="0"/>
    <n v="0"/>
    <n v="0"/>
    <n v="0"/>
    <n v="0"/>
    <n v="3"/>
    <n v="0"/>
    <n v="3"/>
    <n v="0"/>
    <n v="0"/>
    <n v="3"/>
    <n v="0"/>
    <n v="3"/>
    <n v="0"/>
    <n v="3"/>
    <n v="0"/>
    <n v="0"/>
    <n v="3"/>
    <n v="0"/>
    <x v="0"/>
    <x v="0"/>
    <x v="0"/>
    <x v="0"/>
    <x v="0"/>
    <x v="0"/>
    <n v="3"/>
    <x v="77"/>
    <x v="3"/>
    <x v="3"/>
    <x v="1"/>
    <x v="0"/>
    <x v="0"/>
    <x v="1"/>
    <x v="0"/>
    <x v="0"/>
    <n v="88.932087660279876"/>
    <x v="0"/>
    <n v="75.279400428850977"/>
    <x v="3"/>
    <n v="6"/>
    <n v="157.19552381742432"/>
  </r>
  <r>
    <x v="326"/>
    <x v="326"/>
    <n v="28157"/>
    <x v="6"/>
    <x v="1"/>
    <x v="34"/>
    <x v="0"/>
    <n v="0"/>
    <n v="0"/>
    <n v="0"/>
    <n v="4"/>
    <n v="0"/>
    <n v="0"/>
    <n v="0"/>
    <n v="3"/>
    <n v="0"/>
    <n v="0"/>
    <n v="4"/>
    <n v="3"/>
    <n v="4"/>
    <n v="0"/>
    <n v="0"/>
    <n v="0"/>
    <n v="0"/>
    <n v="0"/>
    <x v="0"/>
    <x v="0"/>
    <x v="0"/>
    <x v="0"/>
    <x v="0"/>
    <x v="0"/>
    <n v="4"/>
    <x v="79"/>
    <x v="3"/>
    <x v="3"/>
    <x v="1"/>
    <x v="0"/>
    <x v="0"/>
    <x v="1"/>
    <x v="0"/>
    <x v="0"/>
    <n v="261.93848009650185"/>
    <x v="0"/>
    <n v="221.72617611580219"/>
    <x v="3"/>
    <n v="4"/>
    <n v="463"/>
  </r>
  <r>
    <x v="327"/>
    <x v="327"/>
    <n v="5058"/>
    <x v="6"/>
    <x v="2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118.614153766845"/>
    <x v="0"/>
    <n v="9411.7053710990131"/>
    <x v="3"/>
    <n v="0"/>
    <n v="19653.158067105996"/>
  </r>
  <r>
    <x v="328"/>
    <x v="328"/>
    <n v="5416"/>
    <x v="6"/>
    <x v="2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118.614153766845"/>
    <x v="0"/>
    <n v="9411.7053710990131"/>
    <x v="3"/>
    <n v="0"/>
    <n v="19653.158067105996"/>
  </r>
  <r>
    <x v="329"/>
    <x v="329"/>
    <n v="29366"/>
    <x v="7"/>
    <x v="0"/>
    <x v="0"/>
    <x v="0"/>
    <n v="6"/>
    <n v="9"/>
    <n v="4"/>
    <n v="11"/>
    <n v="13"/>
    <n v="7"/>
    <n v="3"/>
    <n v="0"/>
    <n v="6"/>
    <n v="0"/>
    <n v="0"/>
    <n v="0"/>
    <n v="7"/>
    <n v="6"/>
    <n v="11"/>
    <n v="38"/>
    <n v="0"/>
    <n v="0"/>
    <x v="0"/>
    <x v="0"/>
    <x v="0"/>
    <x v="0"/>
    <x v="0"/>
    <x v="0"/>
    <n v="50"/>
    <x v="98"/>
    <x v="3"/>
    <x v="3"/>
    <x v="1"/>
    <x v="0"/>
    <x v="0"/>
    <x v="0"/>
    <x v="0"/>
    <x v="0"/>
    <n v="5619.216302882317"/>
    <x v="0"/>
    <n v="4756.5647595826867"/>
    <x v="3"/>
    <n v="62"/>
    <n v="9932.4740193804701"/>
  </r>
  <r>
    <x v="330"/>
    <x v="330"/>
    <n v="4097"/>
    <x v="6"/>
    <x v="2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118.614153766845"/>
    <x v="0"/>
    <n v="9411.7053710990131"/>
    <x v="3"/>
    <n v="0"/>
    <n v="19653.158067105996"/>
  </r>
  <r>
    <x v="331"/>
    <x v="331"/>
    <n v="3669"/>
    <x v="6"/>
    <x v="0"/>
    <x v="79"/>
    <x v="0"/>
    <n v="12"/>
    <n v="7"/>
    <n v="4"/>
    <n v="6"/>
    <n v="11"/>
    <n v="8"/>
    <n v="5"/>
    <n v="3"/>
    <n v="4"/>
    <n v="10"/>
    <n v="4"/>
    <n v="11"/>
    <n v="6"/>
    <n v="15"/>
    <n v="6"/>
    <n v="12"/>
    <n v="6"/>
    <n v="7"/>
    <x v="0"/>
    <x v="0"/>
    <x v="0"/>
    <x v="0"/>
    <x v="0"/>
    <x v="0"/>
    <n v="48"/>
    <x v="76"/>
    <x v="3"/>
    <x v="3"/>
    <x v="0"/>
    <x v="0"/>
    <x v="0"/>
    <x v="0"/>
    <x v="0"/>
    <x v="0"/>
    <n v="187.94218179795678"/>
    <x v="0"/>
    <n v="159.08965069038132"/>
    <x v="3"/>
    <n v="45"/>
    <n v="332.20483733583399"/>
  </r>
  <r>
    <x v="332"/>
    <x v="332"/>
    <n v="7055"/>
    <x v="6"/>
    <x v="0"/>
    <x v="80"/>
    <x v="0"/>
    <n v="3"/>
    <n v="0"/>
    <n v="6"/>
    <n v="11"/>
    <n v="3"/>
    <n v="3"/>
    <n v="5"/>
    <n v="10"/>
    <n v="3"/>
    <n v="6"/>
    <n v="0"/>
    <n v="1"/>
    <n v="3"/>
    <n v="3"/>
    <n v="0"/>
    <n v="3"/>
    <n v="8"/>
    <n v="4"/>
    <x v="0"/>
    <x v="0"/>
    <x v="0"/>
    <x v="0"/>
    <x v="0"/>
    <x v="0"/>
    <n v="26"/>
    <x v="59"/>
    <x v="3"/>
    <x v="3"/>
    <x v="0"/>
    <x v="0"/>
    <x v="0"/>
    <x v="0"/>
    <x v="0"/>
    <x v="0"/>
    <n v="132.21102238763581"/>
    <x v="0"/>
    <n v="111.91423430254034"/>
    <x v="3"/>
    <n v="17"/>
    <n v="233.69496281311316"/>
  </r>
  <r>
    <x v="333"/>
    <x v="333"/>
    <n v="6698"/>
    <x v="6"/>
    <x v="1"/>
    <x v="81"/>
    <x v="0"/>
    <n v="0"/>
    <n v="0"/>
    <n v="1"/>
    <n v="1"/>
    <n v="5"/>
    <n v="0"/>
    <n v="3"/>
    <n v="0"/>
    <n v="0"/>
    <n v="0"/>
    <n v="0"/>
    <n v="0"/>
    <n v="0"/>
    <n v="0"/>
    <n v="0"/>
    <n v="0"/>
    <n v="0"/>
    <n v="0"/>
    <x v="0"/>
    <x v="0"/>
    <x v="0"/>
    <x v="0"/>
    <x v="0"/>
    <x v="0"/>
    <n v="7"/>
    <x v="7"/>
    <x v="3"/>
    <x v="3"/>
    <x v="1"/>
    <x v="1"/>
    <x v="0"/>
    <x v="1"/>
    <x v="0"/>
    <x v="0"/>
    <n v="360.02187349691502"/>
    <x v="0"/>
    <n v="304.75199099845469"/>
    <x v="3"/>
    <n v="0"/>
    <n v="636.3712859892164"/>
  </r>
  <r>
    <x v="334"/>
    <x v="334"/>
    <n v="8066"/>
    <x v="6"/>
    <x v="0"/>
    <x v="82"/>
    <x v="0"/>
    <n v="3"/>
    <n v="0"/>
    <n v="0"/>
    <n v="3"/>
    <n v="5"/>
    <n v="4"/>
    <n v="3"/>
    <n v="3"/>
    <n v="0"/>
    <n v="6"/>
    <n v="0"/>
    <n v="2"/>
    <n v="6"/>
    <n v="4"/>
    <n v="4"/>
    <n v="9"/>
    <n v="0"/>
    <n v="0"/>
    <x v="0"/>
    <x v="0"/>
    <x v="0"/>
    <x v="0"/>
    <x v="0"/>
    <x v="0"/>
    <n v="15"/>
    <x v="73"/>
    <x v="3"/>
    <x v="3"/>
    <x v="1"/>
    <x v="0"/>
    <x v="0"/>
    <x v="0"/>
    <x v="0"/>
    <x v="0"/>
    <n v="363.70423726989679"/>
    <x v="0"/>
    <n v="307.86904519434756"/>
    <x v="3"/>
    <n v="23"/>
    <n v="642.8801976476426"/>
  </r>
  <r>
    <x v="335"/>
    <x v="335"/>
    <n v="5883"/>
    <x v="6"/>
    <x v="0"/>
    <x v="82"/>
    <x v="0"/>
    <n v="0"/>
    <n v="3"/>
    <n v="0"/>
    <n v="6"/>
    <n v="5"/>
    <n v="0"/>
    <n v="7"/>
    <n v="3"/>
    <n v="4"/>
    <n v="3"/>
    <n v="4"/>
    <n v="3"/>
    <n v="0"/>
    <n v="4"/>
    <n v="4"/>
    <n v="9"/>
    <n v="3"/>
    <n v="5"/>
    <x v="0"/>
    <x v="0"/>
    <x v="0"/>
    <x v="0"/>
    <x v="0"/>
    <x v="0"/>
    <n v="14"/>
    <x v="110"/>
    <x v="3"/>
    <x v="3"/>
    <x v="0"/>
    <x v="0"/>
    <x v="0"/>
    <x v="1"/>
    <x v="0"/>
    <x v="0"/>
    <n v="363.70423726989679"/>
    <x v="0"/>
    <n v="307.86904519434756"/>
    <x v="3"/>
    <n v="20"/>
    <n v="642.8801976476426"/>
  </r>
  <r>
    <x v="336"/>
    <x v="336"/>
    <n v="7357"/>
    <x v="6"/>
    <x v="2"/>
    <x v="8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74.50060313630888"/>
    <x v="0"/>
    <n v="655.60072376357061"/>
    <x v="3"/>
    <n v="0"/>
    <n v="1369"/>
  </r>
  <r>
    <x v="337"/>
    <x v="337"/>
    <n v="27636"/>
    <x v="6"/>
    <x v="0"/>
    <x v="84"/>
    <x v="0"/>
    <n v="7"/>
    <n v="0"/>
    <n v="0"/>
    <n v="4"/>
    <n v="10"/>
    <n v="4"/>
    <n v="6"/>
    <n v="0"/>
    <n v="7"/>
    <n v="8"/>
    <n v="8"/>
    <n v="2"/>
    <n v="1"/>
    <n v="4"/>
    <n v="3"/>
    <n v="4"/>
    <n v="10"/>
    <n v="10"/>
    <x v="0"/>
    <x v="0"/>
    <x v="0"/>
    <x v="0"/>
    <x v="0"/>
    <x v="0"/>
    <n v="25"/>
    <x v="66"/>
    <x v="3"/>
    <x v="3"/>
    <x v="0"/>
    <x v="0"/>
    <x v="0"/>
    <x v="0"/>
    <x v="0"/>
    <x v="0"/>
    <n v="133.39813149041979"/>
    <x v="0"/>
    <n v="112.91910064327645"/>
    <x v="3"/>
    <n v="22"/>
    <n v="235.79328572613645"/>
  </r>
  <r>
    <x v="338"/>
    <x v="338"/>
    <n v="28959"/>
    <x v="1"/>
    <x v="0"/>
    <x v="85"/>
    <x v="0"/>
    <n v="14"/>
    <n v="17"/>
    <n v="9"/>
    <n v="6"/>
    <n v="17"/>
    <n v="6"/>
    <n v="22"/>
    <n v="7"/>
    <n v="9"/>
    <n v="8"/>
    <n v="19"/>
    <n v="14"/>
    <n v="8"/>
    <n v="21"/>
    <n v="24"/>
    <n v="19"/>
    <n v="15"/>
    <n v="24"/>
    <x v="0"/>
    <x v="0"/>
    <x v="0"/>
    <x v="0"/>
    <x v="0"/>
    <x v="0"/>
    <n v="69"/>
    <x v="114"/>
    <x v="3"/>
    <x v="3"/>
    <x v="0"/>
    <x v="0"/>
    <x v="0"/>
    <x v="0"/>
    <x v="0"/>
    <x v="0"/>
    <n v="3409.0190775258643"/>
    <x v="0"/>
    <n v="2885.6728651977996"/>
    <x v="3"/>
    <n v="87"/>
    <n v="6025.7501391661854"/>
  </r>
  <r>
    <x v="339"/>
    <x v="339"/>
    <n v="28927"/>
    <x v="1"/>
    <x v="0"/>
    <x v="86"/>
    <x v="0"/>
    <n v="7"/>
    <n v="10"/>
    <n v="0"/>
    <n v="6"/>
    <n v="4"/>
    <n v="3"/>
    <n v="3"/>
    <n v="0"/>
    <n v="0"/>
    <n v="3"/>
    <n v="1"/>
    <n v="2"/>
    <n v="13"/>
    <n v="7"/>
    <n v="6"/>
    <n v="12"/>
    <n v="13"/>
    <n v="11"/>
    <x v="0"/>
    <x v="0"/>
    <x v="0"/>
    <x v="0"/>
    <x v="0"/>
    <x v="0"/>
    <n v="30"/>
    <x v="98"/>
    <x v="3"/>
    <x v="3"/>
    <x v="0"/>
    <x v="0"/>
    <x v="0"/>
    <x v="0"/>
    <x v="0"/>
    <x v="0"/>
    <n v="439.01568154402901"/>
    <x v="0"/>
    <n v="371.61881785283481"/>
    <x v="3"/>
    <n v="51"/>
    <n v="776"/>
  </r>
  <r>
    <x v="340"/>
    <x v="340"/>
    <n v="10428"/>
    <x v="1"/>
    <x v="0"/>
    <x v="86"/>
    <x v="0"/>
    <n v="0"/>
    <n v="0"/>
    <n v="0"/>
    <n v="0"/>
    <n v="0"/>
    <n v="0"/>
    <n v="0"/>
    <n v="0"/>
    <n v="0"/>
    <n v="11"/>
    <n v="7"/>
    <n v="-1"/>
    <n v="0"/>
    <n v="12"/>
    <n v="7"/>
    <n v="0"/>
    <n v="6"/>
    <n v="10"/>
    <x v="0"/>
    <x v="0"/>
    <x v="0"/>
    <x v="0"/>
    <x v="0"/>
    <x v="0"/>
    <n v="0"/>
    <x v="25"/>
    <x v="3"/>
    <x v="3"/>
    <x v="0"/>
    <x v="0"/>
    <x v="1"/>
    <x v="1"/>
    <x v="0"/>
    <x v="0"/>
    <n v="439.01568154402901"/>
    <x v="0"/>
    <n v="371.61881785283481"/>
    <x v="3"/>
    <n v="25"/>
    <n v="776"/>
  </r>
  <r>
    <x v="341"/>
    <x v="341"/>
    <n v="31124"/>
    <x v="4"/>
    <x v="2"/>
    <x v="87"/>
    <x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3"/>
    <x v="7"/>
    <x v="3"/>
    <x v="3"/>
    <x v="1"/>
    <x v="1"/>
    <x v="0"/>
    <x v="1"/>
    <x v="0"/>
    <x v="0"/>
    <n v="22.233021915069969"/>
    <x v="0"/>
    <n v="18.819850107212744"/>
    <x v="3"/>
    <n v="0"/>
    <n v="39.298880954356079"/>
  </r>
  <r>
    <x v="342"/>
    <x v="342"/>
    <n v="31137"/>
    <x v="6"/>
    <x v="0"/>
    <x v="88"/>
    <x v="0"/>
    <n v="3"/>
    <n v="0"/>
    <n v="0"/>
    <n v="0"/>
    <n v="3"/>
    <n v="4"/>
    <n v="7"/>
    <n v="5"/>
    <n v="0"/>
    <n v="6"/>
    <n v="3"/>
    <n v="3"/>
    <n v="3"/>
    <n v="2"/>
    <n v="0"/>
    <n v="5"/>
    <n v="13"/>
    <n v="1"/>
    <x v="0"/>
    <x v="0"/>
    <x v="0"/>
    <x v="0"/>
    <x v="0"/>
    <x v="0"/>
    <n v="10"/>
    <x v="35"/>
    <x v="3"/>
    <x v="3"/>
    <x v="0"/>
    <x v="0"/>
    <x v="0"/>
    <x v="0"/>
    <x v="0"/>
    <x v="0"/>
    <n v="22.233021915069969"/>
    <x v="0"/>
    <n v="18.819850107212744"/>
    <x v="3"/>
    <n v="23"/>
    <n v="39.298880954356079"/>
  </r>
  <r>
    <x v="343"/>
    <x v="343"/>
    <n v="31284"/>
    <x v="1"/>
    <x v="0"/>
    <x v="8"/>
    <x v="0"/>
    <n v="5"/>
    <n v="5"/>
    <n v="0"/>
    <n v="0"/>
    <n v="0"/>
    <n v="27"/>
    <n v="3"/>
    <n v="0"/>
    <n v="7"/>
    <n v="1"/>
    <n v="0"/>
    <n v="6"/>
    <n v="0"/>
    <n v="6"/>
    <n v="0"/>
    <n v="2"/>
    <n v="0"/>
    <n v="0"/>
    <x v="0"/>
    <x v="0"/>
    <x v="0"/>
    <x v="0"/>
    <x v="0"/>
    <x v="0"/>
    <n v="37"/>
    <x v="10"/>
    <x v="3"/>
    <x v="3"/>
    <x v="1"/>
    <x v="0"/>
    <x v="0"/>
    <x v="0"/>
    <x v="0"/>
    <x v="0"/>
    <n v="2001.0289505428229"/>
    <x v="0"/>
    <n v="1693.8347406513874"/>
    <x v="3"/>
    <n v="8"/>
    <n v="3537"/>
  </r>
  <r>
    <x v="344"/>
    <x v="344"/>
    <n v="7379"/>
    <x v="7"/>
    <x v="0"/>
    <x v="89"/>
    <x v="0"/>
    <n v="4"/>
    <n v="11"/>
    <n v="0"/>
    <n v="10"/>
    <n v="20"/>
    <n v="6"/>
    <n v="7"/>
    <n v="8"/>
    <n v="3"/>
    <n v="14"/>
    <n v="5"/>
    <n v="10"/>
    <n v="5"/>
    <n v="11"/>
    <n v="7"/>
    <n v="14"/>
    <n v="10"/>
    <n v="15"/>
    <x v="0"/>
    <x v="0"/>
    <x v="0"/>
    <x v="0"/>
    <x v="0"/>
    <x v="0"/>
    <n v="51"/>
    <x v="98"/>
    <x v="3"/>
    <x v="3"/>
    <x v="0"/>
    <x v="0"/>
    <x v="0"/>
    <x v="0"/>
    <x v="0"/>
    <x v="0"/>
    <n v="71.735278885203556"/>
    <x v="0"/>
    <n v="60.722613469991074"/>
    <x v="3"/>
    <n v="47"/>
    <n v="126.79860596126598"/>
  </r>
  <r>
    <x v="345"/>
    <x v="345"/>
    <n v="3371"/>
    <x v="7"/>
    <x v="2"/>
    <x v="9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69.97466827503024"/>
    <x v="0"/>
    <n v="651.76960193003629"/>
    <x v="3"/>
    <n v="0"/>
    <n v="1361"/>
  </r>
  <r>
    <x v="346"/>
    <x v="346"/>
    <n v="4050"/>
    <x v="7"/>
    <x v="1"/>
    <x v="50"/>
    <x v="0"/>
    <n v="9"/>
    <n v="0"/>
    <n v="10"/>
    <n v="11"/>
    <n v="0"/>
    <n v="5"/>
    <n v="8"/>
    <n v="0"/>
    <n v="8"/>
    <n v="7"/>
    <n v="16"/>
    <n v="0"/>
    <n v="0"/>
    <n v="0"/>
    <n v="0"/>
    <n v="0"/>
    <n v="0"/>
    <n v="0"/>
    <x v="0"/>
    <x v="0"/>
    <x v="0"/>
    <x v="0"/>
    <x v="0"/>
    <x v="0"/>
    <n v="35"/>
    <x v="7"/>
    <x v="3"/>
    <x v="3"/>
    <x v="1"/>
    <x v="1"/>
    <x v="0"/>
    <x v="0"/>
    <x v="0"/>
    <x v="0"/>
    <n v="820.32569360675529"/>
    <x v="0"/>
    <n v="694.39083232810628"/>
    <x v="3"/>
    <n v="0"/>
    <n v="1450"/>
  </r>
  <r>
    <x v="347"/>
    <x v="347"/>
    <n v="8940"/>
    <x v="7"/>
    <x v="2"/>
    <x v="91"/>
    <x v="0"/>
    <n v="0"/>
    <n v="0"/>
    <n v="6"/>
    <n v="5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1"/>
    <x v="7"/>
    <x v="3"/>
    <x v="3"/>
    <x v="1"/>
    <x v="1"/>
    <x v="0"/>
    <x v="1"/>
    <x v="0"/>
    <x v="0"/>
    <n v="930.07961399276246"/>
    <x v="0"/>
    <n v="787.29553679131493"/>
    <x v="3"/>
    <n v="0"/>
    <n v="1644"/>
  </r>
  <r>
    <x v="348"/>
    <x v="348"/>
    <n v="7345"/>
    <x v="7"/>
    <x v="2"/>
    <x v="92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1283.1025331724973"/>
    <x v="0"/>
    <n v="1086.1230398069965"/>
    <x v="3"/>
    <n v="0"/>
    <n v="2268"/>
  </r>
  <r>
    <x v="349"/>
    <x v="349"/>
    <n v="4453"/>
    <x v="7"/>
    <x v="2"/>
    <x v="9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83.1025331724973"/>
    <x v="0"/>
    <n v="1086.1230398069965"/>
    <x v="3"/>
    <n v="0"/>
    <n v="2268"/>
  </r>
  <r>
    <x v="350"/>
    <x v="350"/>
    <n v="10898"/>
    <x v="2"/>
    <x v="0"/>
    <x v="93"/>
    <x v="0"/>
    <n v="52"/>
    <n v="0"/>
    <n v="0"/>
    <n v="0"/>
    <n v="0"/>
    <n v="0"/>
    <n v="0"/>
    <n v="50"/>
    <n v="0"/>
    <n v="1"/>
    <n v="18"/>
    <n v="0"/>
    <n v="30"/>
    <n v="0"/>
    <n v="3"/>
    <n v="0"/>
    <n v="0"/>
    <n v="0"/>
    <x v="0"/>
    <x v="0"/>
    <x v="0"/>
    <x v="0"/>
    <x v="0"/>
    <x v="0"/>
    <n v="52"/>
    <x v="95"/>
    <x v="3"/>
    <x v="3"/>
    <x v="1"/>
    <x v="0"/>
    <x v="0"/>
    <x v="1"/>
    <x v="0"/>
    <x v="0"/>
    <n v="93.26294401955883"/>
    <x v="0"/>
    <n v="78.945391845980495"/>
    <x v="3"/>
    <n v="33"/>
    <n v="164.85070488745043"/>
  </r>
  <r>
    <x v="351"/>
    <x v="351"/>
    <n v="7983"/>
    <x v="7"/>
    <x v="0"/>
    <x v="94"/>
    <x v="0"/>
    <n v="15"/>
    <n v="6"/>
    <n v="8"/>
    <n v="16"/>
    <n v="4"/>
    <n v="10"/>
    <n v="12"/>
    <n v="6"/>
    <n v="5"/>
    <n v="4"/>
    <n v="0"/>
    <n v="6"/>
    <n v="5"/>
    <n v="6"/>
    <n v="6"/>
    <n v="12"/>
    <n v="12"/>
    <n v="23"/>
    <x v="0"/>
    <x v="0"/>
    <x v="0"/>
    <x v="0"/>
    <x v="0"/>
    <x v="0"/>
    <n v="59"/>
    <x v="115"/>
    <x v="3"/>
    <x v="3"/>
    <x v="0"/>
    <x v="0"/>
    <x v="0"/>
    <x v="0"/>
    <x v="0"/>
    <x v="0"/>
    <n v="278.16009423601139"/>
    <x v="0"/>
    <n v="235.45747848975805"/>
    <x v="3"/>
    <n v="41"/>
    <n v="491.67317296727805"/>
  </r>
  <r>
    <x v="352"/>
    <x v="352"/>
    <n v="6134"/>
    <x v="7"/>
    <x v="0"/>
    <x v="22"/>
    <x v="0"/>
    <n v="117"/>
    <n v="95"/>
    <n v="46"/>
    <n v="76"/>
    <n v="83"/>
    <n v="34"/>
    <n v="72"/>
    <n v="47"/>
    <n v="45"/>
    <n v="43"/>
    <n v="68"/>
    <n v="16"/>
    <n v="49"/>
    <n v="28"/>
    <n v="68"/>
    <n v="56"/>
    <n v="56"/>
    <n v="51"/>
    <x v="0"/>
    <x v="0"/>
    <x v="0"/>
    <x v="0"/>
    <x v="0"/>
    <x v="0"/>
    <n v="451"/>
    <x v="116"/>
    <x v="3"/>
    <x v="3"/>
    <x v="0"/>
    <x v="0"/>
    <x v="0"/>
    <x v="0"/>
    <x v="0"/>
    <x v="0"/>
    <n v="2396.0149665161525"/>
    <x v="0"/>
    <n v="2028.1832445776388"/>
    <x v="3"/>
    <n v="257"/>
    <n v="4235.173576208721"/>
  </r>
  <r>
    <x v="353"/>
    <x v="353"/>
    <n v="8772"/>
    <x v="3"/>
    <x v="0"/>
    <x v="38"/>
    <x v="0"/>
    <n v="3"/>
    <n v="5"/>
    <n v="3"/>
    <n v="5"/>
    <n v="4"/>
    <n v="4"/>
    <n v="4"/>
    <n v="9"/>
    <n v="3"/>
    <n v="3"/>
    <n v="3"/>
    <n v="3"/>
    <n v="4"/>
    <n v="0"/>
    <n v="7"/>
    <n v="8"/>
    <n v="3"/>
    <n v="1"/>
    <x v="0"/>
    <x v="0"/>
    <x v="0"/>
    <x v="0"/>
    <x v="0"/>
    <x v="0"/>
    <n v="24"/>
    <x v="73"/>
    <x v="3"/>
    <x v="3"/>
    <x v="0"/>
    <x v="0"/>
    <x v="0"/>
    <x v="0"/>
    <x v="0"/>
    <x v="0"/>
    <n v="1742.4849215922802"/>
    <x v="0"/>
    <n v="1474.981905910736"/>
    <x v="3"/>
    <n v="22"/>
    <n v="3080"/>
  </r>
  <r>
    <x v="354"/>
    <x v="354"/>
    <n v="5818"/>
    <x v="3"/>
    <x v="0"/>
    <x v="43"/>
    <x v="0"/>
    <n v="26"/>
    <n v="5"/>
    <n v="0"/>
    <n v="33"/>
    <n v="32"/>
    <n v="96"/>
    <n v="39"/>
    <n v="18"/>
    <n v="25"/>
    <n v="21"/>
    <n v="15"/>
    <n v="12"/>
    <n v="10"/>
    <n v="12"/>
    <n v="30"/>
    <n v="41"/>
    <n v="35"/>
    <n v="34"/>
    <x v="0"/>
    <x v="0"/>
    <x v="0"/>
    <x v="0"/>
    <x v="0"/>
    <x v="0"/>
    <n v="192"/>
    <x v="60"/>
    <x v="3"/>
    <x v="3"/>
    <x v="0"/>
    <x v="0"/>
    <x v="0"/>
    <x v="0"/>
    <x v="0"/>
    <x v="0"/>
    <n v="680.58745476477691"/>
    <x v="0"/>
    <n v="576.10494571773233"/>
    <x v="3"/>
    <n v="128"/>
    <n v="1203"/>
  </r>
  <r>
    <x v="355"/>
    <x v="355"/>
    <n v="10767"/>
    <x v="3"/>
    <x v="0"/>
    <x v="43"/>
    <x v="0"/>
    <n v="10"/>
    <n v="3"/>
    <n v="4"/>
    <n v="4"/>
    <n v="4"/>
    <n v="9"/>
    <n v="4"/>
    <n v="3"/>
    <n v="3"/>
    <n v="6"/>
    <n v="5"/>
    <n v="0"/>
    <n v="0"/>
    <n v="7"/>
    <n v="9"/>
    <n v="9"/>
    <n v="0"/>
    <n v="6"/>
    <x v="0"/>
    <x v="0"/>
    <x v="0"/>
    <x v="0"/>
    <x v="0"/>
    <x v="0"/>
    <n v="34"/>
    <x v="67"/>
    <x v="3"/>
    <x v="3"/>
    <x v="0"/>
    <x v="0"/>
    <x v="0"/>
    <x v="0"/>
    <x v="0"/>
    <x v="0"/>
    <n v="680.58745476477691"/>
    <x v="0"/>
    <n v="576.10494571773233"/>
    <x v="3"/>
    <n v="25"/>
    <n v="1203"/>
  </r>
  <r>
    <x v="356"/>
    <x v="356"/>
    <n v="8664"/>
    <x v="3"/>
    <x v="0"/>
    <x v="95"/>
    <x v="0"/>
    <n v="4"/>
    <n v="6"/>
    <n v="16"/>
    <n v="16"/>
    <n v="12"/>
    <n v="19"/>
    <n v="7"/>
    <n v="5"/>
    <n v="3"/>
    <n v="5"/>
    <n v="3"/>
    <n v="5"/>
    <n v="3"/>
    <n v="13"/>
    <n v="3"/>
    <n v="4"/>
    <n v="16"/>
    <n v="6"/>
    <x v="0"/>
    <x v="0"/>
    <x v="0"/>
    <x v="0"/>
    <x v="0"/>
    <x v="0"/>
    <n v="73"/>
    <x v="109"/>
    <x v="3"/>
    <x v="3"/>
    <x v="0"/>
    <x v="0"/>
    <x v="0"/>
    <x v="0"/>
    <x v="0"/>
    <x v="0"/>
    <n v="169.03466011745405"/>
    <x v="0"/>
    <n v="143.08477626146964"/>
    <x v="3"/>
    <n v="39"/>
    <n v="298.7840793973761"/>
  </r>
  <r>
    <x v="357"/>
    <x v="357"/>
    <n v="9995"/>
    <x v="3"/>
    <x v="1"/>
    <x v="95"/>
    <x v="0"/>
    <n v="3"/>
    <n v="0"/>
    <n v="0"/>
    <n v="6"/>
    <n v="3"/>
    <n v="0"/>
    <n v="1"/>
    <n v="0"/>
    <n v="0"/>
    <n v="0"/>
    <n v="0"/>
    <n v="0"/>
    <n v="0"/>
    <n v="0"/>
    <n v="0"/>
    <n v="0"/>
    <n v="0"/>
    <n v="0"/>
    <x v="0"/>
    <x v="0"/>
    <x v="0"/>
    <x v="0"/>
    <x v="0"/>
    <x v="0"/>
    <n v="12"/>
    <x v="7"/>
    <x v="3"/>
    <x v="3"/>
    <x v="1"/>
    <x v="1"/>
    <x v="0"/>
    <x v="1"/>
    <x v="0"/>
    <x v="0"/>
    <n v="169.03466011745405"/>
    <x v="0"/>
    <n v="143.08477626146964"/>
    <x v="3"/>
    <n v="0"/>
    <n v="298.7840793973761"/>
  </r>
  <r>
    <x v="358"/>
    <x v="358"/>
    <n v="3751"/>
    <x v="3"/>
    <x v="0"/>
    <x v="62"/>
    <x v="0"/>
    <n v="3"/>
    <n v="3"/>
    <n v="0"/>
    <n v="7"/>
    <n v="3"/>
    <n v="3"/>
    <n v="5"/>
    <n v="4"/>
    <n v="4"/>
    <n v="4"/>
    <n v="3"/>
    <n v="3"/>
    <n v="3"/>
    <n v="7"/>
    <n v="11"/>
    <n v="14"/>
    <n v="6"/>
    <n v="3"/>
    <x v="0"/>
    <x v="0"/>
    <x v="0"/>
    <x v="0"/>
    <x v="0"/>
    <x v="0"/>
    <n v="19"/>
    <x v="117"/>
    <x v="3"/>
    <x v="3"/>
    <x v="0"/>
    <x v="0"/>
    <x v="0"/>
    <x v="0"/>
    <x v="0"/>
    <x v="0"/>
    <n v="420.85169043905717"/>
    <x v="0"/>
    <n v="356.24332858060916"/>
    <x v="3"/>
    <n v="41"/>
    <n v="743.89349973129708"/>
  </r>
  <r>
    <x v="359"/>
    <x v="359"/>
    <n v="5550"/>
    <x v="7"/>
    <x v="2"/>
    <x v="6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016.0723763570569"/>
    <x v="0"/>
    <n v="860.08685162846814"/>
    <x v="3"/>
    <n v="0"/>
    <n v="1796"/>
  </r>
  <r>
    <x v="360"/>
    <x v="360"/>
    <n v="6479"/>
    <x v="7"/>
    <x v="0"/>
    <x v="67"/>
    <x v="0"/>
    <n v="0"/>
    <n v="6"/>
    <n v="6"/>
    <n v="12"/>
    <n v="3"/>
    <n v="4"/>
    <n v="5"/>
    <n v="5"/>
    <n v="3"/>
    <n v="6"/>
    <n v="5"/>
    <n v="6"/>
    <n v="3"/>
    <n v="4"/>
    <n v="12"/>
    <n v="3"/>
    <n v="4"/>
    <n v="7"/>
    <x v="0"/>
    <x v="0"/>
    <x v="0"/>
    <x v="0"/>
    <x v="0"/>
    <x v="0"/>
    <n v="31"/>
    <x v="95"/>
    <x v="3"/>
    <x v="3"/>
    <x v="0"/>
    <x v="0"/>
    <x v="0"/>
    <x v="0"/>
    <x v="0"/>
    <x v="0"/>
    <n v="1016.0723763570569"/>
    <x v="0"/>
    <n v="860.08685162846814"/>
    <x v="3"/>
    <n v="26"/>
    <n v="1796"/>
  </r>
  <r>
    <x v="361"/>
    <x v="361"/>
    <n v="5720"/>
    <x v="7"/>
    <x v="2"/>
    <x v="6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016.0723763570569"/>
    <x v="0"/>
    <n v="860.08685162846814"/>
    <x v="3"/>
    <n v="0"/>
    <n v="1796"/>
  </r>
  <r>
    <x v="362"/>
    <x v="362"/>
    <n v="8481"/>
    <x v="7"/>
    <x v="0"/>
    <x v="0"/>
    <x v="0"/>
    <n v="4"/>
    <n v="6"/>
    <n v="6"/>
    <n v="10"/>
    <n v="0"/>
    <n v="0"/>
    <n v="5"/>
    <n v="8"/>
    <n v="3"/>
    <n v="6"/>
    <n v="6"/>
    <n v="3"/>
    <n v="0"/>
    <n v="1"/>
    <n v="6"/>
    <n v="6"/>
    <n v="0"/>
    <n v="6"/>
    <x v="0"/>
    <x v="0"/>
    <x v="0"/>
    <x v="0"/>
    <x v="0"/>
    <x v="0"/>
    <n v="26"/>
    <x v="36"/>
    <x v="3"/>
    <x v="3"/>
    <x v="0"/>
    <x v="0"/>
    <x v="0"/>
    <x v="1"/>
    <x v="0"/>
    <x v="0"/>
    <n v="5619.216302882317"/>
    <x v="0"/>
    <n v="4756.5647595826867"/>
    <x v="3"/>
    <n v="13"/>
    <n v="9932.4740193804701"/>
  </r>
  <r>
    <x v="363"/>
    <x v="363"/>
    <n v="10241"/>
    <x v="7"/>
    <x v="0"/>
    <x v="0"/>
    <x v="0"/>
    <n v="6"/>
    <n v="0"/>
    <n v="0"/>
    <n v="0"/>
    <n v="0"/>
    <n v="0"/>
    <n v="0"/>
    <n v="0"/>
    <n v="0"/>
    <n v="7"/>
    <n v="0"/>
    <n v="4"/>
    <n v="5"/>
    <n v="0"/>
    <n v="6"/>
    <n v="0"/>
    <n v="8"/>
    <n v="8"/>
    <x v="0"/>
    <x v="0"/>
    <x v="0"/>
    <x v="0"/>
    <x v="0"/>
    <x v="0"/>
    <n v="6"/>
    <x v="4"/>
    <x v="3"/>
    <x v="3"/>
    <x v="0"/>
    <x v="0"/>
    <x v="0"/>
    <x v="1"/>
    <x v="0"/>
    <x v="0"/>
    <n v="5619.216302882317"/>
    <x v="0"/>
    <n v="4756.5647595826867"/>
    <x v="3"/>
    <n v="19"/>
    <n v="9932.4740193804701"/>
  </r>
  <r>
    <x v="364"/>
    <x v="364"/>
    <n v="5028"/>
    <x v="3"/>
    <x v="0"/>
    <x v="96"/>
    <x v="0"/>
    <n v="4"/>
    <n v="3"/>
    <n v="0"/>
    <n v="10"/>
    <n v="6"/>
    <n v="4"/>
    <n v="6"/>
    <n v="9"/>
    <n v="6"/>
    <n v="5"/>
    <n v="4"/>
    <n v="3"/>
    <n v="3"/>
    <n v="6"/>
    <n v="6"/>
    <n v="3"/>
    <n v="8"/>
    <n v="3"/>
    <x v="0"/>
    <x v="0"/>
    <x v="0"/>
    <x v="0"/>
    <x v="0"/>
    <x v="0"/>
    <n v="27"/>
    <x v="84"/>
    <x v="3"/>
    <x v="3"/>
    <x v="0"/>
    <x v="0"/>
    <x v="0"/>
    <x v="0"/>
    <x v="0"/>
    <x v="0"/>
    <n v="195.66098278363023"/>
    <x v="0"/>
    <n v="165.62347583177228"/>
    <x v="3"/>
    <n v="26"/>
    <n v="345.84851754291992"/>
  </r>
  <r>
    <x v="365"/>
    <x v="365"/>
    <n v="10480"/>
    <x v="4"/>
    <x v="2"/>
    <x v="9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49.60796139927629"/>
    <x v="0"/>
    <n v="634.5295536791316"/>
    <x v="3"/>
    <n v="0"/>
    <n v="1325"/>
  </r>
  <r>
    <x v="366"/>
    <x v="366"/>
    <n v="9332"/>
    <x v="4"/>
    <x v="2"/>
    <x v="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98.55488540410147"/>
    <x v="0"/>
    <n v="506.66586248492166"/>
    <x v="3"/>
    <n v="0"/>
    <n v="1058"/>
  </r>
  <r>
    <x v="367"/>
    <x v="367"/>
    <n v="10462"/>
    <x v="4"/>
    <x v="2"/>
    <x v="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98.55488540410147"/>
    <x v="0"/>
    <n v="506.66586248492166"/>
    <x v="3"/>
    <n v="0"/>
    <n v="1058"/>
  </r>
  <r>
    <x v="368"/>
    <x v="368"/>
    <n v="7661"/>
    <x v="3"/>
    <x v="0"/>
    <x v="99"/>
    <x v="0"/>
    <n v="3"/>
    <n v="4"/>
    <n v="0"/>
    <n v="3"/>
    <n v="6"/>
    <n v="0"/>
    <n v="6"/>
    <n v="3"/>
    <n v="0"/>
    <n v="0"/>
    <n v="5"/>
    <n v="0"/>
    <n v="3"/>
    <n v="3"/>
    <n v="3"/>
    <n v="4"/>
    <n v="4"/>
    <n v="5"/>
    <x v="0"/>
    <x v="0"/>
    <x v="0"/>
    <x v="0"/>
    <x v="0"/>
    <x v="0"/>
    <n v="16"/>
    <x v="33"/>
    <x v="3"/>
    <x v="3"/>
    <x v="0"/>
    <x v="0"/>
    <x v="0"/>
    <x v="1"/>
    <x v="0"/>
    <x v="0"/>
    <n v="455.98793727382395"/>
    <x v="0"/>
    <n v="385.9855247285887"/>
    <x v="3"/>
    <n v="17"/>
    <n v="806"/>
  </r>
  <r>
    <x v="369"/>
    <x v="369"/>
    <n v="5007"/>
    <x v="3"/>
    <x v="0"/>
    <x v="24"/>
    <x v="0"/>
    <n v="3"/>
    <n v="5"/>
    <n v="0"/>
    <n v="5"/>
    <n v="4"/>
    <n v="3"/>
    <n v="4"/>
    <n v="0"/>
    <n v="5"/>
    <n v="0"/>
    <n v="0"/>
    <n v="0"/>
    <n v="5"/>
    <n v="5"/>
    <n v="17"/>
    <n v="13"/>
    <n v="6"/>
    <n v="4"/>
    <x v="0"/>
    <x v="0"/>
    <x v="0"/>
    <x v="0"/>
    <x v="0"/>
    <x v="0"/>
    <n v="20"/>
    <x v="118"/>
    <x v="3"/>
    <x v="3"/>
    <x v="0"/>
    <x v="0"/>
    <x v="0"/>
    <x v="0"/>
    <x v="0"/>
    <x v="0"/>
    <n v="612.19297725822764"/>
    <x v="0"/>
    <n v="518.2102600671991"/>
    <x v="3"/>
    <n v="46"/>
    <n v="1082.1065632133702"/>
  </r>
  <r>
    <x v="370"/>
    <x v="370"/>
    <n v="8184"/>
    <x v="7"/>
    <x v="1"/>
    <x v="48"/>
    <x v="0"/>
    <n v="0"/>
    <n v="0"/>
    <n v="0"/>
    <n v="0"/>
    <n v="0"/>
    <n v="3"/>
    <n v="4"/>
    <n v="3"/>
    <n v="0"/>
    <n v="3"/>
    <n v="0"/>
    <n v="0"/>
    <n v="0"/>
    <n v="1"/>
    <n v="0"/>
    <n v="0"/>
    <n v="0"/>
    <n v="0"/>
    <x v="0"/>
    <x v="0"/>
    <x v="0"/>
    <x v="0"/>
    <x v="0"/>
    <x v="0"/>
    <n v="3"/>
    <x v="64"/>
    <x v="3"/>
    <x v="3"/>
    <x v="1"/>
    <x v="0"/>
    <x v="0"/>
    <x v="0"/>
    <x v="0"/>
    <x v="0"/>
    <n v="1037.0048250904706"/>
    <x v="0"/>
    <n v="877.80579010856468"/>
    <x v="3"/>
    <n v="1"/>
    <n v="1833"/>
  </r>
  <r>
    <x v="371"/>
    <x v="371"/>
    <n v="9933"/>
    <x v="5"/>
    <x v="0"/>
    <x v="100"/>
    <x v="0"/>
    <n v="6"/>
    <n v="0"/>
    <n v="0"/>
    <n v="11"/>
    <n v="9"/>
    <n v="4"/>
    <n v="9"/>
    <n v="8"/>
    <n v="0"/>
    <n v="11"/>
    <n v="7"/>
    <n v="5"/>
    <n v="12"/>
    <n v="13"/>
    <n v="7"/>
    <n v="12"/>
    <n v="17"/>
    <n v="8"/>
    <x v="0"/>
    <x v="0"/>
    <x v="0"/>
    <x v="0"/>
    <x v="0"/>
    <x v="0"/>
    <n v="30"/>
    <x v="119"/>
    <x v="3"/>
    <x v="3"/>
    <x v="0"/>
    <x v="0"/>
    <x v="0"/>
    <x v="0"/>
    <x v="0"/>
    <x v="0"/>
    <n v="77.188009856734325"/>
    <x v="0"/>
    <n v="65.338251413909433"/>
    <x v="3"/>
    <n v="61"/>
    <n v="136.43680207085873"/>
  </r>
  <r>
    <x v="372"/>
    <x v="372"/>
    <n v="9242"/>
    <x v="4"/>
    <x v="0"/>
    <x v="5"/>
    <x v="0"/>
    <n v="0"/>
    <n v="0"/>
    <n v="0"/>
    <n v="0"/>
    <n v="11"/>
    <n v="0"/>
    <n v="0"/>
    <n v="0"/>
    <n v="3"/>
    <n v="5"/>
    <n v="0"/>
    <n v="0"/>
    <n v="2"/>
    <n v="0"/>
    <n v="2"/>
    <n v="1"/>
    <n v="0"/>
    <n v="2"/>
    <x v="0"/>
    <x v="0"/>
    <x v="0"/>
    <x v="0"/>
    <x v="0"/>
    <x v="0"/>
    <n v="11"/>
    <x v="27"/>
    <x v="3"/>
    <x v="3"/>
    <x v="0"/>
    <x v="0"/>
    <x v="0"/>
    <x v="1"/>
    <x v="0"/>
    <x v="0"/>
    <n v="4372.806980415914"/>
    <x v="0"/>
    <n v="3701.5018576228522"/>
    <x v="3"/>
    <n v="5"/>
    <n v="7729.3325943812197"/>
  </r>
  <r>
    <x v="373"/>
    <x v="373"/>
    <n v="5430"/>
    <x v="1"/>
    <x v="1"/>
    <x v="85"/>
    <x v="0"/>
    <n v="0"/>
    <n v="9"/>
    <n v="0"/>
    <n v="7"/>
    <n v="3"/>
    <n v="7"/>
    <n v="17"/>
    <n v="3"/>
    <n v="3"/>
    <n v="0"/>
    <n v="0"/>
    <n v="0"/>
    <n v="0"/>
    <n v="0"/>
    <n v="0"/>
    <n v="0"/>
    <n v="0"/>
    <n v="0"/>
    <x v="0"/>
    <x v="0"/>
    <x v="0"/>
    <x v="0"/>
    <x v="0"/>
    <x v="0"/>
    <n v="26"/>
    <x v="7"/>
    <x v="3"/>
    <x v="3"/>
    <x v="1"/>
    <x v="1"/>
    <x v="0"/>
    <x v="0"/>
    <x v="0"/>
    <x v="0"/>
    <n v="3409.0190775258643"/>
    <x v="0"/>
    <n v="2885.6728651977996"/>
    <x v="3"/>
    <n v="0"/>
    <n v="6025.7501391661854"/>
  </r>
  <r>
    <x v="374"/>
    <x v="374"/>
    <n v="5035"/>
    <x v="4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372.806980415914"/>
    <x v="0"/>
    <n v="3701.5018576228522"/>
    <x v="3"/>
    <n v="0"/>
    <n v="7729.3325943812197"/>
  </r>
  <r>
    <x v="375"/>
    <x v="375"/>
    <n v="7662"/>
    <x v="4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372.806980415914"/>
    <x v="0"/>
    <n v="3701.5018576228522"/>
    <x v="3"/>
    <n v="0"/>
    <n v="7729.3325943812197"/>
  </r>
  <r>
    <x v="376"/>
    <x v="376"/>
    <n v="4395"/>
    <x v="1"/>
    <x v="1"/>
    <x v="101"/>
    <x v="0"/>
    <n v="5"/>
    <n v="1"/>
    <n v="0"/>
    <n v="3"/>
    <n v="0"/>
    <n v="3"/>
    <n v="0"/>
    <n v="3"/>
    <n v="3"/>
    <n v="0"/>
    <n v="0"/>
    <n v="0"/>
    <n v="0"/>
    <n v="0"/>
    <n v="0"/>
    <n v="0"/>
    <n v="0"/>
    <n v="0"/>
    <x v="0"/>
    <x v="0"/>
    <x v="0"/>
    <x v="0"/>
    <x v="0"/>
    <x v="0"/>
    <n v="12"/>
    <x v="7"/>
    <x v="3"/>
    <x v="3"/>
    <x v="1"/>
    <x v="1"/>
    <x v="0"/>
    <x v="0"/>
    <x v="0"/>
    <x v="0"/>
    <n v="211.80673163439673"/>
    <x v="0"/>
    <n v="179.2905596137644"/>
    <x v="3"/>
    <n v="0"/>
    <n v="374.38759173755835"/>
  </r>
  <r>
    <x v="377"/>
    <x v="377"/>
    <n v="10097"/>
    <x v="1"/>
    <x v="2"/>
    <x v="10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09.7334137515079"/>
    <x v="0"/>
    <n v="431.48009650180944"/>
    <x v="3"/>
    <n v="0"/>
    <n v="901"/>
  </r>
  <r>
    <x v="378"/>
    <x v="378"/>
    <n v="9283"/>
    <x v="1"/>
    <x v="1"/>
    <x v="103"/>
    <x v="0"/>
    <n v="11"/>
    <n v="5"/>
    <n v="0"/>
    <n v="3"/>
    <n v="9"/>
    <n v="6"/>
    <n v="0"/>
    <n v="3"/>
    <n v="3"/>
    <n v="0"/>
    <n v="0"/>
    <n v="0"/>
    <n v="0"/>
    <n v="0"/>
    <n v="0"/>
    <n v="0"/>
    <n v="0"/>
    <n v="0"/>
    <x v="0"/>
    <x v="0"/>
    <x v="0"/>
    <x v="0"/>
    <x v="0"/>
    <x v="0"/>
    <n v="34"/>
    <x v="7"/>
    <x v="3"/>
    <x v="3"/>
    <x v="1"/>
    <x v="1"/>
    <x v="0"/>
    <x v="0"/>
    <x v="0"/>
    <x v="0"/>
    <n v="764.31724969843197"/>
    <x v="0"/>
    <n v="646.98069963811827"/>
    <x v="3"/>
    <n v="0"/>
    <n v="1351"/>
  </r>
  <r>
    <x v="379"/>
    <x v="379"/>
    <n v="10637"/>
    <x v="1"/>
    <x v="0"/>
    <x v="103"/>
    <x v="0"/>
    <n v="20"/>
    <n v="25"/>
    <n v="1"/>
    <n v="17"/>
    <n v="0"/>
    <n v="11"/>
    <n v="18"/>
    <n v="12"/>
    <n v="0"/>
    <n v="14"/>
    <n v="10"/>
    <n v="9"/>
    <n v="16"/>
    <n v="15"/>
    <n v="44"/>
    <n v="18"/>
    <n v="20"/>
    <n v="45"/>
    <x v="0"/>
    <x v="0"/>
    <x v="0"/>
    <x v="0"/>
    <x v="0"/>
    <x v="0"/>
    <n v="74"/>
    <x v="120"/>
    <x v="3"/>
    <x v="3"/>
    <x v="0"/>
    <x v="0"/>
    <x v="0"/>
    <x v="0"/>
    <x v="0"/>
    <x v="0"/>
    <n v="764.31724969843197"/>
    <x v="0"/>
    <n v="646.98069963811827"/>
    <x v="3"/>
    <n v="113"/>
    <n v="1351"/>
  </r>
  <r>
    <x v="380"/>
    <x v="380"/>
    <n v="7496"/>
    <x v="1"/>
    <x v="2"/>
    <x v="1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2.55126658624852"/>
    <x v="0"/>
    <n v="146.06151990349821"/>
    <x v="3"/>
    <n v="0"/>
    <n v="305"/>
  </r>
  <r>
    <x v="381"/>
    <x v="381"/>
    <n v="8121"/>
    <x v="1"/>
    <x v="2"/>
    <x v="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39.01568154402901"/>
    <x v="0"/>
    <n v="371.61881785283481"/>
    <x v="3"/>
    <n v="0"/>
    <n v="776"/>
  </r>
  <r>
    <x v="382"/>
    <x v="382"/>
    <n v="10400"/>
    <x v="7"/>
    <x v="0"/>
    <x v="105"/>
    <x v="0"/>
    <n v="7"/>
    <n v="9"/>
    <n v="0"/>
    <n v="13"/>
    <n v="12"/>
    <n v="13"/>
    <n v="6"/>
    <n v="6"/>
    <n v="3"/>
    <n v="15"/>
    <n v="7"/>
    <n v="4"/>
    <n v="7"/>
    <n v="8"/>
    <n v="4"/>
    <n v="14"/>
    <n v="9"/>
    <n v="5"/>
    <x v="0"/>
    <x v="0"/>
    <x v="0"/>
    <x v="0"/>
    <x v="0"/>
    <x v="0"/>
    <n v="54"/>
    <x v="62"/>
    <x v="3"/>
    <x v="3"/>
    <x v="0"/>
    <x v="0"/>
    <x v="0"/>
    <x v="0"/>
    <x v="0"/>
    <x v="0"/>
    <n v="93.475388083384701"/>
    <x v="0"/>
    <n v="79.12522189574355"/>
    <x v="3"/>
    <n v="42"/>
    <n v="165.22621902159042"/>
  </r>
  <r>
    <x v="383"/>
    <x v="383"/>
    <n v="10132"/>
    <x v="8"/>
    <x v="0"/>
    <x v="3"/>
    <x v="0"/>
    <n v="0"/>
    <n v="0"/>
    <n v="0"/>
    <n v="0"/>
    <n v="0"/>
    <n v="0"/>
    <n v="0"/>
    <n v="0"/>
    <n v="0"/>
    <n v="0"/>
    <n v="0"/>
    <n v="0"/>
    <n v="1"/>
    <n v="0"/>
    <n v="2"/>
    <n v="0"/>
    <n v="0"/>
    <n v="0"/>
    <x v="0"/>
    <x v="0"/>
    <x v="0"/>
    <x v="0"/>
    <x v="0"/>
    <x v="0"/>
    <n v="0"/>
    <x v="45"/>
    <x v="3"/>
    <x v="3"/>
    <x v="1"/>
    <x v="0"/>
    <x v="1"/>
    <x v="1"/>
    <x v="0"/>
    <x v="0"/>
    <n v="78694.692400482527"/>
    <x v="1"/>
    <n v="66613.630880579018"/>
    <x v="3"/>
    <n v="3"/>
    <n v="139100"/>
  </r>
  <r>
    <x v="384"/>
    <x v="384"/>
    <n v="1071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385"/>
    <x v="385"/>
    <n v="9273"/>
    <x v="9"/>
    <x v="0"/>
    <x v="42"/>
    <x v="1"/>
    <n v="16"/>
    <n v="10"/>
    <n v="0"/>
    <n v="35"/>
    <n v="121"/>
    <n v="70"/>
    <n v="65"/>
    <n v="33"/>
    <n v="59"/>
    <n v="29"/>
    <n v="17"/>
    <n v="50"/>
    <n v="37"/>
    <n v="11"/>
    <n v="50"/>
    <n v="40"/>
    <n v="60"/>
    <n v="0"/>
    <x v="0"/>
    <x v="0"/>
    <x v="0"/>
    <x v="0"/>
    <x v="0"/>
    <x v="0"/>
    <n v="252"/>
    <x v="121"/>
    <x v="3"/>
    <x v="3"/>
    <x v="1"/>
    <x v="0"/>
    <x v="0"/>
    <x v="0"/>
    <x v="0"/>
    <x v="0"/>
    <n v="6359.5042219541629"/>
    <x v="1"/>
    <n v="5383.2050663449945"/>
    <x v="3"/>
    <n v="198"/>
    <n v="11241"/>
  </r>
  <r>
    <x v="386"/>
    <x v="386"/>
    <n v="4282"/>
    <x v="4"/>
    <x v="0"/>
    <x v="3"/>
    <x v="0"/>
    <n v="0"/>
    <n v="0"/>
    <n v="0"/>
    <n v="18"/>
    <n v="25"/>
    <n v="47"/>
    <n v="77"/>
    <n v="8"/>
    <n v="3"/>
    <n v="16"/>
    <n v="55"/>
    <n v="10"/>
    <n v="10"/>
    <n v="27"/>
    <n v="103"/>
    <n v="71"/>
    <n v="15"/>
    <n v="36"/>
    <x v="0"/>
    <x v="0"/>
    <x v="0"/>
    <x v="0"/>
    <x v="0"/>
    <x v="0"/>
    <n v="90"/>
    <x v="122"/>
    <x v="3"/>
    <x v="3"/>
    <x v="0"/>
    <x v="0"/>
    <x v="0"/>
    <x v="0"/>
    <x v="0"/>
    <x v="0"/>
    <n v="78694.692400482527"/>
    <x v="1"/>
    <n v="66613.630880579018"/>
    <x v="3"/>
    <n v="226"/>
    <n v="139100"/>
  </r>
  <r>
    <x v="387"/>
    <x v="387"/>
    <n v="27317"/>
    <x v="4"/>
    <x v="1"/>
    <x v="3"/>
    <x v="0"/>
    <n v="5"/>
    <n v="0"/>
    <n v="0"/>
    <n v="11"/>
    <n v="2"/>
    <n v="4"/>
    <n v="10"/>
    <n v="0"/>
    <n v="0"/>
    <n v="0"/>
    <n v="0"/>
    <n v="0"/>
    <n v="0"/>
    <n v="0"/>
    <n v="0"/>
    <n v="0"/>
    <n v="0"/>
    <n v="0"/>
    <x v="0"/>
    <x v="0"/>
    <x v="0"/>
    <x v="0"/>
    <x v="0"/>
    <x v="0"/>
    <n v="22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388"/>
    <x v="388"/>
    <n v="27621"/>
    <x v="1"/>
    <x v="1"/>
    <x v="54"/>
    <x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84.835996154465803"/>
    <x v="0"/>
    <n v="71.812133205379368"/>
    <x v="3"/>
    <n v="0"/>
    <n v="149.95531089989797"/>
  </r>
  <r>
    <x v="389"/>
    <x v="389"/>
    <n v="8039"/>
    <x v="3"/>
    <x v="0"/>
    <x v="106"/>
    <x v="0"/>
    <n v="3"/>
    <n v="3"/>
    <n v="2"/>
    <n v="7"/>
    <n v="0"/>
    <n v="3"/>
    <n v="11"/>
    <n v="0"/>
    <n v="4"/>
    <n v="5"/>
    <n v="4"/>
    <n v="0"/>
    <n v="3"/>
    <n v="4"/>
    <n v="9"/>
    <n v="3"/>
    <n v="3"/>
    <n v="9"/>
    <x v="0"/>
    <x v="0"/>
    <x v="0"/>
    <x v="0"/>
    <x v="0"/>
    <x v="0"/>
    <n v="18"/>
    <x v="67"/>
    <x v="3"/>
    <x v="3"/>
    <x v="0"/>
    <x v="0"/>
    <x v="0"/>
    <x v="0"/>
    <x v="0"/>
    <x v="0"/>
    <n v="85.119254906233635"/>
    <x v="0"/>
    <n v="72.051906605063451"/>
    <x v="3"/>
    <n v="22"/>
    <n v="150.4559964120846"/>
  </r>
  <r>
    <x v="390"/>
    <x v="390"/>
    <n v="3179"/>
    <x v="9"/>
    <x v="0"/>
    <x v="107"/>
    <x v="1"/>
    <n v="11"/>
    <n v="8"/>
    <n v="0"/>
    <n v="6"/>
    <n v="15"/>
    <n v="17"/>
    <n v="18"/>
    <n v="6"/>
    <n v="10"/>
    <n v="16"/>
    <n v="8"/>
    <n v="10"/>
    <n v="15"/>
    <n v="15"/>
    <n v="22"/>
    <n v="15"/>
    <n v="19"/>
    <n v="0"/>
    <x v="0"/>
    <x v="0"/>
    <x v="0"/>
    <x v="0"/>
    <x v="0"/>
    <x v="0"/>
    <n v="57"/>
    <x v="123"/>
    <x v="3"/>
    <x v="3"/>
    <x v="1"/>
    <x v="0"/>
    <x v="0"/>
    <x v="0"/>
    <x v="0"/>
    <x v="0"/>
    <n v="258.95013081036967"/>
    <x v="0"/>
    <n v="219.19659260493981"/>
    <x v="3"/>
    <n v="86"/>
    <n v="457.71782183751907"/>
  </r>
  <r>
    <x v="391"/>
    <x v="391"/>
    <n v="27501"/>
    <x v="2"/>
    <x v="0"/>
    <x v="64"/>
    <x v="0"/>
    <n v="1"/>
    <n v="3"/>
    <n v="0"/>
    <n v="3"/>
    <n v="4"/>
    <n v="9"/>
    <n v="7"/>
    <n v="3"/>
    <n v="0"/>
    <n v="4"/>
    <n v="3"/>
    <n v="2"/>
    <n v="4"/>
    <n v="4"/>
    <n v="3"/>
    <n v="6"/>
    <n v="3"/>
    <n v="6"/>
    <x v="0"/>
    <x v="0"/>
    <x v="0"/>
    <x v="0"/>
    <x v="0"/>
    <x v="0"/>
    <n v="20"/>
    <x v="86"/>
    <x v="3"/>
    <x v="3"/>
    <x v="0"/>
    <x v="0"/>
    <x v="0"/>
    <x v="0"/>
    <x v="0"/>
    <x v="0"/>
    <n v="492.76115802171296"/>
    <x v="0"/>
    <n v="417.11338962605555"/>
    <x v="3"/>
    <n v="20"/>
    <n v="871"/>
  </r>
  <r>
    <x v="392"/>
    <x v="392"/>
    <n v="29620"/>
    <x v="2"/>
    <x v="0"/>
    <x v="108"/>
    <x v="0"/>
    <n v="9"/>
    <n v="7"/>
    <n v="9"/>
    <n v="20"/>
    <n v="19"/>
    <n v="38"/>
    <n v="18"/>
    <n v="4"/>
    <n v="10"/>
    <n v="14"/>
    <n v="35"/>
    <n v="10"/>
    <n v="3"/>
    <n v="27"/>
    <n v="0"/>
    <n v="10"/>
    <n v="13"/>
    <n v="14"/>
    <x v="0"/>
    <x v="0"/>
    <x v="0"/>
    <x v="0"/>
    <x v="0"/>
    <x v="0"/>
    <n v="102"/>
    <x v="124"/>
    <x v="3"/>
    <x v="3"/>
    <x v="0"/>
    <x v="0"/>
    <x v="0"/>
    <x v="0"/>
    <x v="0"/>
    <x v="0"/>
    <n v="398.28226779252117"/>
    <x v="0"/>
    <n v="337.13872135102537"/>
    <x v="3"/>
    <n v="53"/>
    <n v="704"/>
  </r>
  <r>
    <x v="393"/>
    <x v="393"/>
    <n v="27451"/>
    <x v="7"/>
    <x v="0"/>
    <x v="109"/>
    <x v="0"/>
    <n v="6"/>
    <n v="3"/>
    <n v="0"/>
    <n v="7"/>
    <n v="11"/>
    <n v="6"/>
    <n v="5"/>
    <n v="6"/>
    <n v="3"/>
    <n v="5"/>
    <n v="3"/>
    <n v="0"/>
    <n v="0"/>
    <n v="7"/>
    <n v="0"/>
    <n v="5"/>
    <n v="0"/>
    <n v="3"/>
    <x v="0"/>
    <x v="0"/>
    <x v="0"/>
    <x v="0"/>
    <x v="0"/>
    <x v="0"/>
    <n v="33"/>
    <x v="43"/>
    <x v="3"/>
    <x v="3"/>
    <x v="0"/>
    <x v="0"/>
    <x v="0"/>
    <x v="0"/>
    <x v="0"/>
    <x v="0"/>
    <n v="22.233021915069969"/>
    <x v="0"/>
    <n v="18.819850107212744"/>
    <x v="3"/>
    <n v="12"/>
    <n v="39.298880954356079"/>
  </r>
  <r>
    <x v="394"/>
    <x v="394"/>
    <n v="28156"/>
    <x v="5"/>
    <x v="1"/>
    <x v="110"/>
    <x v="0"/>
    <n v="6"/>
    <n v="6"/>
    <n v="0"/>
    <n v="6"/>
    <n v="0"/>
    <n v="9"/>
    <n v="12"/>
    <n v="0"/>
    <n v="0"/>
    <n v="0"/>
    <n v="0"/>
    <n v="0"/>
    <n v="0"/>
    <n v="0"/>
    <n v="0"/>
    <n v="0"/>
    <n v="0"/>
    <n v="0"/>
    <x v="0"/>
    <x v="0"/>
    <x v="0"/>
    <x v="0"/>
    <x v="0"/>
    <x v="0"/>
    <n v="27"/>
    <x v="7"/>
    <x v="3"/>
    <x v="3"/>
    <x v="1"/>
    <x v="1"/>
    <x v="0"/>
    <x v="0"/>
    <x v="0"/>
    <x v="0"/>
    <n v="343.9710494571774"/>
    <x v="0"/>
    <n v="291.16525934861284"/>
    <x v="3"/>
    <n v="0"/>
    <n v="608"/>
  </r>
  <r>
    <x v="395"/>
    <x v="395"/>
    <n v="8226"/>
    <x v="2"/>
    <x v="0"/>
    <x v="111"/>
    <x v="0"/>
    <n v="4"/>
    <n v="0"/>
    <n v="8"/>
    <n v="23"/>
    <n v="7"/>
    <n v="26"/>
    <n v="15"/>
    <n v="3"/>
    <n v="10"/>
    <n v="11"/>
    <n v="7"/>
    <n v="3"/>
    <n v="5"/>
    <n v="5"/>
    <n v="7"/>
    <n v="7"/>
    <n v="5"/>
    <n v="10"/>
    <x v="0"/>
    <x v="0"/>
    <x v="0"/>
    <x v="0"/>
    <x v="0"/>
    <x v="0"/>
    <n v="68"/>
    <x v="44"/>
    <x v="3"/>
    <x v="3"/>
    <x v="0"/>
    <x v="0"/>
    <x v="0"/>
    <x v="0"/>
    <x v="0"/>
    <x v="0"/>
    <n v="22.233021915069969"/>
    <x v="0"/>
    <n v="18.819850107212744"/>
    <x v="3"/>
    <n v="29"/>
    <n v="39.298880954356079"/>
  </r>
  <r>
    <x v="396"/>
    <x v="396"/>
    <n v="3675"/>
    <x v="2"/>
    <x v="0"/>
    <x v="112"/>
    <x v="0"/>
    <n v="0"/>
    <n v="6"/>
    <n v="0"/>
    <n v="11"/>
    <n v="0"/>
    <n v="15"/>
    <n v="13"/>
    <n v="13"/>
    <n v="0"/>
    <n v="6"/>
    <n v="0"/>
    <n v="0"/>
    <n v="7"/>
    <n v="3"/>
    <n v="15"/>
    <n v="6"/>
    <n v="8"/>
    <n v="16"/>
    <x v="0"/>
    <x v="0"/>
    <x v="0"/>
    <x v="0"/>
    <x v="0"/>
    <x v="0"/>
    <n v="32"/>
    <x v="125"/>
    <x v="3"/>
    <x v="3"/>
    <x v="0"/>
    <x v="0"/>
    <x v="0"/>
    <x v="0"/>
    <x v="0"/>
    <x v="0"/>
    <n v="175.69124078399807"/>
    <x v="0"/>
    <n v="148.71945115404526"/>
    <x v="3"/>
    <n v="39"/>
    <n v="310.550188933762"/>
  </r>
  <r>
    <x v="397"/>
    <x v="397"/>
    <n v="10322"/>
    <x v="9"/>
    <x v="0"/>
    <x v="113"/>
    <x v="1"/>
    <n v="3"/>
    <n v="0"/>
    <n v="0"/>
    <n v="7"/>
    <n v="7"/>
    <n v="12"/>
    <n v="16"/>
    <n v="3"/>
    <n v="6"/>
    <n v="3"/>
    <n v="5"/>
    <n v="6"/>
    <n v="7"/>
    <n v="7"/>
    <n v="10"/>
    <n v="6"/>
    <n v="9"/>
    <n v="5"/>
    <x v="0"/>
    <x v="0"/>
    <x v="0"/>
    <x v="0"/>
    <x v="0"/>
    <x v="0"/>
    <n v="29"/>
    <x v="117"/>
    <x v="3"/>
    <x v="3"/>
    <x v="0"/>
    <x v="0"/>
    <x v="0"/>
    <x v="0"/>
    <x v="0"/>
    <x v="0"/>
    <n v="206.00062645063733"/>
    <x v="0"/>
    <n v="174.37579680363118"/>
    <x v="3"/>
    <n v="39"/>
    <n v="364.12477468566806"/>
  </r>
  <r>
    <x v="398"/>
    <x v="398"/>
    <n v="4785"/>
    <x v="9"/>
    <x v="0"/>
    <x v="114"/>
    <x v="1"/>
    <n v="6"/>
    <n v="3"/>
    <n v="3"/>
    <n v="9"/>
    <n v="4"/>
    <n v="0"/>
    <n v="5"/>
    <n v="0"/>
    <n v="6"/>
    <n v="3"/>
    <n v="3"/>
    <n v="7"/>
    <n v="3"/>
    <n v="4"/>
    <n v="5"/>
    <n v="8"/>
    <n v="9"/>
    <n v="14"/>
    <x v="0"/>
    <x v="0"/>
    <x v="0"/>
    <x v="0"/>
    <x v="0"/>
    <x v="0"/>
    <n v="25"/>
    <x v="113"/>
    <x v="3"/>
    <x v="3"/>
    <x v="0"/>
    <x v="0"/>
    <x v="0"/>
    <x v="1"/>
    <x v="0"/>
    <x v="0"/>
    <n v="251.04459764451713"/>
    <x v="0"/>
    <n v="212.50470205729914"/>
    <x v="3"/>
    <n v="29"/>
    <n v="443.74407558060699"/>
  </r>
  <r>
    <x v="399"/>
    <x v="399"/>
    <n v="7949"/>
    <x v="3"/>
    <x v="0"/>
    <x v="115"/>
    <x v="0"/>
    <n v="22"/>
    <n v="15"/>
    <n v="9"/>
    <n v="18"/>
    <n v="22"/>
    <n v="45"/>
    <n v="14"/>
    <n v="13"/>
    <n v="19"/>
    <n v="23"/>
    <n v="9"/>
    <n v="15"/>
    <n v="12"/>
    <n v="24"/>
    <n v="20"/>
    <n v="45"/>
    <n v="41"/>
    <n v="39"/>
    <x v="0"/>
    <x v="0"/>
    <x v="0"/>
    <x v="0"/>
    <x v="0"/>
    <x v="0"/>
    <n v="131"/>
    <x v="126"/>
    <x v="3"/>
    <x v="3"/>
    <x v="0"/>
    <x v="0"/>
    <x v="0"/>
    <x v="0"/>
    <x v="0"/>
    <x v="0"/>
    <n v="368.02393323435626"/>
    <x v="0"/>
    <n v="311.52558953952973"/>
    <x v="3"/>
    <n v="142"/>
    <n v="650.51565170848892"/>
  </r>
  <r>
    <x v="400"/>
    <x v="400"/>
    <n v="11045"/>
    <x v="3"/>
    <x v="0"/>
    <x v="116"/>
    <x v="0"/>
    <n v="9"/>
    <n v="0"/>
    <n v="10"/>
    <n v="4"/>
    <n v="7"/>
    <n v="0"/>
    <n v="0"/>
    <n v="0"/>
    <n v="4"/>
    <n v="4"/>
    <n v="5"/>
    <n v="0"/>
    <n v="6"/>
    <n v="9"/>
    <n v="9"/>
    <n v="5"/>
    <n v="8"/>
    <n v="4"/>
    <x v="0"/>
    <x v="0"/>
    <x v="0"/>
    <x v="0"/>
    <x v="0"/>
    <x v="0"/>
    <n v="30"/>
    <x v="15"/>
    <x v="3"/>
    <x v="3"/>
    <x v="0"/>
    <x v="0"/>
    <x v="0"/>
    <x v="1"/>
    <x v="0"/>
    <x v="0"/>
    <n v="509.86575318209856"/>
    <x v="0"/>
    <n v="431.59211943132863"/>
    <x v="3"/>
    <n v="37"/>
    <n v="901.23392193594805"/>
  </r>
  <r>
    <x v="401"/>
    <x v="401"/>
    <n v="10945"/>
    <x v="3"/>
    <x v="0"/>
    <x v="117"/>
    <x v="0"/>
    <n v="3"/>
    <n v="0"/>
    <n v="0"/>
    <n v="3"/>
    <n v="5"/>
    <n v="4"/>
    <n v="3"/>
    <n v="4"/>
    <n v="3"/>
    <n v="5"/>
    <n v="4"/>
    <n v="3"/>
    <n v="6"/>
    <n v="3"/>
    <n v="3"/>
    <n v="0"/>
    <n v="3"/>
    <n v="0"/>
    <x v="0"/>
    <x v="0"/>
    <x v="0"/>
    <x v="0"/>
    <x v="0"/>
    <x v="0"/>
    <n v="15"/>
    <x v="43"/>
    <x v="3"/>
    <x v="3"/>
    <x v="1"/>
    <x v="0"/>
    <x v="0"/>
    <x v="0"/>
    <x v="0"/>
    <x v="0"/>
    <n v="440.25491493515358"/>
    <x v="0"/>
    <n v="372.66780645896796"/>
    <x v="3"/>
    <n v="15"/>
    <n v="778.19045731608162"/>
  </r>
  <r>
    <x v="402"/>
    <x v="402"/>
    <n v="29475"/>
    <x v="3"/>
    <x v="0"/>
    <x v="118"/>
    <x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x v="0"/>
    <x v="0"/>
    <x v="0"/>
    <x v="0"/>
    <x v="0"/>
    <x v="0"/>
    <n v="0"/>
    <x v="45"/>
    <x v="3"/>
    <x v="3"/>
    <x v="0"/>
    <x v="0"/>
    <x v="1"/>
    <x v="1"/>
    <x v="0"/>
    <x v="0"/>
    <n v="308.82285411487931"/>
    <x v="0"/>
    <n v="261.4129490055588"/>
    <x v="3"/>
    <n v="2"/>
    <n v="545.87237966148166"/>
  </r>
  <r>
    <x v="403"/>
    <x v="403"/>
    <n v="6213"/>
    <x v="3"/>
    <x v="0"/>
    <x v="119"/>
    <x v="0"/>
    <n v="0"/>
    <n v="5"/>
    <n v="0"/>
    <n v="6"/>
    <n v="3"/>
    <n v="5"/>
    <n v="0"/>
    <n v="0"/>
    <n v="3"/>
    <n v="3"/>
    <n v="7"/>
    <n v="0"/>
    <n v="5"/>
    <n v="0"/>
    <n v="5"/>
    <n v="3"/>
    <n v="5"/>
    <n v="0"/>
    <x v="0"/>
    <x v="0"/>
    <x v="0"/>
    <x v="0"/>
    <x v="0"/>
    <x v="0"/>
    <n v="19"/>
    <x v="34"/>
    <x v="3"/>
    <x v="3"/>
    <x v="1"/>
    <x v="0"/>
    <x v="0"/>
    <x v="0"/>
    <x v="0"/>
    <x v="0"/>
    <n v="233.61765552051983"/>
    <x v="0"/>
    <n v="197.75311138943789"/>
    <x v="3"/>
    <n v="18"/>
    <n v="412.94037617592943"/>
  </r>
  <r>
    <x v="404"/>
    <x v="404"/>
    <n v="5186"/>
    <x v="3"/>
    <x v="2"/>
    <x v="24"/>
    <x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6"/>
    <x v="7"/>
    <x v="3"/>
    <x v="3"/>
    <x v="1"/>
    <x v="1"/>
    <x v="0"/>
    <x v="1"/>
    <x v="0"/>
    <x v="0"/>
    <n v="612.19297725822764"/>
    <x v="0"/>
    <n v="518.2102600671991"/>
    <x v="3"/>
    <n v="0"/>
    <n v="1082.1065632133702"/>
  </r>
  <r>
    <x v="405"/>
    <x v="405"/>
    <n v="7437"/>
    <x v="7"/>
    <x v="0"/>
    <x v="67"/>
    <x v="0"/>
    <n v="9"/>
    <n v="6"/>
    <n v="5"/>
    <n v="11"/>
    <n v="20"/>
    <n v="19"/>
    <n v="5"/>
    <n v="5"/>
    <n v="0"/>
    <n v="4"/>
    <n v="0"/>
    <n v="0"/>
    <n v="4"/>
    <n v="6"/>
    <n v="7"/>
    <n v="3"/>
    <n v="10"/>
    <n v="0"/>
    <x v="0"/>
    <x v="0"/>
    <x v="0"/>
    <x v="0"/>
    <x v="0"/>
    <x v="0"/>
    <n v="70"/>
    <x v="127"/>
    <x v="3"/>
    <x v="3"/>
    <x v="1"/>
    <x v="0"/>
    <x v="0"/>
    <x v="0"/>
    <x v="0"/>
    <x v="0"/>
    <n v="1016.0723763570569"/>
    <x v="0"/>
    <n v="860.08685162846814"/>
    <x v="3"/>
    <n v="30"/>
    <n v="1796"/>
  </r>
  <r>
    <x v="406"/>
    <x v="406"/>
    <n v="6796"/>
    <x v="7"/>
    <x v="2"/>
    <x v="1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8.831876679583274"/>
    <x v="0"/>
    <n v="58.264936123229333"/>
    <x v="3"/>
    <n v="0"/>
    <n v="121.66657946135292"/>
  </r>
  <r>
    <x v="407"/>
    <x v="407"/>
    <n v="5588"/>
    <x v="7"/>
    <x v="0"/>
    <x v="121"/>
    <x v="0"/>
    <n v="0"/>
    <n v="6"/>
    <n v="0"/>
    <n v="5"/>
    <n v="6"/>
    <n v="5"/>
    <n v="0"/>
    <n v="3"/>
    <n v="0"/>
    <n v="0"/>
    <n v="1"/>
    <n v="0"/>
    <n v="0"/>
    <n v="5"/>
    <n v="0"/>
    <n v="0"/>
    <n v="5"/>
    <n v="0"/>
    <x v="0"/>
    <x v="0"/>
    <x v="0"/>
    <x v="0"/>
    <x v="0"/>
    <x v="0"/>
    <n v="22"/>
    <x v="69"/>
    <x v="3"/>
    <x v="3"/>
    <x v="1"/>
    <x v="0"/>
    <x v="0"/>
    <x v="0"/>
    <x v="0"/>
    <x v="0"/>
    <n v="123.64244514665887"/>
    <x v="0"/>
    <n v="104.66108896209717"/>
    <x v="3"/>
    <n v="10"/>
    <n v="218.54922606946735"/>
  </r>
  <r>
    <x v="408"/>
    <x v="408"/>
    <n v="7619"/>
    <x v="7"/>
    <x v="0"/>
    <x v="122"/>
    <x v="0"/>
    <n v="0"/>
    <n v="6"/>
    <n v="2"/>
    <n v="0"/>
    <n v="0"/>
    <n v="16"/>
    <n v="0"/>
    <n v="0"/>
    <n v="4"/>
    <n v="7"/>
    <n v="0"/>
    <n v="0"/>
    <n v="0"/>
    <n v="13"/>
    <n v="0"/>
    <n v="6"/>
    <n v="8"/>
    <n v="0"/>
    <x v="0"/>
    <x v="0"/>
    <x v="0"/>
    <x v="0"/>
    <x v="0"/>
    <x v="0"/>
    <n v="24"/>
    <x v="4"/>
    <x v="3"/>
    <x v="3"/>
    <x v="1"/>
    <x v="0"/>
    <x v="0"/>
    <x v="0"/>
    <x v="0"/>
    <x v="0"/>
    <n v="442.80424370106425"/>
    <x v="0"/>
    <n v="374.82576705612473"/>
    <x v="3"/>
    <n v="27"/>
    <n v="782.69662692576162"/>
  </r>
  <r>
    <x v="409"/>
    <x v="409"/>
    <n v="7331"/>
    <x v="6"/>
    <x v="0"/>
    <x v="123"/>
    <x v="0"/>
    <n v="13"/>
    <n v="3"/>
    <n v="7"/>
    <n v="8"/>
    <n v="6"/>
    <n v="8"/>
    <n v="11"/>
    <n v="0"/>
    <n v="4"/>
    <n v="8"/>
    <n v="6"/>
    <n v="7"/>
    <n v="6"/>
    <n v="6"/>
    <n v="0"/>
    <n v="11"/>
    <n v="7"/>
    <n v="7"/>
    <x v="0"/>
    <x v="0"/>
    <x v="0"/>
    <x v="0"/>
    <x v="0"/>
    <x v="0"/>
    <n v="45"/>
    <x v="61"/>
    <x v="3"/>
    <x v="3"/>
    <x v="0"/>
    <x v="0"/>
    <x v="0"/>
    <x v="0"/>
    <x v="0"/>
    <x v="0"/>
    <n v="407.7509731697948"/>
    <x v="0"/>
    <n v="345.15380884522074"/>
    <x v="3"/>
    <n v="30"/>
    <n v="720.73679479266491"/>
  </r>
  <r>
    <x v="410"/>
    <x v="410"/>
    <n v="8524"/>
    <x v="5"/>
    <x v="0"/>
    <x v="124"/>
    <x v="0"/>
    <n v="0"/>
    <n v="0"/>
    <n v="0"/>
    <n v="0"/>
    <n v="3"/>
    <n v="6"/>
    <n v="0"/>
    <n v="0"/>
    <n v="0"/>
    <n v="0"/>
    <n v="6"/>
    <n v="0"/>
    <n v="6"/>
    <n v="0"/>
    <n v="8"/>
    <n v="0"/>
    <n v="4"/>
    <n v="3"/>
    <x v="0"/>
    <x v="0"/>
    <x v="0"/>
    <x v="0"/>
    <x v="0"/>
    <x v="0"/>
    <n v="9"/>
    <x v="59"/>
    <x v="3"/>
    <x v="3"/>
    <x v="0"/>
    <x v="0"/>
    <x v="0"/>
    <x v="0"/>
    <x v="0"/>
    <x v="0"/>
    <n v="29.317280807970665"/>
    <x v="0"/>
    <n v="24.816546867301394"/>
    <x v="3"/>
    <n v="18"/>
    <n v="51.820950511317008"/>
  </r>
  <r>
    <x v="411"/>
    <x v="411"/>
    <n v="4441"/>
    <x v="1"/>
    <x v="0"/>
    <x v="85"/>
    <x v="0"/>
    <n v="8"/>
    <n v="14"/>
    <n v="0"/>
    <n v="12"/>
    <n v="9"/>
    <n v="16"/>
    <n v="11"/>
    <n v="14"/>
    <n v="14"/>
    <n v="19"/>
    <n v="5"/>
    <n v="0"/>
    <n v="0"/>
    <n v="7"/>
    <n v="10"/>
    <n v="5"/>
    <n v="5"/>
    <n v="20"/>
    <x v="0"/>
    <x v="0"/>
    <x v="0"/>
    <x v="0"/>
    <x v="0"/>
    <x v="0"/>
    <n v="59"/>
    <x v="62"/>
    <x v="3"/>
    <x v="3"/>
    <x v="0"/>
    <x v="0"/>
    <x v="0"/>
    <x v="0"/>
    <x v="0"/>
    <x v="0"/>
    <n v="3409.0190775258643"/>
    <x v="0"/>
    <n v="2885.6728651977996"/>
    <x v="3"/>
    <n v="27"/>
    <n v="6025.7501391661854"/>
  </r>
  <r>
    <x v="412"/>
    <x v="412"/>
    <n v="11117"/>
    <x v="1"/>
    <x v="2"/>
    <x v="8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409.0190775258643"/>
    <x v="0"/>
    <n v="2885.6728651977996"/>
    <x v="3"/>
    <n v="0"/>
    <n v="6025.7501391661854"/>
  </r>
  <r>
    <x v="413"/>
    <x v="413"/>
    <n v="3530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414"/>
    <x v="414"/>
    <n v="5299"/>
    <x v="2"/>
    <x v="1"/>
    <x v="3"/>
    <x v="0"/>
    <n v="8"/>
    <n v="0"/>
    <n v="0"/>
    <n v="3"/>
    <n v="0"/>
    <n v="3"/>
    <n v="6"/>
    <n v="0"/>
    <n v="0"/>
    <n v="0"/>
    <n v="0"/>
    <n v="0"/>
    <n v="0"/>
    <n v="0"/>
    <n v="0"/>
    <n v="0"/>
    <n v="0"/>
    <n v="0"/>
    <x v="0"/>
    <x v="0"/>
    <x v="0"/>
    <x v="0"/>
    <x v="0"/>
    <x v="0"/>
    <n v="14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415"/>
    <x v="415"/>
    <n v="7933"/>
    <x v="7"/>
    <x v="2"/>
    <x v="1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89.793024310402885"/>
    <x v="0"/>
    <n v="76.008167699850631"/>
    <x v="3"/>
    <n v="0"/>
    <n v="158.71730736316414"/>
  </r>
  <r>
    <x v="416"/>
    <x v="416"/>
    <n v="4223"/>
    <x v="2"/>
    <x v="0"/>
    <x v="64"/>
    <x v="0"/>
    <n v="6"/>
    <n v="7"/>
    <n v="8"/>
    <n v="7"/>
    <n v="4"/>
    <n v="0"/>
    <n v="0"/>
    <n v="0"/>
    <n v="3"/>
    <n v="0"/>
    <n v="0"/>
    <n v="0"/>
    <n v="20"/>
    <n v="5"/>
    <n v="14"/>
    <n v="7"/>
    <n v="8"/>
    <n v="11"/>
    <x v="0"/>
    <x v="0"/>
    <x v="0"/>
    <x v="0"/>
    <x v="0"/>
    <x v="0"/>
    <n v="32"/>
    <x v="128"/>
    <x v="3"/>
    <x v="3"/>
    <x v="0"/>
    <x v="0"/>
    <x v="0"/>
    <x v="1"/>
    <x v="0"/>
    <x v="0"/>
    <n v="492.76115802171296"/>
    <x v="0"/>
    <n v="417.11338962605555"/>
    <x v="3"/>
    <n v="54"/>
    <n v="871"/>
  </r>
  <r>
    <x v="417"/>
    <x v="417"/>
    <n v="4347"/>
    <x v="2"/>
    <x v="0"/>
    <x v="126"/>
    <x v="0"/>
    <n v="0"/>
    <n v="4"/>
    <n v="0"/>
    <n v="6"/>
    <n v="0"/>
    <n v="2"/>
    <n v="5"/>
    <n v="0"/>
    <n v="0"/>
    <n v="0"/>
    <n v="2"/>
    <n v="0"/>
    <n v="0"/>
    <n v="0"/>
    <n v="0"/>
    <n v="0"/>
    <n v="0"/>
    <n v="4"/>
    <x v="0"/>
    <x v="0"/>
    <x v="0"/>
    <x v="0"/>
    <x v="0"/>
    <x v="0"/>
    <n v="12"/>
    <x v="79"/>
    <x v="3"/>
    <x v="3"/>
    <x v="0"/>
    <x v="0"/>
    <x v="0"/>
    <x v="0"/>
    <x v="0"/>
    <x v="0"/>
    <n v="121.65963388428405"/>
    <x v="0"/>
    <n v="102.98267516430867"/>
    <x v="3"/>
    <n v="0"/>
    <n v="215.04442748416091"/>
  </r>
  <r>
    <x v="418"/>
    <x v="418"/>
    <n v="3809"/>
    <x v="4"/>
    <x v="0"/>
    <x v="30"/>
    <x v="0"/>
    <n v="16"/>
    <n v="10"/>
    <n v="0"/>
    <n v="18"/>
    <n v="18"/>
    <n v="11"/>
    <n v="12"/>
    <n v="3"/>
    <n v="3"/>
    <n v="7"/>
    <n v="12"/>
    <n v="4"/>
    <n v="9"/>
    <n v="9"/>
    <n v="5"/>
    <n v="14"/>
    <n v="9"/>
    <n v="9"/>
    <x v="0"/>
    <x v="0"/>
    <x v="0"/>
    <x v="0"/>
    <x v="0"/>
    <x v="0"/>
    <n v="73"/>
    <x v="125"/>
    <x v="3"/>
    <x v="3"/>
    <x v="0"/>
    <x v="0"/>
    <x v="0"/>
    <x v="0"/>
    <x v="0"/>
    <x v="0"/>
    <n v="1568.3328938505463"/>
    <x v="0"/>
    <n v="1327.5653707007823"/>
    <x v="3"/>
    <n v="46"/>
    <n v="2772.1705095993661"/>
  </r>
  <r>
    <x v="419"/>
    <x v="419"/>
    <n v="8490"/>
    <x v="6"/>
    <x v="0"/>
    <x v="123"/>
    <x v="0"/>
    <n v="3"/>
    <n v="4"/>
    <n v="0"/>
    <n v="4"/>
    <n v="3"/>
    <n v="3"/>
    <n v="4"/>
    <n v="2"/>
    <n v="3"/>
    <n v="3"/>
    <n v="3"/>
    <n v="3"/>
    <n v="5"/>
    <n v="5"/>
    <n v="4"/>
    <n v="6"/>
    <n v="3"/>
    <n v="10"/>
    <x v="0"/>
    <x v="0"/>
    <x v="0"/>
    <x v="0"/>
    <x v="0"/>
    <x v="0"/>
    <n v="17"/>
    <x v="95"/>
    <x v="3"/>
    <x v="3"/>
    <x v="0"/>
    <x v="0"/>
    <x v="0"/>
    <x v="0"/>
    <x v="0"/>
    <x v="0"/>
    <n v="407.7509731697948"/>
    <x v="0"/>
    <n v="345.15380884522074"/>
    <x v="3"/>
    <n v="23"/>
    <n v="720.73679479266491"/>
  </r>
  <r>
    <x v="420"/>
    <x v="420"/>
    <n v="8087"/>
    <x v="6"/>
    <x v="1"/>
    <x v="127"/>
    <x v="0"/>
    <n v="0"/>
    <n v="0"/>
    <n v="0"/>
    <n v="0"/>
    <n v="0"/>
    <n v="3"/>
    <n v="4"/>
    <n v="0"/>
    <n v="0"/>
    <n v="0"/>
    <n v="0"/>
    <n v="0"/>
    <n v="3"/>
    <n v="0"/>
    <n v="0"/>
    <n v="0"/>
    <n v="0"/>
    <n v="0"/>
    <x v="0"/>
    <x v="0"/>
    <x v="0"/>
    <x v="0"/>
    <x v="0"/>
    <x v="0"/>
    <n v="3"/>
    <x v="45"/>
    <x v="3"/>
    <x v="3"/>
    <x v="1"/>
    <x v="0"/>
    <x v="0"/>
    <x v="0"/>
    <x v="0"/>
    <x v="0"/>
    <n v="234.89231990347511"/>
    <x v="0"/>
    <n v="198.83209168801625"/>
    <x v="3"/>
    <n v="3"/>
    <n v="415.19346098076937"/>
  </r>
  <r>
    <x v="421"/>
    <x v="421"/>
    <n v="6836"/>
    <x v="5"/>
    <x v="0"/>
    <x v="76"/>
    <x v="0"/>
    <n v="4"/>
    <n v="4"/>
    <n v="0"/>
    <n v="19"/>
    <n v="10"/>
    <n v="0"/>
    <n v="0"/>
    <n v="4"/>
    <n v="4"/>
    <n v="9"/>
    <n v="3"/>
    <n v="6"/>
    <n v="9"/>
    <n v="7"/>
    <n v="6"/>
    <n v="7"/>
    <n v="12"/>
    <n v="6"/>
    <x v="0"/>
    <x v="0"/>
    <x v="0"/>
    <x v="0"/>
    <x v="0"/>
    <x v="0"/>
    <n v="37"/>
    <x v="62"/>
    <x v="3"/>
    <x v="3"/>
    <x v="0"/>
    <x v="0"/>
    <x v="0"/>
    <x v="1"/>
    <x v="0"/>
    <x v="0"/>
    <n v="241.61971525796105"/>
    <x v="0"/>
    <n v="204.52670993051288"/>
    <x v="3"/>
    <n v="41"/>
    <n v="427.08474189520189"/>
  </r>
  <r>
    <x v="422"/>
    <x v="422"/>
    <n v="28320"/>
    <x v="6"/>
    <x v="0"/>
    <x v="128"/>
    <x v="0"/>
    <n v="10"/>
    <n v="0"/>
    <n v="0"/>
    <n v="0"/>
    <n v="0"/>
    <n v="5"/>
    <n v="0"/>
    <n v="0"/>
    <n v="4"/>
    <n v="0"/>
    <n v="0"/>
    <n v="0"/>
    <n v="0"/>
    <n v="0"/>
    <n v="0"/>
    <n v="0"/>
    <n v="0"/>
    <n v="3"/>
    <x v="0"/>
    <x v="0"/>
    <x v="0"/>
    <x v="0"/>
    <x v="0"/>
    <x v="0"/>
    <n v="15"/>
    <x v="45"/>
    <x v="3"/>
    <x v="3"/>
    <x v="0"/>
    <x v="0"/>
    <x v="0"/>
    <x v="0"/>
    <x v="0"/>
    <x v="0"/>
    <n v="341.14234016887821"/>
    <x v="0"/>
    <n v="288.77080820265382"/>
    <x v="3"/>
    <n v="0"/>
    <n v="603"/>
  </r>
  <r>
    <x v="423"/>
    <x v="423"/>
    <n v="3877"/>
    <x v="5"/>
    <x v="0"/>
    <x v="110"/>
    <x v="0"/>
    <n v="3"/>
    <n v="3"/>
    <n v="3"/>
    <n v="0"/>
    <n v="0"/>
    <n v="6"/>
    <n v="3"/>
    <n v="0"/>
    <n v="0"/>
    <n v="3"/>
    <n v="2"/>
    <n v="0"/>
    <n v="3"/>
    <n v="0"/>
    <n v="0"/>
    <n v="4"/>
    <n v="2"/>
    <n v="0"/>
    <x v="0"/>
    <x v="0"/>
    <x v="0"/>
    <x v="0"/>
    <x v="0"/>
    <x v="0"/>
    <n v="15"/>
    <x v="72"/>
    <x v="3"/>
    <x v="3"/>
    <x v="1"/>
    <x v="0"/>
    <x v="0"/>
    <x v="0"/>
    <x v="0"/>
    <x v="0"/>
    <n v="343.9710494571774"/>
    <x v="0"/>
    <n v="291.16525934861284"/>
    <x v="3"/>
    <n v="9"/>
    <n v="608"/>
  </r>
  <r>
    <x v="424"/>
    <x v="424"/>
    <n v="7764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425"/>
    <x v="425"/>
    <n v="5240"/>
    <x v="6"/>
    <x v="2"/>
    <x v="129"/>
    <x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"/>
    <x v="7"/>
    <x v="3"/>
    <x v="3"/>
    <x v="1"/>
    <x v="1"/>
    <x v="0"/>
    <x v="1"/>
    <x v="0"/>
    <x v="0"/>
    <n v="104.94736752998193"/>
    <x v="0"/>
    <n v="88.836044582948446"/>
    <x v="3"/>
    <n v="0"/>
    <n v="185.50398226514926"/>
  </r>
  <r>
    <x v="426"/>
    <x v="426"/>
    <n v="8416"/>
    <x v="3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427"/>
    <x v="427"/>
    <n v="10399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428"/>
    <x v="428"/>
    <n v="27622"/>
    <x v="1"/>
    <x v="2"/>
    <x v="53"/>
    <x v="0"/>
    <n v="-2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-2"/>
    <x v="7"/>
    <x v="3"/>
    <x v="3"/>
    <x v="1"/>
    <x v="1"/>
    <x v="1"/>
    <x v="1"/>
    <x v="0"/>
    <x v="0"/>
    <n v="2059.3003618817856"/>
    <x v="0"/>
    <n v="1743.1604342581427"/>
    <x v="3"/>
    <n v="0"/>
    <n v="3640"/>
  </r>
  <r>
    <x v="429"/>
    <x v="429"/>
    <n v="3062"/>
    <x v="1"/>
    <x v="0"/>
    <x v="130"/>
    <x v="0"/>
    <n v="0"/>
    <n v="0"/>
    <n v="0"/>
    <n v="0"/>
    <n v="0"/>
    <n v="0"/>
    <n v="0"/>
    <n v="0"/>
    <n v="0"/>
    <n v="0"/>
    <n v="0"/>
    <n v="4"/>
    <n v="9"/>
    <n v="0"/>
    <n v="8"/>
    <n v="14"/>
    <n v="3"/>
    <n v="11"/>
    <x v="0"/>
    <x v="0"/>
    <x v="0"/>
    <x v="0"/>
    <x v="0"/>
    <x v="0"/>
    <n v="0"/>
    <x v="109"/>
    <x v="3"/>
    <x v="3"/>
    <x v="0"/>
    <x v="0"/>
    <x v="1"/>
    <x v="1"/>
    <x v="0"/>
    <x v="0"/>
    <n v="601.00425656339849"/>
    <x v="0"/>
    <n v="508.7392107796785"/>
    <x v="3"/>
    <n v="34"/>
    <n v="1062.3294854819985"/>
  </r>
  <r>
    <x v="430"/>
    <x v="430"/>
    <n v="10369"/>
    <x v="9"/>
    <x v="0"/>
    <x v="42"/>
    <x v="1"/>
    <n v="13"/>
    <n v="22"/>
    <n v="0"/>
    <n v="61"/>
    <n v="0"/>
    <n v="60"/>
    <n v="0"/>
    <n v="0"/>
    <n v="0"/>
    <n v="0"/>
    <n v="0"/>
    <n v="32"/>
    <n v="0"/>
    <n v="0"/>
    <n v="0"/>
    <n v="0"/>
    <n v="0"/>
    <n v="19"/>
    <x v="0"/>
    <x v="0"/>
    <x v="0"/>
    <x v="0"/>
    <x v="0"/>
    <x v="0"/>
    <n v="156"/>
    <x v="36"/>
    <x v="3"/>
    <x v="3"/>
    <x v="0"/>
    <x v="0"/>
    <x v="0"/>
    <x v="0"/>
    <x v="0"/>
    <x v="0"/>
    <n v="6359.5042219541629"/>
    <x v="1"/>
    <n v="5383.2050663449945"/>
    <x v="3"/>
    <n v="0"/>
    <n v="11241"/>
  </r>
  <r>
    <x v="431"/>
    <x v="431"/>
    <n v="5162"/>
    <x v="9"/>
    <x v="0"/>
    <x v="42"/>
    <x v="1"/>
    <n v="3"/>
    <n v="3"/>
    <n v="0"/>
    <n v="0"/>
    <n v="0"/>
    <n v="3"/>
    <n v="0"/>
    <n v="0"/>
    <n v="4"/>
    <n v="3"/>
    <n v="3"/>
    <n v="0"/>
    <n v="0"/>
    <n v="3"/>
    <n v="3"/>
    <n v="4"/>
    <n v="2"/>
    <n v="3"/>
    <x v="0"/>
    <x v="0"/>
    <x v="0"/>
    <x v="0"/>
    <x v="0"/>
    <x v="0"/>
    <n v="9"/>
    <x v="43"/>
    <x v="3"/>
    <x v="3"/>
    <x v="0"/>
    <x v="0"/>
    <x v="0"/>
    <x v="0"/>
    <x v="0"/>
    <x v="0"/>
    <n v="6359.5042219541629"/>
    <x v="1"/>
    <n v="5383.2050663449945"/>
    <x v="3"/>
    <n v="12"/>
    <n v="11241"/>
  </r>
  <r>
    <x v="432"/>
    <x v="432"/>
    <n v="9785"/>
    <x v="5"/>
    <x v="0"/>
    <x v="74"/>
    <x v="0"/>
    <n v="7"/>
    <n v="4"/>
    <n v="0"/>
    <n v="16"/>
    <n v="8"/>
    <n v="12"/>
    <n v="5"/>
    <n v="4"/>
    <n v="9"/>
    <n v="10"/>
    <n v="8"/>
    <n v="13"/>
    <n v="6"/>
    <n v="9"/>
    <n v="0"/>
    <n v="6"/>
    <n v="18"/>
    <n v="11"/>
    <x v="0"/>
    <x v="0"/>
    <x v="0"/>
    <x v="0"/>
    <x v="0"/>
    <x v="0"/>
    <n v="47"/>
    <x v="118"/>
    <x v="3"/>
    <x v="3"/>
    <x v="0"/>
    <x v="0"/>
    <x v="0"/>
    <x v="0"/>
    <x v="0"/>
    <x v="0"/>
    <n v="581.01688781664666"/>
    <x v="0"/>
    <n v="491.82026537997592"/>
    <x v="3"/>
    <n v="39"/>
    <n v="1027"/>
  </r>
  <r>
    <x v="433"/>
    <x v="433"/>
    <n v="3219"/>
    <x v="1"/>
    <x v="0"/>
    <x v="86"/>
    <x v="0"/>
    <n v="14"/>
    <n v="30"/>
    <n v="5"/>
    <n v="25"/>
    <n v="30"/>
    <n v="34"/>
    <n v="18"/>
    <n v="21"/>
    <n v="6"/>
    <n v="11"/>
    <n v="22"/>
    <n v="15"/>
    <n v="35"/>
    <n v="34"/>
    <n v="15"/>
    <n v="32"/>
    <n v="25"/>
    <n v="17"/>
    <x v="0"/>
    <x v="0"/>
    <x v="0"/>
    <x v="0"/>
    <x v="0"/>
    <x v="0"/>
    <n v="138"/>
    <x v="120"/>
    <x v="3"/>
    <x v="3"/>
    <x v="0"/>
    <x v="0"/>
    <x v="0"/>
    <x v="0"/>
    <x v="0"/>
    <x v="0"/>
    <n v="439.01568154402901"/>
    <x v="0"/>
    <n v="371.61881785283481"/>
    <x v="3"/>
    <n v="141"/>
    <n v="776"/>
  </r>
  <r>
    <x v="434"/>
    <x v="434"/>
    <n v="29448"/>
    <x v="5"/>
    <x v="0"/>
    <x v="110"/>
    <x v="0"/>
    <n v="13"/>
    <n v="6"/>
    <n v="6"/>
    <n v="26"/>
    <n v="28"/>
    <n v="27"/>
    <n v="29"/>
    <n v="17"/>
    <n v="19"/>
    <n v="8"/>
    <n v="6"/>
    <n v="1"/>
    <n v="10"/>
    <n v="21"/>
    <n v="8"/>
    <n v="12"/>
    <n v="15"/>
    <n v="5"/>
    <x v="0"/>
    <x v="0"/>
    <x v="0"/>
    <x v="0"/>
    <x v="0"/>
    <x v="0"/>
    <n v="106"/>
    <x v="129"/>
    <x v="3"/>
    <x v="3"/>
    <x v="0"/>
    <x v="0"/>
    <x v="0"/>
    <x v="0"/>
    <x v="0"/>
    <x v="0"/>
    <n v="343.9710494571774"/>
    <x v="0"/>
    <n v="291.16525934861284"/>
    <x v="3"/>
    <n v="66"/>
    <n v="608"/>
  </r>
  <r>
    <x v="435"/>
    <x v="435"/>
    <n v="31668"/>
    <x v="6"/>
    <x v="2"/>
    <x v="131"/>
    <x v="0"/>
    <n v="0"/>
    <n v="0"/>
    <n v="0"/>
    <n v="8"/>
    <n v="14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2"/>
    <x v="7"/>
    <x v="3"/>
    <x v="3"/>
    <x v="1"/>
    <x v="1"/>
    <x v="0"/>
    <x v="1"/>
    <x v="0"/>
    <x v="0"/>
    <n v="22.233021915069969"/>
    <x v="0"/>
    <n v="18.819850107212744"/>
    <x v="3"/>
    <n v="0"/>
    <n v="39.298880954356079"/>
  </r>
  <r>
    <x v="436"/>
    <x v="436"/>
    <n v="6266"/>
    <x v="1"/>
    <x v="0"/>
    <x v="53"/>
    <x v="0"/>
    <n v="3"/>
    <n v="0"/>
    <n v="0"/>
    <n v="0"/>
    <n v="0"/>
    <n v="0"/>
    <n v="0"/>
    <n v="0"/>
    <n v="0"/>
    <n v="24"/>
    <n v="20"/>
    <n v="0"/>
    <n v="43"/>
    <n v="32"/>
    <n v="19"/>
    <n v="29"/>
    <n v="35"/>
    <n v="22"/>
    <x v="0"/>
    <x v="0"/>
    <x v="0"/>
    <x v="0"/>
    <x v="0"/>
    <x v="0"/>
    <n v="3"/>
    <x v="130"/>
    <x v="3"/>
    <x v="3"/>
    <x v="0"/>
    <x v="0"/>
    <x v="0"/>
    <x v="1"/>
    <x v="0"/>
    <x v="0"/>
    <n v="2059.3003618817856"/>
    <x v="0"/>
    <n v="1743.1604342581427"/>
    <x v="3"/>
    <n v="158"/>
    <n v="3640"/>
  </r>
  <r>
    <x v="437"/>
    <x v="437"/>
    <n v="5353"/>
    <x v="9"/>
    <x v="0"/>
    <x v="42"/>
    <x v="1"/>
    <n v="11"/>
    <n v="21"/>
    <n v="29"/>
    <n v="8"/>
    <n v="52"/>
    <n v="45"/>
    <n v="14"/>
    <n v="10"/>
    <n v="11"/>
    <n v="12"/>
    <n v="18"/>
    <n v="20"/>
    <n v="20"/>
    <n v="6"/>
    <n v="13"/>
    <n v="32"/>
    <n v="29"/>
    <n v="3"/>
    <x v="0"/>
    <x v="0"/>
    <x v="0"/>
    <x v="0"/>
    <x v="0"/>
    <x v="0"/>
    <n v="166"/>
    <x v="23"/>
    <x v="3"/>
    <x v="3"/>
    <x v="0"/>
    <x v="0"/>
    <x v="0"/>
    <x v="0"/>
    <x v="0"/>
    <x v="0"/>
    <n v="6359.5042219541629"/>
    <x v="1"/>
    <n v="5383.2050663449945"/>
    <x v="3"/>
    <n v="100"/>
    <n v="11241"/>
  </r>
  <r>
    <x v="438"/>
    <x v="438"/>
    <n v="5511"/>
    <x v="9"/>
    <x v="0"/>
    <x v="42"/>
    <x v="1"/>
    <n v="5"/>
    <n v="6"/>
    <n v="6"/>
    <n v="0"/>
    <n v="0"/>
    <n v="12"/>
    <n v="18"/>
    <n v="14"/>
    <n v="0"/>
    <n v="7"/>
    <n v="6"/>
    <n v="10"/>
    <n v="8"/>
    <n v="10"/>
    <n v="16"/>
    <n v="8"/>
    <n v="7"/>
    <n v="8"/>
    <x v="0"/>
    <x v="0"/>
    <x v="0"/>
    <x v="0"/>
    <x v="0"/>
    <x v="0"/>
    <n v="29"/>
    <x v="105"/>
    <x v="3"/>
    <x v="3"/>
    <x v="0"/>
    <x v="0"/>
    <x v="0"/>
    <x v="0"/>
    <x v="0"/>
    <x v="0"/>
    <n v="6359.5042219541629"/>
    <x v="1"/>
    <n v="5383.2050663449945"/>
    <x v="3"/>
    <n v="49"/>
    <n v="11241"/>
  </r>
  <r>
    <x v="439"/>
    <x v="439"/>
    <n v="3685"/>
    <x v="5"/>
    <x v="2"/>
    <x v="7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11.00120627261765"/>
    <x v="0"/>
    <n v="517.20144752714123"/>
    <x v="3"/>
    <n v="0"/>
    <n v="1080"/>
  </r>
  <r>
    <x v="440"/>
    <x v="440"/>
    <n v="5489"/>
    <x v="7"/>
    <x v="0"/>
    <x v="68"/>
    <x v="0"/>
    <n v="0"/>
    <n v="0"/>
    <n v="7"/>
    <n v="3"/>
    <n v="8"/>
    <n v="9"/>
    <n v="5"/>
    <n v="4"/>
    <n v="3"/>
    <n v="4"/>
    <n v="3"/>
    <n v="0"/>
    <n v="8"/>
    <n v="13"/>
    <n v="17"/>
    <n v="6"/>
    <n v="7"/>
    <n v="0"/>
    <x v="0"/>
    <x v="0"/>
    <x v="0"/>
    <x v="0"/>
    <x v="0"/>
    <x v="0"/>
    <n v="27"/>
    <x v="80"/>
    <x v="3"/>
    <x v="3"/>
    <x v="1"/>
    <x v="0"/>
    <x v="0"/>
    <x v="0"/>
    <x v="0"/>
    <x v="0"/>
    <n v="22.233021915069969"/>
    <x v="0"/>
    <n v="18.819850107212744"/>
    <x v="3"/>
    <n v="51"/>
    <n v="39.298880954356079"/>
  </r>
  <r>
    <x v="441"/>
    <x v="441"/>
    <n v="6893"/>
    <x v="1"/>
    <x v="0"/>
    <x v="132"/>
    <x v="0"/>
    <n v="25"/>
    <n v="11"/>
    <n v="20"/>
    <n v="27"/>
    <n v="13"/>
    <n v="21"/>
    <n v="28"/>
    <n v="13"/>
    <n v="15"/>
    <n v="14"/>
    <n v="12"/>
    <n v="11"/>
    <n v="21"/>
    <n v="0"/>
    <n v="23"/>
    <n v="22"/>
    <n v="12"/>
    <n v="18"/>
    <x v="0"/>
    <x v="0"/>
    <x v="0"/>
    <x v="0"/>
    <x v="0"/>
    <x v="0"/>
    <n v="117"/>
    <x v="131"/>
    <x v="3"/>
    <x v="3"/>
    <x v="0"/>
    <x v="0"/>
    <x v="0"/>
    <x v="0"/>
    <x v="0"/>
    <x v="0"/>
    <n v="735.4644149577806"/>
    <x v="0"/>
    <n v="622.55729794933666"/>
    <x v="3"/>
    <n v="78"/>
    <n v="1300"/>
  </r>
  <r>
    <x v="442"/>
    <x v="442"/>
    <n v="5928"/>
    <x v="7"/>
    <x v="2"/>
    <x v="13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.250941013958753"/>
    <x v="0"/>
    <n v="10.370199536336088"/>
    <x v="3"/>
    <n v="0"/>
    <n v="21.65464840207208"/>
  </r>
  <r>
    <x v="443"/>
    <x v="443"/>
    <n v="9251"/>
    <x v="7"/>
    <x v="0"/>
    <x v="134"/>
    <x v="0"/>
    <n v="4"/>
    <n v="3"/>
    <n v="0"/>
    <n v="4"/>
    <n v="0"/>
    <n v="4"/>
    <n v="4"/>
    <n v="3"/>
    <n v="0"/>
    <n v="3"/>
    <n v="3"/>
    <n v="4"/>
    <n v="0"/>
    <n v="3"/>
    <n v="3"/>
    <n v="3"/>
    <n v="0"/>
    <n v="3"/>
    <x v="0"/>
    <x v="0"/>
    <x v="0"/>
    <x v="0"/>
    <x v="0"/>
    <x v="0"/>
    <n v="15"/>
    <x v="32"/>
    <x v="3"/>
    <x v="3"/>
    <x v="0"/>
    <x v="0"/>
    <x v="0"/>
    <x v="0"/>
    <x v="0"/>
    <x v="0"/>
    <n v="272.14084576094501"/>
    <x v="0"/>
    <n v="230.36229374647158"/>
    <x v="3"/>
    <n v="9"/>
    <n v="481.03360583331215"/>
  </r>
  <r>
    <x v="444"/>
    <x v="444"/>
    <n v="6462"/>
    <x v="7"/>
    <x v="0"/>
    <x v="135"/>
    <x v="0"/>
    <n v="3"/>
    <n v="6"/>
    <n v="0"/>
    <n v="7"/>
    <n v="5"/>
    <n v="8"/>
    <n v="7"/>
    <n v="3"/>
    <n v="4"/>
    <n v="4"/>
    <n v="3"/>
    <n v="0"/>
    <n v="4"/>
    <n v="4"/>
    <n v="3"/>
    <n v="8"/>
    <n v="5"/>
    <n v="8"/>
    <x v="0"/>
    <x v="0"/>
    <x v="0"/>
    <x v="0"/>
    <x v="0"/>
    <x v="0"/>
    <n v="29"/>
    <x v="66"/>
    <x v="3"/>
    <x v="3"/>
    <x v="0"/>
    <x v="0"/>
    <x v="0"/>
    <x v="0"/>
    <x v="0"/>
    <x v="0"/>
    <n v="1219.1737032569363"/>
    <x v="0"/>
    <n v="1032.0084439083234"/>
    <x v="3"/>
    <n v="24"/>
    <n v="2155"/>
  </r>
  <r>
    <x v="445"/>
    <x v="445"/>
    <n v="5034"/>
    <x v="1"/>
    <x v="2"/>
    <x v="4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375.6525934861279"/>
    <x v="0"/>
    <n v="317.98311218335346"/>
    <x v="3"/>
    <n v="0"/>
    <n v="664"/>
  </r>
  <r>
    <x v="446"/>
    <x v="446"/>
    <n v="6727"/>
    <x v="2"/>
    <x v="0"/>
    <x v="51"/>
    <x v="0"/>
    <n v="12"/>
    <n v="20"/>
    <n v="6"/>
    <n v="29"/>
    <n v="5"/>
    <n v="7"/>
    <n v="14"/>
    <n v="7"/>
    <n v="10"/>
    <n v="8"/>
    <n v="9"/>
    <n v="4"/>
    <n v="9"/>
    <n v="14"/>
    <n v="6"/>
    <n v="9"/>
    <n v="18"/>
    <n v="16"/>
    <x v="0"/>
    <x v="0"/>
    <x v="0"/>
    <x v="0"/>
    <x v="0"/>
    <x v="0"/>
    <n v="79"/>
    <x v="103"/>
    <x v="3"/>
    <x v="3"/>
    <x v="0"/>
    <x v="0"/>
    <x v="0"/>
    <x v="0"/>
    <x v="0"/>
    <x v="0"/>
    <n v="2150.950542822678"/>
    <x v="0"/>
    <n v="1820.7406513872138"/>
    <x v="3"/>
    <n v="56"/>
    <n v="3802"/>
  </r>
  <r>
    <x v="447"/>
    <x v="447"/>
    <n v="3352"/>
    <x v="1"/>
    <x v="0"/>
    <x v="136"/>
    <x v="0"/>
    <n v="10"/>
    <n v="10"/>
    <n v="0"/>
    <n v="22"/>
    <n v="8"/>
    <n v="8"/>
    <n v="3"/>
    <n v="10"/>
    <n v="2"/>
    <n v="0"/>
    <n v="0"/>
    <n v="0"/>
    <n v="5"/>
    <n v="0"/>
    <n v="7"/>
    <n v="7"/>
    <n v="4"/>
    <n v="6"/>
    <x v="0"/>
    <x v="0"/>
    <x v="0"/>
    <x v="0"/>
    <x v="0"/>
    <x v="0"/>
    <n v="58"/>
    <x v="84"/>
    <x v="3"/>
    <x v="3"/>
    <x v="0"/>
    <x v="0"/>
    <x v="0"/>
    <x v="0"/>
    <x v="0"/>
    <x v="0"/>
    <n v="419.57702605610183"/>
    <x v="0"/>
    <n v="355.16434828203074"/>
    <x v="3"/>
    <n v="23"/>
    <n v="741.64041492645708"/>
  </r>
  <r>
    <x v="448"/>
    <x v="448"/>
    <n v="6799"/>
    <x v="1"/>
    <x v="0"/>
    <x v="52"/>
    <x v="0"/>
    <n v="38"/>
    <n v="48"/>
    <n v="21"/>
    <n v="62"/>
    <n v="26"/>
    <n v="29"/>
    <n v="42"/>
    <n v="33"/>
    <n v="22"/>
    <n v="40"/>
    <n v="37"/>
    <n v="23"/>
    <n v="26"/>
    <n v="43"/>
    <n v="59"/>
    <n v="46"/>
    <n v="32"/>
    <n v="39"/>
    <x v="0"/>
    <x v="0"/>
    <x v="0"/>
    <x v="0"/>
    <x v="0"/>
    <x v="0"/>
    <n v="224"/>
    <x v="132"/>
    <x v="3"/>
    <x v="3"/>
    <x v="0"/>
    <x v="0"/>
    <x v="0"/>
    <x v="0"/>
    <x v="0"/>
    <x v="0"/>
    <n v="1156.7579275318856"/>
    <x v="0"/>
    <n v="979.17462095982637"/>
    <x v="3"/>
    <n v="206"/>
    <n v="2044.6744603921813"/>
  </r>
  <r>
    <x v="449"/>
    <x v="449"/>
    <n v="10414"/>
    <x v="1"/>
    <x v="0"/>
    <x v="53"/>
    <x v="0"/>
    <n v="4"/>
    <n v="6"/>
    <n v="0"/>
    <n v="7"/>
    <n v="3"/>
    <n v="6"/>
    <n v="4"/>
    <n v="9"/>
    <n v="3"/>
    <n v="0"/>
    <n v="6"/>
    <n v="2"/>
    <n v="6"/>
    <n v="0"/>
    <n v="3"/>
    <n v="5"/>
    <n v="2"/>
    <n v="7"/>
    <x v="0"/>
    <x v="0"/>
    <x v="0"/>
    <x v="0"/>
    <x v="0"/>
    <x v="0"/>
    <n v="26"/>
    <x v="73"/>
    <x v="3"/>
    <x v="3"/>
    <x v="0"/>
    <x v="0"/>
    <x v="0"/>
    <x v="0"/>
    <x v="0"/>
    <x v="0"/>
    <n v="2059.3003618817856"/>
    <x v="0"/>
    <n v="1743.1604342581427"/>
    <x v="3"/>
    <n v="16"/>
    <n v="3640"/>
  </r>
  <r>
    <x v="450"/>
    <x v="450"/>
    <n v="10616"/>
    <x v="1"/>
    <x v="0"/>
    <x v="130"/>
    <x v="0"/>
    <n v="0"/>
    <n v="0"/>
    <n v="0"/>
    <n v="0"/>
    <n v="0"/>
    <n v="0"/>
    <n v="0"/>
    <n v="0"/>
    <n v="0"/>
    <n v="0"/>
    <n v="0"/>
    <n v="0"/>
    <n v="4"/>
    <n v="8"/>
    <n v="8"/>
    <n v="6"/>
    <n v="3"/>
    <n v="7"/>
    <x v="0"/>
    <x v="0"/>
    <x v="0"/>
    <x v="0"/>
    <x v="0"/>
    <x v="0"/>
    <n v="0"/>
    <x v="31"/>
    <x v="3"/>
    <x v="3"/>
    <x v="0"/>
    <x v="0"/>
    <x v="1"/>
    <x v="1"/>
    <x v="0"/>
    <x v="0"/>
    <n v="601.00425656339849"/>
    <x v="0"/>
    <n v="508.7392107796785"/>
    <x v="3"/>
    <n v="29"/>
    <n v="1062.3294854819985"/>
  </r>
  <r>
    <x v="451"/>
    <x v="451"/>
    <n v="29027"/>
    <x v="1"/>
    <x v="0"/>
    <x v="130"/>
    <x v="0"/>
    <n v="14"/>
    <n v="12"/>
    <n v="4"/>
    <n v="8"/>
    <n v="3"/>
    <n v="4"/>
    <n v="4"/>
    <n v="3"/>
    <n v="3"/>
    <n v="9"/>
    <n v="6"/>
    <n v="10"/>
    <n v="10"/>
    <n v="8"/>
    <n v="10"/>
    <n v="17"/>
    <n v="0"/>
    <n v="9"/>
    <x v="0"/>
    <x v="0"/>
    <x v="0"/>
    <x v="0"/>
    <x v="0"/>
    <x v="0"/>
    <n v="45"/>
    <x v="133"/>
    <x v="3"/>
    <x v="3"/>
    <x v="0"/>
    <x v="0"/>
    <x v="0"/>
    <x v="0"/>
    <x v="0"/>
    <x v="0"/>
    <n v="601.00425656339849"/>
    <x v="0"/>
    <n v="508.7392107796785"/>
    <x v="3"/>
    <n v="45"/>
    <n v="1062.3294854819985"/>
  </r>
  <r>
    <x v="452"/>
    <x v="452"/>
    <n v="7473"/>
    <x v="2"/>
    <x v="0"/>
    <x v="93"/>
    <x v="0"/>
    <n v="5"/>
    <n v="4"/>
    <n v="0"/>
    <n v="14"/>
    <n v="7"/>
    <n v="26"/>
    <n v="15"/>
    <n v="3"/>
    <n v="4"/>
    <n v="4"/>
    <n v="5"/>
    <n v="6"/>
    <n v="4"/>
    <n v="5"/>
    <n v="12"/>
    <n v="10"/>
    <n v="13"/>
    <n v="3"/>
    <x v="0"/>
    <x v="0"/>
    <x v="0"/>
    <x v="0"/>
    <x v="0"/>
    <x v="0"/>
    <n v="56"/>
    <x v="62"/>
    <x v="3"/>
    <x v="3"/>
    <x v="0"/>
    <x v="0"/>
    <x v="0"/>
    <x v="0"/>
    <x v="0"/>
    <x v="0"/>
    <n v="93.26294401955883"/>
    <x v="0"/>
    <n v="78.945391845980495"/>
    <x v="3"/>
    <n v="44"/>
    <n v="164.85070488745043"/>
  </r>
  <r>
    <x v="453"/>
    <x v="453"/>
    <n v="9901"/>
    <x v="2"/>
    <x v="0"/>
    <x v="55"/>
    <x v="0"/>
    <n v="7"/>
    <n v="10"/>
    <n v="0"/>
    <n v="0"/>
    <n v="0"/>
    <n v="0"/>
    <n v="0"/>
    <n v="5"/>
    <n v="0"/>
    <n v="8"/>
    <n v="6"/>
    <n v="0"/>
    <n v="5"/>
    <n v="12"/>
    <n v="3"/>
    <n v="3"/>
    <n v="0"/>
    <n v="7"/>
    <x v="0"/>
    <x v="0"/>
    <x v="0"/>
    <x v="0"/>
    <x v="0"/>
    <x v="0"/>
    <n v="17"/>
    <x v="127"/>
    <x v="3"/>
    <x v="3"/>
    <x v="0"/>
    <x v="0"/>
    <x v="0"/>
    <x v="1"/>
    <x v="0"/>
    <x v="0"/>
    <n v="581.45940269141806"/>
    <x v="0"/>
    <n v="492.1948462014775"/>
    <x v="3"/>
    <n v="23"/>
    <n v="1027.7821851411204"/>
  </r>
  <r>
    <x v="454"/>
    <x v="454"/>
    <n v="2930"/>
    <x v="2"/>
    <x v="0"/>
    <x v="19"/>
    <x v="0"/>
    <n v="3"/>
    <n v="0"/>
    <n v="0"/>
    <n v="7"/>
    <n v="3"/>
    <n v="7"/>
    <n v="4"/>
    <n v="3"/>
    <n v="0"/>
    <n v="6"/>
    <n v="4"/>
    <n v="0"/>
    <n v="3"/>
    <n v="4"/>
    <n v="3"/>
    <n v="9"/>
    <n v="6"/>
    <n v="3"/>
    <x v="0"/>
    <x v="0"/>
    <x v="0"/>
    <x v="0"/>
    <x v="0"/>
    <x v="0"/>
    <n v="20"/>
    <x v="2"/>
    <x v="3"/>
    <x v="3"/>
    <x v="0"/>
    <x v="0"/>
    <x v="0"/>
    <x v="0"/>
    <x v="0"/>
    <x v="0"/>
    <n v="260.24125452352234"/>
    <x v="0"/>
    <n v="220.28950542822682"/>
    <x v="3"/>
    <n v="25"/>
    <n v="460"/>
  </r>
  <r>
    <x v="455"/>
    <x v="455"/>
    <n v="9847"/>
    <x v="9"/>
    <x v="1"/>
    <x v="56"/>
    <x v="1"/>
    <n v="7"/>
    <n v="6"/>
    <n v="13"/>
    <n v="0"/>
    <n v="0"/>
    <n v="0"/>
    <n v="3"/>
    <n v="3"/>
    <n v="0"/>
    <n v="0"/>
    <n v="0"/>
    <n v="3"/>
    <n v="2"/>
    <n v="0"/>
    <n v="0"/>
    <n v="0"/>
    <n v="0"/>
    <n v="0"/>
    <x v="0"/>
    <x v="0"/>
    <x v="0"/>
    <x v="0"/>
    <x v="0"/>
    <x v="0"/>
    <n v="26"/>
    <x v="30"/>
    <x v="3"/>
    <x v="3"/>
    <x v="1"/>
    <x v="0"/>
    <x v="0"/>
    <x v="1"/>
    <x v="0"/>
    <x v="0"/>
    <n v="541.72226822717494"/>
    <x v="0"/>
    <n v="458.55808206010329"/>
    <x v="3"/>
    <n v="2"/>
    <n v="957.54319906253295"/>
  </r>
  <r>
    <x v="456"/>
    <x v="456"/>
    <n v="8047"/>
    <x v="9"/>
    <x v="2"/>
    <x v="137"/>
    <x v="1"/>
    <n v="6"/>
    <n v="5"/>
    <n v="7"/>
    <n v="8"/>
    <n v="0"/>
    <n v="5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31"/>
    <x v="7"/>
    <x v="3"/>
    <x v="3"/>
    <x v="1"/>
    <x v="1"/>
    <x v="0"/>
    <x v="0"/>
    <x v="0"/>
    <x v="0"/>
    <n v="149.95918023048276"/>
    <x v="0"/>
    <n v="126.93772825480096"/>
    <x v="3"/>
    <n v="0"/>
    <n v="265.06644010889164"/>
  </r>
  <r>
    <x v="457"/>
    <x v="457"/>
    <n v="11561"/>
    <x v="9"/>
    <x v="0"/>
    <x v="57"/>
    <x v="1"/>
    <n v="11"/>
    <n v="3"/>
    <n v="0"/>
    <n v="13"/>
    <n v="0"/>
    <n v="14"/>
    <n v="16"/>
    <n v="42"/>
    <n v="15"/>
    <n v="17"/>
    <n v="0"/>
    <n v="18"/>
    <n v="13"/>
    <n v="13"/>
    <n v="16"/>
    <n v="13"/>
    <n v="22"/>
    <n v="21"/>
    <x v="0"/>
    <x v="0"/>
    <x v="0"/>
    <x v="0"/>
    <x v="0"/>
    <x v="0"/>
    <n v="41"/>
    <x v="134"/>
    <x v="3"/>
    <x v="3"/>
    <x v="0"/>
    <x v="0"/>
    <x v="0"/>
    <x v="0"/>
    <x v="0"/>
    <x v="0"/>
    <n v="497.52155390431955"/>
    <x v="0"/>
    <n v="421.14297846485044"/>
    <x v="3"/>
    <n v="77"/>
    <n v="879.41443110166495"/>
  </r>
  <r>
    <x v="458"/>
    <x v="458"/>
    <n v="11387"/>
    <x v="9"/>
    <x v="0"/>
    <x v="41"/>
    <x v="1"/>
    <n v="8"/>
    <n v="5"/>
    <n v="6"/>
    <n v="6"/>
    <n v="0"/>
    <n v="16"/>
    <n v="11"/>
    <n v="3"/>
    <n v="7"/>
    <n v="10"/>
    <n v="10"/>
    <n v="3"/>
    <n v="5"/>
    <n v="10"/>
    <n v="7"/>
    <n v="15"/>
    <n v="11"/>
    <n v="14"/>
    <x v="0"/>
    <x v="0"/>
    <x v="0"/>
    <x v="0"/>
    <x v="0"/>
    <x v="0"/>
    <n v="41"/>
    <x v="98"/>
    <x v="3"/>
    <x v="3"/>
    <x v="0"/>
    <x v="0"/>
    <x v="0"/>
    <x v="0"/>
    <x v="0"/>
    <x v="0"/>
    <n v="1736.828068686322"/>
    <x v="0"/>
    <n v="1470.193482448763"/>
    <x v="3"/>
    <n v="48"/>
    <n v="3070.0009998741166"/>
  </r>
  <r>
    <x v="459"/>
    <x v="459"/>
    <n v="3257"/>
    <x v="9"/>
    <x v="0"/>
    <x v="41"/>
    <x v="1"/>
    <n v="0"/>
    <n v="0"/>
    <n v="3"/>
    <n v="3"/>
    <n v="0"/>
    <n v="11"/>
    <n v="7"/>
    <n v="8"/>
    <n v="8"/>
    <n v="11"/>
    <n v="0"/>
    <n v="3"/>
    <n v="7"/>
    <n v="13"/>
    <n v="11"/>
    <n v="4"/>
    <n v="10"/>
    <n v="0"/>
    <x v="0"/>
    <x v="0"/>
    <x v="0"/>
    <x v="0"/>
    <x v="0"/>
    <x v="0"/>
    <n v="17"/>
    <x v="109"/>
    <x v="3"/>
    <x v="3"/>
    <x v="1"/>
    <x v="0"/>
    <x v="0"/>
    <x v="0"/>
    <x v="0"/>
    <x v="0"/>
    <n v="1736.828068686322"/>
    <x v="0"/>
    <n v="1470.193482448763"/>
    <x v="3"/>
    <n v="45"/>
    <n v="3070.0009998741166"/>
  </r>
  <r>
    <x v="460"/>
    <x v="460"/>
    <n v="11514"/>
    <x v="2"/>
    <x v="0"/>
    <x v="138"/>
    <x v="0"/>
    <n v="3"/>
    <n v="0"/>
    <n v="0"/>
    <n v="3"/>
    <n v="0"/>
    <n v="4"/>
    <n v="4"/>
    <n v="3"/>
    <n v="0"/>
    <n v="0"/>
    <n v="0"/>
    <n v="3"/>
    <n v="0"/>
    <n v="6"/>
    <n v="6"/>
    <n v="0"/>
    <n v="0"/>
    <n v="4"/>
    <x v="0"/>
    <x v="0"/>
    <x v="0"/>
    <x v="0"/>
    <x v="0"/>
    <x v="0"/>
    <n v="10"/>
    <x v="70"/>
    <x v="3"/>
    <x v="3"/>
    <x v="0"/>
    <x v="0"/>
    <x v="0"/>
    <x v="0"/>
    <x v="0"/>
    <x v="0"/>
    <n v="241.05319775442541"/>
    <x v="0"/>
    <n v="204.04716313114477"/>
    <x v="3"/>
    <n v="12"/>
    <n v="426.08337087082867"/>
  </r>
  <r>
    <x v="461"/>
    <x v="461"/>
    <n v="28460"/>
    <x v="7"/>
    <x v="0"/>
    <x v="67"/>
    <x v="0"/>
    <n v="0"/>
    <n v="0"/>
    <n v="0"/>
    <n v="16"/>
    <n v="15"/>
    <n v="9"/>
    <n v="13"/>
    <n v="0"/>
    <n v="0"/>
    <n v="0"/>
    <n v="4"/>
    <n v="6"/>
    <n v="1"/>
    <n v="12"/>
    <n v="4"/>
    <n v="9"/>
    <n v="11"/>
    <n v="14"/>
    <x v="0"/>
    <x v="0"/>
    <x v="0"/>
    <x v="0"/>
    <x v="0"/>
    <x v="0"/>
    <n v="40"/>
    <x v="80"/>
    <x v="3"/>
    <x v="3"/>
    <x v="0"/>
    <x v="0"/>
    <x v="0"/>
    <x v="0"/>
    <x v="0"/>
    <x v="0"/>
    <n v="1016.0723763570569"/>
    <x v="0"/>
    <n v="860.08685162846814"/>
    <x v="3"/>
    <n v="37"/>
    <n v="1796"/>
  </r>
  <r>
    <x v="462"/>
    <x v="462"/>
    <n v="29040"/>
    <x v="7"/>
    <x v="2"/>
    <x v="67"/>
    <x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5"/>
    <x v="7"/>
    <x v="3"/>
    <x v="3"/>
    <x v="1"/>
    <x v="1"/>
    <x v="0"/>
    <x v="1"/>
    <x v="0"/>
    <x v="0"/>
    <n v="1016.0723763570569"/>
    <x v="0"/>
    <n v="860.08685162846814"/>
    <x v="3"/>
    <n v="0"/>
    <n v="1796"/>
  </r>
  <r>
    <x v="463"/>
    <x v="463"/>
    <n v="8372"/>
    <x v="0"/>
    <x v="0"/>
    <x v="48"/>
    <x v="0"/>
    <n v="0"/>
    <n v="0"/>
    <n v="0"/>
    <n v="150"/>
    <n v="0"/>
    <n v="70"/>
    <n v="70"/>
    <n v="0"/>
    <n v="50"/>
    <n v="50"/>
    <n v="70"/>
    <n v="0"/>
    <n v="57"/>
    <n v="71"/>
    <n v="40"/>
    <n v="71"/>
    <n v="106"/>
    <n v="40"/>
    <x v="0"/>
    <x v="0"/>
    <x v="0"/>
    <x v="0"/>
    <x v="0"/>
    <x v="0"/>
    <n v="220"/>
    <x v="135"/>
    <x v="3"/>
    <x v="3"/>
    <x v="0"/>
    <x v="0"/>
    <x v="0"/>
    <x v="0"/>
    <x v="0"/>
    <x v="0"/>
    <n v="1037.0048250904706"/>
    <x v="0"/>
    <n v="877.80579010856468"/>
    <x v="3"/>
    <n v="345"/>
    <n v="1833"/>
  </r>
  <r>
    <x v="464"/>
    <x v="464"/>
    <n v="4999"/>
    <x v="5"/>
    <x v="2"/>
    <x v="1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4.244050963539905"/>
    <x v="0"/>
    <n v="45.916606039499662"/>
    <x v="3"/>
    <n v="0"/>
    <n v="95.8812755837411"/>
  </r>
  <r>
    <x v="465"/>
    <x v="465"/>
    <n v="6070"/>
    <x v="5"/>
    <x v="0"/>
    <x v="140"/>
    <x v="0"/>
    <n v="4"/>
    <n v="-4"/>
    <n v="0"/>
    <n v="48"/>
    <n v="46"/>
    <n v="51"/>
    <n v="26"/>
    <n v="4"/>
    <n v="6"/>
    <n v="12"/>
    <n v="12"/>
    <n v="3"/>
    <n v="-1"/>
    <n v="28"/>
    <n v="23"/>
    <n v="32"/>
    <n v="10"/>
    <n v="12"/>
    <x v="0"/>
    <x v="0"/>
    <x v="0"/>
    <x v="0"/>
    <x v="0"/>
    <x v="0"/>
    <n v="145"/>
    <x v="136"/>
    <x v="3"/>
    <x v="3"/>
    <x v="0"/>
    <x v="0"/>
    <x v="0"/>
    <x v="0"/>
    <x v="0"/>
    <x v="0"/>
    <n v="489.93244873341382"/>
    <x v="0"/>
    <n v="414.71893848009654"/>
    <x v="3"/>
    <n v="92"/>
    <n v="866"/>
  </r>
  <r>
    <x v="466"/>
    <x v="466"/>
    <n v="3510"/>
    <x v="5"/>
    <x v="0"/>
    <x v="140"/>
    <x v="0"/>
    <n v="35"/>
    <n v="12"/>
    <n v="0"/>
    <n v="49"/>
    <n v="33"/>
    <n v="44"/>
    <n v="39"/>
    <n v="29"/>
    <n v="41"/>
    <n v="44"/>
    <n v="18"/>
    <n v="20"/>
    <n v="32"/>
    <n v="26"/>
    <n v="20"/>
    <n v="36"/>
    <n v="30"/>
    <n v="16"/>
    <x v="0"/>
    <x v="0"/>
    <x v="0"/>
    <x v="0"/>
    <x v="0"/>
    <x v="0"/>
    <n v="173"/>
    <x v="137"/>
    <x v="3"/>
    <x v="3"/>
    <x v="0"/>
    <x v="0"/>
    <x v="0"/>
    <x v="0"/>
    <x v="0"/>
    <x v="0"/>
    <n v="489.93244873341382"/>
    <x v="0"/>
    <n v="414.71893848009654"/>
    <x v="3"/>
    <n v="144"/>
    <n v="866"/>
  </r>
  <r>
    <x v="467"/>
    <x v="467"/>
    <n v="10021"/>
    <x v="5"/>
    <x v="0"/>
    <x v="4"/>
    <x v="0"/>
    <n v="46"/>
    <n v="37"/>
    <n v="0"/>
    <n v="55"/>
    <n v="39"/>
    <n v="65"/>
    <n v="71"/>
    <n v="6"/>
    <n v="10"/>
    <n v="38"/>
    <n v="22"/>
    <n v="23"/>
    <n v="30"/>
    <n v="44"/>
    <n v="37"/>
    <n v="42"/>
    <n v="38"/>
    <n v="39"/>
    <x v="0"/>
    <x v="0"/>
    <x v="0"/>
    <x v="0"/>
    <x v="0"/>
    <x v="0"/>
    <n v="242"/>
    <x v="138"/>
    <x v="3"/>
    <x v="3"/>
    <x v="0"/>
    <x v="0"/>
    <x v="0"/>
    <x v="0"/>
    <x v="0"/>
    <x v="0"/>
    <n v="596.29191797346209"/>
    <x v="0"/>
    <n v="504.7503015681545"/>
    <x v="3"/>
    <n v="191"/>
    <n v="1054"/>
  </r>
  <r>
    <x v="468"/>
    <x v="468"/>
    <n v="3780"/>
    <x v="5"/>
    <x v="1"/>
    <x v="29"/>
    <x v="0"/>
    <n v="1"/>
    <n v="1"/>
    <n v="0"/>
    <n v="3"/>
    <n v="3"/>
    <n v="3"/>
    <n v="0"/>
    <n v="2"/>
    <n v="1"/>
    <n v="3"/>
    <n v="0"/>
    <n v="0"/>
    <n v="0"/>
    <n v="0"/>
    <n v="0"/>
    <n v="0"/>
    <n v="0"/>
    <n v="0"/>
    <x v="0"/>
    <x v="0"/>
    <x v="0"/>
    <x v="0"/>
    <x v="0"/>
    <x v="0"/>
    <n v="11"/>
    <x v="7"/>
    <x v="3"/>
    <x v="3"/>
    <x v="1"/>
    <x v="1"/>
    <x v="0"/>
    <x v="0"/>
    <x v="0"/>
    <x v="0"/>
    <n v="1394.1995762012714"/>
    <x v="0"/>
    <n v="1180.1646732449994"/>
    <x v="3"/>
    <n v="0"/>
    <n v="2464.3740909826306"/>
  </r>
  <r>
    <x v="469"/>
    <x v="469"/>
    <n v="10827"/>
    <x v="5"/>
    <x v="2"/>
    <x v="14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89.93244873341382"/>
    <x v="0"/>
    <n v="414.71893848009654"/>
    <x v="3"/>
    <n v="0"/>
    <n v="866"/>
  </r>
  <r>
    <x v="470"/>
    <x v="470"/>
    <n v="6687"/>
    <x v="5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09.6718938480099"/>
    <x v="0"/>
    <n v="1447.2062726176118"/>
    <x v="3"/>
    <n v="0"/>
    <n v="3022"/>
  </r>
  <r>
    <x v="471"/>
    <x v="471"/>
    <n v="28926"/>
    <x v="6"/>
    <x v="2"/>
    <x v="7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11118.614153766845"/>
    <x v="0"/>
    <n v="9411.7053710990131"/>
    <x v="3"/>
    <n v="0"/>
    <n v="19653.158067105996"/>
  </r>
  <r>
    <x v="472"/>
    <x v="472"/>
    <n v="7244"/>
    <x v="1"/>
    <x v="0"/>
    <x v="85"/>
    <x v="0"/>
    <n v="31"/>
    <n v="32"/>
    <n v="8"/>
    <n v="109"/>
    <n v="47"/>
    <n v="51"/>
    <n v="118"/>
    <n v="6"/>
    <n v="8"/>
    <n v="13"/>
    <n v="8"/>
    <n v="17"/>
    <n v="30"/>
    <n v="36"/>
    <n v="105"/>
    <n v="55"/>
    <n v="0"/>
    <n v="25"/>
    <x v="0"/>
    <x v="0"/>
    <x v="0"/>
    <x v="0"/>
    <x v="0"/>
    <x v="0"/>
    <n v="278"/>
    <x v="139"/>
    <x v="3"/>
    <x v="3"/>
    <x v="0"/>
    <x v="0"/>
    <x v="0"/>
    <x v="0"/>
    <x v="0"/>
    <x v="0"/>
    <n v="3409.0190775258643"/>
    <x v="0"/>
    <n v="2885.6728651977996"/>
    <x v="3"/>
    <n v="226"/>
    <n v="6025.7501391661854"/>
  </r>
  <r>
    <x v="473"/>
    <x v="473"/>
    <n v="3229"/>
    <x v="1"/>
    <x v="0"/>
    <x v="85"/>
    <x v="0"/>
    <n v="19"/>
    <n v="13"/>
    <n v="1"/>
    <n v="8"/>
    <n v="30"/>
    <n v="37"/>
    <n v="15"/>
    <n v="10"/>
    <n v="13"/>
    <n v="11"/>
    <n v="5"/>
    <n v="10"/>
    <n v="17"/>
    <n v="21"/>
    <n v="28"/>
    <n v="37"/>
    <n v="11"/>
    <n v="27"/>
    <x v="0"/>
    <x v="0"/>
    <x v="0"/>
    <x v="0"/>
    <x v="0"/>
    <x v="0"/>
    <n v="108"/>
    <x v="140"/>
    <x v="3"/>
    <x v="3"/>
    <x v="0"/>
    <x v="0"/>
    <x v="0"/>
    <x v="0"/>
    <x v="0"/>
    <x v="0"/>
    <n v="3409.0190775258643"/>
    <x v="0"/>
    <n v="2885.6728651977996"/>
    <x v="3"/>
    <n v="114"/>
    <n v="6025.7501391661854"/>
  </r>
  <r>
    <x v="474"/>
    <x v="474"/>
    <n v="10503"/>
    <x v="1"/>
    <x v="0"/>
    <x v="102"/>
    <x v="0"/>
    <n v="5"/>
    <n v="13"/>
    <n v="0"/>
    <n v="15"/>
    <n v="24"/>
    <n v="11"/>
    <n v="5"/>
    <n v="7"/>
    <n v="4"/>
    <n v="7"/>
    <n v="3"/>
    <n v="11"/>
    <n v="7"/>
    <n v="8"/>
    <n v="12"/>
    <n v="18"/>
    <n v="10"/>
    <n v="10"/>
    <x v="0"/>
    <x v="0"/>
    <x v="0"/>
    <x v="0"/>
    <x v="0"/>
    <x v="0"/>
    <n v="68"/>
    <x v="128"/>
    <x v="3"/>
    <x v="3"/>
    <x v="0"/>
    <x v="0"/>
    <x v="0"/>
    <x v="0"/>
    <x v="0"/>
    <x v="0"/>
    <n v="509.7334137515079"/>
    <x v="0"/>
    <n v="431.48009650180944"/>
    <x v="3"/>
    <n v="55"/>
    <n v="901"/>
  </r>
  <r>
    <x v="475"/>
    <x v="475"/>
    <n v="3035"/>
    <x v="1"/>
    <x v="2"/>
    <x v="10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64.31724969843197"/>
    <x v="0"/>
    <n v="646.98069963811827"/>
    <x v="3"/>
    <n v="0"/>
    <n v="1351"/>
  </r>
  <r>
    <x v="476"/>
    <x v="476"/>
    <n v="7489"/>
    <x v="1"/>
    <x v="0"/>
    <x v="103"/>
    <x v="0"/>
    <n v="0"/>
    <n v="11"/>
    <n v="0"/>
    <n v="0"/>
    <n v="4"/>
    <n v="10"/>
    <n v="4"/>
    <n v="3"/>
    <n v="3"/>
    <n v="3"/>
    <n v="0"/>
    <n v="0"/>
    <n v="5"/>
    <n v="5"/>
    <n v="8"/>
    <n v="7"/>
    <n v="3"/>
    <n v="5"/>
    <x v="0"/>
    <x v="0"/>
    <x v="0"/>
    <x v="0"/>
    <x v="0"/>
    <x v="0"/>
    <n v="25"/>
    <x v="95"/>
    <x v="3"/>
    <x v="3"/>
    <x v="0"/>
    <x v="0"/>
    <x v="0"/>
    <x v="0"/>
    <x v="0"/>
    <x v="0"/>
    <n v="764.31724969843197"/>
    <x v="0"/>
    <n v="646.98069963811827"/>
    <x v="3"/>
    <n v="28"/>
    <n v="1351"/>
  </r>
  <r>
    <x v="477"/>
    <x v="477"/>
    <n v="30328"/>
    <x v="7"/>
    <x v="2"/>
    <x v="141"/>
    <x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6"/>
    <x v="7"/>
    <x v="3"/>
    <x v="3"/>
    <x v="1"/>
    <x v="1"/>
    <x v="0"/>
    <x v="1"/>
    <x v="0"/>
    <x v="0"/>
    <n v="189.21684618091209"/>
    <x v="0"/>
    <n v="160.16863098895971"/>
    <x v="3"/>
    <n v="0"/>
    <n v="334.45792214067399"/>
  </r>
  <r>
    <x v="478"/>
    <x v="478"/>
    <n v="27431"/>
    <x v="5"/>
    <x v="1"/>
    <x v="142"/>
    <x v="0"/>
    <n v="0"/>
    <n v="4"/>
    <n v="0"/>
    <n v="4"/>
    <n v="0"/>
    <n v="0"/>
    <n v="0"/>
    <n v="0"/>
    <n v="0"/>
    <n v="0"/>
    <n v="0"/>
    <n v="2"/>
    <n v="0"/>
    <n v="0"/>
    <n v="0"/>
    <n v="0"/>
    <n v="0"/>
    <n v="0"/>
    <x v="0"/>
    <x v="0"/>
    <x v="0"/>
    <x v="0"/>
    <x v="0"/>
    <x v="0"/>
    <n v="8"/>
    <x v="7"/>
    <x v="3"/>
    <x v="3"/>
    <x v="1"/>
    <x v="1"/>
    <x v="0"/>
    <x v="1"/>
    <x v="0"/>
    <x v="0"/>
    <n v="22.233021915069969"/>
    <x v="0"/>
    <n v="18.819850107212744"/>
    <x v="3"/>
    <n v="0"/>
    <n v="39.298880954356079"/>
  </r>
  <r>
    <x v="479"/>
    <x v="479"/>
    <n v="7431"/>
    <x v="2"/>
    <x v="0"/>
    <x v="143"/>
    <x v="0"/>
    <n v="0"/>
    <n v="1"/>
    <n v="4"/>
    <n v="0"/>
    <n v="0"/>
    <n v="0"/>
    <n v="0"/>
    <n v="0"/>
    <n v="0"/>
    <n v="4"/>
    <n v="0"/>
    <n v="0"/>
    <n v="4"/>
    <n v="5"/>
    <n v="3"/>
    <n v="0"/>
    <n v="0"/>
    <n v="3"/>
    <x v="0"/>
    <x v="0"/>
    <x v="0"/>
    <x v="0"/>
    <x v="0"/>
    <x v="0"/>
    <n v="5"/>
    <x v="43"/>
    <x v="3"/>
    <x v="3"/>
    <x v="0"/>
    <x v="0"/>
    <x v="0"/>
    <x v="1"/>
    <x v="0"/>
    <x v="0"/>
    <n v="700.35726374596572"/>
    <x v="0"/>
    <n v="592.83973071886658"/>
    <x v="3"/>
    <n v="12"/>
    <n v="1237.9449288814617"/>
  </r>
  <r>
    <x v="480"/>
    <x v="480"/>
    <n v="3080"/>
    <x v="2"/>
    <x v="0"/>
    <x v="64"/>
    <x v="0"/>
    <n v="3"/>
    <n v="0"/>
    <n v="4"/>
    <n v="0"/>
    <n v="3"/>
    <n v="5"/>
    <n v="1"/>
    <n v="1"/>
    <n v="4"/>
    <n v="6"/>
    <n v="3"/>
    <n v="0"/>
    <n v="3"/>
    <n v="3"/>
    <n v="3"/>
    <n v="3"/>
    <n v="3"/>
    <n v="6"/>
    <x v="0"/>
    <x v="0"/>
    <x v="0"/>
    <x v="0"/>
    <x v="0"/>
    <x v="0"/>
    <n v="15"/>
    <x v="59"/>
    <x v="3"/>
    <x v="3"/>
    <x v="0"/>
    <x v="0"/>
    <x v="0"/>
    <x v="0"/>
    <x v="0"/>
    <x v="0"/>
    <n v="492.76115802171296"/>
    <x v="0"/>
    <n v="417.11338962605555"/>
    <x v="3"/>
    <n v="15"/>
    <n v="871"/>
  </r>
  <r>
    <x v="481"/>
    <x v="481"/>
    <n v="29666"/>
    <x v="0"/>
    <x v="0"/>
    <x v="5"/>
    <x v="0"/>
    <n v="0"/>
    <n v="0"/>
    <n v="6"/>
    <n v="6"/>
    <n v="0"/>
    <n v="0"/>
    <n v="0"/>
    <n v="0"/>
    <n v="0"/>
    <n v="0"/>
    <n v="0"/>
    <n v="0"/>
    <n v="0"/>
    <n v="0"/>
    <n v="12"/>
    <n v="0"/>
    <n v="0"/>
    <n v="3"/>
    <x v="0"/>
    <x v="0"/>
    <x v="0"/>
    <x v="0"/>
    <x v="0"/>
    <x v="0"/>
    <n v="12"/>
    <x v="43"/>
    <x v="3"/>
    <x v="3"/>
    <x v="0"/>
    <x v="0"/>
    <x v="0"/>
    <x v="1"/>
    <x v="0"/>
    <x v="0"/>
    <n v="4372.806980415914"/>
    <x v="0"/>
    <n v="3701.5018576228522"/>
    <x v="3"/>
    <n v="12"/>
    <n v="7729.3325943812197"/>
  </r>
  <r>
    <x v="482"/>
    <x v="482"/>
    <n v="6933"/>
    <x v="3"/>
    <x v="0"/>
    <x v="43"/>
    <x v="0"/>
    <n v="11"/>
    <n v="18"/>
    <n v="8"/>
    <n v="48"/>
    <n v="7"/>
    <n v="13"/>
    <n v="38"/>
    <n v="6"/>
    <n v="9"/>
    <n v="25"/>
    <n v="5"/>
    <n v="8"/>
    <n v="11"/>
    <n v="42"/>
    <n v="7"/>
    <n v="0"/>
    <n v="24"/>
    <n v="13"/>
    <x v="0"/>
    <x v="0"/>
    <x v="0"/>
    <x v="0"/>
    <x v="0"/>
    <x v="0"/>
    <n v="105"/>
    <x v="141"/>
    <x v="3"/>
    <x v="3"/>
    <x v="0"/>
    <x v="0"/>
    <x v="0"/>
    <x v="0"/>
    <x v="0"/>
    <x v="0"/>
    <n v="680.58745476477691"/>
    <x v="0"/>
    <n v="576.10494571773233"/>
    <x v="3"/>
    <n v="84"/>
    <n v="1203"/>
  </r>
  <r>
    <x v="483"/>
    <x v="483"/>
    <n v="5836"/>
    <x v="3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484"/>
    <x v="484"/>
    <n v="27050"/>
    <x v="5"/>
    <x v="2"/>
    <x v="14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35.82257147267566"/>
    <x v="0"/>
    <n v="114.97134514851223"/>
    <x v="3"/>
    <n v="0"/>
    <n v="240.07870309349275"/>
  </r>
  <r>
    <x v="485"/>
    <x v="485"/>
    <n v="29089"/>
    <x v="1"/>
    <x v="0"/>
    <x v="8"/>
    <x v="0"/>
    <n v="6"/>
    <n v="4"/>
    <n v="0"/>
    <n v="12"/>
    <n v="18"/>
    <n v="6"/>
    <n v="5"/>
    <n v="8"/>
    <n v="3"/>
    <n v="4"/>
    <n v="2"/>
    <n v="4"/>
    <n v="9"/>
    <n v="0"/>
    <n v="9"/>
    <n v="4"/>
    <n v="13"/>
    <n v="8"/>
    <x v="0"/>
    <x v="0"/>
    <x v="0"/>
    <x v="0"/>
    <x v="0"/>
    <x v="0"/>
    <n v="46"/>
    <x v="113"/>
    <x v="3"/>
    <x v="3"/>
    <x v="0"/>
    <x v="0"/>
    <x v="0"/>
    <x v="0"/>
    <x v="0"/>
    <x v="0"/>
    <n v="2001.0289505428229"/>
    <x v="0"/>
    <n v="1693.8347406513874"/>
    <x v="3"/>
    <n v="35"/>
    <n v="3537"/>
  </r>
  <r>
    <x v="486"/>
    <x v="486"/>
    <n v="29486"/>
    <x v="2"/>
    <x v="2"/>
    <x v="13"/>
    <x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4"/>
    <x v="7"/>
    <x v="3"/>
    <x v="3"/>
    <x v="1"/>
    <x v="1"/>
    <x v="0"/>
    <x v="1"/>
    <x v="0"/>
    <x v="0"/>
    <n v="1082.829915560917"/>
    <x v="0"/>
    <n v="916.59589867310024"/>
    <x v="3"/>
    <n v="0"/>
    <n v="1914"/>
  </r>
  <r>
    <x v="487"/>
    <x v="487"/>
    <n v="5880"/>
    <x v="2"/>
    <x v="0"/>
    <x v="108"/>
    <x v="0"/>
    <n v="3"/>
    <n v="4"/>
    <n v="2"/>
    <n v="5"/>
    <n v="3"/>
    <n v="3"/>
    <n v="0"/>
    <n v="0"/>
    <n v="0"/>
    <n v="3"/>
    <n v="0"/>
    <n v="0"/>
    <n v="3"/>
    <n v="0"/>
    <n v="3"/>
    <n v="0"/>
    <n v="3"/>
    <n v="1"/>
    <x v="0"/>
    <x v="0"/>
    <x v="0"/>
    <x v="0"/>
    <x v="0"/>
    <x v="0"/>
    <n v="20"/>
    <x v="69"/>
    <x v="3"/>
    <x v="3"/>
    <x v="0"/>
    <x v="0"/>
    <x v="0"/>
    <x v="0"/>
    <x v="0"/>
    <x v="0"/>
    <n v="398.28226779252117"/>
    <x v="0"/>
    <n v="337.13872135102537"/>
    <x v="3"/>
    <n v="9"/>
    <n v="704"/>
  </r>
  <r>
    <x v="488"/>
    <x v="488"/>
    <n v="5546"/>
    <x v="4"/>
    <x v="0"/>
    <x v="30"/>
    <x v="0"/>
    <n v="0"/>
    <n v="5"/>
    <n v="0"/>
    <n v="0"/>
    <n v="0"/>
    <n v="0"/>
    <n v="0"/>
    <n v="3"/>
    <n v="0"/>
    <n v="3"/>
    <n v="0"/>
    <n v="3"/>
    <n v="0"/>
    <n v="0"/>
    <n v="3"/>
    <n v="2"/>
    <n v="1"/>
    <n v="5"/>
    <x v="0"/>
    <x v="0"/>
    <x v="0"/>
    <x v="0"/>
    <x v="0"/>
    <x v="0"/>
    <n v="5"/>
    <x v="46"/>
    <x v="3"/>
    <x v="3"/>
    <x v="0"/>
    <x v="0"/>
    <x v="0"/>
    <x v="1"/>
    <x v="0"/>
    <x v="0"/>
    <n v="1568.3328938505463"/>
    <x v="0"/>
    <n v="1327.5653707007823"/>
    <x v="3"/>
    <n v="6"/>
    <n v="2772.1705095993661"/>
  </r>
  <r>
    <x v="489"/>
    <x v="489"/>
    <n v="6521"/>
    <x v="7"/>
    <x v="0"/>
    <x v="67"/>
    <x v="0"/>
    <n v="12"/>
    <n v="6"/>
    <n v="9"/>
    <n v="14"/>
    <n v="15"/>
    <n v="7"/>
    <n v="11"/>
    <n v="0"/>
    <n v="3"/>
    <n v="6"/>
    <n v="4"/>
    <n v="0"/>
    <n v="0"/>
    <n v="13"/>
    <n v="3"/>
    <n v="6"/>
    <n v="3"/>
    <n v="8"/>
    <x v="0"/>
    <x v="0"/>
    <x v="0"/>
    <x v="0"/>
    <x v="0"/>
    <x v="0"/>
    <n v="63"/>
    <x v="95"/>
    <x v="3"/>
    <x v="3"/>
    <x v="0"/>
    <x v="0"/>
    <x v="0"/>
    <x v="0"/>
    <x v="0"/>
    <x v="0"/>
    <n v="1016.0723763570569"/>
    <x v="0"/>
    <n v="860.08685162846814"/>
    <x v="3"/>
    <n v="25"/>
    <n v="1796"/>
  </r>
  <r>
    <x v="490"/>
    <x v="490"/>
    <n v="10915"/>
    <x v="7"/>
    <x v="1"/>
    <x v="145"/>
    <x v="0"/>
    <n v="0"/>
    <n v="0"/>
    <n v="0"/>
    <n v="3"/>
    <n v="0"/>
    <n v="0"/>
    <n v="0"/>
    <n v="0"/>
    <n v="0"/>
    <n v="0"/>
    <n v="4"/>
    <n v="0"/>
    <n v="0"/>
    <n v="0"/>
    <n v="0"/>
    <n v="0"/>
    <n v="0"/>
    <n v="0"/>
    <x v="0"/>
    <x v="0"/>
    <x v="0"/>
    <x v="0"/>
    <x v="0"/>
    <x v="0"/>
    <n v="3"/>
    <x v="7"/>
    <x v="3"/>
    <x v="3"/>
    <x v="1"/>
    <x v="1"/>
    <x v="0"/>
    <x v="1"/>
    <x v="0"/>
    <x v="0"/>
    <n v="123.78407452254282"/>
    <x v="0"/>
    <n v="104.78097566193922"/>
    <x v="3"/>
    <n v="0"/>
    <n v="218.79956882556073"/>
  </r>
  <r>
    <x v="491"/>
    <x v="491"/>
    <n v="29384"/>
    <x v="7"/>
    <x v="1"/>
    <x v="48"/>
    <x v="0"/>
    <n v="0"/>
    <n v="6"/>
    <n v="0"/>
    <n v="0"/>
    <n v="0"/>
    <n v="0"/>
    <n v="0"/>
    <n v="0"/>
    <n v="3"/>
    <n v="0"/>
    <n v="0"/>
    <n v="0"/>
    <n v="0"/>
    <n v="0"/>
    <n v="0"/>
    <n v="0"/>
    <n v="0"/>
    <n v="0"/>
    <x v="0"/>
    <x v="0"/>
    <x v="0"/>
    <x v="0"/>
    <x v="0"/>
    <x v="0"/>
    <n v="6"/>
    <x v="7"/>
    <x v="3"/>
    <x v="3"/>
    <x v="1"/>
    <x v="1"/>
    <x v="0"/>
    <x v="1"/>
    <x v="0"/>
    <x v="0"/>
    <n v="1037.0048250904706"/>
    <x v="0"/>
    <n v="877.80579010856468"/>
    <x v="3"/>
    <n v="0"/>
    <n v="1833"/>
  </r>
  <r>
    <x v="492"/>
    <x v="492"/>
    <n v="30772"/>
    <x v="5"/>
    <x v="0"/>
    <x v="146"/>
    <x v="0"/>
    <n v="0"/>
    <n v="8"/>
    <n v="0"/>
    <n v="7"/>
    <n v="8"/>
    <n v="4"/>
    <n v="4"/>
    <n v="4"/>
    <n v="5"/>
    <n v="0"/>
    <n v="3"/>
    <n v="0"/>
    <n v="3"/>
    <n v="0"/>
    <n v="3"/>
    <n v="0"/>
    <n v="3"/>
    <n v="4"/>
    <x v="0"/>
    <x v="0"/>
    <x v="0"/>
    <x v="0"/>
    <x v="0"/>
    <x v="0"/>
    <n v="27"/>
    <x v="74"/>
    <x v="3"/>
    <x v="3"/>
    <x v="0"/>
    <x v="0"/>
    <x v="0"/>
    <x v="0"/>
    <x v="0"/>
    <x v="0"/>
    <n v="22.233021915069969"/>
    <x v="0"/>
    <n v="18.819850107212744"/>
    <x v="3"/>
    <n v="9"/>
    <n v="39.298880954356079"/>
  </r>
  <r>
    <x v="493"/>
    <x v="493"/>
    <n v="29449"/>
    <x v="5"/>
    <x v="0"/>
    <x v="75"/>
    <x v="0"/>
    <n v="4"/>
    <n v="6"/>
    <n v="0"/>
    <n v="18"/>
    <n v="7"/>
    <n v="12"/>
    <n v="9"/>
    <n v="8"/>
    <n v="0"/>
    <n v="7"/>
    <n v="11"/>
    <n v="7"/>
    <n v="12"/>
    <n v="18"/>
    <n v="23"/>
    <n v="19"/>
    <n v="10"/>
    <n v="31"/>
    <x v="0"/>
    <x v="0"/>
    <x v="0"/>
    <x v="0"/>
    <x v="0"/>
    <x v="0"/>
    <n v="47"/>
    <x v="142"/>
    <x v="3"/>
    <x v="3"/>
    <x v="0"/>
    <x v="0"/>
    <x v="0"/>
    <x v="0"/>
    <x v="0"/>
    <x v="0"/>
    <n v="1284.2340168878168"/>
    <x v="0"/>
    <n v="1087.0808202653802"/>
    <x v="3"/>
    <n v="82"/>
    <n v="2270"/>
  </r>
  <r>
    <x v="494"/>
    <x v="494"/>
    <n v="11586"/>
    <x v="5"/>
    <x v="0"/>
    <x v="45"/>
    <x v="0"/>
    <n v="9"/>
    <n v="9"/>
    <n v="0"/>
    <n v="17"/>
    <n v="4"/>
    <n v="25"/>
    <n v="11"/>
    <n v="6"/>
    <n v="3"/>
    <n v="11"/>
    <n v="8"/>
    <n v="5"/>
    <n v="6"/>
    <n v="10"/>
    <n v="10"/>
    <n v="10"/>
    <n v="17"/>
    <n v="9"/>
    <x v="0"/>
    <x v="0"/>
    <x v="0"/>
    <x v="0"/>
    <x v="0"/>
    <x v="0"/>
    <n v="64"/>
    <x v="98"/>
    <x v="3"/>
    <x v="3"/>
    <x v="0"/>
    <x v="0"/>
    <x v="0"/>
    <x v="0"/>
    <x v="0"/>
    <x v="0"/>
    <n v="333.49532872604954"/>
    <x v="0"/>
    <n v="282.29775160819122"/>
    <x v="3"/>
    <n v="53"/>
    <n v="589.48321431534123"/>
  </r>
  <r>
    <x v="495"/>
    <x v="495"/>
    <n v="29447"/>
    <x v="5"/>
    <x v="0"/>
    <x v="110"/>
    <x v="0"/>
    <n v="7"/>
    <n v="4"/>
    <n v="0"/>
    <n v="8"/>
    <n v="7"/>
    <n v="20"/>
    <n v="9"/>
    <n v="16"/>
    <n v="3"/>
    <n v="3"/>
    <n v="5"/>
    <n v="3"/>
    <n v="4"/>
    <n v="8"/>
    <n v="6"/>
    <n v="7"/>
    <n v="11"/>
    <n v="9"/>
    <x v="0"/>
    <x v="0"/>
    <x v="0"/>
    <x v="0"/>
    <x v="0"/>
    <x v="0"/>
    <n v="46"/>
    <x v="109"/>
    <x v="3"/>
    <x v="3"/>
    <x v="0"/>
    <x v="0"/>
    <x v="0"/>
    <x v="0"/>
    <x v="0"/>
    <x v="0"/>
    <n v="343.9710494571774"/>
    <x v="0"/>
    <n v="291.16525934861284"/>
    <x v="3"/>
    <n v="36"/>
    <n v="608"/>
  </r>
  <r>
    <x v="496"/>
    <x v="496"/>
    <n v="30773"/>
    <x v="6"/>
    <x v="0"/>
    <x v="46"/>
    <x v="0"/>
    <n v="0"/>
    <n v="4"/>
    <n v="0"/>
    <n v="7"/>
    <n v="6"/>
    <n v="4"/>
    <n v="6"/>
    <n v="3"/>
    <n v="3"/>
    <n v="0"/>
    <n v="4"/>
    <n v="4"/>
    <n v="8"/>
    <n v="0"/>
    <n v="0"/>
    <n v="6"/>
    <n v="0"/>
    <n v="7"/>
    <x v="0"/>
    <x v="0"/>
    <x v="0"/>
    <x v="0"/>
    <x v="0"/>
    <x v="0"/>
    <n v="21"/>
    <x v="59"/>
    <x v="3"/>
    <x v="3"/>
    <x v="0"/>
    <x v="0"/>
    <x v="0"/>
    <x v="0"/>
    <x v="0"/>
    <x v="0"/>
    <n v="715.86568040525447"/>
    <x v="0"/>
    <n v="605.96732435156935"/>
    <x v="3"/>
    <n v="14"/>
    <n v="1265.35746067368"/>
  </r>
  <r>
    <x v="497"/>
    <x v="497"/>
    <n v="29377"/>
    <x v="6"/>
    <x v="2"/>
    <x v="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17.92641737032579"/>
    <x v="0"/>
    <n v="607.71170084439086"/>
    <x v="3"/>
    <n v="0"/>
    <n v="1269"/>
  </r>
  <r>
    <x v="498"/>
    <x v="498"/>
    <n v="11379"/>
    <x v="6"/>
    <x v="1"/>
    <x v="147"/>
    <x v="0"/>
    <n v="0"/>
    <n v="3"/>
    <n v="3"/>
    <n v="6"/>
    <n v="4"/>
    <n v="3"/>
    <n v="0"/>
    <n v="0"/>
    <n v="1"/>
    <n v="0"/>
    <n v="0"/>
    <n v="0"/>
    <n v="0"/>
    <n v="4"/>
    <n v="0"/>
    <n v="0"/>
    <n v="0"/>
    <n v="0"/>
    <x v="0"/>
    <x v="0"/>
    <x v="0"/>
    <x v="0"/>
    <x v="0"/>
    <x v="0"/>
    <n v="19"/>
    <x v="79"/>
    <x v="3"/>
    <x v="3"/>
    <x v="1"/>
    <x v="0"/>
    <x v="0"/>
    <x v="0"/>
    <x v="0"/>
    <x v="0"/>
    <n v="22.233021915069969"/>
    <x v="0"/>
    <n v="18.819850107212744"/>
    <x v="3"/>
    <n v="4"/>
    <n v="39.298880954356079"/>
  </r>
  <r>
    <x v="499"/>
    <x v="499"/>
    <n v="11227"/>
    <x v="6"/>
    <x v="0"/>
    <x v="84"/>
    <x v="0"/>
    <n v="0"/>
    <n v="3"/>
    <n v="3"/>
    <n v="0"/>
    <n v="5"/>
    <n v="3"/>
    <n v="5"/>
    <n v="0"/>
    <n v="3"/>
    <n v="3"/>
    <n v="0"/>
    <n v="6"/>
    <n v="3"/>
    <n v="0"/>
    <n v="4"/>
    <n v="0"/>
    <n v="3"/>
    <n v="4"/>
    <x v="0"/>
    <x v="0"/>
    <x v="0"/>
    <x v="0"/>
    <x v="0"/>
    <x v="0"/>
    <n v="14"/>
    <x v="65"/>
    <x v="3"/>
    <x v="3"/>
    <x v="0"/>
    <x v="0"/>
    <x v="0"/>
    <x v="0"/>
    <x v="0"/>
    <x v="0"/>
    <n v="133.39813149041979"/>
    <x v="0"/>
    <n v="112.91910064327645"/>
    <x v="3"/>
    <n v="10"/>
    <n v="235.79328572613645"/>
  </r>
  <r>
    <x v="500"/>
    <x v="500"/>
    <n v="31249"/>
    <x v="7"/>
    <x v="0"/>
    <x v="148"/>
    <x v="0"/>
    <n v="4"/>
    <n v="0"/>
    <n v="0"/>
    <n v="12"/>
    <n v="16"/>
    <n v="38"/>
    <n v="14"/>
    <n v="27"/>
    <n v="33"/>
    <n v="6"/>
    <n v="4"/>
    <n v="6"/>
    <n v="9"/>
    <n v="0"/>
    <n v="16"/>
    <n v="15"/>
    <n v="21"/>
    <n v="8"/>
    <x v="0"/>
    <x v="0"/>
    <x v="0"/>
    <x v="0"/>
    <x v="0"/>
    <x v="0"/>
    <n v="70"/>
    <x v="119"/>
    <x v="3"/>
    <x v="3"/>
    <x v="0"/>
    <x v="0"/>
    <x v="0"/>
    <x v="0"/>
    <x v="0"/>
    <x v="0"/>
    <n v="345.66827503015685"/>
    <x v="0"/>
    <n v="292.60193003618821"/>
    <x v="3"/>
    <n v="61"/>
    <n v="611"/>
  </r>
  <r>
    <x v="501"/>
    <x v="501"/>
    <n v="7832"/>
    <x v="4"/>
    <x v="0"/>
    <x v="15"/>
    <x v="0"/>
    <n v="4"/>
    <n v="7"/>
    <n v="3"/>
    <n v="3"/>
    <n v="0"/>
    <n v="3"/>
    <n v="3"/>
    <n v="0"/>
    <n v="3"/>
    <n v="0"/>
    <n v="3"/>
    <n v="0"/>
    <n v="0"/>
    <n v="0"/>
    <n v="3"/>
    <n v="3"/>
    <n v="2"/>
    <n v="3"/>
    <x v="0"/>
    <x v="0"/>
    <x v="0"/>
    <x v="0"/>
    <x v="0"/>
    <x v="0"/>
    <n v="20"/>
    <x v="46"/>
    <x v="3"/>
    <x v="3"/>
    <x v="0"/>
    <x v="0"/>
    <x v="0"/>
    <x v="0"/>
    <x v="0"/>
    <x v="0"/>
    <n v="0"/>
    <x v="0"/>
    <n v="0"/>
    <x v="3"/>
    <n v="8"/>
    <n v="0"/>
  </r>
  <r>
    <x v="502"/>
    <x v="502"/>
    <n v="10803"/>
    <x v="7"/>
    <x v="0"/>
    <x v="149"/>
    <x v="0"/>
    <n v="0"/>
    <n v="0"/>
    <n v="10"/>
    <n v="0"/>
    <n v="0"/>
    <n v="9"/>
    <n v="8"/>
    <n v="0"/>
    <n v="2"/>
    <n v="3"/>
    <n v="6"/>
    <n v="0"/>
    <n v="3"/>
    <n v="6"/>
    <n v="3"/>
    <n v="0"/>
    <n v="4"/>
    <n v="0"/>
    <x v="0"/>
    <x v="0"/>
    <x v="0"/>
    <x v="0"/>
    <x v="0"/>
    <x v="0"/>
    <n v="19"/>
    <x v="70"/>
    <x v="3"/>
    <x v="3"/>
    <x v="1"/>
    <x v="0"/>
    <x v="0"/>
    <x v="0"/>
    <x v="0"/>
    <x v="0"/>
    <n v="116.70260572834698"/>
    <x v="0"/>
    <n v="98.786640669837425"/>
    <x v="3"/>
    <n v="16"/>
    <n v="206.28243102089473"/>
  </r>
  <r>
    <x v="503"/>
    <x v="503"/>
    <n v="6319"/>
    <x v="7"/>
    <x v="0"/>
    <x v="149"/>
    <x v="0"/>
    <n v="5"/>
    <n v="9"/>
    <n v="3"/>
    <n v="6"/>
    <n v="0"/>
    <n v="12"/>
    <n v="4"/>
    <n v="5"/>
    <n v="3"/>
    <n v="3"/>
    <n v="6"/>
    <n v="2"/>
    <n v="0"/>
    <n v="0"/>
    <n v="5"/>
    <n v="2"/>
    <n v="0"/>
    <n v="0"/>
    <x v="0"/>
    <x v="0"/>
    <x v="0"/>
    <x v="0"/>
    <x v="0"/>
    <x v="0"/>
    <n v="35"/>
    <x v="27"/>
    <x v="3"/>
    <x v="3"/>
    <x v="1"/>
    <x v="0"/>
    <x v="0"/>
    <x v="0"/>
    <x v="0"/>
    <x v="0"/>
    <n v="116.70260572834698"/>
    <x v="0"/>
    <n v="98.786640669837425"/>
    <x v="3"/>
    <n v="7"/>
    <n v="206.28243102089473"/>
  </r>
  <r>
    <x v="504"/>
    <x v="504"/>
    <n v="9412"/>
    <x v="7"/>
    <x v="0"/>
    <x v="150"/>
    <x v="0"/>
    <n v="0"/>
    <n v="16"/>
    <n v="0"/>
    <n v="20"/>
    <n v="2"/>
    <n v="7"/>
    <n v="9"/>
    <n v="19"/>
    <n v="4"/>
    <n v="10"/>
    <n v="15"/>
    <n v="5"/>
    <n v="7"/>
    <n v="6"/>
    <n v="10"/>
    <n v="12"/>
    <n v="10"/>
    <n v="27"/>
    <x v="0"/>
    <x v="0"/>
    <x v="0"/>
    <x v="0"/>
    <x v="0"/>
    <x v="0"/>
    <n v="45"/>
    <x v="103"/>
    <x v="3"/>
    <x v="3"/>
    <x v="0"/>
    <x v="0"/>
    <x v="0"/>
    <x v="0"/>
    <x v="0"/>
    <x v="0"/>
    <n v="333.46636551868073"/>
    <x v="0"/>
    <n v="282.27323477807306"/>
    <x v="3"/>
    <n v="45"/>
    <n v="589.4320192217192"/>
  </r>
  <r>
    <x v="505"/>
    <x v="505"/>
    <n v="7419"/>
    <x v="4"/>
    <x v="0"/>
    <x v="64"/>
    <x v="0"/>
    <n v="0"/>
    <n v="0"/>
    <n v="1"/>
    <n v="0"/>
    <n v="0"/>
    <n v="0"/>
    <n v="0"/>
    <n v="0"/>
    <n v="0"/>
    <n v="0"/>
    <n v="0"/>
    <n v="0"/>
    <n v="0"/>
    <n v="0"/>
    <n v="0"/>
    <n v="6"/>
    <n v="-3"/>
    <n v="4"/>
    <x v="0"/>
    <x v="0"/>
    <x v="0"/>
    <x v="0"/>
    <x v="0"/>
    <x v="0"/>
    <n v="1"/>
    <x v="27"/>
    <x v="3"/>
    <x v="3"/>
    <x v="0"/>
    <x v="0"/>
    <x v="0"/>
    <x v="1"/>
    <x v="0"/>
    <x v="0"/>
    <n v="492.76115802171296"/>
    <x v="0"/>
    <n v="417.11338962605555"/>
    <x v="3"/>
    <n v="3"/>
    <n v="871"/>
  </r>
  <r>
    <x v="506"/>
    <x v="506"/>
    <n v="5119"/>
    <x v="1"/>
    <x v="2"/>
    <x v="5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059.3003618817856"/>
    <x v="0"/>
    <n v="1743.1604342581427"/>
    <x v="3"/>
    <n v="0"/>
    <n v="3640"/>
  </r>
  <r>
    <x v="507"/>
    <x v="507"/>
    <n v="3086"/>
    <x v="2"/>
    <x v="1"/>
    <x v="51"/>
    <x v="0"/>
    <n v="0"/>
    <n v="0"/>
    <n v="0"/>
    <n v="0"/>
    <n v="0"/>
    <n v="0"/>
    <n v="0"/>
    <n v="0"/>
    <n v="0"/>
    <n v="0"/>
    <n v="3"/>
    <n v="3"/>
    <n v="3"/>
    <n v="0"/>
    <n v="0"/>
    <n v="0"/>
    <n v="0"/>
    <n v="0"/>
    <x v="0"/>
    <x v="0"/>
    <x v="0"/>
    <x v="0"/>
    <x v="0"/>
    <x v="0"/>
    <n v="0"/>
    <x v="45"/>
    <x v="3"/>
    <x v="3"/>
    <x v="1"/>
    <x v="0"/>
    <x v="1"/>
    <x v="1"/>
    <x v="0"/>
    <x v="0"/>
    <n v="2150.950542822678"/>
    <x v="0"/>
    <n v="1820.7406513872138"/>
    <x v="3"/>
    <n v="3"/>
    <n v="3802"/>
  </r>
  <r>
    <x v="508"/>
    <x v="508"/>
    <n v="10946"/>
    <x v="2"/>
    <x v="0"/>
    <x v="151"/>
    <x v="0"/>
    <n v="3"/>
    <n v="3"/>
    <n v="0"/>
    <n v="4"/>
    <n v="4"/>
    <n v="3"/>
    <n v="3"/>
    <n v="0"/>
    <n v="0"/>
    <n v="3"/>
    <n v="4"/>
    <n v="3"/>
    <n v="0"/>
    <n v="3"/>
    <n v="3"/>
    <n v="3"/>
    <n v="0"/>
    <n v="9"/>
    <x v="0"/>
    <x v="0"/>
    <x v="0"/>
    <x v="0"/>
    <x v="0"/>
    <x v="0"/>
    <n v="17"/>
    <x v="34"/>
    <x v="3"/>
    <x v="3"/>
    <x v="0"/>
    <x v="0"/>
    <x v="0"/>
    <x v="0"/>
    <x v="0"/>
    <x v="0"/>
    <n v="126.82910610404697"/>
    <x v="0"/>
    <n v="107.35853970854296"/>
    <x v="3"/>
    <n v="9"/>
    <n v="224.18193808156701"/>
  </r>
  <r>
    <x v="509"/>
    <x v="509"/>
    <n v="8891"/>
    <x v="2"/>
    <x v="0"/>
    <x v="152"/>
    <x v="0"/>
    <n v="11"/>
    <n v="12"/>
    <n v="0"/>
    <n v="15"/>
    <n v="10"/>
    <n v="13"/>
    <n v="0"/>
    <n v="8"/>
    <n v="4"/>
    <n v="6"/>
    <n v="4"/>
    <n v="12"/>
    <n v="5"/>
    <n v="7"/>
    <n v="25"/>
    <n v="26"/>
    <n v="6"/>
    <n v="8"/>
    <x v="0"/>
    <x v="0"/>
    <x v="0"/>
    <x v="0"/>
    <x v="0"/>
    <x v="0"/>
    <n v="61"/>
    <x v="143"/>
    <x v="3"/>
    <x v="3"/>
    <x v="0"/>
    <x v="0"/>
    <x v="0"/>
    <x v="0"/>
    <x v="0"/>
    <x v="0"/>
    <n v="377.93798954623054"/>
    <x v="0"/>
    <n v="319.91765852847232"/>
    <x v="3"/>
    <n v="69"/>
    <n v="668.03964463502143"/>
  </r>
  <r>
    <x v="510"/>
    <x v="510"/>
    <n v="7683"/>
    <x v="4"/>
    <x v="1"/>
    <x v="30"/>
    <x v="0"/>
    <n v="0"/>
    <n v="3"/>
    <n v="0"/>
    <n v="0"/>
    <n v="0"/>
    <n v="0"/>
    <n v="0"/>
    <n v="4"/>
    <n v="0"/>
    <n v="3"/>
    <n v="-3"/>
    <n v="0"/>
    <n v="0"/>
    <n v="0"/>
    <n v="0"/>
    <n v="0"/>
    <n v="0"/>
    <n v="0"/>
    <x v="0"/>
    <x v="0"/>
    <x v="0"/>
    <x v="0"/>
    <x v="0"/>
    <x v="0"/>
    <n v="3"/>
    <x v="7"/>
    <x v="3"/>
    <x v="3"/>
    <x v="1"/>
    <x v="1"/>
    <x v="0"/>
    <x v="1"/>
    <x v="0"/>
    <x v="0"/>
    <n v="1568.3328938505463"/>
    <x v="0"/>
    <n v="1327.5653707007823"/>
    <x v="3"/>
    <n v="0"/>
    <n v="2772.1705095993661"/>
  </r>
  <r>
    <x v="511"/>
    <x v="511"/>
    <n v="6586"/>
    <x v="8"/>
    <x v="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0"/>
    <n v="0"/>
    <x v="3"/>
    <n v="0"/>
    <n v="0"/>
  </r>
  <r>
    <x v="512"/>
    <x v="512"/>
    <n v="11607"/>
    <x v="5"/>
    <x v="1"/>
    <x v="35"/>
    <x v="0"/>
    <n v="0"/>
    <n v="0"/>
    <n v="0"/>
    <n v="0"/>
    <n v="6"/>
    <n v="12"/>
    <n v="8"/>
    <n v="4"/>
    <n v="5"/>
    <n v="6"/>
    <n v="0"/>
    <n v="5"/>
    <n v="3"/>
    <n v="0"/>
    <n v="0"/>
    <n v="0"/>
    <n v="0"/>
    <n v="0"/>
    <x v="0"/>
    <x v="0"/>
    <x v="0"/>
    <x v="0"/>
    <x v="0"/>
    <x v="0"/>
    <n v="18"/>
    <x v="45"/>
    <x v="3"/>
    <x v="3"/>
    <x v="1"/>
    <x v="0"/>
    <x v="0"/>
    <x v="0"/>
    <x v="0"/>
    <x v="0"/>
    <n v="624.01326899879382"/>
    <x v="0"/>
    <n v="528.21592279855258"/>
    <x v="3"/>
    <n v="3"/>
    <n v="1103"/>
  </r>
  <r>
    <x v="513"/>
    <x v="513"/>
    <n v="5110"/>
    <x v="6"/>
    <x v="0"/>
    <x v="46"/>
    <x v="0"/>
    <n v="0"/>
    <n v="7"/>
    <n v="0"/>
    <n v="28"/>
    <n v="11"/>
    <n v="15"/>
    <n v="13"/>
    <n v="6"/>
    <n v="4"/>
    <n v="7"/>
    <n v="8"/>
    <n v="12"/>
    <n v="3"/>
    <n v="10"/>
    <n v="12"/>
    <n v="6"/>
    <n v="16"/>
    <n v="10"/>
    <x v="0"/>
    <x v="0"/>
    <x v="0"/>
    <x v="0"/>
    <x v="0"/>
    <x v="0"/>
    <n v="61"/>
    <x v="105"/>
    <x v="3"/>
    <x v="3"/>
    <x v="0"/>
    <x v="0"/>
    <x v="0"/>
    <x v="0"/>
    <x v="0"/>
    <x v="0"/>
    <n v="715.86568040525447"/>
    <x v="0"/>
    <n v="605.96732435156935"/>
    <x v="3"/>
    <n v="47"/>
    <n v="1265.35746067368"/>
  </r>
  <r>
    <x v="514"/>
    <x v="514"/>
    <n v="6892"/>
    <x v="6"/>
    <x v="0"/>
    <x v="153"/>
    <x v="0"/>
    <n v="3"/>
    <n v="3"/>
    <n v="0"/>
    <n v="5"/>
    <n v="5"/>
    <n v="3"/>
    <n v="0"/>
    <n v="0"/>
    <n v="3"/>
    <n v="5"/>
    <n v="4"/>
    <n v="0"/>
    <n v="0"/>
    <n v="0"/>
    <n v="3"/>
    <n v="0"/>
    <n v="0"/>
    <n v="4"/>
    <x v="0"/>
    <x v="0"/>
    <x v="0"/>
    <x v="0"/>
    <x v="0"/>
    <x v="0"/>
    <n v="19"/>
    <x v="27"/>
    <x v="3"/>
    <x v="3"/>
    <x v="0"/>
    <x v="0"/>
    <x v="0"/>
    <x v="0"/>
    <x v="0"/>
    <x v="0"/>
    <n v="83.419702395626658"/>
    <x v="0"/>
    <n v="70.613266206959025"/>
    <x v="3"/>
    <n v="3"/>
    <n v="147.45188333896479"/>
  </r>
  <r>
    <x v="515"/>
    <x v="515"/>
    <n v="7307"/>
    <x v="6"/>
    <x v="0"/>
    <x v="154"/>
    <x v="0"/>
    <n v="9"/>
    <n v="12"/>
    <n v="0"/>
    <n v="13"/>
    <n v="2"/>
    <n v="14"/>
    <n v="14"/>
    <n v="3"/>
    <n v="4"/>
    <n v="7"/>
    <n v="10"/>
    <n v="3"/>
    <n v="3"/>
    <n v="9"/>
    <n v="14"/>
    <n v="4"/>
    <n v="7"/>
    <n v="10"/>
    <x v="0"/>
    <x v="0"/>
    <x v="0"/>
    <x v="0"/>
    <x v="0"/>
    <x v="0"/>
    <n v="50"/>
    <x v="62"/>
    <x v="3"/>
    <x v="3"/>
    <x v="0"/>
    <x v="0"/>
    <x v="0"/>
    <x v="0"/>
    <x v="0"/>
    <x v="0"/>
    <n v="154.94253721700434"/>
    <x v="0"/>
    <n v="131.15604962718703"/>
    <x v="3"/>
    <n v="37"/>
    <n v="273.87497516609079"/>
  </r>
  <r>
    <x v="516"/>
    <x v="516"/>
    <n v="8809"/>
    <x v="6"/>
    <x v="0"/>
    <x v="20"/>
    <x v="0"/>
    <n v="0"/>
    <n v="0"/>
    <n v="13"/>
    <n v="0"/>
    <n v="4"/>
    <n v="17"/>
    <n v="4"/>
    <n v="0"/>
    <n v="3"/>
    <n v="6"/>
    <n v="3"/>
    <n v="0"/>
    <n v="0"/>
    <n v="6"/>
    <n v="5"/>
    <n v="3"/>
    <n v="0"/>
    <n v="0"/>
    <x v="0"/>
    <x v="0"/>
    <x v="0"/>
    <x v="0"/>
    <x v="0"/>
    <x v="0"/>
    <n v="34"/>
    <x v="65"/>
    <x v="3"/>
    <x v="3"/>
    <x v="1"/>
    <x v="0"/>
    <x v="0"/>
    <x v="0"/>
    <x v="0"/>
    <x v="0"/>
    <n v="717.92641737032579"/>
    <x v="0"/>
    <n v="607.71170084439086"/>
    <x v="3"/>
    <n v="14"/>
    <n v="1269"/>
  </r>
  <r>
    <x v="517"/>
    <x v="517"/>
    <n v="8500"/>
    <x v="6"/>
    <x v="0"/>
    <x v="131"/>
    <x v="0"/>
    <n v="0"/>
    <n v="7"/>
    <n v="5"/>
    <n v="15"/>
    <n v="12"/>
    <n v="5"/>
    <n v="6"/>
    <n v="12"/>
    <n v="6"/>
    <n v="0"/>
    <n v="0"/>
    <n v="0"/>
    <n v="5"/>
    <n v="15"/>
    <n v="0"/>
    <n v="14"/>
    <n v="12"/>
    <n v="7"/>
    <x v="0"/>
    <x v="0"/>
    <x v="0"/>
    <x v="0"/>
    <x v="0"/>
    <x v="0"/>
    <n v="44"/>
    <x v="144"/>
    <x v="3"/>
    <x v="3"/>
    <x v="0"/>
    <x v="0"/>
    <x v="0"/>
    <x v="0"/>
    <x v="0"/>
    <x v="0"/>
    <n v="22.233021915069969"/>
    <x v="0"/>
    <n v="18.819850107212744"/>
    <x v="3"/>
    <n v="46"/>
    <n v="39.298880954356079"/>
  </r>
  <r>
    <x v="518"/>
    <x v="518"/>
    <n v="10938"/>
    <x v="7"/>
    <x v="2"/>
    <x v="155"/>
    <x v="0"/>
    <n v="0"/>
    <n v="0"/>
    <n v="0"/>
    <n v="8"/>
    <n v="8"/>
    <n v="1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9"/>
    <x v="7"/>
    <x v="3"/>
    <x v="3"/>
    <x v="1"/>
    <x v="1"/>
    <x v="0"/>
    <x v="0"/>
    <x v="0"/>
    <x v="0"/>
    <n v="361.86305538340599"/>
    <x v="0"/>
    <n v="306.31051809640121"/>
    <x v="3"/>
    <n v="0"/>
    <n v="639.62574181842967"/>
  </r>
  <r>
    <x v="519"/>
    <x v="519"/>
    <n v="7470"/>
    <x v="7"/>
    <x v="2"/>
    <x v="15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61.86305538340599"/>
    <x v="0"/>
    <n v="306.31051809640121"/>
    <x v="3"/>
    <n v="0"/>
    <n v="639.62574181842967"/>
  </r>
  <r>
    <x v="520"/>
    <x v="520"/>
    <n v="9415"/>
    <x v="3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521"/>
    <x v="521"/>
    <n v="5351"/>
    <x v="7"/>
    <x v="0"/>
    <x v="156"/>
    <x v="0"/>
    <n v="25"/>
    <n v="12"/>
    <n v="7"/>
    <n v="38"/>
    <n v="12"/>
    <n v="21"/>
    <n v="21"/>
    <n v="14"/>
    <n v="16"/>
    <n v="10"/>
    <n v="12"/>
    <n v="25"/>
    <n v="15"/>
    <n v="12"/>
    <n v="12"/>
    <n v="24"/>
    <n v="31"/>
    <n v="15"/>
    <x v="0"/>
    <x v="0"/>
    <x v="0"/>
    <x v="0"/>
    <x v="0"/>
    <x v="0"/>
    <n v="115"/>
    <x v="145"/>
    <x v="3"/>
    <x v="3"/>
    <x v="0"/>
    <x v="0"/>
    <x v="0"/>
    <x v="0"/>
    <x v="0"/>
    <x v="0"/>
    <n v="526.64883422434252"/>
    <x v="0"/>
    <n v="445.79869336260981"/>
    <x v="3"/>
    <n v="94"/>
    <n v="930.89953853300619"/>
  </r>
  <r>
    <x v="522"/>
    <x v="522"/>
    <n v="10574"/>
    <x v="7"/>
    <x v="0"/>
    <x v="50"/>
    <x v="0"/>
    <n v="10"/>
    <n v="19"/>
    <n v="17"/>
    <n v="20"/>
    <n v="38"/>
    <n v="28"/>
    <n v="9"/>
    <n v="24"/>
    <n v="15"/>
    <n v="16"/>
    <n v="14"/>
    <n v="8"/>
    <n v="16"/>
    <n v="17"/>
    <n v="21"/>
    <n v="16"/>
    <n v="25"/>
    <n v="11"/>
    <x v="0"/>
    <x v="0"/>
    <x v="0"/>
    <x v="0"/>
    <x v="0"/>
    <x v="0"/>
    <n v="132"/>
    <x v="146"/>
    <x v="3"/>
    <x v="3"/>
    <x v="0"/>
    <x v="0"/>
    <x v="0"/>
    <x v="0"/>
    <x v="0"/>
    <x v="0"/>
    <n v="820.32569360675529"/>
    <x v="0"/>
    <n v="694.39083232810628"/>
    <x v="3"/>
    <n v="95"/>
    <n v="1450"/>
  </r>
  <r>
    <x v="523"/>
    <x v="523"/>
    <n v="3403"/>
    <x v="7"/>
    <x v="1"/>
    <x v="22"/>
    <x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x v="0"/>
    <x v="0"/>
    <x v="0"/>
    <x v="0"/>
    <n v="0"/>
    <x v="64"/>
    <x v="3"/>
    <x v="3"/>
    <x v="1"/>
    <x v="0"/>
    <x v="1"/>
    <x v="1"/>
    <x v="0"/>
    <x v="0"/>
    <n v="2396.0149665161525"/>
    <x v="0"/>
    <n v="2028.1832445776388"/>
    <x v="3"/>
    <n v="1"/>
    <n v="4235.173576208721"/>
  </r>
  <r>
    <x v="524"/>
    <x v="524"/>
    <n v="4616"/>
    <x v="8"/>
    <x v="1"/>
    <x v="3"/>
    <x v="0"/>
    <n v="0"/>
    <n v="0"/>
    <n v="0"/>
    <n v="5"/>
    <n v="0"/>
    <n v="0"/>
    <n v="3"/>
    <n v="4"/>
    <n v="0"/>
    <n v="0"/>
    <n v="0"/>
    <n v="0"/>
    <n v="0"/>
    <n v="0"/>
    <n v="0"/>
    <n v="0"/>
    <n v="0"/>
    <n v="0"/>
    <x v="0"/>
    <x v="0"/>
    <x v="0"/>
    <x v="0"/>
    <x v="0"/>
    <x v="0"/>
    <n v="5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525"/>
    <x v="525"/>
    <n v="4938"/>
    <x v="8"/>
    <x v="0"/>
    <x v="3"/>
    <x v="0"/>
    <n v="0"/>
    <n v="0"/>
    <n v="0"/>
    <n v="0"/>
    <n v="2"/>
    <n v="0"/>
    <n v="2"/>
    <n v="0"/>
    <n v="0"/>
    <n v="0"/>
    <n v="0"/>
    <n v="0"/>
    <n v="0"/>
    <n v="0"/>
    <n v="4"/>
    <n v="3"/>
    <n v="0"/>
    <n v="0"/>
    <x v="0"/>
    <x v="0"/>
    <x v="0"/>
    <x v="0"/>
    <x v="0"/>
    <x v="0"/>
    <n v="2"/>
    <x v="27"/>
    <x v="3"/>
    <x v="3"/>
    <x v="1"/>
    <x v="0"/>
    <x v="0"/>
    <x v="1"/>
    <x v="0"/>
    <x v="0"/>
    <n v="78694.692400482527"/>
    <x v="1"/>
    <n v="66613.630880579018"/>
    <x v="3"/>
    <n v="7"/>
    <n v="139100"/>
  </r>
  <r>
    <x v="526"/>
    <x v="526"/>
    <n v="419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527"/>
    <x v="527"/>
    <n v="681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528"/>
    <x v="528"/>
    <n v="3410"/>
    <x v="4"/>
    <x v="0"/>
    <x v="3"/>
    <x v="0"/>
    <n v="1"/>
    <n v="0"/>
    <n v="0"/>
    <n v="0"/>
    <n v="0"/>
    <n v="3"/>
    <n v="3"/>
    <n v="3"/>
    <n v="3"/>
    <n v="4"/>
    <n v="3"/>
    <n v="0"/>
    <n v="0"/>
    <n v="5"/>
    <n v="7"/>
    <n v="1"/>
    <n v="5"/>
    <n v="4"/>
    <x v="0"/>
    <x v="0"/>
    <x v="0"/>
    <x v="0"/>
    <x v="0"/>
    <x v="0"/>
    <n v="4"/>
    <x v="33"/>
    <x v="3"/>
    <x v="3"/>
    <x v="0"/>
    <x v="0"/>
    <x v="0"/>
    <x v="0"/>
    <x v="0"/>
    <x v="0"/>
    <n v="78694.692400482527"/>
    <x v="1"/>
    <n v="66613.630880579018"/>
    <x v="3"/>
    <n v="18"/>
    <n v="139100"/>
  </r>
  <r>
    <x v="529"/>
    <x v="529"/>
    <n v="6797"/>
    <x v="8"/>
    <x v="2"/>
    <x v="3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530"/>
    <x v="530"/>
    <n v="5222"/>
    <x v="2"/>
    <x v="2"/>
    <x v="5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150.950542822678"/>
    <x v="0"/>
    <n v="1820.7406513872138"/>
    <x v="3"/>
    <n v="0"/>
    <n v="3802"/>
  </r>
  <r>
    <x v="531"/>
    <x v="531"/>
    <n v="289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532"/>
    <x v="532"/>
    <n v="7425"/>
    <x v="7"/>
    <x v="2"/>
    <x v="9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930.07961399276246"/>
    <x v="0"/>
    <n v="787.29553679131493"/>
    <x v="3"/>
    <n v="0"/>
    <n v="1644"/>
  </r>
  <r>
    <x v="533"/>
    <x v="533"/>
    <n v="3184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534"/>
    <x v="534"/>
    <n v="8850"/>
    <x v="4"/>
    <x v="0"/>
    <x v="3"/>
    <x v="0"/>
    <n v="0"/>
    <n v="0"/>
    <n v="0"/>
    <n v="0"/>
    <n v="0"/>
    <n v="9"/>
    <n v="3"/>
    <n v="1"/>
    <n v="0"/>
    <n v="0"/>
    <n v="5"/>
    <n v="4"/>
    <n v="0"/>
    <n v="0"/>
    <n v="4"/>
    <n v="4"/>
    <n v="2"/>
    <n v="1"/>
    <x v="0"/>
    <x v="0"/>
    <x v="0"/>
    <x v="0"/>
    <x v="0"/>
    <x v="0"/>
    <n v="9"/>
    <x v="46"/>
    <x v="3"/>
    <x v="3"/>
    <x v="0"/>
    <x v="0"/>
    <x v="0"/>
    <x v="0"/>
    <x v="0"/>
    <x v="0"/>
    <n v="78694.692400482527"/>
    <x v="1"/>
    <n v="66613.630880579018"/>
    <x v="3"/>
    <n v="10"/>
    <n v="139100"/>
  </r>
  <r>
    <x v="535"/>
    <x v="535"/>
    <n v="4912"/>
    <x v="8"/>
    <x v="2"/>
    <x v="15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0"/>
    <n v="0"/>
    <x v="3"/>
    <n v="0"/>
    <n v="0"/>
  </r>
  <r>
    <x v="536"/>
    <x v="536"/>
    <n v="4296"/>
    <x v="6"/>
    <x v="1"/>
    <x v="158"/>
    <x v="0"/>
    <n v="0"/>
    <n v="3"/>
    <n v="0"/>
    <n v="0"/>
    <n v="0"/>
    <n v="3"/>
    <n v="-3"/>
    <n v="0"/>
    <n v="0"/>
    <n v="0"/>
    <n v="0"/>
    <n v="0"/>
    <n v="0"/>
    <n v="0"/>
    <n v="0"/>
    <n v="0"/>
    <n v="0"/>
    <n v="0"/>
    <x v="0"/>
    <x v="0"/>
    <x v="0"/>
    <x v="0"/>
    <x v="0"/>
    <x v="0"/>
    <n v="6"/>
    <x v="7"/>
    <x v="3"/>
    <x v="3"/>
    <x v="1"/>
    <x v="1"/>
    <x v="0"/>
    <x v="0"/>
    <x v="0"/>
    <x v="0"/>
    <n v="161.95319132325821"/>
    <x v="0"/>
    <n v="137.09044126936783"/>
    <x v="3"/>
    <n v="0"/>
    <n v="286.26694159271011"/>
  </r>
  <r>
    <x v="537"/>
    <x v="537"/>
    <n v="9571"/>
    <x v="7"/>
    <x v="0"/>
    <x v="91"/>
    <x v="0"/>
    <n v="3"/>
    <n v="0"/>
    <n v="0"/>
    <n v="29"/>
    <n v="22"/>
    <n v="4"/>
    <n v="12"/>
    <n v="9"/>
    <n v="6"/>
    <n v="3"/>
    <n v="5"/>
    <n v="7"/>
    <n v="12"/>
    <n v="8"/>
    <n v="13"/>
    <n v="17"/>
    <n v="6"/>
    <n v="30"/>
    <x v="0"/>
    <x v="0"/>
    <x v="0"/>
    <x v="0"/>
    <x v="0"/>
    <x v="0"/>
    <n v="58"/>
    <x v="123"/>
    <x v="3"/>
    <x v="3"/>
    <x v="0"/>
    <x v="0"/>
    <x v="0"/>
    <x v="0"/>
    <x v="0"/>
    <x v="0"/>
    <n v="930.07961399276246"/>
    <x v="0"/>
    <n v="787.29553679131493"/>
    <x v="3"/>
    <n v="56"/>
    <n v="1644"/>
  </r>
  <r>
    <x v="538"/>
    <x v="538"/>
    <n v="9361"/>
    <x v="7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619.216302882317"/>
    <x v="0"/>
    <n v="4756.5647595826867"/>
    <x v="3"/>
    <n v="0"/>
    <n v="9932.4740193804701"/>
  </r>
  <r>
    <x v="539"/>
    <x v="539"/>
    <n v="738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540"/>
    <x v="540"/>
    <n v="5821"/>
    <x v="7"/>
    <x v="0"/>
    <x v="0"/>
    <x v="0"/>
    <n v="0"/>
    <n v="0"/>
    <n v="0"/>
    <n v="0"/>
    <n v="0"/>
    <n v="0"/>
    <n v="0"/>
    <n v="0"/>
    <n v="3"/>
    <n v="0"/>
    <n v="3"/>
    <n v="0"/>
    <n v="3"/>
    <n v="0"/>
    <n v="3"/>
    <n v="3"/>
    <n v="0"/>
    <n v="0"/>
    <x v="0"/>
    <x v="0"/>
    <x v="0"/>
    <x v="0"/>
    <x v="0"/>
    <x v="0"/>
    <n v="0"/>
    <x v="72"/>
    <x v="3"/>
    <x v="3"/>
    <x v="1"/>
    <x v="0"/>
    <x v="1"/>
    <x v="1"/>
    <x v="0"/>
    <x v="0"/>
    <n v="5619.216302882317"/>
    <x v="0"/>
    <n v="4756.5647595826867"/>
    <x v="3"/>
    <n v="9"/>
    <n v="9932.4740193804701"/>
  </r>
  <r>
    <x v="541"/>
    <x v="541"/>
    <n v="3176"/>
    <x v="3"/>
    <x v="0"/>
    <x v="27"/>
    <x v="0"/>
    <n v="0"/>
    <n v="4"/>
    <n v="1"/>
    <n v="17"/>
    <n v="0"/>
    <n v="24"/>
    <n v="9"/>
    <n v="14"/>
    <n v="6"/>
    <n v="4"/>
    <n v="0"/>
    <n v="5"/>
    <n v="0"/>
    <n v="8"/>
    <n v="15"/>
    <n v="21"/>
    <n v="31"/>
    <n v="38"/>
    <x v="0"/>
    <x v="0"/>
    <x v="0"/>
    <x v="0"/>
    <x v="0"/>
    <x v="0"/>
    <n v="46"/>
    <x v="142"/>
    <x v="3"/>
    <x v="3"/>
    <x v="0"/>
    <x v="0"/>
    <x v="0"/>
    <x v="0"/>
    <x v="0"/>
    <x v="0"/>
    <n v="622.88178528347419"/>
    <x v="0"/>
    <n v="527.258142340169"/>
    <x v="3"/>
    <n v="75"/>
    <n v="1101"/>
  </r>
  <r>
    <x v="542"/>
    <x v="542"/>
    <n v="9534"/>
    <x v="6"/>
    <x v="2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118.614153766845"/>
    <x v="0"/>
    <n v="9411.7053710990131"/>
    <x v="3"/>
    <n v="0"/>
    <n v="19653.158067105996"/>
  </r>
  <r>
    <x v="543"/>
    <x v="543"/>
    <n v="9407"/>
    <x v="3"/>
    <x v="0"/>
    <x v="38"/>
    <x v="0"/>
    <n v="17"/>
    <n v="21"/>
    <n v="16"/>
    <n v="47"/>
    <n v="34"/>
    <n v="29"/>
    <n v="38"/>
    <n v="6"/>
    <n v="21"/>
    <n v="44"/>
    <n v="22"/>
    <n v="30"/>
    <n v="16"/>
    <n v="16"/>
    <n v="38"/>
    <n v="25"/>
    <n v="41"/>
    <n v="8"/>
    <x v="0"/>
    <x v="0"/>
    <x v="0"/>
    <x v="0"/>
    <x v="0"/>
    <x v="0"/>
    <n v="164"/>
    <x v="147"/>
    <x v="3"/>
    <x v="3"/>
    <x v="0"/>
    <x v="0"/>
    <x v="0"/>
    <x v="0"/>
    <x v="0"/>
    <x v="0"/>
    <n v="1742.4849215922802"/>
    <x v="0"/>
    <n v="1474.981905910736"/>
    <x v="3"/>
    <n v="136"/>
    <n v="3080"/>
  </r>
  <r>
    <x v="544"/>
    <x v="544"/>
    <n v="7657"/>
    <x v="3"/>
    <x v="0"/>
    <x v="38"/>
    <x v="0"/>
    <n v="0"/>
    <n v="5"/>
    <n v="0"/>
    <n v="3"/>
    <n v="0"/>
    <n v="4"/>
    <n v="0"/>
    <n v="4"/>
    <n v="0"/>
    <n v="3"/>
    <n v="0"/>
    <n v="0"/>
    <n v="3"/>
    <n v="0"/>
    <n v="3"/>
    <n v="0"/>
    <n v="0"/>
    <n v="3"/>
    <x v="0"/>
    <x v="0"/>
    <x v="0"/>
    <x v="0"/>
    <x v="0"/>
    <x v="0"/>
    <n v="12"/>
    <x v="72"/>
    <x v="3"/>
    <x v="3"/>
    <x v="0"/>
    <x v="0"/>
    <x v="0"/>
    <x v="0"/>
    <x v="0"/>
    <x v="0"/>
    <n v="1742.4849215922802"/>
    <x v="0"/>
    <n v="1474.981905910736"/>
    <x v="3"/>
    <n v="6"/>
    <n v="3080"/>
  </r>
  <r>
    <x v="545"/>
    <x v="545"/>
    <n v="6905"/>
    <x v="3"/>
    <x v="1"/>
    <x v="116"/>
    <x v="0"/>
    <n v="4"/>
    <n v="3"/>
    <n v="0"/>
    <n v="3"/>
    <n v="3"/>
    <n v="5"/>
    <n v="8"/>
    <n v="3"/>
    <n v="3"/>
    <n v="7"/>
    <n v="5"/>
    <n v="3"/>
    <n v="0"/>
    <n v="0"/>
    <n v="0"/>
    <n v="0"/>
    <n v="0"/>
    <n v="0"/>
    <x v="0"/>
    <x v="0"/>
    <x v="0"/>
    <x v="0"/>
    <x v="0"/>
    <x v="0"/>
    <n v="18"/>
    <x v="7"/>
    <x v="3"/>
    <x v="3"/>
    <x v="1"/>
    <x v="1"/>
    <x v="0"/>
    <x v="0"/>
    <x v="0"/>
    <x v="0"/>
    <n v="509.86575318209856"/>
    <x v="0"/>
    <n v="431.59211943132863"/>
    <x v="3"/>
    <n v="0"/>
    <n v="901.23392193594805"/>
  </r>
  <r>
    <x v="546"/>
    <x v="546"/>
    <n v="3849"/>
    <x v="3"/>
    <x v="0"/>
    <x v="61"/>
    <x v="0"/>
    <n v="4"/>
    <n v="3"/>
    <n v="0"/>
    <n v="13"/>
    <n v="0"/>
    <n v="3"/>
    <n v="3"/>
    <n v="3"/>
    <n v="0"/>
    <n v="3"/>
    <n v="1"/>
    <n v="3"/>
    <n v="3"/>
    <n v="0"/>
    <n v="6"/>
    <n v="5"/>
    <n v="9"/>
    <n v="7"/>
    <x v="0"/>
    <x v="0"/>
    <x v="0"/>
    <x v="0"/>
    <x v="0"/>
    <x v="0"/>
    <n v="23"/>
    <x v="127"/>
    <x v="3"/>
    <x v="3"/>
    <x v="0"/>
    <x v="0"/>
    <x v="0"/>
    <x v="0"/>
    <x v="0"/>
    <x v="0"/>
    <n v="601.85403281870219"/>
    <x v="0"/>
    <n v="509.45853097873089"/>
    <x v="3"/>
    <n v="23"/>
    <n v="1063.8315420185588"/>
  </r>
  <r>
    <x v="547"/>
    <x v="547"/>
    <n v="9452"/>
    <x v="3"/>
    <x v="0"/>
    <x v="61"/>
    <x v="0"/>
    <n v="4"/>
    <n v="3"/>
    <n v="0"/>
    <n v="0"/>
    <n v="0"/>
    <n v="18"/>
    <n v="17"/>
    <n v="10"/>
    <n v="6"/>
    <n v="7"/>
    <n v="6"/>
    <n v="0"/>
    <n v="7"/>
    <n v="12"/>
    <n v="13"/>
    <n v="19"/>
    <n v="10"/>
    <n v="15"/>
    <x v="0"/>
    <x v="0"/>
    <x v="0"/>
    <x v="0"/>
    <x v="0"/>
    <x v="0"/>
    <n v="25"/>
    <x v="37"/>
    <x v="3"/>
    <x v="3"/>
    <x v="0"/>
    <x v="0"/>
    <x v="0"/>
    <x v="0"/>
    <x v="0"/>
    <x v="0"/>
    <n v="601.85403281870219"/>
    <x v="0"/>
    <n v="509.45853097873089"/>
    <x v="3"/>
    <n v="61"/>
    <n v="1063.8315420185588"/>
  </r>
  <r>
    <x v="548"/>
    <x v="548"/>
    <n v="5238"/>
    <x v="3"/>
    <x v="0"/>
    <x v="118"/>
    <x v="0"/>
    <n v="6"/>
    <n v="7"/>
    <n v="3"/>
    <n v="5"/>
    <n v="3"/>
    <n v="5"/>
    <n v="3"/>
    <n v="8"/>
    <n v="5"/>
    <n v="5"/>
    <n v="8"/>
    <n v="3"/>
    <n v="8"/>
    <n v="8"/>
    <n v="7"/>
    <n v="6"/>
    <n v="12"/>
    <n v="6"/>
    <x v="0"/>
    <x v="0"/>
    <x v="0"/>
    <x v="0"/>
    <x v="0"/>
    <x v="0"/>
    <n v="29"/>
    <x v="62"/>
    <x v="3"/>
    <x v="3"/>
    <x v="0"/>
    <x v="0"/>
    <x v="0"/>
    <x v="0"/>
    <x v="0"/>
    <x v="0"/>
    <n v="308.82285411487931"/>
    <x v="0"/>
    <n v="261.4129490055588"/>
    <x v="3"/>
    <n v="41"/>
    <n v="545.87237966148166"/>
  </r>
  <r>
    <x v="549"/>
    <x v="549"/>
    <n v="7500"/>
    <x v="1"/>
    <x v="2"/>
    <x v="5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059.3003618817856"/>
    <x v="0"/>
    <n v="1743.1604342581427"/>
    <x v="3"/>
    <n v="0"/>
    <n v="3640"/>
  </r>
  <r>
    <x v="550"/>
    <x v="550"/>
    <n v="10013"/>
    <x v="1"/>
    <x v="2"/>
    <x v="8"/>
    <x v="0"/>
    <n v="3"/>
    <n v="4"/>
    <n v="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0"/>
    <x v="7"/>
    <x v="3"/>
    <x v="3"/>
    <x v="1"/>
    <x v="1"/>
    <x v="0"/>
    <x v="1"/>
    <x v="0"/>
    <x v="0"/>
    <n v="2001.0289505428229"/>
    <x v="0"/>
    <n v="1693.8347406513874"/>
    <x v="3"/>
    <n v="0"/>
    <n v="3537"/>
  </r>
  <r>
    <x v="551"/>
    <x v="551"/>
    <n v="7510"/>
    <x v="1"/>
    <x v="0"/>
    <x v="8"/>
    <x v="0"/>
    <n v="11"/>
    <n v="6"/>
    <n v="0"/>
    <n v="6"/>
    <n v="9"/>
    <n v="5"/>
    <n v="6"/>
    <n v="1"/>
    <n v="5"/>
    <n v="4"/>
    <n v="0"/>
    <n v="0"/>
    <n v="6"/>
    <n v="7"/>
    <n v="4"/>
    <n v="17"/>
    <n v="8"/>
    <n v="2"/>
    <x v="0"/>
    <x v="0"/>
    <x v="0"/>
    <x v="0"/>
    <x v="0"/>
    <x v="0"/>
    <n v="37"/>
    <x v="117"/>
    <x v="3"/>
    <x v="3"/>
    <x v="0"/>
    <x v="0"/>
    <x v="0"/>
    <x v="0"/>
    <x v="0"/>
    <x v="0"/>
    <n v="2001.0289505428229"/>
    <x v="0"/>
    <n v="1693.8347406513874"/>
    <x v="3"/>
    <n v="42"/>
    <n v="3537"/>
  </r>
  <r>
    <x v="552"/>
    <x v="552"/>
    <n v="7361"/>
    <x v="9"/>
    <x v="1"/>
    <x v="42"/>
    <x v="1"/>
    <n v="6"/>
    <n v="0"/>
    <n v="6"/>
    <n v="0"/>
    <n v="0"/>
    <n v="5"/>
    <n v="5"/>
    <n v="1"/>
    <n v="8"/>
    <n v="0"/>
    <n v="3"/>
    <n v="6"/>
    <n v="0"/>
    <n v="0"/>
    <n v="0"/>
    <n v="0"/>
    <n v="0"/>
    <n v="0"/>
    <x v="0"/>
    <x v="0"/>
    <x v="0"/>
    <x v="0"/>
    <x v="0"/>
    <x v="0"/>
    <n v="17"/>
    <x v="7"/>
    <x v="3"/>
    <x v="3"/>
    <x v="1"/>
    <x v="1"/>
    <x v="0"/>
    <x v="0"/>
    <x v="0"/>
    <x v="0"/>
    <n v="6359.5042219541629"/>
    <x v="1"/>
    <n v="5383.2050663449945"/>
    <x v="3"/>
    <n v="0"/>
    <n v="11241"/>
  </r>
  <r>
    <x v="553"/>
    <x v="553"/>
    <n v="8415"/>
    <x v="7"/>
    <x v="2"/>
    <x v="22"/>
    <x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4"/>
    <x v="7"/>
    <x v="3"/>
    <x v="3"/>
    <x v="1"/>
    <x v="1"/>
    <x v="0"/>
    <x v="1"/>
    <x v="0"/>
    <x v="0"/>
    <n v="2396.0149665161525"/>
    <x v="0"/>
    <n v="2028.1832445776388"/>
    <x v="3"/>
    <n v="0"/>
    <n v="4235.173576208721"/>
  </r>
  <r>
    <x v="554"/>
    <x v="554"/>
    <n v="8715"/>
    <x v="6"/>
    <x v="0"/>
    <x v="7"/>
    <x v="0"/>
    <n v="0"/>
    <n v="5"/>
    <n v="3"/>
    <n v="2"/>
    <n v="2"/>
    <n v="4"/>
    <n v="5"/>
    <n v="0"/>
    <n v="3"/>
    <n v="1"/>
    <n v="5"/>
    <n v="0"/>
    <n v="4"/>
    <n v="0"/>
    <n v="4"/>
    <n v="7"/>
    <n v="0"/>
    <n v="13"/>
    <x v="0"/>
    <x v="0"/>
    <x v="0"/>
    <x v="0"/>
    <x v="0"/>
    <x v="0"/>
    <n v="16"/>
    <x v="2"/>
    <x v="3"/>
    <x v="3"/>
    <x v="0"/>
    <x v="0"/>
    <x v="0"/>
    <x v="0"/>
    <x v="0"/>
    <x v="0"/>
    <n v="11118.614153766845"/>
    <x v="0"/>
    <n v="9411.7053710990131"/>
    <x v="3"/>
    <n v="15"/>
    <n v="19653.158067105996"/>
  </r>
  <r>
    <x v="555"/>
    <x v="555"/>
    <n v="6510"/>
    <x v="3"/>
    <x v="2"/>
    <x v="159"/>
    <x v="0"/>
    <n v="3"/>
    <n v="11"/>
    <n v="1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7"/>
    <x v="7"/>
    <x v="3"/>
    <x v="3"/>
    <x v="1"/>
    <x v="1"/>
    <x v="0"/>
    <x v="1"/>
    <x v="0"/>
    <x v="0"/>
    <n v="107.14262285618261"/>
    <x v="0"/>
    <n v="90.694288430499995"/>
    <x v="3"/>
    <n v="0"/>
    <n v="189.38429498459567"/>
  </r>
  <r>
    <x v="556"/>
    <x v="556"/>
    <n v="3719"/>
    <x v="3"/>
    <x v="0"/>
    <x v="115"/>
    <x v="0"/>
    <n v="0"/>
    <n v="0"/>
    <n v="0"/>
    <n v="6"/>
    <n v="3"/>
    <n v="11"/>
    <n v="0"/>
    <n v="9"/>
    <n v="5"/>
    <n v="3"/>
    <n v="3"/>
    <n v="3"/>
    <n v="6"/>
    <n v="2"/>
    <n v="-1"/>
    <n v="6"/>
    <n v="4"/>
    <n v="0"/>
    <x v="0"/>
    <x v="0"/>
    <x v="0"/>
    <x v="0"/>
    <x v="0"/>
    <x v="0"/>
    <n v="20"/>
    <x v="78"/>
    <x v="3"/>
    <x v="3"/>
    <x v="1"/>
    <x v="0"/>
    <x v="0"/>
    <x v="0"/>
    <x v="0"/>
    <x v="0"/>
    <n v="368.02393323435626"/>
    <x v="0"/>
    <n v="311.52558953952973"/>
    <x v="3"/>
    <n v="17"/>
    <n v="650.51565170848892"/>
  </r>
  <r>
    <x v="557"/>
    <x v="557"/>
    <n v="6367"/>
    <x v="3"/>
    <x v="2"/>
    <x v="1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40.25491493515358"/>
    <x v="0"/>
    <n v="372.66780645896796"/>
    <x v="3"/>
    <n v="0"/>
    <n v="778.19045731608162"/>
  </r>
  <r>
    <x v="558"/>
    <x v="558"/>
    <n v="5343"/>
    <x v="3"/>
    <x v="0"/>
    <x v="117"/>
    <x v="0"/>
    <n v="3"/>
    <n v="4"/>
    <n v="0"/>
    <n v="7"/>
    <n v="0"/>
    <n v="6"/>
    <n v="7"/>
    <n v="0"/>
    <n v="8"/>
    <n v="5"/>
    <n v="7"/>
    <n v="3"/>
    <n v="4"/>
    <n v="6"/>
    <n v="8"/>
    <n v="4"/>
    <n v="6"/>
    <n v="5"/>
    <x v="0"/>
    <x v="0"/>
    <x v="0"/>
    <x v="0"/>
    <x v="0"/>
    <x v="0"/>
    <n v="20"/>
    <x v="95"/>
    <x v="3"/>
    <x v="3"/>
    <x v="0"/>
    <x v="0"/>
    <x v="0"/>
    <x v="0"/>
    <x v="0"/>
    <x v="0"/>
    <n v="440.25491493515358"/>
    <x v="0"/>
    <n v="372.66780645896796"/>
    <x v="3"/>
    <n v="28"/>
    <n v="778.19045731608162"/>
  </r>
  <r>
    <x v="559"/>
    <x v="559"/>
    <n v="5249"/>
    <x v="3"/>
    <x v="0"/>
    <x v="43"/>
    <x v="0"/>
    <n v="0"/>
    <n v="4"/>
    <n v="4"/>
    <n v="3"/>
    <n v="4"/>
    <n v="3"/>
    <n v="4"/>
    <n v="3"/>
    <n v="0"/>
    <n v="4"/>
    <n v="0"/>
    <n v="3"/>
    <n v="0"/>
    <n v="5"/>
    <n v="3"/>
    <n v="3"/>
    <n v="5"/>
    <n v="3"/>
    <x v="0"/>
    <x v="0"/>
    <x v="0"/>
    <x v="0"/>
    <x v="0"/>
    <x v="0"/>
    <n v="18"/>
    <x v="36"/>
    <x v="3"/>
    <x v="3"/>
    <x v="0"/>
    <x v="0"/>
    <x v="0"/>
    <x v="0"/>
    <x v="0"/>
    <x v="0"/>
    <n v="680.58745476477691"/>
    <x v="0"/>
    <n v="576.10494571773233"/>
    <x v="3"/>
    <n v="16"/>
    <n v="1203"/>
  </r>
  <r>
    <x v="560"/>
    <x v="560"/>
    <n v="9738"/>
    <x v="3"/>
    <x v="2"/>
    <x v="96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195.66098278363023"/>
    <x v="0"/>
    <n v="165.62347583177228"/>
    <x v="3"/>
    <n v="0"/>
    <n v="345.84851754291992"/>
  </r>
  <r>
    <x v="561"/>
    <x v="561"/>
    <n v="7009"/>
    <x v="4"/>
    <x v="0"/>
    <x v="30"/>
    <x v="0"/>
    <n v="0"/>
    <n v="0"/>
    <n v="0"/>
    <n v="0"/>
    <n v="0"/>
    <n v="0"/>
    <n v="13"/>
    <n v="0"/>
    <n v="0"/>
    <n v="3"/>
    <n v="0"/>
    <n v="0"/>
    <n v="0"/>
    <n v="0"/>
    <n v="9"/>
    <n v="0"/>
    <n v="2"/>
    <n v="0"/>
    <x v="0"/>
    <x v="0"/>
    <x v="0"/>
    <x v="0"/>
    <x v="0"/>
    <x v="0"/>
    <n v="0"/>
    <x v="46"/>
    <x v="3"/>
    <x v="3"/>
    <x v="1"/>
    <x v="0"/>
    <x v="1"/>
    <x v="1"/>
    <x v="0"/>
    <x v="0"/>
    <n v="1568.3328938505463"/>
    <x v="0"/>
    <n v="1327.5653707007823"/>
    <x v="3"/>
    <n v="11"/>
    <n v="2772.1705095993661"/>
  </r>
  <r>
    <x v="562"/>
    <x v="562"/>
    <n v="2864"/>
    <x v="4"/>
    <x v="0"/>
    <x v="160"/>
    <x v="0"/>
    <n v="0"/>
    <n v="0"/>
    <n v="0"/>
    <n v="4"/>
    <n v="3"/>
    <n v="3"/>
    <n v="3"/>
    <n v="3"/>
    <n v="3"/>
    <n v="0"/>
    <n v="3"/>
    <n v="3"/>
    <n v="3"/>
    <n v="3"/>
    <n v="2"/>
    <n v="1"/>
    <n v="3"/>
    <n v="3"/>
    <x v="0"/>
    <x v="0"/>
    <x v="0"/>
    <x v="0"/>
    <x v="0"/>
    <x v="0"/>
    <n v="10"/>
    <x v="43"/>
    <x v="3"/>
    <x v="3"/>
    <x v="0"/>
    <x v="0"/>
    <x v="0"/>
    <x v="0"/>
    <x v="0"/>
    <x v="0"/>
    <n v="263.43063914408418"/>
    <x v="0"/>
    <n v="222.9892617061864"/>
    <x v="3"/>
    <n v="12"/>
    <n v="465.63752633357302"/>
  </r>
  <r>
    <x v="563"/>
    <x v="563"/>
    <n v="3039"/>
    <x v="4"/>
    <x v="0"/>
    <x v="15"/>
    <x v="0"/>
    <n v="0"/>
    <n v="3"/>
    <n v="3"/>
    <n v="0"/>
    <n v="6"/>
    <n v="3"/>
    <n v="3"/>
    <n v="0"/>
    <n v="3"/>
    <n v="4"/>
    <n v="3"/>
    <n v="3"/>
    <n v="0"/>
    <n v="0"/>
    <n v="4"/>
    <n v="4"/>
    <n v="3"/>
    <n v="4"/>
    <x v="0"/>
    <x v="0"/>
    <x v="0"/>
    <x v="0"/>
    <x v="0"/>
    <x v="0"/>
    <n v="15"/>
    <x v="43"/>
    <x v="3"/>
    <x v="3"/>
    <x v="0"/>
    <x v="0"/>
    <x v="0"/>
    <x v="0"/>
    <x v="0"/>
    <x v="0"/>
    <n v="0"/>
    <x v="0"/>
    <n v="0"/>
    <x v="3"/>
    <n v="11"/>
    <n v="0"/>
  </r>
  <r>
    <x v="564"/>
    <x v="564"/>
    <n v="3802"/>
    <x v="6"/>
    <x v="0"/>
    <x v="161"/>
    <x v="0"/>
    <n v="4"/>
    <n v="4"/>
    <n v="7"/>
    <n v="8"/>
    <n v="7"/>
    <n v="7"/>
    <n v="18"/>
    <n v="5"/>
    <n v="11"/>
    <n v="6"/>
    <n v="9"/>
    <n v="5"/>
    <n v="0"/>
    <n v="0"/>
    <n v="14"/>
    <n v="9"/>
    <n v="12"/>
    <n v="9"/>
    <x v="0"/>
    <x v="0"/>
    <x v="0"/>
    <x v="0"/>
    <x v="0"/>
    <x v="0"/>
    <n v="37"/>
    <x v="117"/>
    <x v="3"/>
    <x v="3"/>
    <x v="0"/>
    <x v="0"/>
    <x v="0"/>
    <x v="0"/>
    <x v="0"/>
    <x v="0"/>
    <n v="396.58504221954166"/>
    <x v="0"/>
    <n v="335.70205066345"/>
    <x v="3"/>
    <n v="35"/>
    <n v="701"/>
  </r>
  <r>
    <x v="565"/>
    <x v="565"/>
    <n v="6038"/>
    <x v="6"/>
    <x v="0"/>
    <x v="161"/>
    <x v="0"/>
    <n v="13"/>
    <n v="9"/>
    <n v="0"/>
    <n v="28"/>
    <n v="25"/>
    <n v="4"/>
    <n v="25"/>
    <n v="10"/>
    <n v="9"/>
    <n v="4"/>
    <n v="11"/>
    <n v="9"/>
    <n v="21"/>
    <n v="4"/>
    <n v="8"/>
    <n v="12"/>
    <n v="12"/>
    <n v="0"/>
    <x v="0"/>
    <x v="0"/>
    <x v="0"/>
    <x v="0"/>
    <x v="0"/>
    <x v="0"/>
    <n v="79"/>
    <x v="105"/>
    <x v="3"/>
    <x v="3"/>
    <x v="1"/>
    <x v="0"/>
    <x v="0"/>
    <x v="0"/>
    <x v="0"/>
    <x v="0"/>
    <n v="396.58504221954166"/>
    <x v="0"/>
    <n v="335.70205066345"/>
    <x v="3"/>
    <n v="57"/>
    <n v="701"/>
  </r>
  <r>
    <x v="566"/>
    <x v="566"/>
    <n v="6650"/>
    <x v="6"/>
    <x v="0"/>
    <x v="69"/>
    <x v="0"/>
    <n v="12"/>
    <n v="8"/>
    <n v="0"/>
    <n v="10"/>
    <n v="6"/>
    <n v="6"/>
    <n v="9"/>
    <n v="6"/>
    <n v="6"/>
    <n v="4"/>
    <n v="6"/>
    <n v="3"/>
    <n v="7"/>
    <n v="4"/>
    <n v="5"/>
    <n v="10"/>
    <n v="6"/>
    <n v="12"/>
    <x v="0"/>
    <x v="0"/>
    <x v="0"/>
    <x v="0"/>
    <x v="0"/>
    <x v="0"/>
    <n v="42"/>
    <x v="117"/>
    <x v="3"/>
    <x v="3"/>
    <x v="0"/>
    <x v="0"/>
    <x v="0"/>
    <x v="0"/>
    <x v="0"/>
    <x v="0"/>
    <n v="752.43667068757554"/>
    <x v="0"/>
    <n v="636.92400482509061"/>
    <x v="3"/>
    <n v="32"/>
    <n v="1330"/>
  </r>
  <r>
    <x v="567"/>
    <x v="567"/>
    <n v="9126"/>
    <x v="6"/>
    <x v="1"/>
    <x v="70"/>
    <x v="0"/>
    <n v="3"/>
    <n v="0"/>
    <n v="3"/>
    <n v="3"/>
    <n v="0"/>
    <n v="4"/>
    <n v="7"/>
    <n v="0"/>
    <n v="3"/>
    <n v="3"/>
    <n v="3"/>
    <n v="3"/>
    <n v="0"/>
    <n v="0"/>
    <n v="0"/>
    <n v="0"/>
    <n v="0"/>
    <n v="0"/>
    <x v="0"/>
    <x v="0"/>
    <x v="0"/>
    <x v="0"/>
    <x v="0"/>
    <x v="0"/>
    <n v="13"/>
    <x v="7"/>
    <x v="3"/>
    <x v="3"/>
    <x v="1"/>
    <x v="1"/>
    <x v="0"/>
    <x v="0"/>
    <x v="0"/>
    <x v="0"/>
    <n v="452.59348612786494"/>
    <x v="0"/>
    <n v="383.11218335343796"/>
    <x v="3"/>
    <n v="0"/>
    <n v="800"/>
  </r>
  <r>
    <x v="568"/>
    <x v="568"/>
    <n v="3165"/>
    <x v="6"/>
    <x v="0"/>
    <x v="70"/>
    <x v="0"/>
    <n v="18"/>
    <n v="12"/>
    <n v="0"/>
    <n v="12"/>
    <n v="14"/>
    <n v="16"/>
    <n v="8"/>
    <n v="9"/>
    <n v="10"/>
    <n v="14"/>
    <n v="10"/>
    <n v="7"/>
    <n v="0"/>
    <n v="8"/>
    <n v="10"/>
    <n v="6"/>
    <n v="-1"/>
    <n v="8"/>
    <x v="0"/>
    <x v="0"/>
    <x v="0"/>
    <x v="0"/>
    <x v="0"/>
    <x v="0"/>
    <n v="72"/>
    <x v="67"/>
    <x v="3"/>
    <x v="3"/>
    <x v="0"/>
    <x v="0"/>
    <x v="0"/>
    <x v="0"/>
    <x v="0"/>
    <x v="0"/>
    <n v="452.59348612786494"/>
    <x v="0"/>
    <n v="383.11218335343796"/>
    <x v="3"/>
    <n v="23"/>
    <n v="800"/>
  </r>
  <r>
    <x v="569"/>
    <x v="569"/>
    <n v="8699"/>
    <x v="6"/>
    <x v="2"/>
    <x v="123"/>
    <x v="0"/>
    <n v="5"/>
    <n v="1"/>
    <n v="0"/>
    <n v="3"/>
    <n v="4"/>
    <n v="4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7"/>
    <x v="7"/>
    <x v="3"/>
    <x v="3"/>
    <x v="1"/>
    <x v="1"/>
    <x v="0"/>
    <x v="0"/>
    <x v="0"/>
    <x v="0"/>
    <n v="407.7509731697948"/>
    <x v="0"/>
    <n v="345.15380884522074"/>
    <x v="3"/>
    <n v="0"/>
    <n v="720.73679479266491"/>
  </r>
  <r>
    <x v="570"/>
    <x v="570"/>
    <n v="5157"/>
    <x v="5"/>
    <x v="0"/>
    <x v="73"/>
    <x v="0"/>
    <n v="3"/>
    <n v="3"/>
    <n v="0"/>
    <n v="3"/>
    <n v="0"/>
    <n v="0"/>
    <n v="4"/>
    <n v="0"/>
    <n v="0"/>
    <n v="3"/>
    <n v="0"/>
    <n v="2"/>
    <n v="0"/>
    <n v="3"/>
    <n v="6"/>
    <n v="5"/>
    <n v="4"/>
    <n v="3"/>
    <x v="0"/>
    <x v="0"/>
    <x v="0"/>
    <x v="0"/>
    <x v="0"/>
    <x v="0"/>
    <n v="9"/>
    <x v="59"/>
    <x v="3"/>
    <x v="3"/>
    <x v="0"/>
    <x v="0"/>
    <x v="0"/>
    <x v="1"/>
    <x v="0"/>
    <x v="0"/>
    <n v="452.59348612786494"/>
    <x v="0"/>
    <n v="383.11218335343796"/>
    <x v="3"/>
    <n v="18"/>
    <n v="800"/>
  </r>
  <r>
    <x v="571"/>
    <x v="571"/>
    <n v="6767"/>
    <x v="5"/>
    <x v="2"/>
    <x v="162"/>
    <x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3"/>
    <x v="7"/>
    <x v="3"/>
    <x v="3"/>
    <x v="1"/>
    <x v="1"/>
    <x v="0"/>
    <x v="1"/>
    <x v="0"/>
    <x v="0"/>
    <n v="80.091412062354621"/>
    <x v="0"/>
    <n v="67.795928760671174"/>
    <x v="3"/>
    <n v="0"/>
    <n v="141.56882857077179"/>
  </r>
  <r>
    <x v="572"/>
    <x v="572"/>
    <n v="3892"/>
    <x v="5"/>
    <x v="0"/>
    <x v="163"/>
    <x v="0"/>
    <n v="20"/>
    <n v="26"/>
    <n v="0"/>
    <n v="37"/>
    <n v="11"/>
    <n v="19"/>
    <n v="25"/>
    <n v="17"/>
    <n v="13"/>
    <n v="25"/>
    <n v="6"/>
    <n v="15"/>
    <n v="25"/>
    <n v="30"/>
    <n v="17"/>
    <n v="27"/>
    <n v="26"/>
    <n v="15"/>
    <x v="0"/>
    <x v="0"/>
    <x v="0"/>
    <x v="0"/>
    <x v="0"/>
    <x v="0"/>
    <n v="113"/>
    <x v="148"/>
    <x v="3"/>
    <x v="3"/>
    <x v="0"/>
    <x v="0"/>
    <x v="0"/>
    <x v="0"/>
    <x v="0"/>
    <x v="0"/>
    <n v="222.33021915069969"/>
    <x v="0"/>
    <n v="188.19850107212747"/>
    <x v="3"/>
    <n v="125"/>
    <n v="392.98880954356082"/>
  </r>
  <r>
    <x v="573"/>
    <x v="573"/>
    <n v="6229"/>
    <x v="5"/>
    <x v="0"/>
    <x v="164"/>
    <x v="0"/>
    <n v="6"/>
    <n v="19"/>
    <n v="0"/>
    <n v="27"/>
    <n v="8"/>
    <n v="10"/>
    <n v="17"/>
    <n v="12"/>
    <n v="13"/>
    <n v="21"/>
    <n v="12"/>
    <n v="14"/>
    <n v="0"/>
    <n v="12"/>
    <n v="15"/>
    <n v="10"/>
    <n v="16"/>
    <n v="12"/>
    <x v="0"/>
    <x v="0"/>
    <x v="0"/>
    <x v="0"/>
    <x v="0"/>
    <x v="0"/>
    <n v="70"/>
    <x v="128"/>
    <x v="3"/>
    <x v="3"/>
    <x v="0"/>
    <x v="0"/>
    <x v="0"/>
    <x v="0"/>
    <x v="0"/>
    <x v="0"/>
    <n v="403.43127720533522"/>
    <x v="0"/>
    <n v="341.49726450003857"/>
    <x v="3"/>
    <n v="53"/>
    <n v="713.10134073181848"/>
  </r>
  <r>
    <x v="574"/>
    <x v="574"/>
    <n v="3694"/>
    <x v="5"/>
    <x v="0"/>
    <x v="164"/>
    <x v="0"/>
    <n v="0"/>
    <n v="4"/>
    <n v="0"/>
    <n v="6"/>
    <n v="5"/>
    <n v="6"/>
    <n v="-3"/>
    <n v="3"/>
    <n v="0"/>
    <n v="0"/>
    <n v="3"/>
    <n v="1"/>
    <n v="4"/>
    <n v="4"/>
    <n v="4"/>
    <n v="2"/>
    <n v="0"/>
    <n v="4"/>
    <x v="0"/>
    <x v="0"/>
    <x v="0"/>
    <x v="0"/>
    <x v="0"/>
    <x v="0"/>
    <n v="21"/>
    <x v="34"/>
    <x v="3"/>
    <x v="3"/>
    <x v="0"/>
    <x v="0"/>
    <x v="0"/>
    <x v="0"/>
    <x v="0"/>
    <x v="0"/>
    <n v="403.43127720533522"/>
    <x v="0"/>
    <n v="341.49726450003857"/>
    <x v="3"/>
    <n v="14"/>
    <n v="713.10134073181848"/>
  </r>
  <r>
    <x v="575"/>
    <x v="575"/>
    <n v="6152"/>
    <x v="5"/>
    <x v="0"/>
    <x v="4"/>
    <x v="0"/>
    <n v="43"/>
    <n v="47"/>
    <n v="0"/>
    <n v="58"/>
    <n v="59"/>
    <n v="57"/>
    <n v="49"/>
    <n v="26"/>
    <n v="17"/>
    <n v="21"/>
    <n v="8"/>
    <n v="25"/>
    <n v="26"/>
    <n v="41"/>
    <n v="43"/>
    <n v="27"/>
    <n v="32"/>
    <n v="26"/>
    <x v="0"/>
    <x v="0"/>
    <x v="0"/>
    <x v="0"/>
    <x v="0"/>
    <x v="0"/>
    <n v="264"/>
    <x v="149"/>
    <x v="3"/>
    <x v="3"/>
    <x v="0"/>
    <x v="0"/>
    <x v="0"/>
    <x v="0"/>
    <x v="0"/>
    <x v="0"/>
    <n v="596.29191797346209"/>
    <x v="0"/>
    <n v="504.7503015681545"/>
    <x v="3"/>
    <n v="169"/>
    <n v="1054"/>
  </r>
  <r>
    <x v="576"/>
    <x v="576"/>
    <n v="7825"/>
    <x v="5"/>
    <x v="0"/>
    <x v="165"/>
    <x v="0"/>
    <n v="3"/>
    <n v="3"/>
    <n v="0"/>
    <n v="3"/>
    <n v="0"/>
    <n v="3"/>
    <n v="5"/>
    <n v="3"/>
    <n v="0"/>
    <n v="0"/>
    <n v="3"/>
    <n v="0"/>
    <n v="3"/>
    <n v="3"/>
    <n v="3"/>
    <n v="0"/>
    <n v="0"/>
    <n v="4"/>
    <x v="0"/>
    <x v="0"/>
    <x v="0"/>
    <x v="0"/>
    <x v="0"/>
    <x v="0"/>
    <n v="12"/>
    <x v="74"/>
    <x v="3"/>
    <x v="3"/>
    <x v="0"/>
    <x v="0"/>
    <x v="0"/>
    <x v="0"/>
    <x v="0"/>
    <x v="0"/>
    <n v="125.9085151608015"/>
    <x v="0"/>
    <n v="106.57927615956972"/>
    <x v="3"/>
    <n v="9"/>
    <n v="222.5547101669604"/>
  </r>
  <r>
    <x v="577"/>
    <x v="577"/>
    <n v="11389"/>
    <x v="5"/>
    <x v="0"/>
    <x v="165"/>
    <x v="0"/>
    <n v="3"/>
    <n v="3"/>
    <n v="0"/>
    <n v="0"/>
    <n v="3"/>
    <n v="3"/>
    <n v="0"/>
    <n v="3"/>
    <n v="3"/>
    <n v="3"/>
    <n v="3"/>
    <n v="2"/>
    <n v="3"/>
    <n v="0"/>
    <n v="3"/>
    <n v="3"/>
    <n v="2"/>
    <n v="3"/>
    <x v="0"/>
    <x v="0"/>
    <x v="0"/>
    <x v="0"/>
    <x v="0"/>
    <x v="0"/>
    <n v="12"/>
    <x v="65"/>
    <x v="3"/>
    <x v="3"/>
    <x v="0"/>
    <x v="0"/>
    <x v="0"/>
    <x v="0"/>
    <x v="0"/>
    <x v="0"/>
    <n v="125.9085151608015"/>
    <x v="0"/>
    <n v="106.57927615956972"/>
    <x v="3"/>
    <n v="11"/>
    <n v="222.5547101669604"/>
  </r>
  <r>
    <x v="578"/>
    <x v="578"/>
    <n v="7702"/>
    <x v="5"/>
    <x v="0"/>
    <x v="45"/>
    <x v="0"/>
    <n v="0"/>
    <n v="3"/>
    <n v="0"/>
    <n v="5"/>
    <n v="13"/>
    <n v="0"/>
    <n v="16"/>
    <n v="0"/>
    <n v="4"/>
    <n v="1"/>
    <n v="2"/>
    <n v="3"/>
    <n v="4"/>
    <n v="0"/>
    <n v="3"/>
    <n v="2"/>
    <n v="0"/>
    <n v="2"/>
    <x v="0"/>
    <x v="0"/>
    <x v="0"/>
    <x v="0"/>
    <x v="0"/>
    <x v="0"/>
    <n v="21"/>
    <x v="46"/>
    <x v="3"/>
    <x v="3"/>
    <x v="0"/>
    <x v="0"/>
    <x v="0"/>
    <x v="1"/>
    <x v="0"/>
    <x v="0"/>
    <n v="333.49532872604954"/>
    <x v="0"/>
    <n v="282.29775160819122"/>
    <x v="3"/>
    <n v="9"/>
    <n v="589.48321431534123"/>
  </r>
  <r>
    <x v="579"/>
    <x v="579"/>
    <n v="5257"/>
    <x v="5"/>
    <x v="0"/>
    <x v="166"/>
    <x v="0"/>
    <n v="7"/>
    <n v="15"/>
    <n v="0"/>
    <n v="12"/>
    <n v="10"/>
    <n v="23"/>
    <n v="23"/>
    <n v="5"/>
    <n v="8"/>
    <n v="7"/>
    <n v="8"/>
    <n v="12"/>
    <n v="6"/>
    <n v="10"/>
    <n v="6"/>
    <n v="15"/>
    <n v="14"/>
    <n v="14"/>
    <x v="0"/>
    <x v="0"/>
    <x v="0"/>
    <x v="0"/>
    <x v="0"/>
    <x v="0"/>
    <n v="67"/>
    <x v="128"/>
    <x v="3"/>
    <x v="3"/>
    <x v="0"/>
    <x v="0"/>
    <x v="0"/>
    <x v="0"/>
    <x v="0"/>
    <x v="0"/>
    <n v="127.25399423169871"/>
    <x v="0"/>
    <n v="107.71819980806906"/>
    <x v="3"/>
    <n v="51"/>
    <n v="224.93296634984694"/>
  </r>
  <r>
    <x v="580"/>
    <x v="580"/>
    <n v="8428"/>
    <x v="5"/>
    <x v="0"/>
    <x v="167"/>
    <x v="0"/>
    <n v="9"/>
    <n v="10"/>
    <n v="0"/>
    <n v="18"/>
    <n v="16"/>
    <n v="21"/>
    <n v="33"/>
    <n v="12"/>
    <n v="8"/>
    <n v="5"/>
    <n v="8"/>
    <n v="4"/>
    <n v="10"/>
    <n v="13"/>
    <n v="7"/>
    <n v="5"/>
    <n v="10"/>
    <n v="15"/>
    <x v="0"/>
    <x v="0"/>
    <x v="0"/>
    <x v="0"/>
    <x v="0"/>
    <x v="0"/>
    <n v="74"/>
    <x v="83"/>
    <x v="3"/>
    <x v="3"/>
    <x v="0"/>
    <x v="0"/>
    <x v="0"/>
    <x v="0"/>
    <x v="0"/>
    <x v="0"/>
    <n v="223.91604327247157"/>
    <x v="0"/>
    <n v="189.54087245025843"/>
    <x v="3"/>
    <n v="45"/>
    <n v="395.7918973835371"/>
  </r>
  <r>
    <x v="581"/>
    <x v="581"/>
    <n v="10697"/>
    <x v="6"/>
    <x v="1"/>
    <x v="9"/>
    <x v="0"/>
    <n v="7"/>
    <n v="3"/>
    <n v="0"/>
    <n v="9"/>
    <n v="9"/>
    <n v="24"/>
    <n v="22"/>
    <n v="-4"/>
    <n v="0"/>
    <n v="0"/>
    <n v="0"/>
    <n v="0"/>
    <n v="0"/>
    <n v="0"/>
    <n v="0"/>
    <n v="0"/>
    <n v="0"/>
    <n v="0"/>
    <x v="0"/>
    <x v="0"/>
    <x v="0"/>
    <x v="0"/>
    <x v="0"/>
    <x v="0"/>
    <n v="52"/>
    <x v="7"/>
    <x v="3"/>
    <x v="3"/>
    <x v="1"/>
    <x v="1"/>
    <x v="0"/>
    <x v="0"/>
    <x v="0"/>
    <x v="0"/>
    <n v="288.2157799237695"/>
    <x v="0"/>
    <n v="243.96943417854263"/>
    <x v="3"/>
    <n v="0"/>
    <n v="509.4475086499038"/>
  </r>
  <r>
    <x v="582"/>
    <x v="582"/>
    <n v="9193"/>
    <x v="5"/>
    <x v="2"/>
    <x v="16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2.33021915069969"/>
    <x v="0"/>
    <n v="188.19850107212747"/>
    <x v="3"/>
    <n v="0"/>
    <n v="392.98880954356082"/>
  </r>
  <r>
    <x v="583"/>
    <x v="583"/>
    <n v="9163"/>
    <x v="6"/>
    <x v="0"/>
    <x v="168"/>
    <x v="0"/>
    <n v="14"/>
    <n v="0"/>
    <n v="0"/>
    <n v="15"/>
    <n v="4"/>
    <n v="11"/>
    <n v="18"/>
    <n v="7"/>
    <n v="4"/>
    <n v="3"/>
    <n v="6"/>
    <n v="9"/>
    <n v="0"/>
    <n v="17"/>
    <n v="10"/>
    <n v="0"/>
    <n v="10"/>
    <n v="3"/>
    <x v="0"/>
    <x v="0"/>
    <x v="0"/>
    <x v="0"/>
    <x v="0"/>
    <x v="0"/>
    <n v="44"/>
    <x v="150"/>
    <x v="3"/>
    <x v="3"/>
    <x v="0"/>
    <x v="0"/>
    <x v="0"/>
    <x v="0"/>
    <x v="0"/>
    <x v="0"/>
    <n v="170.02606574864143"/>
    <x v="0"/>
    <n v="143.92398316036383"/>
    <x v="3"/>
    <n v="37"/>
    <n v="300.53647869002924"/>
  </r>
  <r>
    <x v="584"/>
    <x v="584"/>
    <n v="5831"/>
    <x v="6"/>
    <x v="2"/>
    <x v="7"/>
    <x v="0"/>
    <n v="4"/>
    <n v="8"/>
    <n v="9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1"/>
    <x v="7"/>
    <x v="3"/>
    <x v="3"/>
    <x v="1"/>
    <x v="1"/>
    <x v="0"/>
    <x v="1"/>
    <x v="0"/>
    <x v="0"/>
    <n v="11118.614153766845"/>
    <x v="0"/>
    <n v="9411.7053710990131"/>
    <x v="3"/>
    <n v="0"/>
    <n v="19653.158067105996"/>
  </r>
  <r>
    <x v="585"/>
    <x v="585"/>
    <n v="11115"/>
    <x v="6"/>
    <x v="0"/>
    <x v="7"/>
    <x v="0"/>
    <n v="8"/>
    <n v="0"/>
    <n v="6"/>
    <n v="10"/>
    <n v="6"/>
    <n v="13"/>
    <n v="18"/>
    <n v="0"/>
    <n v="10"/>
    <n v="0"/>
    <n v="5"/>
    <n v="0"/>
    <n v="0"/>
    <n v="17"/>
    <n v="7"/>
    <n v="8"/>
    <n v="1"/>
    <n v="0"/>
    <x v="0"/>
    <x v="0"/>
    <x v="0"/>
    <x v="0"/>
    <x v="0"/>
    <x v="0"/>
    <n v="43"/>
    <x v="95"/>
    <x v="3"/>
    <x v="3"/>
    <x v="1"/>
    <x v="0"/>
    <x v="0"/>
    <x v="0"/>
    <x v="0"/>
    <x v="0"/>
    <n v="11118.614153766845"/>
    <x v="0"/>
    <n v="9411.7053710990131"/>
    <x v="3"/>
    <n v="33"/>
    <n v="19653.158067105996"/>
  </r>
  <r>
    <x v="586"/>
    <x v="586"/>
    <n v="9727"/>
    <x v="6"/>
    <x v="0"/>
    <x v="20"/>
    <x v="0"/>
    <n v="0"/>
    <n v="0"/>
    <n v="0"/>
    <n v="3"/>
    <n v="0"/>
    <n v="0"/>
    <n v="5"/>
    <n v="0"/>
    <n v="4"/>
    <n v="0"/>
    <n v="0"/>
    <n v="0"/>
    <n v="0"/>
    <n v="0"/>
    <n v="0"/>
    <n v="0"/>
    <n v="0"/>
    <n v="3"/>
    <x v="0"/>
    <x v="0"/>
    <x v="0"/>
    <x v="0"/>
    <x v="0"/>
    <x v="0"/>
    <n v="3"/>
    <x v="45"/>
    <x v="3"/>
    <x v="3"/>
    <x v="0"/>
    <x v="0"/>
    <x v="0"/>
    <x v="1"/>
    <x v="0"/>
    <x v="0"/>
    <n v="717.92641737032579"/>
    <x v="0"/>
    <n v="607.71170084439086"/>
    <x v="3"/>
    <n v="0"/>
    <n v="1269"/>
  </r>
  <r>
    <x v="587"/>
    <x v="587"/>
    <n v="5981"/>
    <x v="6"/>
    <x v="0"/>
    <x v="169"/>
    <x v="0"/>
    <n v="0"/>
    <n v="6"/>
    <n v="0"/>
    <n v="22"/>
    <n v="9"/>
    <n v="25"/>
    <n v="18"/>
    <n v="7"/>
    <n v="3"/>
    <n v="5"/>
    <n v="10"/>
    <n v="0"/>
    <n v="31"/>
    <n v="12"/>
    <n v="25"/>
    <n v="20"/>
    <n v="17"/>
    <n v="24"/>
    <x v="0"/>
    <x v="0"/>
    <x v="0"/>
    <x v="0"/>
    <x v="0"/>
    <x v="0"/>
    <n v="62"/>
    <x v="92"/>
    <x v="3"/>
    <x v="3"/>
    <x v="0"/>
    <x v="0"/>
    <x v="0"/>
    <x v="0"/>
    <x v="0"/>
    <x v="0"/>
    <n v="670.40410132689999"/>
    <x v="0"/>
    <n v="567.48492159227999"/>
    <x v="3"/>
    <n v="105"/>
    <n v="1185"/>
  </r>
  <r>
    <x v="588"/>
    <x v="588"/>
    <n v="3287"/>
    <x v="6"/>
    <x v="0"/>
    <x v="169"/>
    <x v="0"/>
    <n v="4"/>
    <n v="4"/>
    <n v="3"/>
    <n v="3"/>
    <n v="4"/>
    <n v="6"/>
    <n v="4"/>
    <n v="0"/>
    <n v="3"/>
    <n v="7"/>
    <n v="0"/>
    <n v="0"/>
    <n v="6"/>
    <n v="7"/>
    <n v="3"/>
    <n v="1"/>
    <n v="4"/>
    <n v="0"/>
    <x v="0"/>
    <x v="0"/>
    <x v="0"/>
    <x v="0"/>
    <x v="0"/>
    <x v="0"/>
    <n v="24"/>
    <x v="59"/>
    <x v="3"/>
    <x v="3"/>
    <x v="1"/>
    <x v="0"/>
    <x v="0"/>
    <x v="0"/>
    <x v="0"/>
    <x v="0"/>
    <n v="670.40410132689999"/>
    <x v="0"/>
    <n v="567.48492159227999"/>
    <x v="3"/>
    <n v="21"/>
    <n v="1185"/>
  </r>
  <r>
    <x v="589"/>
    <x v="589"/>
    <n v="5326"/>
    <x v="6"/>
    <x v="0"/>
    <x v="169"/>
    <x v="0"/>
    <n v="0"/>
    <n v="4"/>
    <n v="0"/>
    <n v="2"/>
    <n v="4"/>
    <n v="0"/>
    <n v="0"/>
    <n v="0"/>
    <n v="0"/>
    <n v="2"/>
    <n v="0"/>
    <n v="0"/>
    <n v="0"/>
    <n v="8"/>
    <n v="0"/>
    <n v="6"/>
    <n v="9"/>
    <n v="0"/>
    <x v="0"/>
    <x v="0"/>
    <x v="0"/>
    <x v="0"/>
    <x v="0"/>
    <x v="0"/>
    <n v="10"/>
    <x v="73"/>
    <x v="3"/>
    <x v="3"/>
    <x v="1"/>
    <x v="0"/>
    <x v="0"/>
    <x v="1"/>
    <x v="0"/>
    <x v="0"/>
    <n v="670.40410132689999"/>
    <x v="0"/>
    <n v="567.48492159227999"/>
    <x v="3"/>
    <n v="23"/>
    <n v="1185"/>
  </r>
  <r>
    <x v="590"/>
    <x v="590"/>
    <n v="6967"/>
    <x v="6"/>
    <x v="0"/>
    <x v="81"/>
    <x v="0"/>
    <n v="8"/>
    <n v="13"/>
    <n v="8"/>
    <n v="20"/>
    <n v="15"/>
    <n v="22"/>
    <n v="6"/>
    <n v="10"/>
    <n v="3"/>
    <n v="5"/>
    <n v="12"/>
    <n v="5"/>
    <n v="13"/>
    <n v="0"/>
    <n v="19"/>
    <n v="17"/>
    <n v="6"/>
    <n v="0"/>
    <x v="0"/>
    <x v="0"/>
    <x v="0"/>
    <x v="0"/>
    <x v="0"/>
    <x v="0"/>
    <n v="86"/>
    <x v="125"/>
    <x v="3"/>
    <x v="3"/>
    <x v="1"/>
    <x v="0"/>
    <x v="0"/>
    <x v="0"/>
    <x v="0"/>
    <x v="0"/>
    <n v="360.02187349691502"/>
    <x v="0"/>
    <n v="304.75199099845469"/>
    <x v="3"/>
    <n v="55"/>
    <n v="636.3712859892164"/>
  </r>
  <r>
    <x v="591"/>
    <x v="591"/>
    <n v="10380"/>
    <x v="7"/>
    <x v="1"/>
    <x v="122"/>
    <x v="0"/>
    <n v="0"/>
    <n v="0"/>
    <n v="0"/>
    <n v="4"/>
    <n v="0"/>
    <n v="0"/>
    <n v="0"/>
    <n v="3"/>
    <n v="0"/>
    <n v="0"/>
    <n v="0"/>
    <n v="0"/>
    <n v="0"/>
    <n v="0"/>
    <n v="0"/>
    <n v="0"/>
    <n v="0"/>
    <n v="0"/>
    <x v="0"/>
    <x v="0"/>
    <x v="0"/>
    <x v="0"/>
    <x v="0"/>
    <x v="0"/>
    <n v="4"/>
    <x v="7"/>
    <x v="3"/>
    <x v="3"/>
    <x v="1"/>
    <x v="1"/>
    <x v="0"/>
    <x v="1"/>
    <x v="0"/>
    <x v="0"/>
    <n v="442.80424370106425"/>
    <x v="0"/>
    <n v="374.82576705612473"/>
    <x v="3"/>
    <n v="0"/>
    <n v="782.69662692576162"/>
  </r>
  <r>
    <x v="592"/>
    <x v="592"/>
    <n v="8053"/>
    <x v="6"/>
    <x v="1"/>
    <x v="170"/>
    <x v="0"/>
    <n v="5"/>
    <n v="5"/>
    <n v="9"/>
    <n v="24"/>
    <n v="11"/>
    <n v="15"/>
    <n v="11"/>
    <n v="17"/>
    <n v="10"/>
    <n v="11"/>
    <n v="7"/>
    <n v="2"/>
    <n v="3"/>
    <n v="0"/>
    <n v="0"/>
    <n v="0"/>
    <n v="0"/>
    <n v="0"/>
    <x v="0"/>
    <x v="0"/>
    <x v="0"/>
    <x v="0"/>
    <x v="0"/>
    <x v="0"/>
    <n v="69"/>
    <x v="45"/>
    <x v="3"/>
    <x v="3"/>
    <x v="1"/>
    <x v="0"/>
    <x v="0"/>
    <x v="0"/>
    <x v="0"/>
    <x v="0"/>
    <n v="77.046380480850431"/>
    <x v="0"/>
    <n v="65.21836471406742"/>
    <x v="3"/>
    <n v="3"/>
    <n v="136.18645931476544"/>
  </r>
  <r>
    <x v="593"/>
    <x v="593"/>
    <n v="4451"/>
    <x v="6"/>
    <x v="0"/>
    <x v="82"/>
    <x v="0"/>
    <n v="8"/>
    <n v="3"/>
    <n v="0"/>
    <n v="14"/>
    <n v="7"/>
    <n v="0"/>
    <n v="4"/>
    <n v="8"/>
    <n v="8"/>
    <n v="7"/>
    <n v="4"/>
    <n v="1"/>
    <n v="0"/>
    <n v="6"/>
    <n v="4"/>
    <n v="21"/>
    <n v="17"/>
    <n v="5"/>
    <x v="0"/>
    <x v="0"/>
    <x v="0"/>
    <x v="0"/>
    <x v="0"/>
    <x v="0"/>
    <n v="32"/>
    <x v="144"/>
    <x v="3"/>
    <x v="3"/>
    <x v="0"/>
    <x v="0"/>
    <x v="0"/>
    <x v="1"/>
    <x v="0"/>
    <x v="0"/>
    <n v="363.70423726989679"/>
    <x v="0"/>
    <n v="307.86904519434756"/>
    <x v="3"/>
    <n v="48"/>
    <n v="642.8801976476426"/>
  </r>
  <r>
    <x v="594"/>
    <x v="594"/>
    <n v="2986"/>
    <x v="6"/>
    <x v="0"/>
    <x v="83"/>
    <x v="0"/>
    <n v="3"/>
    <n v="3"/>
    <n v="0"/>
    <n v="13"/>
    <n v="11"/>
    <n v="6"/>
    <n v="6"/>
    <n v="0"/>
    <n v="0"/>
    <n v="3"/>
    <n v="0"/>
    <n v="0"/>
    <n v="0"/>
    <n v="9"/>
    <n v="18"/>
    <n v="16"/>
    <n v="10"/>
    <n v="21"/>
    <x v="0"/>
    <x v="0"/>
    <x v="0"/>
    <x v="0"/>
    <x v="0"/>
    <x v="0"/>
    <n v="36"/>
    <x v="151"/>
    <x v="3"/>
    <x v="3"/>
    <x v="0"/>
    <x v="0"/>
    <x v="0"/>
    <x v="0"/>
    <x v="0"/>
    <x v="0"/>
    <n v="774.50060313630888"/>
    <x v="0"/>
    <n v="655.60072376357061"/>
    <x v="3"/>
    <n v="53"/>
    <n v="1369"/>
  </r>
  <r>
    <x v="595"/>
    <x v="595"/>
    <n v="5998"/>
    <x v="3"/>
    <x v="0"/>
    <x v="80"/>
    <x v="0"/>
    <n v="0"/>
    <n v="0"/>
    <n v="0"/>
    <n v="0"/>
    <n v="0"/>
    <n v="0"/>
    <n v="0"/>
    <n v="0"/>
    <n v="0"/>
    <n v="0"/>
    <n v="0"/>
    <n v="0"/>
    <n v="0"/>
    <n v="4"/>
    <n v="3"/>
    <n v="3"/>
    <n v="0"/>
    <n v="4"/>
    <x v="0"/>
    <x v="0"/>
    <x v="0"/>
    <x v="0"/>
    <x v="0"/>
    <x v="0"/>
    <n v="0"/>
    <x v="65"/>
    <x v="3"/>
    <x v="3"/>
    <x v="0"/>
    <x v="0"/>
    <x v="1"/>
    <x v="1"/>
    <x v="0"/>
    <x v="0"/>
    <n v="132.21102238763581"/>
    <x v="0"/>
    <n v="111.91423430254034"/>
    <x v="3"/>
    <n v="10"/>
    <n v="233.69496281311316"/>
  </r>
  <r>
    <x v="596"/>
    <x v="596"/>
    <n v="10563"/>
    <x v="4"/>
    <x v="0"/>
    <x v="97"/>
    <x v="0"/>
    <n v="0"/>
    <n v="0"/>
    <n v="0"/>
    <n v="3"/>
    <n v="0"/>
    <n v="3"/>
    <n v="3"/>
    <n v="0"/>
    <n v="3"/>
    <n v="0"/>
    <n v="0"/>
    <n v="0"/>
    <n v="3"/>
    <n v="0"/>
    <n v="4"/>
    <n v="2"/>
    <n v="0"/>
    <n v="1"/>
    <x v="0"/>
    <x v="0"/>
    <x v="0"/>
    <x v="0"/>
    <x v="0"/>
    <x v="0"/>
    <n v="6"/>
    <x v="69"/>
    <x v="3"/>
    <x v="3"/>
    <x v="0"/>
    <x v="0"/>
    <x v="0"/>
    <x v="0"/>
    <x v="0"/>
    <x v="0"/>
    <n v="749.60796139927629"/>
    <x v="0"/>
    <n v="634.5295536791316"/>
    <x v="3"/>
    <n v="9"/>
    <n v="1325"/>
  </r>
  <r>
    <x v="597"/>
    <x v="597"/>
    <n v="4709"/>
    <x v="7"/>
    <x v="0"/>
    <x v="92"/>
    <x v="0"/>
    <n v="0"/>
    <n v="0"/>
    <n v="0"/>
    <n v="0"/>
    <n v="5"/>
    <n v="10"/>
    <n v="5"/>
    <n v="10"/>
    <n v="10"/>
    <n v="7"/>
    <n v="10"/>
    <n v="4"/>
    <n v="9"/>
    <n v="7"/>
    <n v="6"/>
    <n v="0"/>
    <n v="0"/>
    <n v="5"/>
    <x v="0"/>
    <x v="0"/>
    <x v="0"/>
    <x v="0"/>
    <x v="0"/>
    <x v="0"/>
    <n v="15"/>
    <x v="4"/>
    <x v="3"/>
    <x v="3"/>
    <x v="0"/>
    <x v="0"/>
    <x v="0"/>
    <x v="0"/>
    <x v="0"/>
    <x v="0"/>
    <n v="1283.1025331724973"/>
    <x v="0"/>
    <n v="1086.1230398069965"/>
    <x v="3"/>
    <n v="22"/>
    <n v="2268"/>
  </r>
  <r>
    <x v="598"/>
    <x v="598"/>
    <n v="6409"/>
    <x v="9"/>
    <x v="0"/>
    <x v="41"/>
    <x v="1"/>
    <n v="0"/>
    <n v="0"/>
    <n v="0"/>
    <n v="0"/>
    <n v="0"/>
    <n v="0"/>
    <n v="0"/>
    <n v="10"/>
    <n v="57"/>
    <n v="26"/>
    <n v="8"/>
    <n v="12"/>
    <n v="0"/>
    <n v="40"/>
    <n v="0"/>
    <n v="21"/>
    <n v="15"/>
    <n v="31"/>
    <x v="0"/>
    <x v="0"/>
    <x v="0"/>
    <x v="0"/>
    <x v="0"/>
    <x v="0"/>
    <n v="0"/>
    <x v="152"/>
    <x v="3"/>
    <x v="3"/>
    <x v="0"/>
    <x v="0"/>
    <x v="1"/>
    <x v="1"/>
    <x v="0"/>
    <x v="0"/>
    <n v="1736.828068686322"/>
    <x v="0"/>
    <n v="1470.193482448763"/>
    <x v="3"/>
    <n v="76"/>
    <n v="3070.0009998741166"/>
  </r>
  <r>
    <x v="599"/>
    <x v="599"/>
    <n v="2835"/>
    <x v="3"/>
    <x v="1"/>
    <x v="3"/>
    <x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600"/>
    <x v="600"/>
    <n v="8839"/>
    <x v="7"/>
    <x v="2"/>
    <x v="15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61.86305538340599"/>
    <x v="0"/>
    <n v="306.31051809640121"/>
    <x v="3"/>
    <n v="0"/>
    <n v="639.62574181842967"/>
  </r>
  <r>
    <x v="601"/>
    <x v="601"/>
    <n v="11515"/>
    <x v="7"/>
    <x v="2"/>
    <x v="15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26.64883422434252"/>
    <x v="0"/>
    <n v="445.79869336260981"/>
    <x v="3"/>
    <n v="0"/>
    <n v="930.89953853300619"/>
  </r>
  <r>
    <x v="602"/>
    <x v="602"/>
    <n v="5298"/>
    <x v="1"/>
    <x v="2"/>
    <x v="17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05.33361315381308"/>
    <x v="0"/>
    <n v="427.7557450363833"/>
    <x v="3"/>
    <n v="0"/>
    <n v="893.22295374096154"/>
  </r>
  <r>
    <x v="603"/>
    <x v="603"/>
    <n v="10451"/>
    <x v="1"/>
    <x v="2"/>
    <x v="1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420.4652654008514"/>
    <x v="0"/>
    <n v="3741.8437321196975"/>
    <x v="3"/>
    <n v="0"/>
    <n v="7813.5729318066215"/>
  </r>
  <r>
    <x v="604"/>
    <x v="604"/>
    <n v="8660"/>
    <x v="9"/>
    <x v="2"/>
    <x v="17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3.79716939062894"/>
    <x v="0"/>
    <n v="417.99035447351747"/>
    <x v="3"/>
    <n v="0"/>
    <n v="872.83124397618622"/>
  </r>
  <r>
    <x v="605"/>
    <x v="605"/>
    <n v="26858"/>
    <x v="8"/>
    <x v="2"/>
    <x v="9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69.97466827503024"/>
    <x v="0"/>
    <n v="651.76960193003629"/>
    <x v="3"/>
    <n v="0"/>
    <n v="1361"/>
  </r>
  <r>
    <x v="606"/>
    <x v="606"/>
    <n v="7471"/>
    <x v="9"/>
    <x v="2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36.828068686322"/>
    <x v="0"/>
    <n v="1470.193482448763"/>
    <x v="3"/>
    <n v="0"/>
    <n v="3070.0009998741166"/>
  </r>
  <r>
    <x v="607"/>
    <x v="607"/>
    <n v="4569"/>
    <x v="9"/>
    <x v="2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36.828068686322"/>
    <x v="0"/>
    <n v="1470.193482448763"/>
    <x v="3"/>
    <n v="0"/>
    <n v="3070.0009998741166"/>
  </r>
  <r>
    <x v="608"/>
    <x v="608"/>
    <n v="6537"/>
    <x v="3"/>
    <x v="0"/>
    <x v="119"/>
    <x v="0"/>
    <n v="5"/>
    <n v="4"/>
    <n v="0"/>
    <n v="39"/>
    <n v="6"/>
    <n v="14"/>
    <n v="13"/>
    <n v="0"/>
    <n v="6"/>
    <n v="0"/>
    <n v="6"/>
    <n v="0"/>
    <n v="5"/>
    <n v="0"/>
    <n v="14"/>
    <n v="6"/>
    <n v="4"/>
    <n v="6"/>
    <x v="0"/>
    <x v="0"/>
    <x v="0"/>
    <x v="0"/>
    <x v="0"/>
    <x v="0"/>
    <n v="68"/>
    <x v="25"/>
    <x v="3"/>
    <x v="3"/>
    <x v="0"/>
    <x v="0"/>
    <x v="0"/>
    <x v="0"/>
    <x v="0"/>
    <x v="0"/>
    <n v="233.61765552051983"/>
    <x v="0"/>
    <n v="197.75311138943789"/>
    <x v="3"/>
    <n v="29"/>
    <n v="412.94037617592943"/>
  </r>
  <r>
    <x v="609"/>
    <x v="609"/>
    <n v="29007"/>
    <x v="7"/>
    <x v="2"/>
    <x v="9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930.07961399276246"/>
    <x v="0"/>
    <n v="787.29553679131493"/>
    <x v="3"/>
    <n v="0"/>
    <n v="1644"/>
  </r>
  <r>
    <x v="610"/>
    <x v="610"/>
    <n v="8986"/>
    <x v="7"/>
    <x v="0"/>
    <x v="91"/>
    <x v="0"/>
    <n v="3"/>
    <n v="17"/>
    <n v="0"/>
    <n v="0"/>
    <n v="28"/>
    <n v="42"/>
    <n v="37"/>
    <n v="10"/>
    <n v="19"/>
    <n v="43"/>
    <n v="4"/>
    <n v="25"/>
    <n v="25"/>
    <n v="69"/>
    <n v="12"/>
    <n v="70"/>
    <n v="71"/>
    <n v="45"/>
    <x v="0"/>
    <x v="0"/>
    <x v="0"/>
    <x v="0"/>
    <x v="0"/>
    <x v="0"/>
    <n v="90"/>
    <x v="153"/>
    <x v="3"/>
    <x v="3"/>
    <x v="0"/>
    <x v="0"/>
    <x v="0"/>
    <x v="0"/>
    <x v="0"/>
    <x v="0"/>
    <n v="930.07961399276246"/>
    <x v="0"/>
    <n v="787.29553679131493"/>
    <x v="3"/>
    <n v="247"/>
    <n v="1644"/>
  </r>
  <r>
    <x v="611"/>
    <x v="611"/>
    <n v="29945"/>
    <x v="6"/>
    <x v="0"/>
    <x v="7"/>
    <x v="0"/>
    <n v="1"/>
    <n v="0"/>
    <n v="0"/>
    <n v="6"/>
    <n v="8"/>
    <n v="14"/>
    <n v="10"/>
    <n v="3"/>
    <n v="3"/>
    <n v="5"/>
    <n v="3"/>
    <n v="2"/>
    <n v="3"/>
    <n v="5"/>
    <n v="5"/>
    <n v="9"/>
    <n v="3"/>
    <n v="10"/>
    <x v="0"/>
    <x v="0"/>
    <x v="0"/>
    <x v="0"/>
    <x v="0"/>
    <x v="0"/>
    <n v="29"/>
    <x v="25"/>
    <x v="3"/>
    <x v="3"/>
    <x v="0"/>
    <x v="0"/>
    <x v="0"/>
    <x v="0"/>
    <x v="0"/>
    <x v="0"/>
    <n v="11118.614153766845"/>
    <x v="0"/>
    <n v="9411.7053710990131"/>
    <x v="3"/>
    <n v="25"/>
    <n v="19653.158067105996"/>
  </r>
  <r>
    <x v="612"/>
    <x v="612"/>
    <n v="6827"/>
    <x v="3"/>
    <x v="0"/>
    <x v="119"/>
    <x v="0"/>
    <n v="3"/>
    <n v="3"/>
    <n v="4"/>
    <n v="4"/>
    <n v="6"/>
    <n v="5"/>
    <n v="6"/>
    <n v="4"/>
    <n v="5"/>
    <n v="3"/>
    <n v="4"/>
    <n v="4"/>
    <n v="3"/>
    <n v="4"/>
    <n v="3"/>
    <n v="5"/>
    <n v="5"/>
    <n v="5"/>
    <x v="0"/>
    <x v="0"/>
    <x v="0"/>
    <x v="0"/>
    <x v="0"/>
    <x v="0"/>
    <n v="25"/>
    <x v="110"/>
    <x v="3"/>
    <x v="3"/>
    <x v="0"/>
    <x v="0"/>
    <x v="0"/>
    <x v="0"/>
    <x v="0"/>
    <x v="0"/>
    <n v="233.61765552051983"/>
    <x v="0"/>
    <n v="197.75311138943789"/>
    <x v="3"/>
    <n v="20"/>
    <n v="412.94037617592943"/>
  </r>
  <r>
    <x v="613"/>
    <x v="613"/>
    <n v="5461"/>
    <x v="2"/>
    <x v="2"/>
    <x v="17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0"/>
    <n v="0"/>
    <x v="3"/>
    <n v="0"/>
    <n v="0"/>
  </r>
  <r>
    <x v="614"/>
    <x v="614"/>
    <n v="7374"/>
    <x v="7"/>
    <x v="2"/>
    <x v="9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83.1025331724973"/>
    <x v="0"/>
    <n v="1086.1230398069965"/>
    <x v="3"/>
    <n v="0"/>
    <n v="2268"/>
  </r>
  <r>
    <x v="615"/>
    <x v="615"/>
    <n v="568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616"/>
    <x v="616"/>
    <n v="5594"/>
    <x v="7"/>
    <x v="1"/>
    <x v="92"/>
    <x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83.1025331724973"/>
    <x v="0"/>
    <n v="1086.1230398069965"/>
    <x v="3"/>
    <n v="0"/>
    <n v="2268"/>
  </r>
  <r>
    <x v="617"/>
    <x v="617"/>
    <n v="11319"/>
    <x v="7"/>
    <x v="2"/>
    <x v="9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83.1025331724973"/>
    <x v="0"/>
    <n v="1086.1230398069965"/>
    <x v="3"/>
    <n v="0"/>
    <n v="2268"/>
  </r>
  <r>
    <x v="618"/>
    <x v="618"/>
    <n v="6049"/>
    <x v="7"/>
    <x v="0"/>
    <x v="174"/>
    <x v="0"/>
    <n v="6"/>
    <n v="3"/>
    <n v="0"/>
    <n v="8"/>
    <n v="8"/>
    <n v="9"/>
    <n v="3"/>
    <n v="0"/>
    <n v="3"/>
    <n v="3"/>
    <n v="4"/>
    <n v="0"/>
    <n v="3"/>
    <n v="5"/>
    <n v="4"/>
    <n v="4"/>
    <n v="4"/>
    <n v="4"/>
    <x v="0"/>
    <x v="0"/>
    <x v="0"/>
    <x v="0"/>
    <x v="0"/>
    <x v="0"/>
    <n v="34"/>
    <x v="35"/>
    <x v="3"/>
    <x v="3"/>
    <x v="0"/>
    <x v="0"/>
    <x v="0"/>
    <x v="0"/>
    <x v="0"/>
    <x v="0"/>
    <n v="176.75346110312751"/>
    <x v="0"/>
    <n v="149.61860140286058"/>
    <x v="3"/>
    <n v="20"/>
    <n v="312.42775960446198"/>
  </r>
  <r>
    <x v="619"/>
    <x v="619"/>
    <n v="9642"/>
    <x v="1"/>
    <x v="2"/>
    <x v="17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.233021915069969"/>
    <x v="0"/>
    <n v="18.819850107212744"/>
    <x v="3"/>
    <n v="0"/>
    <n v="39.298880954356079"/>
  </r>
  <r>
    <x v="620"/>
    <x v="620"/>
    <n v="4093"/>
    <x v="2"/>
    <x v="1"/>
    <x v="2"/>
    <x v="0"/>
    <n v="0"/>
    <n v="0"/>
    <n v="0"/>
    <n v="0"/>
    <n v="0"/>
    <n v="0"/>
    <n v="0"/>
    <n v="0"/>
    <n v="0"/>
    <n v="15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37.8857683417605"/>
    <x v="0"/>
    <n v="1894.3297442040061"/>
    <x v="3"/>
    <n v="0"/>
    <n v="3955.6658890305312"/>
  </r>
  <r>
    <x v="621"/>
    <x v="621"/>
    <n v="7703"/>
    <x v="2"/>
    <x v="0"/>
    <x v="2"/>
    <x v="0"/>
    <n v="0"/>
    <n v="0"/>
    <n v="0"/>
    <n v="0"/>
    <n v="0"/>
    <n v="3"/>
    <n v="4"/>
    <n v="0"/>
    <n v="0"/>
    <n v="4"/>
    <n v="0"/>
    <n v="0"/>
    <n v="2"/>
    <n v="0"/>
    <n v="3"/>
    <n v="0"/>
    <n v="0"/>
    <n v="4"/>
    <x v="0"/>
    <x v="0"/>
    <x v="0"/>
    <x v="0"/>
    <x v="0"/>
    <x v="0"/>
    <n v="3"/>
    <x v="72"/>
    <x v="3"/>
    <x v="3"/>
    <x v="0"/>
    <x v="0"/>
    <x v="0"/>
    <x v="0"/>
    <x v="0"/>
    <x v="0"/>
    <n v="2237.8857683417605"/>
    <x v="0"/>
    <n v="1894.3297442040061"/>
    <x v="3"/>
    <n v="5"/>
    <n v="3955.6658890305312"/>
  </r>
  <r>
    <x v="622"/>
    <x v="622"/>
    <n v="10532"/>
    <x v="7"/>
    <x v="2"/>
    <x v="15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26.64883422434252"/>
    <x v="0"/>
    <n v="445.79869336260981"/>
    <x v="3"/>
    <n v="0"/>
    <n v="930.89953853300619"/>
  </r>
  <r>
    <x v="623"/>
    <x v="623"/>
    <n v="5773"/>
    <x v="7"/>
    <x v="2"/>
    <x v="9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69.97466827503024"/>
    <x v="0"/>
    <n v="651.76960193003629"/>
    <x v="3"/>
    <n v="0"/>
    <n v="1361"/>
  </r>
  <r>
    <x v="624"/>
    <x v="624"/>
    <n v="3517"/>
    <x v="2"/>
    <x v="2"/>
    <x v="3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388.8962605548857"/>
    <x v="0"/>
    <n v="1175.6755126658627"/>
    <x v="3"/>
    <n v="0"/>
    <n v="2455"/>
  </r>
  <r>
    <x v="625"/>
    <x v="625"/>
    <n v="4324"/>
    <x v="5"/>
    <x v="0"/>
    <x v="73"/>
    <x v="0"/>
    <n v="18"/>
    <n v="21"/>
    <n v="0"/>
    <n v="17"/>
    <n v="16"/>
    <n v="14"/>
    <n v="21"/>
    <n v="10"/>
    <n v="3"/>
    <n v="15"/>
    <n v="12"/>
    <n v="8"/>
    <n v="16"/>
    <n v="12"/>
    <n v="12"/>
    <n v="19"/>
    <n v="8"/>
    <n v="12"/>
    <x v="0"/>
    <x v="0"/>
    <x v="0"/>
    <x v="0"/>
    <x v="0"/>
    <x v="0"/>
    <n v="86"/>
    <x v="154"/>
    <x v="3"/>
    <x v="3"/>
    <x v="0"/>
    <x v="0"/>
    <x v="0"/>
    <x v="0"/>
    <x v="0"/>
    <x v="0"/>
    <n v="452.59348612786494"/>
    <x v="0"/>
    <n v="383.11218335343796"/>
    <x v="3"/>
    <n v="67"/>
    <n v="800"/>
  </r>
  <r>
    <x v="626"/>
    <x v="626"/>
    <n v="10791"/>
    <x v="1"/>
    <x v="2"/>
    <x v="11"/>
    <x v="0"/>
    <n v="1"/>
    <n v="0"/>
    <n v="0"/>
    <n v="10"/>
    <n v="-1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1264.9987937273825"/>
    <x v="0"/>
    <n v="1070.798552472859"/>
    <x v="3"/>
    <n v="0"/>
    <n v="2236"/>
  </r>
  <r>
    <x v="627"/>
    <x v="627"/>
    <n v="10617"/>
    <x v="2"/>
    <x v="0"/>
    <x v="18"/>
    <x v="0"/>
    <n v="1"/>
    <n v="2"/>
    <n v="0"/>
    <n v="7"/>
    <n v="6"/>
    <n v="8"/>
    <n v="6"/>
    <n v="0"/>
    <n v="0"/>
    <n v="3"/>
    <n v="0"/>
    <n v="3"/>
    <n v="-1"/>
    <n v="1"/>
    <n v="0"/>
    <n v="5"/>
    <n v="0"/>
    <n v="3"/>
    <x v="0"/>
    <x v="0"/>
    <x v="0"/>
    <x v="0"/>
    <x v="0"/>
    <x v="0"/>
    <n v="24"/>
    <x v="10"/>
    <x v="3"/>
    <x v="3"/>
    <x v="0"/>
    <x v="0"/>
    <x v="0"/>
    <x v="0"/>
    <x v="0"/>
    <x v="0"/>
    <n v="1144.9318746455788"/>
    <x v="0"/>
    <n v="969.16408152301653"/>
    <x v="3"/>
    <n v="5"/>
    <n v="2023.7708402583894"/>
  </r>
  <r>
    <x v="628"/>
    <x v="628"/>
    <n v="4383"/>
    <x v="7"/>
    <x v="0"/>
    <x v="0"/>
    <x v="0"/>
    <n v="0"/>
    <n v="0"/>
    <n v="0"/>
    <n v="10"/>
    <n v="1"/>
    <n v="4"/>
    <n v="10"/>
    <n v="0"/>
    <n v="0"/>
    <n v="1"/>
    <n v="4"/>
    <n v="0"/>
    <n v="4"/>
    <n v="5"/>
    <n v="0"/>
    <n v="4"/>
    <n v="0"/>
    <n v="4"/>
    <x v="0"/>
    <x v="0"/>
    <x v="0"/>
    <x v="0"/>
    <x v="0"/>
    <x v="0"/>
    <n v="15"/>
    <x v="78"/>
    <x v="3"/>
    <x v="3"/>
    <x v="0"/>
    <x v="0"/>
    <x v="0"/>
    <x v="0"/>
    <x v="0"/>
    <x v="0"/>
    <n v="5619.216302882317"/>
    <x v="0"/>
    <n v="4756.5647595826867"/>
    <x v="3"/>
    <n v="13"/>
    <n v="9932.4740193804701"/>
  </r>
  <r>
    <x v="629"/>
    <x v="629"/>
    <n v="2794"/>
    <x v="7"/>
    <x v="2"/>
    <x v="9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83.1025331724973"/>
    <x v="0"/>
    <n v="1086.1230398069965"/>
    <x v="3"/>
    <n v="0"/>
    <n v="2268"/>
  </r>
  <r>
    <x v="630"/>
    <x v="630"/>
    <n v="5228"/>
    <x v="7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619.216302882317"/>
    <x v="0"/>
    <n v="4756.5647595826867"/>
    <x v="3"/>
    <n v="0"/>
    <n v="9932.4740193804701"/>
  </r>
  <r>
    <x v="631"/>
    <x v="631"/>
    <n v="6668"/>
    <x v="1"/>
    <x v="2"/>
    <x v="4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75.6525934861279"/>
    <x v="0"/>
    <n v="317.98311218335346"/>
    <x v="3"/>
    <n v="0"/>
    <n v="664"/>
  </r>
  <r>
    <x v="632"/>
    <x v="632"/>
    <n v="7675"/>
    <x v="2"/>
    <x v="2"/>
    <x v="5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150.950542822678"/>
    <x v="0"/>
    <n v="1820.7406513872138"/>
    <x v="3"/>
    <n v="0"/>
    <n v="3802"/>
  </r>
  <r>
    <x v="633"/>
    <x v="633"/>
    <n v="5038"/>
    <x v="7"/>
    <x v="2"/>
    <x v="1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72.14084576094501"/>
    <x v="0"/>
    <n v="230.36229374647158"/>
    <x v="3"/>
    <n v="0"/>
    <n v="481.03360583331215"/>
  </r>
  <r>
    <x v="634"/>
    <x v="634"/>
    <n v="5090"/>
    <x v="7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619.216302882317"/>
    <x v="0"/>
    <n v="4756.5647595826867"/>
    <x v="3"/>
    <n v="0"/>
    <n v="9932.4740193804701"/>
  </r>
  <r>
    <x v="635"/>
    <x v="635"/>
    <n v="29622"/>
    <x v="1"/>
    <x v="0"/>
    <x v="176"/>
    <x v="0"/>
    <n v="0"/>
    <n v="0"/>
    <n v="0"/>
    <n v="8"/>
    <n v="0"/>
    <n v="0"/>
    <n v="9"/>
    <n v="0"/>
    <n v="3"/>
    <n v="6"/>
    <n v="3"/>
    <n v="3"/>
    <n v="5"/>
    <n v="0"/>
    <n v="10"/>
    <n v="13"/>
    <n v="9"/>
    <n v="22"/>
    <x v="0"/>
    <x v="0"/>
    <x v="0"/>
    <x v="0"/>
    <x v="0"/>
    <x v="0"/>
    <n v="8"/>
    <x v="155"/>
    <x v="3"/>
    <x v="3"/>
    <x v="0"/>
    <x v="0"/>
    <x v="0"/>
    <x v="1"/>
    <x v="0"/>
    <x v="0"/>
    <n v="2.2233021915069973"/>
    <x v="0"/>
    <n v="1.8819850107212748"/>
    <x v="3"/>
    <n v="37"/>
    <n v="3.9298880954356084"/>
  </r>
  <r>
    <x v="636"/>
    <x v="636"/>
    <n v="11127"/>
    <x v="2"/>
    <x v="0"/>
    <x v="36"/>
    <x v="0"/>
    <n v="6"/>
    <n v="10"/>
    <n v="5"/>
    <n v="11"/>
    <n v="15"/>
    <n v="13"/>
    <n v="16"/>
    <n v="10"/>
    <n v="12"/>
    <n v="9"/>
    <n v="17"/>
    <n v="3"/>
    <n v="7"/>
    <n v="12"/>
    <n v="15"/>
    <n v="7"/>
    <n v="27"/>
    <n v="12"/>
    <x v="0"/>
    <x v="0"/>
    <x v="0"/>
    <x v="0"/>
    <x v="0"/>
    <x v="0"/>
    <n v="60"/>
    <x v="90"/>
    <x v="3"/>
    <x v="3"/>
    <x v="0"/>
    <x v="0"/>
    <x v="0"/>
    <x v="0"/>
    <x v="0"/>
    <x v="0"/>
    <n v="1388.8962605548857"/>
    <x v="0"/>
    <n v="1175.6755126658627"/>
    <x v="3"/>
    <n v="68"/>
    <n v="2455"/>
  </r>
  <r>
    <x v="637"/>
    <x v="637"/>
    <n v="10438"/>
    <x v="7"/>
    <x v="2"/>
    <x v="5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820.32569360675529"/>
    <x v="0"/>
    <n v="694.39083232810628"/>
    <x v="3"/>
    <n v="0"/>
    <n v="1450"/>
  </r>
  <r>
    <x v="638"/>
    <x v="638"/>
    <n v="31323"/>
    <x v="1"/>
    <x v="2"/>
    <x v="17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.233021915069969"/>
    <x v="0"/>
    <n v="18.819850107212744"/>
    <x v="3"/>
    <n v="0"/>
    <n v="39.298880954356079"/>
  </r>
  <r>
    <x v="639"/>
    <x v="639"/>
    <n v="9470"/>
    <x v="1"/>
    <x v="2"/>
    <x v="13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19.57702605610183"/>
    <x v="0"/>
    <n v="355.16434828203074"/>
    <x v="3"/>
    <n v="0"/>
    <n v="741.64041492645708"/>
  </r>
  <r>
    <x v="640"/>
    <x v="640"/>
    <n v="7378"/>
    <x v="1"/>
    <x v="2"/>
    <x v="13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19.57702605610183"/>
    <x v="0"/>
    <n v="355.16434828203074"/>
    <x v="3"/>
    <n v="0"/>
    <n v="741.64041492645708"/>
  </r>
  <r>
    <x v="641"/>
    <x v="641"/>
    <n v="2938"/>
    <x v="1"/>
    <x v="0"/>
    <x v="52"/>
    <x v="0"/>
    <n v="0"/>
    <n v="0"/>
    <n v="0"/>
    <n v="4"/>
    <n v="2"/>
    <n v="0"/>
    <n v="0"/>
    <n v="0"/>
    <n v="0"/>
    <n v="0"/>
    <n v="0"/>
    <n v="0"/>
    <n v="0"/>
    <n v="0"/>
    <n v="0"/>
    <n v="3"/>
    <n v="0"/>
    <n v="3"/>
    <x v="0"/>
    <x v="0"/>
    <x v="0"/>
    <x v="0"/>
    <x v="0"/>
    <x v="0"/>
    <n v="6"/>
    <x v="77"/>
    <x v="3"/>
    <x v="3"/>
    <x v="0"/>
    <x v="0"/>
    <x v="0"/>
    <x v="1"/>
    <x v="0"/>
    <x v="0"/>
    <n v="1156.7579275318856"/>
    <x v="0"/>
    <n v="979.17462095982637"/>
    <x v="3"/>
    <n v="3"/>
    <n v="2044.6744603921813"/>
  </r>
  <r>
    <x v="642"/>
    <x v="642"/>
    <n v="9524"/>
    <x v="1"/>
    <x v="2"/>
    <x v="5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56.7579275318856"/>
    <x v="0"/>
    <n v="979.17462095982637"/>
    <x v="3"/>
    <n v="0"/>
    <n v="2044.6744603921813"/>
  </r>
  <r>
    <x v="643"/>
    <x v="643"/>
    <n v="11095"/>
    <x v="9"/>
    <x v="0"/>
    <x v="56"/>
    <x v="1"/>
    <n v="16"/>
    <n v="5"/>
    <n v="11"/>
    <n v="0"/>
    <n v="12"/>
    <n v="16"/>
    <n v="12"/>
    <n v="8"/>
    <n v="14"/>
    <n v="0"/>
    <n v="5"/>
    <n v="6"/>
    <n v="3"/>
    <n v="10"/>
    <n v="11"/>
    <n v="14"/>
    <n v="0"/>
    <n v="8"/>
    <x v="0"/>
    <x v="0"/>
    <x v="0"/>
    <x v="0"/>
    <x v="0"/>
    <x v="0"/>
    <n v="60"/>
    <x v="82"/>
    <x v="3"/>
    <x v="3"/>
    <x v="0"/>
    <x v="0"/>
    <x v="0"/>
    <x v="0"/>
    <x v="0"/>
    <x v="0"/>
    <n v="541.72226822717494"/>
    <x v="0"/>
    <n v="458.55808206010329"/>
    <x v="3"/>
    <n v="38"/>
    <n v="957.54319906253295"/>
  </r>
  <r>
    <x v="644"/>
    <x v="644"/>
    <n v="4499"/>
    <x v="9"/>
    <x v="1"/>
    <x v="172"/>
    <x v="1"/>
    <n v="0"/>
    <n v="3"/>
    <n v="3"/>
    <n v="0"/>
    <n v="0"/>
    <n v="4"/>
    <n v="6"/>
    <n v="0"/>
    <n v="0"/>
    <n v="7"/>
    <n v="0"/>
    <n v="0"/>
    <n v="5"/>
    <n v="6"/>
    <n v="0"/>
    <n v="0"/>
    <n v="0"/>
    <n v="0"/>
    <x v="0"/>
    <x v="0"/>
    <x v="0"/>
    <x v="0"/>
    <x v="0"/>
    <x v="0"/>
    <n v="10"/>
    <x v="46"/>
    <x v="3"/>
    <x v="3"/>
    <x v="1"/>
    <x v="0"/>
    <x v="0"/>
    <x v="0"/>
    <x v="0"/>
    <x v="0"/>
    <n v="493.79716939062894"/>
    <x v="0"/>
    <n v="417.99035447351747"/>
    <x v="3"/>
    <n v="11"/>
    <n v="872.83124397618622"/>
  </r>
  <r>
    <x v="645"/>
    <x v="645"/>
    <n v="2869"/>
    <x v="9"/>
    <x v="2"/>
    <x v="17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3.79716939062894"/>
    <x v="0"/>
    <n v="417.99035447351747"/>
    <x v="3"/>
    <n v="0"/>
    <n v="872.83124397618622"/>
  </r>
  <r>
    <x v="646"/>
    <x v="646"/>
    <n v="3114"/>
    <x v="9"/>
    <x v="0"/>
    <x v="41"/>
    <x v="1"/>
    <n v="4"/>
    <n v="4"/>
    <n v="0"/>
    <n v="0"/>
    <n v="5"/>
    <n v="0"/>
    <n v="8"/>
    <n v="0"/>
    <n v="5"/>
    <n v="0"/>
    <n v="0"/>
    <n v="2"/>
    <n v="5"/>
    <n v="4"/>
    <n v="3"/>
    <n v="2"/>
    <n v="2"/>
    <n v="3"/>
    <x v="0"/>
    <x v="0"/>
    <x v="0"/>
    <x v="0"/>
    <x v="0"/>
    <x v="0"/>
    <n v="13"/>
    <x v="36"/>
    <x v="3"/>
    <x v="3"/>
    <x v="0"/>
    <x v="0"/>
    <x v="0"/>
    <x v="1"/>
    <x v="0"/>
    <x v="0"/>
    <n v="1736.828068686322"/>
    <x v="0"/>
    <n v="1470.193482448763"/>
    <x v="3"/>
    <n v="16"/>
    <n v="3070.0009998741166"/>
  </r>
  <r>
    <x v="647"/>
    <x v="647"/>
    <n v="7991"/>
    <x v="1"/>
    <x v="2"/>
    <x v="13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35.4644149577806"/>
    <x v="0"/>
    <n v="622.55729794933666"/>
    <x v="3"/>
    <n v="0"/>
    <n v="1300"/>
  </r>
  <r>
    <x v="648"/>
    <x v="648"/>
    <n v="3363"/>
    <x v="9"/>
    <x v="0"/>
    <x v="42"/>
    <x v="1"/>
    <n v="10"/>
    <n v="9"/>
    <n v="9"/>
    <n v="53"/>
    <n v="53"/>
    <n v="33"/>
    <n v="35"/>
    <n v="17"/>
    <n v="17"/>
    <n v="29"/>
    <n v="3"/>
    <n v="11"/>
    <n v="12"/>
    <n v="33"/>
    <n v="15"/>
    <n v="19"/>
    <n v="21"/>
    <n v="13"/>
    <x v="0"/>
    <x v="0"/>
    <x v="0"/>
    <x v="0"/>
    <x v="0"/>
    <x v="0"/>
    <n v="167"/>
    <x v="142"/>
    <x v="3"/>
    <x v="3"/>
    <x v="0"/>
    <x v="0"/>
    <x v="0"/>
    <x v="0"/>
    <x v="0"/>
    <x v="0"/>
    <n v="6359.5042219541629"/>
    <x v="1"/>
    <n v="5383.2050663449945"/>
    <x v="3"/>
    <n v="100"/>
    <n v="11241"/>
  </r>
  <r>
    <x v="649"/>
    <x v="649"/>
    <n v="9966"/>
    <x v="1"/>
    <x v="2"/>
    <x v="17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34.22600583413191"/>
    <x v="0"/>
    <n v="452.2126318041586"/>
    <x v="3"/>
    <n v="0"/>
    <n v="944.29287598399856"/>
  </r>
  <r>
    <x v="650"/>
    <x v="650"/>
    <n v="8015"/>
    <x v="1"/>
    <x v="2"/>
    <x v="17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34.22600583413191"/>
    <x v="0"/>
    <n v="452.2126318041586"/>
    <x v="3"/>
    <n v="0"/>
    <n v="944.29287598399856"/>
  </r>
  <r>
    <x v="651"/>
    <x v="651"/>
    <n v="6230"/>
    <x v="1"/>
    <x v="2"/>
    <x v="17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34.22600583413191"/>
    <x v="0"/>
    <n v="452.2126318041586"/>
    <x v="3"/>
    <n v="0"/>
    <n v="944.29287598399856"/>
  </r>
  <r>
    <x v="652"/>
    <x v="652"/>
    <n v="5752"/>
    <x v="7"/>
    <x v="2"/>
    <x v="9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83.1025331724973"/>
    <x v="0"/>
    <n v="1086.1230398069965"/>
    <x v="3"/>
    <n v="0"/>
    <n v="2268"/>
  </r>
  <r>
    <x v="653"/>
    <x v="653"/>
    <n v="10785"/>
    <x v="9"/>
    <x v="0"/>
    <x v="42"/>
    <x v="1"/>
    <n v="0"/>
    <n v="0"/>
    <n v="0"/>
    <n v="0"/>
    <n v="6"/>
    <n v="6"/>
    <n v="0"/>
    <n v="0"/>
    <n v="0"/>
    <n v="0"/>
    <n v="12"/>
    <n v="12"/>
    <n v="20"/>
    <n v="10"/>
    <n v="0"/>
    <n v="0"/>
    <n v="0"/>
    <n v="8"/>
    <x v="0"/>
    <x v="0"/>
    <x v="0"/>
    <x v="0"/>
    <x v="0"/>
    <x v="0"/>
    <n v="12"/>
    <x v="99"/>
    <x v="3"/>
    <x v="3"/>
    <x v="0"/>
    <x v="0"/>
    <x v="0"/>
    <x v="0"/>
    <x v="0"/>
    <x v="0"/>
    <n v="6359.5042219541629"/>
    <x v="1"/>
    <n v="5383.2050663449945"/>
    <x v="3"/>
    <n v="30"/>
    <n v="11241"/>
  </r>
  <r>
    <x v="654"/>
    <x v="654"/>
    <n v="5918"/>
    <x v="1"/>
    <x v="2"/>
    <x v="17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68.57056694813036"/>
    <x v="0"/>
    <n v="481.28468033775641"/>
    <x v="3"/>
    <n v="0"/>
    <n v="1005"/>
  </r>
  <r>
    <x v="655"/>
    <x v="655"/>
    <n v="5626"/>
    <x v="7"/>
    <x v="2"/>
    <x v="1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.233021915069969"/>
    <x v="0"/>
    <n v="18.819850107212744"/>
    <x v="3"/>
    <n v="0"/>
    <n v="39.298880954356079"/>
  </r>
  <r>
    <x v="656"/>
    <x v="656"/>
    <n v="6390"/>
    <x v="1"/>
    <x v="2"/>
    <x v="18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49.744083119376"/>
    <x v="0"/>
    <n v="380.70021534838435"/>
    <x v="3"/>
    <n v="0"/>
    <n v="794.96342197433398"/>
  </r>
  <r>
    <x v="657"/>
    <x v="657"/>
    <n v="7430"/>
    <x v="1"/>
    <x v="0"/>
    <x v="180"/>
    <x v="0"/>
    <n v="0"/>
    <n v="30"/>
    <n v="4"/>
    <n v="35"/>
    <n v="27"/>
    <n v="30"/>
    <n v="33"/>
    <n v="0"/>
    <n v="0"/>
    <n v="10"/>
    <n v="15"/>
    <n v="20"/>
    <n v="25"/>
    <n v="34"/>
    <n v="36"/>
    <n v="34"/>
    <n v="20"/>
    <n v="34"/>
    <x v="0"/>
    <x v="0"/>
    <x v="0"/>
    <x v="0"/>
    <x v="0"/>
    <x v="0"/>
    <n v="126"/>
    <x v="156"/>
    <x v="3"/>
    <x v="3"/>
    <x v="0"/>
    <x v="0"/>
    <x v="0"/>
    <x v="0"/>
    <x v="0"/>
    <x v="0"/>
    <n v="449.744083119376"/>
    <x v="0"/>
    <n v="380.70021534838435"/>
    <x v="3"/>
    <n v="149"/>
    <n v="794.96342197433398"/>
  </r>
  <r>
    <x v="658"/>
    <x v="658"/>
    <n v="7842"/>
    <x v="1"/>
    <x v="2"/>
    <x v="18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8.609133928551074"/>
    <x v="0"/>
    <n v="24.217113368091209"/>
    <x v="3"/>
    <n v="0"/>
    <n v="50.569236730850399"/>
  </r>
  <r>
    <x v="659"/>
    <x v="659"/>
    <n v="8378"/>
    <x v="1"/>
    <x v="2"/>
    <x v="18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90.288727125996616"/>
    <x v="0"/>
    <n v="76.427771149297769"/>
    <x v="3"/>
    <n v="0"/>
    <n v="159.59350700949079"/>
  </r>
  <r>
    <x v="660"/>
    <x v="660"/>
    <n v="5466"/>
    <x v="1"/>
    <x v="2"/>
    <x v="18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90.288727125996616"/>
    <x v="0"/>
    <n v="76.427771149297769"/>
    <x v="3"/>
    <n v="0"/>
    <n v="159.59350700949079"/>
  </r>
  <r>
    <x v="661"/>
    <x v="661"/>
    <n v="4426"/>
    <x v="1"/>
    <x v="2"/>
    <x v="18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92.838055891907089"/>
    <x v="0"/>
    <n v="78.5857317464544"/>
    <x v="3"/>
    <n v="0"/>
    <n v="164.09967661917051"/>
  </r>
  <r>
    <x v="662"/>
    <x v="662"/>
    <n v="10296"/>
    <x v="9"/>
    <x v="0"/>
    <x v="59"/>
    <x v="1"/>
    <n v="5"/>
    <n v="15"/>
    <n v="0"/>
    <n v="6"/>
    <n v="19"/>
    <n v="25"/>
    <n v="19"/>
    <n v="-15"/>
    <n v="-4"/>
    <n v="0"/>
    <n v="13"/>
    <n v="0"/>
    <n v="0"/>
    <n v="0"/>
    <n v="0"/>
    <n v="3"/>
    <n v="6"/>
    <n v="0"/>
    <x v="0"/>
    <x v="0"/>
    <x v="0"/>
    <x v="0"/>
    <x v="0"/>
    <x v="0"/>
    <n v="70"/>
    <x v="72"/>
    <x v="3"/>
    <x v="3"/>
    <x v="1"/>
    <x v="0"/>
    <x v="0"/>
    <x v="0"/>
    <x v="0"/>
    <x v="0"/>
    <n v="338.98926215175669"/>
    <x v="0"/>
    <n v="286.94826668283031"/>
    <x v="3"/>
    <n v="9"/>
    <n v="599.1942394963886"/>
  </r>
  <r>
    <x v="663"/>
    <x v="663"/>
    <n v="4444"/>
    <x v="1"/>
    <x v="2"/>
    <x v="10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64.31724969843197"/>
    <x v="0"/>
    <n v="646.98069963811827"/>
    <x v="3"/>
    <n v="0"/>
    <n v="1351"/>
  </r>
  <r>
    <x v="664"/>
    <x v="664"/>
    <n v="5939"/>
    <x v="1"/>
    <x v="2"/>
    <x v="13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01.00425656339849"/>
    <x v="0"/>
    <n v="508.7392107796785"/>
    <x v="3"/>
    <n v="0"/>
    <n v="1062.3294854819985"/>
  </r>
  <r>
    <x v="665"/>
    <x v="665"/>
    <n v="3936"/>
    <x v="1"/>
    <x v="2"/>
    <x v="13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01.00425656339849"/>
    <x v="0"/>
    <n v="508.7392107796785"/>
    <x v="3"/>
    <n v="0"/>
    <n v="1062.3294854819985"/>
  </r>
  <r>
    <x v="666"/>
    <x v="666"/>
    <n v="5224"/>
    <x v="1"/>
    <x v="2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001.0289505428229"/>
    <x v="0"/>
    <n v="1693.8347406513874"/>
    <x v="3"/>
    <n v="0"/>
    <n v="3537"/>
  </r>
  <r>
    <x v="667"/>
    <x v="667"/>
    <n v="7194"/>
    <x v="1"/>
    <x v="2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001.0289505428229"/>
    <x v="0"/>
    <n v="1693.8347406513874"/>
    <x v="3"/>
    <n v="0"/>
    <n v="3537"/>
  </r>
  <r>
    <x v="668"/>
    <x v="668"/>
    <n v="5206"/>
    <x v="1"/>
    <x v="2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001.0289505428229"/>
    <x v="0"/>
    <n v="1693.8347406513874"/>
    <x v="3"/>
    <n v="0"/>
    <n v="3537"/>
  </r>
  <r>
    <x v="669"/>
    <x v="669"/>
    <n v="7047"/>
    <x v="1"/>
    <x v="0"/>
    <x v="8"/>
    <x v="0"/>
    <n v="0"/>
    <n v="0"/>
    <n v="0"/>
    <n v="5"/>
    <n v="2"/>
    <n v="9"/>
    <n v="6"/>
    <n v="4"/>
    <n v="5"/>
    <n v="2"/>
    <n v="4"/>
    <n v="7"/>
    <n v="4"/>
    <n v="8"/>
    <n v="6"/>
    <n v="10"/>
    <n v="5"/>
    <n v="11"/>
    <x v="0"/>
    <x v="0"/>
    <x v="0"/>
    <x v="0"/>
    <x v="0"/>
    <x v="0"/>
    <n v="16"/>
    <x v="117"/>
    <x v="3"/>
    <x v="3"/>
    <x v="0"/>
    <x v="0"/>
    <x v="0"/>
    <x v="0"/>
    <x v="0"/>
    <x v="0"/>
    <n v="2001.0289505428229"/>
    <x v="0"/>
    <n v="1693.8347406513874"/>
    <x v="3"/>
    <n v="33"/>
    <n v="3537"/>
  </r>
  <r>
    <x v="670"/>
    <x v="670"/>
    <n v="2995"/>
    <x v="1"/>
    <x v="2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001.0289505428229"/>
    <x v="0"/>
    <n v="1693.8347406513874"/>
    <x v="3"/>
    <n v="0"/>
    <n v="3537"/>
  </r>
  <r>
    <x v="671"/>
    <x v="671"/>
    <n v="7410"/>
    <x v="1"/>
    <x v="0"/>
    <x v="8"/>
    <x v="0"/>
    <n v="5"/>
    <n v="7"/>
    <n v="0"/>
    <n v="12"/>
    <n v="8"/>
    <n v="15"/>
    <n v="12"/>
    <n v="2"/>
    <n v="0"/>
    <n v="5"/>
    <n v="3"/>
    <n v="10"/>
    <n v="5"/>
    <n v="0"/>
    <n v="9"/>
    <n v="10"/>
    <n v="11"/>
    <n v="17"/>
    <x v="0"/>
    <x v="0"/>
    <x v="0"/>
    <x v="0"/>
    <x v="0"/>
    <x v="0"/>
    <n v="47"/>
    <x v="76"/>
    <x v="3"/>
    <x v="3"/>
    <x v="0"/>
    <x v="0"/>
    <x v="0"/>
    <x v="0"/>
    <x v="0"/>
    <x v="0"/>
    <n v="2001.0289505428229"/>
    <x v="0"/>
    <n v="1693.8347406513874"/>
    <x v="3"/>
    <n v="35"/>
    <n v="3537"/>
  </r>
  <r>
    <x v="672"/>
    <x v="672"/>
    <n v="777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673"/>
    <x v="673"/>
    <n v="2848"/>
    <x v="2"/>
    <x v="2"/>
    <x v="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44.9318746455788"/>
    <x v="0"/>
    <n v="969.16408152301653"/>
    <x v="3"/>
    <n v="0"/>
    <n v="2023.7708402583894"/>
  </r>
  <r>
    <x v="674"/>
    <x v="674"/>
    <n v="8483"/>
    <x v="8"/>
    <x v="1"/>
    <x v="3"/>
    <x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675"/>
    <x v="675"/>
    <n v="4682"/>
    <x v="4"/>
    <x v="0"/>
    <x v="184"/>
    <x v="0"/>
    <n v="6"/>
    <n v="0"/>
    <n v="0"/>
    <n v="8"/>
    <n v="6"/>
    <n v="3"/>
    <n v="0"/>
    <n v="0"/>
    <n v="3"/>
    <n v="9"/>
    <n v="4"/>
    <n v="0"/>
    <n v="0"/>
    <n v="0"/>
    <n v="20"/>
    <n v="11"/>
    <n v="12"/>
    <n v="0"/>
    <x v="0"/>
    <x v="0"/>
    <x v="0"/>
    <x v="0"/>
    <x v="0"/>
    <x v="0"/>
    <n v="23"/>
    <x v="113"/>
    <x v="3"/>
    <x v="3"/>
    <x v="1"/>
    <x v="0"/>
    <x v="0"/>
    <x v="0"/>
    <x v="0"/>
    <x v="0"/>
    <n v="95.387384657817606"/>
    <x v="0"/>
    <n v="80.743692343611059"/>
    <x v="3"/>
    <n v="43"/>
    <n v="168.60584622885028"/>
  </r>
  <r>
    <x v="676"/>
    <x v="676"/>
    <n v="8429"/>
    <x v="2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37.8857683417605"/>
    <x v="0"/>
    <n v="1894.3297442040061"/>
    <x v="3"/>
    <n v="0"/>
    <n v="3955.6658890305312"/>
  </r>
  <r>
    <x v="677"/>
    <x v="677"/>
    <n v="5684"/>
    <x v="7"/>
    <x v="2"/>
    <x v="6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.233021915069969"/>
    <x v="0"/>
    <n v="18.819850107212744"/>
    <x v="3"/>
    <n v="0"/>
    <n v="39.298880954356079"/>
  </r>
  <r>
    <x v="678"/>
    <x v="678"/>
    <n v="5643"/>
    <x v="7"/>
    <x v="2"/>
    <x v="6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.233021915069969"/>
    <x v="0"/>
    <n v="18.819850107212744"/>
    <x v="3"/>
    <n v="0"/>
    <n v="39.298880954356079"/>
  </r>
  <r>
    <x v="679"/>
    <x v="679"/>
    <n v="4932"/>
    <x v="2"/>
    <x v="0"/>
    <x v="185"/>
    <x v="0"/>
    <n v="0"/>
    <n v="0"/>
    <n v="4"/>
    <n v="0"/>
    <n v="0"/>
    <n v="0"/>
    <n v="0"/>
    <n v="0"/>
    <n v="0"/>
    <n v="3"/>
    <n v="0"/>
    <n v="1"/>
    <n v="1"/>
    <n v="0"/>
    <n v="3"/>
    <n v="0"/>
    <n v="0"/>
    <n v="0"/>
    <x v="0"/>
    <x v="0"/>
    <x v="0"/>
    <x v="0"/>
    <x v="0"/>
    <x v="0"/>
    <n v="4"/>
    <x v="79"/>
    <x v="3"/>
    <x v="3"/>
    <x v="1"/>
    <x v="0"/>
    <x v="0"/>
    <x v="1"/>
    <x v="0"/>
    <x v="0"/>
    <n v="22.233021915069969"/>
    <x v="0"/>
    <n v="18.819850107212744"/>
    <x v="3"/>
    <n v="4"/>
    <n v="39.298880954356079"/>
  </r>
  <r>
    <x v="680"/>
    <x v="680"/>
    <n v="5519"/>
    <x v="2"/>
    <x v="2"/>
    <x v="9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93.26294401955883"/>
    <x v="0"/>
    <n v="78.945391845980495"/>
    <x v="3"/>
    <n v="0"/>
    <n v="164.85070488745043"/>
  </r>
  <r>
    <x v="681"/>
    <x v="681"/>
    <n v="8200"/>
    <x v="7"/>
    <x v="2"/>
    <x v="1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3.64244514665887"/>
    <x v="0"/>
    <n v="104.66108896209717"/>
    <x v="3"/>
    <n v="0"/>
    <n v="218.54922606946735"/>
  </r>
  <r>
    <x v="682"/>
    <x v="682"/>
    <n v="6393"/>
    <x v="2"/>
    <x v="2"/>
    <x v="9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93.26294401955883"/>
    <x v="0"/>
    <n v="78.945391845980495"/>
    <x v="3"/>
    <n v="0"/>
    <n v="164.85070488745043"/>
  </r>
  <r>
    <x v="683"/>
    <x v="683"/>
    <n v="2942"/>
    <x v="2"/>
    <x v="2"/>
    <x v="5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81.45940269141806"/>
    <x v="0"/>
    <n v="492.1948462014775"/>
    <x v="3"/>
    <n v="0"/>
    <n v="1027.7821851411204"/>
  </r>
  <r>
    <x v="684"/>
    <x v="684"/>
    <n v="7721"/>
    <x v="2"/>
    <x v="0"/>
    <x v="186"/>
    <x v="0"/>
    <n v="0"/>
    <n v="0"/>
    <n v="0"/>
    <n v="0"/>
    <n v="0"/>
    <n v="0"/>
    <n v="0"/>
    <n v="0"/>
    <n v="0"/>
    <n v="4"/>
    <n v="3"/>
    <n v="0"/>
    <n v="4"/>
    <n v="3"/>
    <n v="6"/>
    <n v="6"/>
    <n v="4"/>
    <n v="0"/>
    <x v="0"/>
    <x v="0"/>
    <x v="0"/>
    <x v="0"/>
    <x v="0"/>
    <x v="0"/>
    <n v="0"/>
    <x v="73"/>
    <x v="3"/>
    <x v="3"/>
    <x v="1"/>
    <x v="0"/>
    <x v="1"/>
    <x v="1"/>
    <x v="0"/>
    <x v="0"/>
    <n v="78.17941548792173"/>
    <x v="0"/>
    <n v="66.17745831280368"/>
    <x v="3"/>
    <n v="23"/>
    <n v="138.18920136351196"/>
  </r>
  <r>
    <x v="685"/>
    <x v="685"/>
    <n v="8925"/>
    <x v="2"/>
    <x v="2"/>
    <x v="18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2.5953538277134"/>
    <x v="0"/>
    <n v="95.309926374418367"/>
    <x v="3"/>
    <n v="0"/>
    <n v="199.02249109418847"/>
  </r>
  <r>
    <x v="686"/>
    <x v="686"/>
    <n v="9644"/>
    <x v="4"/>
    <x v="2"/>
    <x v="3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568.3328938505463"/>
    <x v="0"/>
    <n v="1327.5653707007823"/>
    <x v="3"/>
    <n v="0"/>
    <n v="2772.1705095993661"/>
  </r>
  <r>
    <x v="687"/>
    <x v="687"/>
    <n v="5902"/>
    <x v="2"/>
    <x v="2"/>
    <x v="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60.24125452352234"/>
    <x v="0"/>
    <n v="220.28950542822682"/>
    <x v="3"/>
    <n v="0"/>
    <n v="460"/>
  </r>
  <r>
    <x v="688"/>
    <x v="688"/>
    <n v="6298"/>
    <x v="2"/>
    <x v="2"/>
    <x v="18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7.799914360821724"/>
    <x v="0"/>
    <n v="40.46176119668705"/>
    <x v="3"/>
    <n v="0"/>
    <n v="84.490680181495108"/>
  </r>
  <r>
    <x v="689"/>
    <x v="689"/>
    <n v="7311"/>
    <x v="2"/>
    <x v="2"/>
    <x v="1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.2233021915069973"/>
    <x v="0"/>
    <n v="1.8819850107212748"/>
    <x v="3"/>
    <n v="0"/>
    <n v="3.9298880954356084"/>
  </r>
  <r>
    <x v="690"/>
    <x v="690"/>
    <n v="9195"/>
    <x v="2"/>
    <x v="2"/>
    <x v="1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.2233021915069973"/>
    <x v="0"/>
    <n v="1.8819850107212748"/>
    <x v="3"/>
    <n v="0"/>
    <n v="3.9298880954356084"/>
  </r>
  <r>
    <x v="691"/>
    <x v="691"/>
    <n v="10917"/>
    <x v="2"/>
    <x v="2"/>
    <x v="1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.2233021915069973"/>
    <x v="0"/>
    <n v="1.8819850107212748"/>
    <x v="3"/>
    <n v="0"/>
    <n v="3.9298880954356084"/>
  </r>
  <r>
    <x v="692"/>
    <x v="692"/>
    <n v="5070"/>
    <x v="4"/>
    <x v="1"/>
    <x v="30"/>
    <x v="0"/>
    <n v="0"/>
    <n v="0"/>
    <n v="0"/>
    <n v="0"/>
    <n v="0"/>
    <n v="0"/>
    <n v="0"/>
    <n v="0"/>
    <n v="0"/>
    <n v="3"/>
    <n v="0"/>
    <n v="4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568.3328938505463"/>
    <x v="0"/>
    <n v="1327.5653707007823"/>
    <x v="3"/>
    <n v="0"/>
    <n v="2772.1705095993661"/>
  </r>
  <r>
    <x v="693"/>
    <x v="693"/>
    <n v="4214"/>
    <x v="4"/>
    <x v="0"/>
    <x v="190"/>
    <x v="0"/>
    <n v="8"/>
    <n v="10"/>
    <n v="0"/>
    <n v="12"/>
    <n v="5"/>
    <n v="8"/>
    <n v="3"/>
    <n v="8"/>
    <n v="3"/>
    <n v="12"/>
    <n v="3"/>
    <n v="4"/>
    <n v="0"/>
    <n v="10"/>
    <n v="6"/>
    <n v="0"/>
    <n v="8"/>
    <n v="2"/>
    <x v="0"/>
    <x v="0"/>
    <x v="0"/>
    <x v="0"/>
    <x v="0"/>
    <x v="0"/>
    <n v="43"/>
    <x v="86"/>
    <x v="3"/>
    <x v="3"/>
    <x v="0"/>
    <x v="0"/>
    <x v="0"/>
    <x v="0"/>
    <x v="0"/>
    <x v="0"/>
    <n v="134.76035115354628"/>
    <x v="0"/>
    <n v="114.07219489969695"/>
    <x v="3"/>
    <n v="24"/>
    <n v="238.20113242279285"/>
  </r>
  <r>
    <x v="694"/>
    <x v="694"/>
    <n v="3859"/>
    <x v="7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619.216302882317"/>
    <x v="0"/>
    <n v="4756.5647595826867"/>
    <x v="3"/>
    <n v="0"/>
    <n v="9932.4740193804701"/>
  </r>
  <r>
    <x v="695"/>
    <x v="695"/>
    <n v="8425"/>
    <x v="2"/>
    <x v="2"/>
    <x v="3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388.8962605548857"/>
    <x v="0"/>
    <n v="1175.6755126658627"/>
    <x v="3"/>
    <n v="0"/>
    <n v="2455"/>
  </r>
  <r>
    <x v="696"/>
    <x v="696"/>
    <n v="5021"/>
    <x v="2"/>
    <x v="2"/>
    <x v="3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388.8962605548857"/>
    <x v="0"/>
    <n v="1175.6755126658627"/>
    <x v="3"/>
    <n v="0"/>
    <n v="2455"/>
  </r>
  <r>
    <x v="697"/>
    <x v="697"/>
    <n v="9721"/>
    <x v="1"/>
    <x v="2"/>
    <x v="19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33.08564535585046"/>
    <x v="0"/>
    <n v="197.30277442702052"/>
    <x v="3"/>
    <n v="0"/>
    <n v="412"/>
  </r>
  <r>
    <x v="698"/>
    <x v="698"/>
    <n v="339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699"/>
    <x v="699"/>
    <n v="7146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00"/>
    <x v="700"/>
    <n v="1152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01"/>
    <x v="701"/>
    <n v="7382"/>
    <x v="6"/>
    <x v="0"/>
    <x v="9"/>
    <x v="0"/>
    <n v="0"/>
    <n v="0"/>
    <n v="0"/>
    <n v="0"/>
    <n v="0"/>
    <n v="0"/>
    <n v="0"/>
    <n v="9"/>
    <n v="7"/>
    <n v="3"/>
    <n v="0"/>
    <n v="5"/>
    <n v="6"/>
    <n v="5"/>
    <n v="10"/>
    <n v="15"/>
    <n v="-2"/>
    <n v="11"/>
    <x v="0"/>
    <x v="0"/>
    <x v="0"/>
    <x v="0"/>
    <x v="0"/>
    <x v="0"/>
    <n v="0"/>
    <x v="109"/>
    <x v="3"/>
    <x v="3"/>
    <x v="0"/>
    <x v="0"/>
    <x v="1"/>
    <x v="1"/>
    <x v="0"/>
    <x v="0"/>
    <n v="288.2157799237695"/>
    <x v="0"/>
    <n v="243.96943417854263"/>
    <x v="3"/>
    <n v="34"/>
    <n v="509.4475086499038"/>
  </r>
  <r>
    <x v="702"/>
    <x v="702"/>
    <n v="3213"/>
    <x v="9"/>
    <x v="2"/>
    <x v="5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41.72226822717494"/>
    <x v="0"/>
    <n v="458.55808206010329"/>
    <x v="3"/>
    <n v="0"/>
    <n v="957.54319906253295"/>
  </r>
  <r>
    <x v="703"/>
    <x v="703"/>
    <n v="3335"/>
    <x v="9"/>
    <x v="2"/>
    <x v="5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41.72226822717494"/>
    <x v="0"/>
    <n v="458.55808206010329"/>
    <x v="3"/>
    <n v="0"/>
    <n v="957.54319906253295"/>
  </r>
  <r>
    <x v="704"/>
    <x v="704"/>
    <n v="5590"/>
    <x v="9"/>
    <x v="2"/>
    <x v="5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7.52155390431955"/>
    <x v="0"/>
    <n v="421.14297846485044"/>
    <x v="3"/>
    <n v="0"/>
    <n v="879.41443110166495"/>
  </r>
  <r>
    <x v="705"/>
    <x v="705"/>
    <n v="9819"/>
    <x v="7"/>
    <x v="2"/>
    <x v="4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037.0048250904706"/>
    <x v="0"/>
    <n v="877.80579010856468"/>
    <x v="3"/>
    <n v="0"/>
    <n v="1833"/>
  </r>
  <r>
    <x v="706"/>
    <x v="706"/>
    <n v="6995"/>
    <x v="7"/>
    <x v="2"/>
    <x v="19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34.04254364817157"/>
    <x v="0"/>
    <n v="198.112771488964"/>
    <x v="3"/>
    <n v="0"/>
    <n v="413.69140444420941"/>
  </r>
  <r>
    <x v="707"/>
    <x v="707"/>
    <n v="9643"/>
    <x v="9"/>
    <x v="2"/>
    <x v="5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7.52155390431955"/>
    <x v="0"/>
    <n v="421.14297846485044"/>
    <x v="3"/>
    <n v="0"/>
    <n v="879.41443110166495"/>
  </r>
  <r>
    <x v="708"/>
    <x v="708"/>
    <n v="8454"/>
    <x v="9"/>
    <x v="2"/>
    <x v="17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3.79716939062894"/>
    <x v="0"/>
    <n v="417.99035447351747"/>
    <x v="3"/>
    <n v="0"/>
    <n v="872.83124397618622"/>
  </r>
  <r>
    <x v="709"/>
    <x v="709"/>
    <n v="11114"/>
    <x v="7"/>
    <x v="2"/>
    <x v="1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89.793024310402885"/>
    <x v="0"/>
    <n v="76.008167699850631"/>
    <x v="3"/>
    <n v="0"/>
    <n v="158.71730736316414"/>
  </r>
  <r>
    <x v="710"/>
    <x v="710"/>
    <n v="6097"/>
    <x v="9"/>
    <x v="2"/>
    <x v="17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3.79716939062894"/>
    <x v="0"/>
    <n v="417.99035447351747"/>
    <x v="3"/>
    <n v="0"/>
    <n v="872.83124397618622"/>
  </r>
  <r>
    <x v="711"/>
    <x v="711"/>
    <n v="4041"/>
    <x v="9"/>
    <x v="0"/>
    <x v="41"/>
    <x v="1"/>
    <n v="0"/>
    <n v="0"/>
    <n v="0"/>
    <n v="18"/>
    <n v="18"/>
    <n v="16"/>
    <n v="18"/>
    <n v="22"/>
    <n v="0"/>
    <n v="18"/>
    <n v="7"/>
    <n v="8"/>
    <n v="10"/>
    <n v="21"/>
    <n v="0"/>
    <n v="12"/>
    <n v="10"/>
    <n v="12"/>
    <x v="0"/>
    <x v="0"/>
    <x v="0"/>
    <x v="0"/>
    <x v="0"/>
    <x v="0"/>
    <n v="52"/>
    <x v="128"/>
    <x v="3"/>
    <x v="3"/>
    <x v="0"/>
    <x v="0"/>
    <x v="0"/>
    <x v="0"/>
    <x v="0"/>
    <x v="0"/>
    <n v="1736.828068686322"/>
    <x v="0"/>
    <n v="1470.193482448763"/>
    <x v="3"/>
    <n v="53"/>
    <n v="3070.0009998741166"/>
  </r>
  <r>
    <x v="712"/>
    <x v="712"/>
    <n v="7617"/>
    <x v="9"/>
    <x v="2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36.828068686322"/>
    <x v="0"/>
    <n v="1470.193482448763"/>
    <x v="3"/>
    <n v="0"/>
    <n v="3070.0009998741166"/>
  </r>
  <r>
    <x v="713"/>
    <x v="713"/>
    <n v="5846"/>
    <x v="9"/>
    <x v="2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36.828068686322"/>
    <x v="0"/>
    <n v="1470.193482448763"/>
    <x v="3"/>
    <n v="0"/>
    <n v="3070.0009998741166"/>
  </r>
  <r>
    <x v="714"/>
    <x v="714"/>
    <n v="10680"/>
    <x v="4"/>
    <x v="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0"/>
    <n v="0"/>
    <x v="3"/>
    <n v="0"/>
    <n v="0"/>
  </r>
  <r>
    <x v="715"/>
    <x v="715"/>
    <n v="10383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16"/>
    <x v="716"/>
    <n v="7173"/>
    <x v="9"/>
    <x v="2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36.828068686322"/>
    <x v="0"/>
    <n v="1470.193482448763"/>
    <x v="3"/>
    <n v="0"/>
    <n v="3070.0009998741166"/>
  </r>
  <r>
    <x v="717"/>
    <x v="717"/>
    <n v="5043"/>
    <x v="9"/>
    <x v="2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36.828068686322"/>
    <x v="0"/>
    <n v="1470.193482448763"/>
    <x v="3"/>
    <n v="0"/>
    <n v="3070.0009998741166"/>
  </r>
  <r>
    <x v="718"/>
    <x v="718"/>
    <n v="5443"/>
    <x v="9"/>
    <x v="2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36.828068686322"/>
    <x v="0"/>
    <n v="1470.193482448763"/>
    <x v="3"/>
    <n v="0"/>
    <n v="3070.0009998741166"/>
  </r>
  <r>
    <x v="719"/>
    <x v="719"/>
    <n v="6122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20"/>
    <x v="720"/>
    <n v="29009"/>
    <x v="8"/>
    <x v="2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36.828068686322"/>
    <x v="0"/>
    <n v="1470.193482448763"/>
    <x v="3"/>
    <n v="0"/>
    <n v="3070.0009998741166"/>
  </r>
  <r>
    <x v="721"/>
    <x v="721"/>
    <n v="10260"/>
    <x v="9"/>
    <x v="2"/>
    <x v="4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359.5042219541629"/>
    <x v="1"/>
    <n v="5383.2050663449945"/>
    <x v="3"/>
    <n v="0"/>
    <n v="11241"/>
  </r>
  <r>
    <x v="722"/>
    <x v="722"/>
    <n v="4677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23"/>
    <x v="723"/>
    <n v="4096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24"/>
    <x v="724"/>
    <n v="9607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25"/>
    <x v="725"/>
    <n v="30063"/>
    <x v="7"/>
    <x v="2"/>
    <x v="14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89.21684618091209"/>
    <x v="0"/>
    <n v="160.16863098895971"/>
    <x v="3"/>
    <n v="0"/>
    <n v="334.45792214067399"/>
  </r>
  <r>
    <x v="726"/>
    <x v="726"/>
    <n v="5911"/>
    <x v="9"/>
    <x v="2"/>
    <x v="4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359.5042219541629"/>
    <x v="1"/>
    <n v="5383.2050663449945"/>
    <x v="3"/>
    <n v="0"/>
    <n v="11241"/>
  </r>
  <r>
    <x v="727"/>
    <x v="727"/>
    <n v="7154"/>
    <x v="7"/>
    <x v="2"/>
    <x v="9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69.97466827503024"/>
    <x v="0"/>
    <n v="651.76960193003629"/>
    <x v="3"/>
    <n v="0"/>
    <n v="1361"/>
  </r>
  <r>
    <x v="728"/>
    <x v="728"/>
    <n v="9626"/>
    <x v="7"/>
    <x v="2"/>
    <x v="5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820.32569360675529"/>
    <x v="0"/>
    <n v="694.39083232810628"/>
    <x v="3"/>
    <n v="0"/>
    <n v="1450"/>
  </r>
  <r>
    <x v="729"/>
    <x v="729"/>
    <n v="7365"/>
    <x v="7"/>
    <x v="2"/>
    <x v="5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820.32569360675529"/>
    <x v="0"/>
    <n v="694.39083232810628"/>
    <x v="3"/>
    <n v="0"/>
    <n v="1450"/>
  </r>
  <r>
    <x v="730"/>
    <x v="730"/>
    <n v="9295"/>
    <x v="9"/>
    <x v="2"/>
    <x v="4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359.5042219541629"/>
    <x v="1"/>
    <n v="5383.2050663449945"/>
    <x v="3"/>
    <n v="0"/>
    <n v="11241"/>
  </r>
  <r>
    <x v="731"/>
    <x v="731"/>
    <n v="5313"/>
    <x v="9"/>
    <x v="2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36.828068686322"/>
    <x v="0"/>
    <n v="1470.193482448763"/>
    <x v="3"/>
    <n v="0"/>
    <n v="3070.0009998741166"/>
  </r>
  <r>
    <x v="732"/>
    <x v="732"/>
    <n v="9474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33"/>
    <x v="733"/>
    <n v="6704"/>
    <x v="3"/>
    <x v="2"/>
    <x v="3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42.4849215922802"/>
    <x v="0"/>
    <n v="1474.981905910736"/>
    <x v="3"/>
    <n v="0"/>
    <n v="3080"/>
  </r>
  <r>
    <x v="734"/>
    <x v="734"/>
    <n v="4356"/>
    <x v="3"/>
    <x v="2"/>
    <x v="19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19.02982980447644"/>
    <x v="0"/>
    <n v="185.40478130570821"/>
    <x v="3"/>
    <n v="0"/>
    <n v="387.15507229831758"/>
  </r>
  <r>
    <x v="735"/>
    <x v="735"/>
    <n v="9498"/>
    <x v="3"/>
    <x v="1"/>
    <x v="115"/>
    <x v="0"/>
    <n v="0"/>
    <n v="0"/>
    <n v="0"/>
    <n v="0"/>
    <n v="0"/>
    <n v="0"/>
    <n v="0"/>
    <n v="3"/>
    <n v="0"/>
    <n v="3"/>
    <n v="0"/>
    <n v="3"/>
    <n v="3"/>
    <n v="0"/>
    <n v="0"/>
    <n v="0"/>
    <n v="0"/>
    <n v="0"/>
    <x v="0"/>
    <x v="0"/>
    <x v="0"/>
    <x v="0"/>
    <x v="0"/>
    <x v="0"/>
    <n v="0"/>
    <x v="45"/>
    <x v="3"/>
    <x v="3"/>
    <x v="1"/>
    <x v="0"/>
    <x v="1"/>
    <x v="1"/>
    <x v="0"/>
    <x v="0"/>
    <n v="368.02393323435626"/>
    <x v="0"/>
    <n v="311.52558953952973"/>
    <x v="3"/>
    <n v="3"/>
    <n v="650.51565170848892"/>
  </r>
  <r>
    <x v="736"/>
    <x v="736"/>
    <n v="6361"/>
    <x v="3"/>
    <x v="2"/>
    <x v="19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62.65167757672265"/>
    <x v="0"/>
    <n v="222.32988485705519"/>
    <x v="3"/>
    <n v="0"/>
    <n v="464.26064117505979"/>
  </r>
  <r>
    <x v="737"/>
    <x v="737"/>
    <n v="4558"/>
    <x v="3"/>
    <x v="2"/>
    <x v="19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62.65167757672265"/>
    <x v="0"/>
    <n v="222.32988485705519"/>
    <x v="3"/>
    <n v="0"/>
    <n v="464.26064117505979"/>
  </r>
  <r>
    <x v="738"/>
    <x v="738"/>
    <n v="9903"/>
    <x v="3"/>
    <x v="2"/>
    <x v="6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01.85403281870219"/>
    <x v="0"/>
    <n v="509.45853097873089"/>
    <x v="3"/>
    <n v="0"/>
    <n v="1063.8315420185588"/>
  </r>
  <r>
    <x v="739"/>
    <x v="739"/>
    <n v="8230"/>
    <x v="1"/>
    <x v="2"/>
    <x v="1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420.4652654008514"/>
    <x v="0"/>
    <n v="3741.8437321196975"/>
    <x v="3"/>
    <n v="0"/>
    <n v="7813.5729318066215"/>
  </r>
  <r>
    <x v="740"/>
    <x v="740"/>
    <n v="9639"/>
    <x v="3"/>
    <x v="2"/>
    <x v="6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20.85169043905717"/>
    <x v="0"/>
    <n v="356.24332858060916"/>
    <x v="3"/>
    <n v="0"/>
    <n v="743.89349973129708"/>
  </r>
  <r>
    <x v="741"/>
    <x v="741"/>
    <n v="7477"/>
    <x v="3"/>
    <x v="2"/>
    <x v="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62.21109770808209"/>
    <x v="0"/>
    <n v="391.25331724969851"/>
    <x v="3"/>
    <n v="0"/>
    <n v="817"/>
  </r>
  <r>
    <x v="742"/>
    <x v="742"/>
    <n v="4104"/>
    <x v="3"/>
    <x v="2"/>
    <x v="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12.19297725822764"/>
    <x v="0"/>
    <n v="518.2102600671991"/>
    <x v="3"/>
    <n v="0"/>
    <n v="1082.1065632133702"/>
  </r>
  <r>
    <x v="743"/>
    <x v="743"/>
    <n v="10888"/>
    <x v="1"/>
    <x v="0"/>
    <x v="103"/>
    <x v="0"/>
    <n v="36"/>
    <n v="23"/>
    <n v="12"/>
    <n v="0"/>
    <n v="11"/>
    <n v="20"/>
    <n v="7"/>
    <n v="10"/>
    <n v="3"/>
    <n v="6"/>
    <n v="5"/>
    <n v="6"/>
    <n v="3"/>
    <n v="12"/>
    <n v="15"/>
    <n v="10"/>
    <n v="0"/>
    <n v="5"/>
    <x v="0"/>
    <x v="0"/>
    <x v="0"/>
    <x v="0"/>
    <x v="0"/>
    <x v="0"/>
    <n v="102"/>
    <x v="109"/>
    <x v="3"/>
    <x v="3"/>
    <x v="0"/>
    <x v="0"/>
    <x v="0"/>
    <x v="0"/>
    <x v="0"/>
    <x v="0"/>
    <n v="764.31724969843197"/>
    <x v="0"/>
    <n v="646.98069963811827"/>
    <x v="3"/>
    <n v="40"/>
    <n v="1351"/>
  </r>
  <r>
    <x v="744"/>
    <x v="744"/>
    <n v="5733"/>
    <x v="3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45"/>
    <x v="745"/>
    <n v="9860"/>
    <x v="3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46"/>
    <x v="746"/>
    <n v="7846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47"/>
    <x v="747"/>
    <n v="930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48"/>
    <x v="748"/>
    <n v="8922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49"/>
    <x v="749"/>
    <n v="6587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50"/>
    <x v="750"/>
    <n v="11553"/>
    <x v="4"/>
    <x v="0"/>
    <x v="3"/>
    <x v="0"/>
    <n v="0"/>
    <n v="0"/>
    <n v="0"/>
    <n v="3"/>
    <n v="0"/>
    <n v="0"/>
    <n v="0"/>
    <n v="3"/>
    <n v="0"/>
    <n v="3"/>
    <n v="3"/>
    <n v="4"/>
    <n v="0"/>
    <n v="0"/>
    <n v="0"/>
    <n v="3"/>
    <n v="4"/>
    <n v="4"/>
    <x v="0"/>
    <x v="0"/>
    <x v="0"/>
    <x v="0"/>
    <x v="0"/>
    <x v="0"/>
    <n v="3"/>
    <x v="46"/>
    <x v="3"/>
    <x v="3"/>
    <x v="0"/>
    <x v="0"/>
    <x v="0"/>
    <x v="1"/>
    <x v="0"/>
    <x v="0"/>
    <n v="78694.692400482527"/>
    <x v="1"/>
    <n v="66613.630880579018"/>
    <x v="3"/>
    <n v="7"/>
    <n v="139100"/>
  </r>
  <r>
    <x v="751"/>
    <x v="751"/>
    <n v="10922"/>
    <x v="3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52"/>
    <x v="752"/>
    <n v="7963"/>
    <x v="3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53"/>
    <x v="753"/>
    <n v="7300"/>
    <x v="0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54"/>
    <x v="754"/>
    <n v="6274"/>
    <x v="3"/>
    <x v="0"/>
    <x v="3"/>
    <x v="0"/>
    <n v="0"/>
    <n v="0"/>
    <n v="0"/>
    <n v="3"/>
    <n v="3"/>
    <n v="3"/>
    <n v="5"/>
    <n v="3"/>
    <n v="0"/>
    <n v="0"/>
    <n v="0"/>
    <n v="0"/>
    <n v="0"/>
    <n v="0"/>
    <n v="4"/>
    <n v="0"/>
    <n v="3"/>
    <n v="0"/>
    <x v="0"/>
    <x v="0"/>
    <x v="0"/>
    <x v="0"/>
    <x v="0"/>
    <x v="0"/>
    <n v="9"/>
    <x v="27"/>
    <x v="3"/>
    <x v="3"/>
    <x v="1"/>
    <x v="0"/>
    <x v="0"/>
    <x v="0"/>
    <x v="0"/>
    <x v="0"/>
    <n v="78694.692400482527"/>
    <x v="1"/>
    <n v="66613.630880579018"/>
    <x v="3"/>
    <n v="7"/>
    <n v="139100"/>
  </r>
  <r>
    <x v="755"/>
    <x v="755"/>
    <n v="2898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56"/>
    <x v="756"/>
    <n v="7926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57"/>
    <x v="757"/>
    <n v="6636"/>
    <x v="3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58"/>
    <x v="758"/>
    <n v="435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59"/>
    <x v="759"/>
    <n v="3573"/>
    <x v="3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60"/>
    <x v="760"/>
    <n v="6151"/>
    <x v="7"/>
    <x v="0"/>
    <x v="149"/>
    <x v="0"/>
    <n v="8"/>
    <n v="7"/>
    <n v="0"/>
    <n v="5"/>
    <n v="6"/>
    <n v="7"/>
    <n v="9"/>
    <n v="3"/>
    <n v="3"/>
    <n v="8"/>
    <n v="14"/>
    <n v="0"/>
    <n v="3"/>
    <n v="6"/>
    <n v="9"/>
    <n v="4"/>
    <n v="7"/>
    <n v="13"/>
    <x v="0"/>
    <x v="0"/>
    <x v="0"/>
    <x v="0"/>
    <x v="0"/>
    <x v="0"/>
    <n v="33"/>
    <x v="20"/>
    <x v="3"/>
    <x v="3"/>
    <x v="0"/>
    <x v="0"/>
    <x v="0"/>
    <x v="0"/>
    <x v="0"/>
    <x v="0"/>
    <n v="116.70260572834698"/>
    <x v="0"/>
    <n v="98.786640669837425"/>
    <x v="3"/>
    <n v="29"/>
    <n v="206.28243102089473"/>
  </r>
  <r>
    <x v="761"/>
    <x v="761"/>
    <n v="4183"/>
    <x v="3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62"/>
    <x v="762"/>
    <n v="2845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63"/>
    <x v="763"/>
    <n v="5689"/>
    <x v="2"/>
    <x v="1"/>
    <x v="143"/>
    <x v="0"/>
    <n v="6"/>
    <n v="4"/>
    <n v="5"/>
    <n v="0"/>
    <n v="0"/>
    <n v="6"/>
    <n v="5"/>
    <n v="0"/>
    <n v="3"/>
    <n v="0"/>
    <n v="4"/>
    <n v="0"/>
    <n v="4"/>
    <n v="1"/>
    <n v="0"/>
    <n v="0"/>
    <n v="0"/>
    <n v="0"/>
    <x v="0"/>
    <x v="0"/>
    <x v="0"/>
    <x v="0"/>
    <x v="0"/>
    <x v="0"/>
    <n v="21"/>
    <x v="14"/>
    <x v="3"/>
    <x v="3"/>
    <x v="1"/>
    <x v="0"/>
    <x v="0"/>
    <x v="0"/>
    <x v="0"/>
    <x v="0"/>
    <n v="700.35726374596572"/>
    <x v="0"/>
    <n v="592.83973071886658"/>
    <x v="3"/>
    <n v="5"/>
    <n v="1237.9449288814617"/>
  </r>
  <r>
    <x v="764"/>
    <x v="764"/>
    <n v="4275"/>
    <x v="2"/>
    <x v="2"/>
    <x v="14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00.35726374596572"/>
    <x v="0"/>
    <n v="592.83973071886658"/>
    <x v="3"/>
    <n v="0"/>
    <n v="1237.9449288814617"/>
  </r>
  <r>
    <x v="765"/>
    <x v="765"/>
    <n v="9403"/>
    <x v="7"/>
    <x v="2"/>
    <x v="92"/>
    <x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5"/>
    <x v="7"/>
    <x v="3"/>
    <x v="3"/>
    <x v="1"/>
    <x v="1"/>
    <x v="0"/>
    <x v="1"/>
    <x v="0"/>
    <x v="0"/>
    <n v="1283.1025331724973"/>
    <x v="0"/>
    <n v="1086.1230398069965"/>
    <x v="3"/>
    <n v="0"/>
    <n v="2268"/>
  </r>
  <r>
    <x v="766"/>
    <x v="766"/>
    <n v="9878"/>
    <x v="2"/>
    <x v="2"/>
    <x v="1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082.829915560917"/>
    <x v="0"/>
    <n v="916.59589867310024"/>
    <x v="3"/>
    <n v="0"/>
    <n v="1914"/>
  </r>
  <r>
    <x v="767"/>
    <x v="767"/>
    <n v="9382"/>
    <x v="2"/>
    <x v="2"/>
    <x v="1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082.829915560917"/>
    <x v="0"/>
    <n v="916.59589867310024"/>
    <x v="3"/>
    <n v="0"/>
    <n v="1914"/>
  </r>
  <r>
    <x v="768"/>
    <x v="768"/>
    <n v="5045"/>
    <x v="2"/>
    <x v="2"/>
    <x v="1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082.829915560917"/>
    <x v="0"/>
    <n v="916.59589867310024"/>
    <x v="3"/>
    <n v="0"/>
    <n v="1914"/>
  </r>
  <r>
    <x v="769"/>
    <x v="769"/>
    <n v="4038"/>
    <x v="2"/>
    <x v="2"/>
    <x v="6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54.7300931531785"/>
    <x v="0"/>
    <n v="130.97621957742402"/>
    <x v="3"/>
    <n v="0"/>
    <n v="273.49946103195089"/>
  </r>
  <r>
    <x v="770"/>
    <x v="770"/>
    <n v="9486"/>
    <x v="2"/>
    <x v="2"/>
    <x v="63"/>
    <x v="0"/>
    <n v="0"/>
    <n v="0"/>
    <n v="0"/>
    <n v="0"/>
    <n v="11"/>
    <n v="17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8"/>
    <x v="7"/>
    <x v="3"/>
    <x v="3"/>
    <x v="1"/>
    <x v="1"/>
    <x v="0"/>
    <x v="0"/>
    <x v="0"/>
    <x v="0"/>
    <n v="154.7300931531785"/>
    <x v="0"/>
    <n v="130.97621957742402"/>
    <x v="3"/>
    <n v="0"/>
    <n v="273.49946103195089"/>
  </r>
  <r>
    <x v="771"/>
    <x v="771"/>
    <n v="7883"/>
    <x v="2"/>
    <x v="2"/>
    <x v="6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2.76115802171296"/>
    <x v="0"/>
    <n v="417.11338962605555"/>
    <x v="3"/>
    <n v="0"/>
    <n v="871"/>
  </r>
  <r>
    <x v="772"/>
    <x v="772"/>
    <n v="5009"/>
    <x v="7"/>
    <x v="2"/>
    <x v="9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83.1025331724973"/>
    <x v="0"/>
    <n v="1086.1230398069965"/>
    <x v="3"/>
    <n v="0"/>
    <n v="2268"/>
  </r>
  <r>
    <x v="773"/>
    <x v="773"/>
    <n v="8018"/>
    <x v="2"/>
    <x v="2"/>
    <x v="6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2.76115802171296"/>
    <x v="0"/>
    <n v="417.11338962605555"/>
    <x v="3"/>
    <n v="0"/>
    <n v="871"/>
  </r>
  <r>
    <x v="774"/>
    <x v="774"/>
    <n v="10502"/>
    <x v="2"/>
    <x v="0"/>
    <x v="126"/>
    <x v="0"/>
    <n v="0"/>
    <n v="0"/>
    <n v="0"/>
    <n v="4"/>
    <n v="0"/>
    <n v="0"/>
    <n v="0"/>
    <n v="0"/>
    <n v="0"/>
    <n v="10"/>
    <n v="3"/>
    <n v="0"/>
    <n v="4"/>
    <n v="3"/>
    <n v="6"/>
    <n v="5"/>
    <n v="7"/>
    <n v="6"/>
    <x v="0"/>
    <x v="0"/>
    <x v="0"/>
    <x v="0"/>
    <x v="0"/>
    <x v="0"/>
    <n v="4"/>
    <x v="67"/>
    <x v="3"/>
    <x v="3"/>
    <x v="0"/>
    <x v="0"/>
    <x v="0"/>
    <x v="1"/>
    <x v="0"/>
    <x v="0"/>
    <n v="121.65963388428405"/>
    <x v="0"/>
    <n v="102.98267516430867"/>
    <x v="3"/>
    <n v="25"/>
    <n v="215.04442748416091"/>
  </r>
  <r>
    <x v="775"/>
    <x v="775"/>
    <n v="8835"/>
    <x v="2"/>
    <x v="2"/>
    <x v="10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98.28226779252117"/>
    <x v="0"/>
    <n v="337.13872135102537"/>
    <x v="3"/>
    <n v="0"/>
    <n v="704"/>
  </r>
  <r>
    <x v="776"/>
    <x v="776"/>
    <n v="6887"/>
    <x v="2"/>
    <x v="2"/>
    <x v="10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98.28226779252117"/>
    <x v="0"/>
    <n v="337.13872135102537"/>
    <x v="3"/>
    <n v="0"/>
    <n v="704"/>
  </r>
  <r>
    <x v="777"/>
    <x v="777"/>
    <n v="10903"/>
    <x v="2"/>
    <x v="2"/>
    <x v="13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41.05319775442541"/>
    <x v="0"/>
    <n v="204.04716313114477"/>
    <x v="3"/>
    <n v="0"/>
    <n v="426.08337087082867"/>
  </r>
  <r>
    <x v="778"/>
    <x v="778"/>
    <n v="8337"/>
    <x v="2"/>
    <x v="2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43.25811370658127"/>
    <x v="0"/>
    <n v="121.26539689021911"/>
    <x v="3"/>
    <n v="0"/>
    <n v="253.22169778839202"/>
  </r>
  <r>
    <x v="779"/>
    <x v="779"/>
    <n v="666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80"/>
    <x v="780"/>
    <n v="843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81"/>
    <x v="781"/>
    <n v="731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82"/>
    <x v="782"/>
    <n v="771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83"/>
    <x v="783"/>
    <n v="10463"/>
    <x v="7"/>
    <x v="2"/>
    <x v="9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83.1025331724973"/>
    <x v="0"/>
    <n v="1086.1230398069965"/>
    <x v="3"/>
    <n v="0"/>
    <n v="2268"/>
  </r>
  <r>
    <x v="784"/>
    <x v="784"/>
    <n v="883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85"/>
    <x v="785"/>
    <n v="665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86"/>
    <x v="786"/>
    <n v="10179"/>
    <x v="7"/>
    <x v="2"/>
    <x v="9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83.1025331724973"/>
    <x v="0"/>
    <n v="1086.1230398069965"/>
    <x v="3"/>
    <n v="0"/>
    <n v="2268"/>
  </r>
  <r>
    <x v="787"/>
    <x v="787"/>
    <n v="299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88"/>
    <x v="788"/>
    <n v="2882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89"/>
    <x v="789"/>
    <n v="692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90"/>
    <x v="790"/>
    <n v="731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91"/>
    <x v="791"/>
    <n v="1003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92"/>
    <x v="792"/>
    <n v="2763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93"/>
    <x v="793"/>
    <n v="546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94"/>
    <x v="794"/>
    <n v="956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95"/>
    <x v="795"/>
    <n v="8322"/>
    <x v="7"/>
    <x v="2"/>
    <x v="13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.250941013958753"/>
    <x v="0"/>
    <n v="10.370199536336088"/>
    <x v="3"/>
    <n v="0"/>
    <n v="21.65464840207208"/>
  </r>
  <r>
    <x v="796"/>
    <x v="796"/>
    <n v="1024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97"/>
    <x v="797"/>
    <n v="1048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98"/>
    <x v="798"/>
    <n v="1051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799"/>
    <x v="799"/>
    <n v="4807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00"/>
    <x v="800"/>
    <n v="1040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01"/>
    <x v="801"/>
    <n v="5963"/>
    <x v="0"/>
    <x v="0"/>
    <x v="3"/>
    <x v="0"/>
    <n v="0"/>
    <n v="0"/>
    <n v="0"/>
    <n v="0"/>
    <n v="0"/>
    <n v="0"/>
    <n v="0"/>
    <n v="0"/>
    <n v="0"/>
    <n v="9"/>
    <n v="3"/>
    <n v="0"/>
    <n v="0"/>
    <n v="11"/>
    <n v="10"/>
    <n v="3"/>
    <n v="3"/>
    <n v="0"/>
    <x v="0"/>
    <x v="0"/>
    <x v="0"/>
    <x v="0"/>
    <x v="0"/>
    <x v="0"/>
    <n v="0"/>
    <x v="4"/>
    <x v="3"/>
    <x v="3"/>
    <x v="1"/>
    <x v="0"/>
    <x v="1"/>
    <x v="1"/>
    <x v="0"/>
    <x v="0"/>
    <n v="78694.692400482527"/>
    <x v="1"/>
    <n v="66613.630880579018"/>
    <x v="3"/>
    <n v="27"/>
    <n v="139100"/>
  </r>
  <r>
    <x v="802"/>
    <x v="802"/>
    <n v="901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03"/>
    <x v="803"/>
    <n v="6490"/>
    <x v="7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619.216302882317"/>
    <x v="0"/>
    <n v="4756.5647595826867"/>
    <x v="3"/>
    <n v="0"/>
    <n v="9932.4740193804701"/>
  </r>
  <r>
    <x v="804"/>
    <x v="804"/>
    <n v="613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05"/>
    <x v="805"/>
    <n v="351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06"/>
    <x v="806"/>
    <n v="631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07"/>
    <x v="807"/>
    <n v="656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08"/>
    <x v="808"/>
    <n v="9857"/>
    <x v="7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619.216302882317"/>
    <x v="0"/>
    <n v="4756.5647595826867"/>
    <x v="3"/>
    <n v="0"/>
    <n v="9932.4740193804701"/>
  </r>
  <r>
    <x v="809"/>
    <x v="809"/>
    <n v="4887"/>
    <x v="7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619.216302882317"/>
    <x v="0"/>
    <n v="4756.5647595826867"/>
    <x v="3"/>
    <n v="0"/>
    <n v="9932.4740193804701"/>
  </r>
  <r>
    <x v="810"/>
    <x v="810"/>
    <n v="683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11"/>
    <x v="811"/>
    <n v="7360"/>
    <x v="7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619.216302882317"/>
    <x v="0"/>
    <n v="4756.5647595826867"/>
    <x v="3"/>
    <n v="0"/>
    <n v="9932.4740193804701"/>
  </r>
  <r>
    <x v="812"/>
    <x v="812"/>
    <n v="5148"/>
    <x v="7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619.216302882317"/>
    <x v="0"/>
    <n v="4756.5647595826867"/>
    <x v="3"/>
    <n v="0"/>
    <n v="9932.4740193804701"/>
  </r>
  <r>
    <x v="813"/>
    <x v="813"/>
    <n v="7827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14"/>
    <x v="814"/>
    <n v="1053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15"/>
    <x v="815"/>
    <n v="678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16"/>
    <x v="816"/>
    <n v="780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17"/>
    <x v="817"/>
    <n v="1142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18"/>
    <x v="818"/>
    <n v="301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19"/>
    <x v="819"/>
    <n v="943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20"/>
    <x v="820"/>
    <n v="704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21"/>
    <x v="821"/>
    <n v="10579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22"/>
    <x v="822"/>
    <n v="3953"/>
    <x v="7"/>
    <x v="2"/>
    <x v="13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19.1737032569363"/>
    <x v="0"/>
    <n v="1032.0084439083234"/>
    <x v="3"/>
    <n v="0"/>
    <n v="2155"/>
  </r>
  <r>
    <x v="823"/>
    <x v="823"/>
    <n v="5002"/>
    <x v="1"/>
    <x v="0"/>
    <x v="171"/>
    <x v="0"/>
    <n v="0"/>
    <n v="0"/>
    <n v="0"/>
    <n v="0"/>
    <n v="0"/>
    <n v="0"/>
    <n v="0"/>
    <n v="0"/>
    <n v="0"/>
    <n v="0"/>
    <n v="0"/>
    <n v="0"/>
    <n v="0"/>
    <n v="0"/>
    <n v="0"/>
    <n v="6"/>
    <n v="4"/>
    <n v="9"/>
    <x v="0"/>
    <x v="0"/>
    <x v="0"/>
    <x v="0"/>
    <x v="0"/>
    <x v="0"/>
    <n v="0"/>
    <x v="36"/>
    <x v="3"/>
    <x v="3"/>
    <x v="0"/>
    <x v="0"/>
    <x v="1"/>
    <x v="1"/>
    <x v="0"/>
    <x v="0"/>
    <n v="505.33361315381308"/>
    <x v="0"/>
    <n v="427.7557450363833"/>
    <x v="3"/>
    <n v="10"/>
    <n v="893.22295374096154"/>
  </r>
  <r>
    <x v="824"/>
    <x v="824"/>
    <n v="8304"/>
    <x v="1"/>
    <x v="2"/>
    <x v="19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89.155692118925273"/>
    <x v="0"/>
    <n v="75.46867755056148"/>
    <x v="3"/>
    <n v="0"/>
    <n v="157.59076496074422"/>
  </r>
  <r>
    <x v="825"/>
    <x v="825"/>
    <n v="4477"/>
    <x v="8"/>
    <x v="2"/>
    <x v="1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420.4652654008514"/>
    <x v="0"/>
    <n v="3741.8437321196975"/>
    <x v="3"/>
    <n v="0"/>
    <n v="7813.5729318066215"/>
  </r>
  <r>
    <x v="826"/>
    <x v="826"/>
    <n v="7790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27"/>
    <x v="827"/>
    <n v="702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28"/>
    <x v="828"/>
    <n v="4241"/>
    <x v="2"/>
    <x v="2"/>
    <x v="3"/>
    <x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3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829"/>
    <x v="829"/>
    <n v="3606"/>
    <x v="8"/>
    <x v="2"/>
    <x v="5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56.7579275318856"/>
    <x v="0"/>
    <n v="979.17462095982637"/>
    <x v="3"/>
    <n v="0"/>
    <n v="2044.6744603921813"/>
  </r>
  <r>
    <x v="830"/>
    <x v="830"/>
    <n v="7730"/>
    <x v="8"/>
    <x v="2"/>
    <x v="19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61.50904704463215"/>
    <x v="0"/>
    <n v="306.01085645355857"/>
    <x v="3"/>
    <n v="0"/>
    <n v="639"/>
  </r>
  <r>
    <x v="831"/>
    <x v="831"/>
    <n v="9268"/>
    <x v="5"/>
    <x v="0"/>
    <x v="110"/>
    <x v="0"/>
    <n v="8"/>
    <n v="18"/>
    <n v="14"/>
    <n v="35"/>
    <n v="16"/>
    <n v="34"/>
    <n v="27"/>
    <n v="9"/>
    <n v="12"/>
    <n v="9"/>
    <n v="0"/>
    <n v="0"/>
    <n v="16"/>
    <n v="24"/>
    <n v="26"/>
    <n v="13"/>
    <n v="24"/>
    <n v="8"/>
    <x v="0"/>
    <x v="0"/>
    <x v="0"/>
    <x v="0"/>
    <x v="0"/>
    <x v="0"/>
    <n v="125"/>
    <x v="114"/>
    <x v="3"/>
    <x v="3"/>
    <x v="0"/>
    <x v="0"/>
    <x v="0"/>
    <x v="0"/>
    <x v="0"/>
    <x v="0"/>
    <n v="343.9710494571774"/>
    <x v="0"/>
    <n v="291.16525934861284"/>
    <x v="3"/>
    <n v="103"/>
    <n v="608"/>
  </r>
  <r>
    <x v="832"/>
    <x v="832"/>
    <n v="540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33"/>
    <x v="833"/>
    <n v="8262"/>
    <x v="8"/>
    <x v="2"/>
    <x v="19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61.50904704463215"/>
    <x v="0"/>
    <n v="306.01085645355857"/>
    <x v="3"/>
    <n v="0"/>
    <n v="639"/>
  </r>
  <r>
    <x v="834"/>
    <x v="834"/>
    <n v="5705"/>
    <x v="8"/>
    <x v="2"/>
    <x v="13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35.4644149577806"/>
    <x v="0"/>
    <n v="622.55729794933666"/>
    <x v="3"/>
    <n v="0"/>
    <n v="1300"/>
  </r>
  <r>
    <x v="835"/>
    <x v="835"/>
    <n v="9834"/>
    <x v="7"/>
    <x v="2"/>
    <x v="1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42.80424370106425"/>
    <x v="0"/>
    <n v="374.82576705612473"/>
    <x v="3"/>
    <n v="0"/>
    <n v="782.69662692576162"/>
  </r>
  <r>
    <x v="836"/>
    <x v="836"/>
    <n v="3367"/>
    <x v="7"/>
    <x v="0"/>
    <x v="197"/>
    <x v="0"/>
    <n v="0"/>
    <n v="6"/>
    <n v="0"/>
    <n v="66"/>
    <n v="33"/>
    <n v="3"/>
    <n v="3"/>
    <n v="3"/>
    <n v="3"/>
    <n v="3"/>
    <n v="3"/>
    <n v="3"/>
    <n v="3"/>
    <n v="0"/>
    <n v="0"/>
    <n v="3"/>
    <n v="0"/>
    <n v="3"/>
    <x v="0"/>
    <x v="0"/>
    <x v="0"/>
    <x v="0"/>
    <x v="0"/>
    <x v="0"/>
    <n v="108"/>
    <x v="72"/>
    <x v="3"/>
    <x v="3"/>
    <x v="0"/>
    <x v="0"/>
    <x v="0"/>
    <x v="0"/>
    <x v="0"/>
    <x v="0"/>
    <n v="222.33021915069969"/>
    <x v="0"/>
    <n v="188.19850107212747"/>
    <x v="3"/>
    <n v="6"/>
    <n v="392.98880954356082"/>
  </r>
  <r>
    <x v="837"/>
    <x v="837"/>
    <n v="9781"/>
    <x v="7"/>
    <x v="2"/>
    <x v="19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2.33021915069969"/>
    <x v="0"/>
    <n v="188.19850107212747"/>
    <x v="3"/>
    <n v="0"/>
    <n v="392.98880954356082"/>
  </r>
  <r>
    <x v="838"/>
    <x v="838"/>
    <n v="9216"/>
    <x v="8"/>
    <x v="2"/>
    <x v="5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059.3003618817856"/>
    <x v="0"/>
    <n v="1743.1604342581427"/>
    <x v="3"/>
    <n v="0"/>
    <n v="3640"/>
  </r>
  <r>
    <x v="839"/>
    <x v="839"/>
    <n v="6441"/>
    <x v="1"/>
    <x v="2"/>
    <x v="13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01.00425656339849"/>
    <x v="0"/>
    <n v="508.7392107796785"/>
    <x v="3"/>
    <n v="0"/>
    <n v="1062.3294854819985"/>
  </r>
  <r>
    <x v="840"/>
    <x v="840"/>
    <n v="3681"/>
    <x v="2"/>
    <x v="0"/>
    <x v="143"/>
    <x v="0"/>
    <n v="5"/>
    <n v="0"/>
    <n v="0"/>
    <n v="23"/>
    <n v="16"/>
    <n v="25"/>
    <n v="10"/>
    <n v="9"/>
    <n v="4"/>
    <n v="14"/>
    <n v="6"/>
    <n v="15"/>
    <n v="0"/>
    <n v="32"/>
    <n v="6"/>
    <n v="21"/>
    <n v="15"/>
    <n v="22"/>
    <x v="0"/>
    <x v="0"/>
    <x v="0"/>
    <x v="0"/>
    <x v="0"/>
    <x v="0"/>
    <n v="69"/>
    <x v="131"/>
    <x v="3"/>
    <x v="3"/>
    <x v="0"/>
    <x v="0"/>
    <x v="0"/>
    <x v="0"/>
    <x v="0"/>
    <x v="0"/>
    <n v="700.35726374596572"/>
    <x v="0"/>
    <n v="592.83973071886658"/>
    <x v="3"/>
    <n v="74"/>
    <n v="1237.9449288814617"/>
  </r>
  <r>
    <x v="841"/>
    <x v="841"/>
    <n v="3484"/>
    <x v="4"/>
    <x v="0"/>
    <x v="198"/>
    <x v="0"/>
    <n v="10"/>
    <n v="10"/>
    <n v="0"/>
    <n v="27"/>
    <n v="19"/>
    <n v="28"/>
    <n v="19"/>
    <n v="7"/>
    <n v="4"/>
    <n v="12"/>
    <n v="5"/>
    <n v="6"/>
    <n v="7"/>
    <n v="15"/>
    <n v="24"/>
    <n v="9"/>
    <n v="15"/>
    <n v="16"/>
    <x v="0"/>
    <x v="0"/>
    <x v="0"/>
    <x v="0"/>
    <x v="0"/>
    <x v="0"/>
    <n v="94"/>
    <x v="123"/>
    <x v="3"/>
    <x v="3"/>
    <x v="0"/>
    <x v="0"/>
    <x v="0"/>
    <x v="0"/>
    <x v="0"/>
    <x v="0"/>
    <n v="88.932087660279876"/>
    <x v="0"/>
    <n v="75.279400428850977"/>
    <x v="3"/>
    <n v="70"/>
    <n v="157.19552381742432"/>
  </r>
  <r>
    <x v="842"/>
    <x v="842"/>
    <n v="6015"/>
    <x v="4"/>
    <x v="1"/>
    <x v="64"/>
    <x v="0"/>
    <n v="4"/>
    <n v="6"/>
    <n v="0"/>
    <n v="4"/>
    <n v="0"/>
    <n v="3"/>
    <n v="0"/>
    <n v="3"/>
    <n v="0"/>
    <n v="3"/>
    <n v="3"/>
    <n v="-3"/>
    <n v="0"/>
    <n v="0"/>
    <n v="0"/>
    <n v="0"/>
    <n v="0"/>
    <n v="0"/>
    <x v="0"/>
    <x v="0"/>
    <x v="0"/>
    <x v="0"/>
    <x v="0"/>
    <x v="0"/>
    <n v="17"/>
    <x v="7"/>
    <x v="3"/>
    <x v="3"/>
    <x v="1"/>
    <x v="1"/>
    <x v="0"/>
    <x v="0"/>
    <x v="0"/>
    <x v="0"/>
    <n v="492.76115802171296"/>
    <x v="0"/>
    <n v="417.11338962605555"/>
    <x v="3"/>
    <n v="0"/>
    <n v="871"/>
  </r>
  <r>
    <x v="843"/>
    <x v="843"/>
    <n v="26857"/>
    <x v="6"/>
    <x v="0"/>
    <x v="168"/>
    <x v="0"/>
    <n v="3"/>
    <n v="7"/>
    <n v="5"/>
    <n v="5"/>
    <n v="3"/>
    <n v="11"/>
    <n v="5"/>
    <n v="7"/>
    <n v="7"/>
    <n v="3"/>
    <n v="8"/>
    <n v="3"/>
    <n v="7"/>
    <n v="5"/>
    <n v="1"/>
    <n v="6"/>
    <n v="3"/>
    <n v="8"/>
    <x v="0"/>
    <x v="0"/>
    <x v="0"/>
    <x v="0"/>
    <x v="0"/>
    <x v="0"/>
    <n v="34"/>
    <x v="127"/>
    <x v="3"/>
    <x v="3"/>
    <x v="0"/>
    <x v="0"/>
    <x v="0"/>
    <x v="0"/>
    <x v="0"/>
    <x v="0"/>
    <n v="170.02606574864143"/>
    <x v="0"/>
    <n v="143.92398316036383"/>
    <x v="3"/>
    <n v="22"/>
    <n v="300.53647869002924"/>
  </r>
  <r>
    <x v="844"/>
    <x v="844"/>
    <n v="31413"/>
    <x v="7"/>
    <x v="2"/>
    <x v="6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.233021915069969"/>
    <x v="0"/>
    <n v="18.819850107212744"/>
    <x v="3"/>
    <n v="0"/>
    <n v="39.298880954356079"/>
  </r>
  <r>
    <x v="845"/>
    <x v="845"/>
    <n v="31508"/>
    <x v="7"/>
    <x v="1"/>
    <x v="122"/>
    <x v="0"/>
    <n v="0"/>
    <n v="0"/>
    <n v="0"/>
    <n v="0"/>
    <n v="0"/>
    <n v="0"/>
    <n v="3"/>
    <n v="5"/>
    <n v="4"/>
    <n v="5"/>
    <n v="5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42.80424370106425"/>
    <x v="0"/>
    <n v="374.82576705612473"/>
    <x v="3"/>
    <n v="0"/>
    <n v="782.69662692576162"/>
  </r>
  <r>
    <x v="846"/>
    <x v="846"/>
    <n v="4813"/>
    <x v="3"/>
    <x v="0"/>
    <x v="27"/>
    <x v="0"/>
    <n v="4"/>
    <n v="5"/>
    <n v="2"/>
    <n v="4"/>
    <n v="6"/>
    <n v="4"/>
    <n v="0"/>
    <n v="0"/>
    <n v="0"/>
    <n v="3"/>
    <n v="0"/>
    <n v="0"/>
    <n v="0"/>
    <n v="4"/>
    <n v="3"/>
    <n v="4"/>
    <n v="4"/>
    <n v="6"/>
    <x v="0"/>
    <x v="0"/>
    <x v="0"/>
    <x v="0"/>
    <x v="0"/>
    <x v="0"/>
    <n v="25"/>
    <x v="59"/>
    <x v="3"/>
    <x v="3"/>
    <x v="0"/>
    <x v="0"/>
    <x v="0"/>
    <x v="0"/>
    <x v="0"/>
    <x v="0"/>
    <n v="622.88178528347419"/>
    <x v="0"/>
    <n v="527.258142340169"/>
    <x v="3"/>
    <n v="15"/>
    <n v="1101"/>
  </r>
  <r>
    <x v="847"/>
    <x v="847"/>
    <n v="7210"/>
    <x v="2"/>
    <x v="0"/>
    <x v="18"/>
    <x v="0"/>
    <n v="0"/>
    <n v="0"/>
    <n v="0"/>
    <n v="0"/>
    <n v="0"/>
    <n v="40"/>
    <n v="63"/>
    <n v="24"/>
    <n v="11"/>
    <n v="38"/>
    <n v="8"/>
    <n v="39"/>
    <n v="39"/>
    <n v="20"/>
    <n v="41"/>
    <n v="49"/>
    <n v="45"/>
    <n v="70"/>
    <x v="0"/>
    <x v="0"/>
    <x v="0"/>
    <x v="0"/>
    <x v="0"/>
    <x v="0"/>
    <n v="40"/>
    <x v="157"/>
    <x v="3"/>
    <x v="3"/>
    <x v="0"/>
    <x v="0"/>
    <x v="0"/>
    <x v="0"/>
    <x v="0"/>
    <x v="0"/>
    <n v="1144.9318746455788"/>
    <x v="0"/>
    <n v="969.16408152301653"/>
    <x v="3"/>
    <n v="194"/>
    <n v="2023.7708402583894"/>
  </r>
  <r>
    <x v="848"/>
    <x v="848"/>
    <n v="6357"/>
    <x v="4"/>
    <x v="2"/>
    <x v="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98.55488540410147"/>
    <x v="0"/>
    <n v="506.66586248492166"/>
    <x v="3"/>
    <n v="0"/>
    <n v="1058"/>
  </r>
  <r>
    <x v="849"/>
    <x v="849"/>
    <n v="9444"/>
    <x v="2"/>
    <x v="2"/>
    <x v="6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2.76115802171296"/>
    <x v="0"/>
    <n v="417.11338962605555"/>
    <x v="3"/>
    <n v="0"/>
    <n v="871"/>
  </r>
  <r>
    <x v="850"/>
    <x v="850"/>
    <n v="5693"/>
    <x v="2"/>
    <x v="2"/>
    <x v="6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2.76115802171296"/>
    <x v="0"/>
    <n v="417.11338962605555"/>
    <x v="3"/>
    <n v="0"/>
    <n v="871"/>
  </r>
  <r>
    <x v="851"/>
    <x v="851"/>
    <n v="3733"/>
    <x v="2"/>
    <x v="2"/>
    <x v="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44.9318746455788"/>
    <x v="0"/>
    <n v="969.16408152301653"/>
    <x v="3"/>
    <n v="0"/>
    <n v="2023.7708402583894"/>
  </r>
  <r>
    <x v="852"/>
    <x v="852"/>
    <n v="7857"/>
    <x v="4"/>
    <x v="2"/>
    <x v="3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568.3328938505463"/>
    <x v="0"/>
    <n v="1327.5653707007823"/>
    <x v="3"/>
    <n v="0"/>
    <n v="2772.1705095993661"/>
  </r>
  <r>
    <x v="853"/>
    <x v="853"/>
    <n v="5401"/>
    <x v="2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37.8857683417605"/>
    <x v="0"/>
    <n v="1894.3297442040061"/>
    <x v="3"/>
    <n v="0"/>
    <n v="3955.6658890305312"/>
  </r>
  <r>
    <x v="854"/>
    <x v="854"/>
    <n v="9876"/>
    <x v="4"/>
    <x v="2"/>
    <x v="3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568.3328938505463"/>
    <x v="0"/>
    <n v="1327.5653707007823"/>
    <x v="3"/>
    <n v="0"/>
    <n v="2772.1705095993661"/>
  </r>
  <r>
    <x v="855"/>
    <x v="855"/>
    <n v="7923"/>
    <x v="4"/>
    <x v="2"/>
    <x v="3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568.3328938505463"/>
    <x v="0"/>
    <n v="1327.5653707007823"/>
    <x v="3"/>
    <n v="0"/>
    <n v="2772.1705095993661"/>
  </r>
  <r>
    <x v="856"/>
    <x v="856"/>
    <n v="10446"/>
    <x v="4"/>
    <x v="2"/>
    <x v="3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568.3328938505463"/>
    <x v="0"/>
    <n v="1327.5653707007823"/>
    <x v="3"/>
    <n v="0"/>
    <n v="2772.1705095993661"/>
  </r>
  <r>
    <x v="857"/>
    <x v="857"/>
    <n v="5555"/>
    <x v="8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37.8857683417605"/>
    <x v="0"/>
    <n v="1894.3297442040061"/>
    <x v="3"/>
    <n v="0"/>
    <n v="3955.6658890305312"/>
  </r>
  <r>
    <x v="858"/>
    <x v="858"/>
    <n v="9117"/>
    <x v="2"/>
    <x v="2"/>
    <x v="9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93.26294401955883"/>
    <x v="0"/>
    <n v="78.945391845980495"/>
    <x v="3"/>
    <n v="0"/>
    <n v="164.85070488745043"/>
  </r>
  <r>
    <x v="859"/>
    <x v="859"/>
    <n v="5521"/>
    <x v="4"/>
    <x v="0"/>
    <x v="160"/>
    <x v="0"/>
    <n v="0"/>
    <n v="3"/>
    <n v="0"/>
    <n v="0"/>
    <n v="0"/>
    <n v="3"/>
    <n v="3"/>
    <n v="3"/>
    <n v="0"/>
    <n v="3"/>
    <n v="0"/>
    <n v="0"/>
    <n v="0"/>
    <n v="4"/>
    <n v="4"/>
    <n v="2"/>
    <n v="3"/>
    <n v="1"/>
    <x v="0"/>
    <x v="0"/>
    <x v="0"/>
    <x v="0"/>
    <x v="0"/>
    <x v="0"/>
    <n v="6"/>
    <x v="65"/>
    <x v="3"/>
    <x v="3"/>
    <x v="0"/>
    <x v="0"/>
    <x v="0"/>
    <x v="0"/>
    <x v="0"/>
    <x v="0"/>
    <n v="263.43063914408418"/>
    <x v="0"/>
    <n v="222.9892617061864"/>
    <x v="3"/>
    <n v="13"/>
    <n v="465.63752633357302"/>
  </r>
  <r>
    <x v="860"/>
    <x v="860"/>
    <n v="6489"/>
    <x v="2"/>
    <x v="2"/>
    <x v="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60.24125452352234"/>
    <x v="0"/>
    <n v="220.28950542822682"/>
    <x v="3"/>
    <n v="0"/>
    <n v="460"/>
  </r>
  <r>
    <x v="861"/>
    <x v="861"/>
    <n v="6031"/>
    <x v="9"/>
    <x v="2"/>
    <x v="5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7.52155390431955"/>
    <x v="0"/>
    <n v="421.14297846485044"/>
    <x v="3"/>
    <n v="0"/>
    <n v="879.41443110166495"/>
  </r>
  <r>
    <x v="862"/>
    <x v="862"/>
    <n v="9651"/>
    <x v="7"/>
    <x v="2"/>
    <x v="19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34.04254364817157"/>
    <x v="0"/>
    <n v="198.112771488964"/>
    <x v="3"/>
    <n v="0"/>
    <n v="413.69140444420941"/>
  </r>
  <r>
    <x v="863"/>
    <x v="863"/>
    <n v="9065"/>
    <x v="8"/>
    <x v="2"/>
    <x v="5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7.52155390431955"/>
    <x v="0"/>
    <n v="421.14297846485044"/>
    <x v="3"/>
    <n v="0"/>
    <n v="879.41443110166495"/>
  </r>
  <r>
    <x v="864"/>
    <x v="864"/>
    <n v="9453"/>
    <x v="7"/>
    <x v="2"/>
    <x v="15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33.46636551868073"/>
    <x v="0"/>
    <n v="282.27323477807306"/>
    <x v="3"/>
    <n v="0"/>
    <n v="589.4320192217192"/>
  </r>
  <r>
    <x v="865"/>
    <x v="865"/>
    <n v="7348"/>
    <x v="7"/>
    <x v="2"/>
    <x v="14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45.66827503015685"/>
    <x v="0"/>
    <n v="292.60193003618821"/>
    <x v="3"/>
    <n v="0"/>
    <n v="611"/>
  </r>
  <r>
    <x v="866"/>
    <x v="866"/>
    <n v="6606"/>
    <x v="9"/>
    <x v="2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36.828068686322"/>
    <x v="0"/>
    <n v="1470.193482448763"/>
    <x v="3"/>
    <n v="0"/>
    <n v="3070.0009998741166"/>
  </r>
  <r>
    <x v="867"/>
    <x v="867"/>
    <n v="5084"/>
    <x v="9"/>
    <x v="0"/>
    <x v="42"/>
    <x v="1"/>
    <n v="0"/>
    <n v="0"/>
    <n v="0"/>
    <n v="0"/>
    <n v="0"/>
    <n v="6"/>
    <n v="0"/>
    <n v="0"/>
    <n v="1"/>
    <n v="1"/>
    <n v="11"/>
    <n v="0"/>
    <n v="7"/>
    <n v="0"/>
    <n v="0"/>
    <n v="9"/>
    <n v="15"/>
    <n v="2"/>
    <x v="0"/>
    <x v="0"/>
    <x v="0"/>
    <x v="0"/>
    <x v="0"/>
    <x v="0"/>
    <n v="6"/>
    <x v="95"/>
    <x v="3"/>
    <x v="3"/>
    <x v="0"/>
    <x v="0"/>
    <x v="0"/>
    <x v="0"/>
    <x v="0"/>
    <x v="0"/>
    <n v="6359.5042219541629"/>
    <x v="1"/>
    <n v="5383.2050663449945"/>
    <x v="3"/>
    <n v="31"/>
    <n v="11241"/>
  </r>
  <r>
    <x v="868"/>
    <x v="868"/>
    <n v="3736"/>
    <x v="5"/>
    <x v="1"/>
    <x v="6"/>
    <x v="0"/>
    <n v="0"/>
    <n v="6"/>
    <n v="2"/>
    <n v="2"/>
    <n v="0"/>
    <n v="0"/>
    <n v="-1"/>
    <n v="0"/>
    <n v="0"/>
    <n v="0"/>
    <n v="0"/>
    <n v="0"/>
    <n v="0"/>
    <n v="0"/>
    <n v="0"/>
    <n v="0"/>
    <n v="0"/>
    <n v="0"/>
    <x v="0"/>
    <x v="0"/>
    <x v="0"/>
    <x v="0"/>
    <x v="0"/>
    <x v="0"/>
    <n v="10"/>
    <x v="7"/>
    <x v="3"/>
    <x v="3"/>
    <x v="1"/>
    <x v="1"/>
    <x v="0"/>
    <x v="1"/>
    <x v="0"/>
    <x v="0"/>
    <n v="1709.6718938480099"/>
    <x v="0"/>
    <n v="1447.2062726176118"/>
    <x v="3"/>
    <n v="0"/>
    <n v="3022"/>
  </r>
  <r>
    <x v="869"/>
    <x v="869"/>
    <n v="6465"/>
    <x v="4"/>
    <x v="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0"/>
    <n v="0"/>
    <x v="3"/>
    <n v="0"/>
    <n v="0"/>
  </r>
  <r>
    <x v="870"/>
    <x v="870"/>
    <n v="6563"/>
    <x v="4"/>
    <x v="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0"/>
    <n v="0"/>
    <x v="3"/>
    <n v="0"/>
    <n v="0"/>
  </r>
  <r>
    <x v="871"/>
    <x v="871"/>
    <n v="5578"/>
    <x v="9"/>
    <x v="2"/>
    <x v="4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359.5042219541629"/>
    <x v="1"/>
    <n v="5383.2050663449945"/>
    <x v="3"/>
    <n v="0"/>
    <n v="11241"/>
  </r>
  <r>
    <x v="872"/>
    <x v="872"/>
    <n v="8787"/>
    <x v="4"/>
    <x v="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0"/>
    <n v="0"/>
    <x v="3"/>
    <n v="0"/>
    <n v="0"/>
  </r>
  <r>
    <x v="873"/>
    <x v="873"/>
    <n v="10947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74"/>
    <x v="874"/>
    <n v="1033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75"/>
    <x v="875"/>
    <n v="7103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76"/>
    <x v="876"/>
    <n v="7258"/>
    <x v="9"/>
    <x v="2"/>
    <x v="4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359.5042219541629"/>
    <x v="1"/>
    <n v="5383.2050663449945"/>
    <x v="3"/>
    <n v="0"/>
    <n v="11241"/>
  </r>
  <r>
    <x v="877"/>
    <x v="877"/>
    <n v="7644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78"/>
    <x v="878"/>
    <n v="4966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79"/>
    <x v="879"/>
    <n v="3929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80"/>
    <x v="880"/>
    <n v="6233"/>
    <x v="8"/>
    <x v="2"/>
    <x v="4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359.5042219541629"/>
    <x v="1"/>
    <n v="5383.2050663449945"/>
    <x v="3"/>
    <n v="0"/>
    <n v="11241"/>
  </r>
  <r>
    <x v="881"/>
    <x v="881"/>
    <n v="359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82"/>
    <x v="882"/>
    <n v="6154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83"/>
    <x v="883"/>
    <n v="7627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84"/>
    <x v="884"/>
    <n v="5891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85"/>
    <x v="885"/>
    <n v="8467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86"/>
    <x v="886"/>
    <n v="6531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87"/>
    <x v="887"/>
    <n v="6509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88"/>
    <x v="888"/>
    <n v="8176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89"/>
    <x v="889"/>
    <n v="11453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90"/>
    <x v="890"/>
    <n v="7548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91"/>
    <x v="891"/>
    <n v="8100"/>
    <x v="4"/>
    <x v="2"/>
    <x v="3"/>
    <x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892"/>
    <x v="892"/>
    <n v="6401"/>
    <x v="8"/>
    <x v="2"/>
    <x v="4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359.5042219541629"/>
    <x v="1"/>
    <n v="5383.2050663449945"/>
    <x v="3"/>
    <n v="0"/>
    <n v="11241"/>
  </r>
  <r>
    <x v="893"/>
    <x v="893"/>
    <n v="3398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94"/>
    <x v="894"/>
    <n v="7038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95"/>
    <x v="895"/>
    <n v="5553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96"/>
    <x v="896"/>
    <n v="3593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97"/>
    <x v="897"/>
    <n v="6194"/>
    <x v="7"/>
    <x v="1"/>
    <x v="3"/>
    <x v="0"/>
    <n v="1"/>
    <n v="0"/>
    <n v="0"/>
    <n v="1"/>
    <n v="0"/>
    <n v="0"/>
    <n v="0"/>
    <n v="0"/>
    <n v="0"/>
    <n v="0"/>
    <n v="1"/>
    <n v="0"/>
    <n v="0"/>
    <n v="2"/>
    <n v="0"/>
    <n v="0"/>
    <n v="0"/>
    <n v="0"/>
    <x v="0"/>
    <x v="0"/>
    <x v="0"/>
    <x v="0"/>
    <x v="0"/>
    <x v="0"/>
    <n v="2"/>
    <x v="30"/>
    <x v="3"/>
    <x v="3"/>
    <x v="1"/>
    <x v="0"/>
    <x v="0"/>
    <x v="1"/>
    <x v="0"/>
    <x v="0"/>
    <n v="78694.692400482527"/>
    <x v="1"/>
    <n v="66613.630880579018"/>
    <x v="3"/>
    <n v="2"/>
    <n v="139100"/>
  </r>
  <r>
    <x v="898"/>
    <x v="898"/>
    <n v="4246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899"/>
    <x v="899"/>
    <n v="8061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00"/>
    <x v="900"/>
    <n v="10019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01"/>
    <x v="901"/>
    <n v="6452"/>
    <x v="8"/>
    <x v="2"/>
    <x v="4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359.5042219541629"/>
    <x v="1"/>
    <n v="5383.2050663449945"/>
    <x v="3"/>
    <n v="0"/>
    <n v="11241"/>
  </r>
  <r>
    <x v="902"/>
    <x v="902"/>
    <n v="3748"/>
    <x v="5"/>
    <x v="0"/>
    <x v="6"/>
    <x v="0"/>
    <n v="0"/>
    <n v="3"/>
    <n v="5"/>
    <n v="6"/>
    <n v="0"/>
    <n v="0"/>
    <n v="3"/>
    <n v="3"/>
    <n v="3"/>
    <n v="6"/>
    <n v="5"/>
    <n v="4"/>
    <n v="3"/>
    <n v="0"/>
    <n v="6"/>
    <n v="4"/>
    <n v="4"/>
    <n v="3"/>
    <x v="0"/>
    <x v="0"/>
    <x v="0"/>
    <x v="0"/>
    <x v="0"/>
    <x v="0"/>
    <n v="14"/>
    <x v="75"/>
    <x v="3"/>
    <x v="3"/>
    <x v="0"/>
    <x v="0"/>
    <x v="0"/>
    <x v="1"/>
    <x v="0"/>
    <x v="0"/>
    <n v="1709.6718938480099"/>
    <x v="0"/>
    <n v="1447.2062726176118"/>
    <x v="3"/>
    <n v="17"/>
    <n v="3022"/>
  </r>
  <r>
    <x v="903"/>
    <x v="903"/>
    <n v="7879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04"/>
    <x v="904"/>
    <n v="9060"/>
    <x v="2"/>
    <x v="2"/>
    <x v="6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2.76115802171296"/>
    <x v="0"/>
    <n v="417.11338962605555"/>
    <x v="3"/>
    <n v="0"/>
    <n v="871"/>
  </r>
  <r>
    <x v="905"/>
    <x v="905"/>
    <n v="7809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06"/>
    <x v="906"/>
    <n v="667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07"/>
    <x v="907"/>
    <n v="11312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08"/>
    <x v="908"/>
    <n v="577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09"/>
    <x v="909"/>
    <n v="6439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10"/>
    <x v="910"/>
    <n v="6110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11"/>
    <x v="911"/>
    <n v="1045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12"/>
    <x v="912"/>
    <n v="590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13"/>
    <x v="913"/>
    <n v="11452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14"/>
    <x v="914"/>
    <n v="951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15"/>
    <x v="915"/>
    <n v="10833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16"/>
    <x v="916"/>
    <n v="5154"/>
    <x v="6"/>
    <x v="0"/>
    <x v="69"/>
    <x v="0"/>
    <n v="0"/>
    <n v="0"/>
    <n v="0"/>
    <n v="0"/>
    <n v="5"/>
    <n v="0"/>
    <n v="0"/>
    <n v="0"/>
    <n v="3"/>
    <n v="3"/>
    <n v="2"/>
    <n v="2"/>
    <n v="3"/>
    <n v="1"/>
    <n v="4"/>
    <n v="4"/>
    <n v="5"/>
    <n v="3"/>
    <x v="0"/>
    <x v="0"/>
    <x v="0"/>
    <x v="0"/>
    <x v="0"/>
    <x v="0"/>
    <n v="5"/>
    <x v="75"/>
    <x v="3"/>
    <x v="3"/>
    <x v="0"/>
    <x v="0"/>
    <x v="0"/>
    <x v="1"/>
    <x v="0"/>
    <x v="0"/>
    <n v="752.43667068757554"/>
    <x v="0"/>
    <n v="636.92400482509061"/>
    <x v="3"/>
    <n v="17"/>
    <n v="1330"/>
  </r>
  <r>
    <x v="917"/>
    <x v="917"/>
    <n v="3175"/>
    <x v="6"/>
    <x v="0"/>
    <x v="70"/>
    <x v="0"/>
    <n v="4"/>
    <n v="4"/>
    <n v="0"/>
    <n v="10"/>
    <n v="6"/>
    <n v="12"/>
    <n v="13"/>
    <n v="3"/>
    <n v="3"/>
    <n v="13"/>
    <n v="5"/>
    <n v="2"/>
    <n v="7"/>
    <n v="7"/>
    <n v="7"/>
    <n v="2"/>
    <n v="7"/>
    <n v="0"/>
    <x v="0"/>
    <x v="0"/>
    <x v="0"/>
    <x v="0"/>
    <x v="0"/>
    <x v="0"/>
    <n v="36"/>
    <x v="127"/>
    <x v="3"/>
    <x v="3"/>
    <x v="1"/>
    <x v="0"/>
    <x v="0"/>
    <x v="0"/>
    <x v="0"/>
    <x v="0"/>
    <n v="452.59348612786494"/>
    <x v="0"/>
    <n v="383.11218335343796"/>
    <x v="3"/>
    <n v="30"/>
    <n v="800"/>
  </r>
  <r>
    <x v="918"/>
    <x v="918"/>
    <n v="7404"/>
    <x v="6"/>
    <x v="2"/>
    <x v="12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34.89231990347511"/>
    <x v="0"/>
    <n v="198.83209168801625"/>
    <x v="3"/>
    <n v="0"/>
    <n v="415.19346098076937"/>
  </r>
  <r>
    <x v="919"/>
    <x v="919"/>
    <n v="1080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20"/>
    <x v="920"/>
    <n v="890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21"/>
    <x v="921"/>
    <n v="608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22"/>
    <x v="922"/>
    <n v="834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23"/>
    <x v="923"/>
    <n v="11116"/>
    <x v="5"/>
    <x v="0"/>
    <x v="77"/>
    <x v="0"/>
    <n v="0"/>
    <n v="0"/>
    <n v="0"/>
    <n v="0"/>
    <n v="0"/>
    <n v="0"/>
    <n v="0"/>
    <n v="0"/>
    <n v="0"/>
    <n v="0"/>
    <n v="0"/>
    <n v="0"/>
    <n v="0"/>
    <n v="0"/>
    <n v="4"/>
    <n v="5"/>
    <n v="3"/>
    <n v="0"/>
    <x v="0"/>
    <x v="0"/>
    <x v="0"/>
    <x v="0"/>
    <x v="0"/>
    <x v="0"/>
    <n v="0"/>
    <x v="32"/>
    <x v="3"/>
    <x v="3"/>
    <x v="1"/>
    <x v="0"/>
    <x v="1"/>
    <x v="1"/>
    <x v="0"/>
    <x v="0"/>
    <n v="611.00120627261765"/>
    <x v="0"/>
    <n v="517.20144752714123"/>
    <x v="3"/>
    <n v="12"/>
    <n v="1080"/>
  </r>
  <r>
    <x v="924"/>
    <x v="924"/>
    <n v="6491"/>
    <x v="5"/>
    <x v="2"/>
    <x v="14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35.82257147267566"/>
    <x v="0"/>
    <n v="114.97134514851223"/>
    <x v="3"/>
    <n v="0"/>
    <n v="240.07870309349275"/>
  </r>
  <r>
    <x v="925"/>
    <x v="925"/>
    <n v="731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26"/>
    <x v="926"/>
    <n v="4721"/>
    <x v="2"/>
    <x v="2"/>
    <x v="3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388.8962605548857"/>
    <x v="0"/>
    <n v="1175.6755126658627"/>
    <x v="3"/>
    <n v="0"/>
    <n v="2455"/>
  </r>
  <r>
    <x v="927"/>
    <x v="927"/>
    <n v="6072"/>
    <x v="5"/>
    <x v="2"/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67.6911942098916"/>
    <x v="0"/>
    <n v="988.42943305186986"/>
    <x v="3"/>
    <n v="0"/>
    <n v="2064"/>
  </r>
  <r>
    <x v="928"/>
    <x v="928"/>
    <n v="7563"/>
    <x v="5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09.6718938480099"/>
    <x v="0"/>
    <n v="1447.2062726176118"/>
    <x v="3"/>
    <n v="0"/>
    <n v="3022"/>
  </r>
  <r>
    <x v="929"/>
    <x v="929"/>
    <n v="4988"/>
    <x v="8"/>
    <x v="2"/>
    <x v="16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96.58504221954166"/>
    <x v="0"/>
    <n v="335.70205066345"/>
    <x v="3"/>
    <n v="0"/>
    <n v="701"/>
  </r>
  <r>
    <x v="930"/>
    <x v="930"/>
    <n v="9728"/>
    <x v="8"/>
    <x v="2"/>
    <x v="1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33.61765552051983"/>
    <x v="0"/>
    <n v="197.75311138943789"/>
    <x v="3"/>
    <n v="0"/>
    <n v="412.94037617592943"/>
  </r>
  <r>
    <x v="931"/>
    <x v="931"/>
    <n v="4217"/>
    <x v="1"/>
    <x v="2"/>
    <x v="8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409.0190775258643"/>
    <x v="0"/>
    <n v="2885.6728651977996"/>
    <x v="3"/>
    <n v="0"/>
    <n v="6025.7501391661854"/>
  </r>
  <r>
    <x v="932"/>
    <x v="932"/>
    <n v="6444"/>
    <x v="1"/>
    <x v="2"/>
    <x v="8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409.0190775258643"/>
    <x v="0"/>
    <n v="2885.6728651977996"/>
    <x v="3"/>
    <n v="0"/>
    <n v="6025.7501391661854"/>
  </r>
  <r>
    <x v="933"/>
    <x v="933"/>
    <n v="9259"/>
    <x v="8"/>
    <x v="2"/>
    <x v="8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409.0190775258643"/>
    <x v="0"/>
    <n v="2885.6728651977996"/>
    <x v="3"/>
    <n v="0"/>
    <n v="6025.7501391661854"/>
  </r>
  <r>
    <x v="934"/>
    <x v="934"/>
    <n v="3617"/>
    <x v="3"/>
    <x v="2"/>
    <x v="1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40.25491493515358"/>
    <x v="0"/>
    <n v="372.66780645896796"/>
    <x v="3"/>
    <n v="0"/>
    <n v="778.19045731608162"/>
  </r>
  <r>
    <x v="935"/>
    <x v="935"/>
    <n v="3760"/>
    <x v="8"/>
    <x v="2"/>
    <x v="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55.98793727382395"/>
    <x v="0"/>
    <n v="385.9855247285887"/>
    <x v="3"/>
    <n v="0"/>
    <n v="806"/>
  </r>
  <r>
    <x v="936"/>
    <x v="936"/>
    <n v="9194"/>
    <x v="7"/>
    <x v="2"/>
    <x v="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396.0149665161525"/>
    <x v="0"/>
    <n v="2028.1832445776388"/>
    <x v="3"/>
    <n v="0"/>
    <n v="4235.173576208721"/>
  </r>
  <r>
    <x v="937"/>
    <x v="937"/>
    <n v="8970"/>
    <x v="5"/>
    <x v="0"/>
    <x v="6"/>
    <x v="0"/>
    <n v="0"/>
    <n v="4"/>
    <n v="0"/>
    <n v="0"/>
    <n v="3"/>
    <n v="6"/>
    <n v="0"/>
    <n v="0"/>
    <n v="3"/>
    <n v="3"/>
    <n v="3"/>
    <n v="2"/>
    <n v="1"/>
    <n v="3"/>
    <n v="1"/>
    <n v="1"/>
    <n v="0"/>
    <n v="6"/>
    <x v="0"/>
    <x v="0"/>
    <x v="0"/>
    <x v="0"/>
    <x v="0"/>
    <x v="0"/>
    <n v="13"/>
    <x v="32"/>
    <x v="3"/>
    <x v="3"/>
    <x v="0"/>
    <x v="0"/>
    <x v="0"/>
    <x v="0"/>
    <x v="0"/>
    <x v="0"/>
    <n v="1709.6718938480099"/>
    <x v="0"/>
    <n v="1447.2062726176118"/>
    <x v="3"/>
    <n v="6"/>
    <n v="3022"/>
  </r>
  <r>
    <x v="938"/>
    <x v="938"/>
    <n v="3918"/>
    <x v="7"/>
    <x v="2"/>
    <x v="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396.0149665161525"/>
    <x v="0"/>
    <n v="2028.1832445776388"/>
    <x v="3"/>
    <n v="0"/>
    <n v="4235.173576208721"/>
  </r>
  <r>
    <x v="939"/>
    <x v="939"/>
    <n v="8666"/>
    <x v="7"/>
    <x v="2"/>
    <x v="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396.0149665161525"/>
    <x v="0"/>
    <n v="2028.1832445776388"/>
    <x v="3"/>
    <n v="0"/>
    <n v="4235.173576208721"/>
  </r>
  <r>
    <x v="940"/>
    <x v="940"/>
    <n v="5598"/>
    <x v="7"/>
    <x v="0"/>
    <x v="22"/>
    <x v="0"/>
    <n v="12"/>
    <n v="8"/>
    <n v="0"/>
    <n v="4"/>
    <n v="3"/>
    <n v="3"/>
    <n v="9"/>
    <n v="4"/>
    <n v="3"/>
    <n v="12"/>
    <n v="6"/>
    <n v="3"/>
    <n v="4"/>
    <n v="0"/>
    <n v="6"/>
    <n v="4"/>
    <n v="8"/>
    <n v="3"/>
    <x v="0"/>
    <x v="0"/>
    <x v="0"/>
    <x v="0"/>
    <x v="0"/>
    <x v="0"/>
    <n v="30"/>
    <x v="110"/>
    <x v="3"/>
    <x v="3"/>
    <x v="0"/>
    <x v="0"/>
    <x v="0"/>
    <x v="0"/>
    <x v="0"/>
    <x v="0"/>
    <n v="2396.0149665161525"/>
    <x v="0"/>
    <n v="2028.1832445776388"/>
    <x v="3"/>
    <n v="22"/>
    <n v="4235.173576208721"/>
  </r>
  <r>
    <x v="941"/>
    <x v="941"/>
    <n v="6793"/>
    <x v="8"/>
    <x v="2"/>
    <x v="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12.19297725822764"/>
    <x v="0"/>
    <n v="518.2102600671991"/>
    <x v="3"/>
    <n v="0"/>
    <n v="1082.1065632133702"/>
  </r>
  <r>
    <x v="942"/>
    <x v="942"/>
    <n v="6332"/>
    <x v="8"/>
    <x v="2"/>
    <x v="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12.19297725822764"/>
    <x v="0"/>
    <n v="518.2102600671991"/>
    <x v="3"/>
    <n v="0"/>
    <n v="1082.1065632133702"/>
  </r>
  <r>
    <x v="943"/>
    <x v="943"/>
    <n v="1094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44"/>
    <x v="944"/>
    <n v="447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45"/>
    <x v="945"/>
    <n v="523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46"/>
    <x v="946"/>
    <n v="920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47"/>
    <x v="947"/>
    <n v="514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48"/>
    <x v="948"/>
    <n v="1038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49"/>
    <x v="949"/>
    <n v="713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50"/>
    <x v="950"/>
    <n v="8761"/>
    <x v="1"/>
    <x v="0"/>
    <x v="3"/>
    <x v="0"/>
    <n v="0"/>
    <n v="0"/>
    <n v="0"/>
    <n v="0"/>
    <n v="0"/>
    <n v="0"/>
    <n v="0"/>
    <n v="0"/>
    <n v="0"/>
    <n v="0"/>
    <n v="0"/>
    <n v="5"/>
    <n v="10"/>
    <n v="10"/>
    <n v="20"/>
    <n v="29"/>
    <n v="35"/>
    <n v="51"/>
    <x v="0"/>
    <x v="0"/>
    <x v="0"/>
    <x v="0"/>
    <x v="0"/>
    <x v="0"/>
    <n v="0"/>
    <x v="158"/>
    <x v="3"/>
    <x v="3"/>
    <x v="0"/>
    <x v="0"/>
    <x v="1"/>
    <x v="1"/>
    <x v="0"/>
    <x v="0"/>
    <n v="78694.692400482527"/>
    <x v="1"/>
    <n v="66613.630880579018"/>
    <x v="3"/>
    <n v="104"/>
    <n v="139100"/>
  </r>
  <r>
    <x v="951"/>
    <x v="951"/>
    <n v="404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52"/>
    <x v="952"/>
    <n v="934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53"/>
    <x v="953"/>
    <n v="1017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54"/>
    <x v="954"/>
    <n v="404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55"/>
    <x v="955"/>
    <n v="8763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56"/>
    <x v="956"/>
    <n v="710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57"/>
    <x v="957"/>
    <n v="4940"/>
    <x v="7"/>
    <x v="2"/>
    <x v="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396.0149665161525"/>
    <x v="0"/>
    <n v="2028.1832445776388"/>
    <x v="3"/>
    <n v="0"/>
    <n v="4235.173576208721"/>
  </r>
  <r>
    <x v="958"/>
    <x v="958"/>
    <n v="746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59"/>
    <x v="959"/>
    <n v="609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60"/>
    <x v="960"/>
    <n v="685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61"/>
    <x v="961"/>
    <n v="836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62"/>
    <x v="962"/>
    <n v="923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63"/>
    <x v="963"/>
    <n v="3527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64"/>
    <x v="964"/>
    <n v="735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65"/>
    <x v="965"/>
    <n v="705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66"/>
    <x v="966"/>
    <n v="4973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67"/>
    <x v="967"/>
    <n v="405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68"/>
    <x v="968"/>
    <n v="314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69"/>
    <x v="969"/>
    <n v="906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70"/>
    <x v="970"/>
    <n v="757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71"/>
    <x v="971"/>
    <n v="3262"/>
    <x v="8"/>
    <x v="0"/>
    <x v="3"/>
    <x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x v="0"/>
    <x v="0"/>
    <x v="0"/>
    <x v="0"/>
    <x v="0"/>
    <x v="0"/>
    <n v="0"/>
    <x v="30"/>
    <x v="3"/>
    <x v="3"/>
    <x v="1"/>
    <x v="0"/>
    <x v="1"/>
    <x v="1"/>
    <x v="0"/>
    <x v="0"/>
    <n v="78694.692400482527"/>
    <x v="1"/>
    <n v="66613.630880579018"/>
    <x v="3"/>
    <n v="2"/>
    <n v="139100"/>
  </r>
  <r>
    <x v="972"/>
    <x v="972"/>
    <n v="8011"/>
    <x v="2"/>
    <x v="2"/>
    <x v="3"/>
    <x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973"/>
    <x v="973"/>
    <n v="567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74"/>
    <x v="974"/>
    <n v="990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75"/>
    <x v="975"/>
    <n v="756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76"/>
    <x v="976"/>
    <n v="542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77"/>
    <x v="977"/>
    <n v="376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78"/>
    <x v="978"/>
    <n v="985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79"/>
    <x v="979"/>
    <n v="640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80"/>
    <x v="980"/>
    <n v="997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81"/>
    <x v="981"/>
    <n v="580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82"/>
    <x v="982"/>
    <n v="10677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83"/>
    <x v="983"/>
    <n v="438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84"/>
    <x v="984"/>
    <n v="948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85"/>
    <x v="985"/>
    <n v="779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86"/>
    <x v="986"/>
    <n v="304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87"/>
    <x v="987"/>
    <n v="639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88"/>
    <x v="988"/>
    <n v="3549"/>
    <x v="8"/>
    <x v="1"/>
    <x v="3"/>
    <x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89"/>
    <x v="989"/>
    <n v="746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90"/>
    <x v="990"/>
    <n v="2999"/>
    <x v="8"/>
    <x v="2"/>
    <x v="3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991"/>
    <x v="991"/>
    <n v="917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92"/>
    <x v="992"/>
    <n v="561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93"/>
    <x v="993"/>
    <n v="634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94"/>
    <x v="994"/>
    <n v="799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95"/>
    <x v="995"/>
    <n v="881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96"/>
    <x v="996"/>
    <n v="6445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97"/>
    <x v="997"/>
    <n v="983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98"/>
    <x v="998"/>
    <n v="718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999"/>
    <x v="999"/>
    <n v="362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00"/>
    <x v="1000"/>
    <n v="9267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01"/>
    <x v="1001"/>
    <n v="519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02"/>
    <x v="1002"/>
    <n v="882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03"/>
    <x v="1003"/>
    <n v="757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04"/>
    <x v="1004"/>
    <n v="349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05"/>
    <x v="1005"/>
    <n v="656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06"/>
    <x v="1006"/>
    <n v="419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07"/>
    <x v="1007"/>
    <n v="932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08"/>
    <x v="1008"/>
    <n v="883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09"/>
    <x v="1009"/>
    <n v="1084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10"/>
    <x v="1010"/>
    <n v="1000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11"/>
    <x v="1011"/>
    <n v="583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12"/>
    <x v="1012"/>
    <n v="504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13"/>
    <x v="1013"/>
    <n v="6043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14"/>
    <x v="1014"/>
    <n v="645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15"/>
    <x v="1015"/>
    <n v="654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16"/>
    <x v="1016"/>
    <n v="30113"/>
    <x v="9"/>
    <x v="2"/>
    <x v="4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359.5042219541629"/>
    <x v="1"/>
    <n v="5383.2050663449945"/>
    <x v="3"/>
    <n v="0"/>
    <n v="11241"/>
  </r>
  <r>
    <x v="1017"/>
    <x v="1017"/>
    <n v="674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18"/>
    <x v="1018"/>
    <n v="617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19"/>
    <x v="1019"/>
    <n v="1038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20"/>
    <x v="1020"/>
    <n v="842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21"/>
    <x v="1021"/>
    <n v="6203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22"/>
    <x v="1022"/>
    <n v="351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23"/>
    <x v="1023"/>
    <n v="10394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24"/>
    <x v="1024"/>
    <n v="4827"/>
    <x v="8"/>
    <x v="2"/>
    <x v="2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381.9022919179743"/>
    <x v="0"/>
    <n v="4555.6827503015684"/>
    <x v="3"/>
    <n v="0"/>
    <n v="9513"/>
  </r>
  <r>
    <x v="1025"/>
    <x v="1025"/>
    <n v="28353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26"/>
    <x v="1026"/>
    <n v="538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27"/>
    <x v="1027"/>
    <n v="314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28"/>
    <x v="1028"/>
    <n v="5978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29"/>
    <x v="1029"/>
    <n v="740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30"/>
    <x v="1030"/>
    <n v="777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31"/>
    <x v="1031"/>
    <n v="3743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32"/>
    <x v="1032"/>
    <n v="415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33"/>
    <x v="1033"/>
    <n v="902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34"/>
    <x v="1034"/>
    <n v="570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35"/>
    <x v="1035"/>
    <n v="816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36"/>
    <x v="1036"/>
    <n v="7843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37"/>
    <x v="1037"/>
    <n v="317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38"/>
    <x v="1038"/>
    <n v="8533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39"/>
    <x v="1039"/>
    <n v="8843"/>
    <x v="8"/>
    <x v="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0"/>
    <n v="0"/>
    <x v="3"/>
    <n v="0"/>
    <n v="0"/>
  </r>
  <r>
    <x v="1040"/>
    <x v="1040"/>
    <n v="667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41"/>
    <x v="1041"/>
    <n v="626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42"/>
    <x v="1042"/>
    <n v="490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43"/>
    <x v="1043"/>
    <n v="856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44"/>
    <x v="1044"/>
    <n v="1060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45"/>
    <x v="1045"/>
    <n v="737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46"/>
    <x v="1046"/>
    <n v="784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47"/>
    <x v="1047"/>
    <n v="990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48"/>
    <x v="1048"/>
    <n v="357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49"/>
    <x v="1049"/>
    <n v="1007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50"/>
    <x v="1050"/>
    <n v="833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51"/>
    <x v="1051"/>
    <n v="492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52"/>
    <x v="1052"/>
    <n v="546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53"/>
    <x v="1053"/>
    <n v="530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54"/>
    <x v="1054"/>
    <n v="361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55"/>
    <x v="1055"/>
    <n v="332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56"/>
    <x v="1056"/>
    <n v="8156"/>
    <x v="4"/>
    <x v="0"/>
    <x v="3"/>
    <x v="0"/>
    <n v="0"/>
    <n v="0"/>
    <n v="0"/>
    <n v="0"/>
    <n v="0"/>
    <n v="0"/>
    <n v="0"/>
    <n v="0"/>
    <n v="10"/>
    <n v="10"/>
    <n v="0"/>
    <n v="0"/>
    <n v="0"/>
    <n v="0"/>
    <n v="0"/>
    <n v="11"/>
    <n v="0"/>
    <n v="7"/>
    <x v="0"/>
    <x v="0"/>
    <x v="0"/>
    <x v="0"/>
    <x v="0"/>
    <x v="0"/>
    <n v="0"/>
    <x v="34"/>
    <x v="3"/>
    <x v="3"/>
    <x v="0"/>
    <x v="0"/>
    <x v="1"/>
    <x v="1"/>
    <x v="0"/>
    <x v="0"/>
    <n v="78694.692400482527"/>
    <x v="1"/>
    <n v="66613.630880579018"/>
    <x v="3"/>
    <n v="11"/>
    <n v="139100"/>
  </r>
  <r>
    <x v="1057"/>
    <x v="1057"/>
    <n v="5368"/>
    <x v="7"/>
    <x v="2"/>
    <x v="6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016.0723763570569"/>
    <x v="0"/>
    <n v="860.08685162846814"/>
    <x v="3"/>
    <n v="0"/>
    <n v="1796"/>
  </r>
  <r>
    <x v="1058"/>
    <x v="1058"/>
    <n v="307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59"/>
    <x v="1059"/>
    <n v="695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60"/>
    <x v="1060"/>
    <n v="844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61"/>
    <x v="1061"/>
    <n v="6455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62"/>
    <x v="1062"/>
    <n v="877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63"/>
    <x v="1063"/>
    <n v="375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64"/>
    <x v="1064"/>
    <n v="851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65"/>
    <x v="1065"/>
    <n v="3682"/>
    <x v="8"/>
    <x v="2"/>
    <x v="3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1066"/>
    <x v="1066"/>
    <n v="284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67"/>
    <x v="1067"/>
    <n v="891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68"/>
    <x v="1068"/>
    <n v="0"/>
    <x v="10"/>
    <x v="3"/>
    <x v="1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2"/>
    <n v="0"/>
    <x v="3"/>
    <n v="0"/>
    <n v="0"/>
  </r>
  <r>
    <x v="1069"/>
    <x v="1069"/>
    <n v="884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70"/>
    <x v="1070"/>
    <n v="815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71"/>
    <x v="1071"/>
    <n v="28638"/>
    <x v="7"/>
    <x v="2"/>
    <x v="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396.0149665161525"/>
    <x v="0"/>
    <n v="2028.1832445776388"/>
    <x v="3"/>
    <n v="0"/>
    <n v="4235.173576208721"/>
  </r>
  <r>
    <x v="1072"/>
    <x v="1072"/>
    <n v="8266"/>
    <x v="8"/>
    <x v="1"/>
    <x v="3"/>
    <x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0"/>
    <x v="0"/>
    <x v="0"/>
    <x v="0"/>
    <x v="0"/>
    <x v="0"/>
    <n v="0"/>
    <x v="64"/>
    <x v="3"/>
    <x v="3"/>
    <x v="1"/>
    <x v="0"/>
    <x v="1"/>
    <x v="1"/>
    <x v="0"/>
    <x v="0"/>
    <n v="78694.692400482527"/>
    <x v="1"/>
    <n v="66613.630880579018"/>
    <x v="3"/>
    <n v="1"/>
    <n v="139100"/>
  </r>
  <r>
    <x v="1073"/>
    <x v="1073"/>
    <n v="612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74"/>
    <x v="1074"/>
    <n v="710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75"/>
    <x v="1075"/>
    <n v="584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76"/>
    <x v="1076"/>
    <n v="347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77"/>
    <x v="1077"/>
    <n v="5732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78"/>
    <x v="1078"/>
    <n v="599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79"/>
    <x v="1079"/>
    <n v="596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80"/>
    <x v="1080"/>
    <n v="9173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81"/>
    <x v="1081"/>
    <n v="296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82"/>
    <x v="1082"/>
    <n v="495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83"/>
    <x v="1083"/>
    <n v="735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84"/>
    <x v="1084"/>
    <n v="6556"/>
    <x v="8"/>
    <x v="2"/>
    <x v="3"/>
    <x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085"/>
    <x v="1085"/>
    <n v="7195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86"/>
    <x v="1086"/>
    <n v="8316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87"/>
    <x v="1087"/>
    <n v="5827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88"/>
    <x v="1088"/>
    <n v="942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89"/>
    <x v="1089"/>
    <n v="308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90"/>
    <x v="1090"/>
    <n v="27137"/>
    <x v="8"/>
    <x v="1"/>
    <x v="3"/>
    <x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91"/>
    <x v="1091"/>
    <n v="550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92"/>
    <x v="1092"/>
    <n v="3783"/>
    <x v="8"/>
    <x v="2"/>
    <x v="3"/>
    <x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1093"/>
    <x v="1093"/>
    <n v="980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94"/>
    <x v="1094"/>
    <n v="588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95"/>
    <x v="1095"/>
    <n v="8701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96"/>
    <x v="1096"/>
    <n v="7964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97"/>
    <x v="1097"/>
    <n v="861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098"/>
    <x v="1098"/>
    <n v="10739"/>
    <x v="8"/>
    <x v="0"/>
    <x v="3"/>
    <x v="0"/>
    <n v="1"/>
    <n v="0"/>
    <n v="0"/>
    <n v="1"/>
    <n v="0"/>
    <n v="1"/>
    <n v="0"/>
    <n v="0"/>
    <n v="0"/>
    <n v="1"/>
    <n v="0"/>
    <n v="0"/>
    <n v="0"/>
    <n v="0"/>
    <n v="1"/>
    <n v="0"/>
    <n v="1"/>
    <n v="2"/>
    <x v="0"/>
    <x v="0"/>
    <x v="0"/>
    <x v="0"/>
    <x v="0"/>
    <x v="0"/>
    <n v="3"/>
    <x v="79"/>
    <x v="3"/>
    <x v="3"/>
    <x v="0"/>
    <x v="0"/>
    <x v="0"/>
    <x v="0"/>
    <x v="0"/>
    <x v="0"/>
    <n v="78694.692400482527"/>
    <x v="1"/>
    <n v="66613.630880579018"/>
    <x v="3"/>
    <n v="2"/>
    <n v="139100"/>
  </r>
  <r>
    <x v="1099"/>
    <x v="1099"/>
    <n v="979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00"/>
    <x v="1100"/>
    <n v="10378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01"/>
    <x v="1101"/>
    <n v="6855"/>
    <x v="8"/>
    <x v="2"/>
    <x v="4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80.58745476477691"/>
    <x v="0"/>
    <n v="576.10494571773233"/>
    <x v="3"/>
    <n v="0"/>
    <n v="1203"/>
  </r>
  <r>
    <x v="1102"/>
    <x v="1102"/>
    <n v="3884"/>
    <x v="8"/>
    <x v="2"/>
    <x v="4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80.58745476477691"/>
    <x v="0"/>
    <n v="576.10494571773233"/>
    <x v="3"/>
    <n v="0"/>
    <n v="1203"/>
  </r>
  <r>
    <x v="1103"/>
    <x v="1103"/>
    <n v="6442"/>
    <x v="8"/>
    <x v="2"/>
    <x v="3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388.8962605548857"/>
    <x v="0"/>
    <n v="1175.6755126658627"/>
    <x v="3"/>
    <n v="0"/>
    <n v="2455"/>
  </r>
  <r>
    <x v="1104"/>
    <x v="1104"/>
    <n v="9339"/>
    <x v="8"/>
    <x v="2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88.2157799237695"/>
    <x v="0"/>
    <n v="243.96943417854263"/>
    <x v="3"/>
    <n v="0"/>
    <n v="509.4475086499038"/>
  </r>
  <r>
    <x v="1105"/>
    <x v="1105"/>
    <n v="2856"/>
    <x v="8"/>
    <x v="2"/>
    <x v="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17.92641737032579"/>
    <x v="0"/>
    <n v="607.71170084439086"/>
    <x v="3"/>
    <n v="0"/>
    <n v="1269"/>
  </r>
  <r>
    <x v="1106"/>
    <x v="1106"/>
    <n v="6117"/>
    <x v="8"/>
    <x v="2"/>
    <x v="3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.233021915069969"/>
    <x v="0"/>
    <n v="18.819850107212744"/>
    <x v="3"/>
    <n v="0"/>
    <n v="39.298880954356079"/>
  </r>
  <r>
    <x v="1107"/>
    <x v="1107"/>
    <n v="5080"/>
    <x v="8"/>
    <x v="2"/>
    <x v="16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5.9085151608015"/>
    <x v="0"/>
    <n v="106.57927615956972"/>
    <x v="3"/>
    <n v="0"/>
    <n v="222.5547101669604"/>
  </r>
  <r>
    <x v="1108"/>
    <x v="1108"/>
    <n v="8385"/>
    <x v="8"/>
    <x v="2"/>
    <x v="19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62.65167757672265"/>
    <x v="0"/>
    <n v="222.32988485705519"/>
    <x v="3"/>
    <n v="0"/>
    <n v="464.26064117505979"/>
  </r>
  <r>
    <x v="1109"/>
    <x v="1109"/>
    <n v="6069"/>
    <x v="2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37.8857683417605"/>
    <x v="0"/>
    <n v="1894.3297442040061"/>
    <x v="3"/>
    <n v="0"/>
    <n v="3955.6658890305312"/>
  </r>
  <r>
    <x v="1110"/>
    <x v="1110"/>
    <n v="4895"/>
    <x v="2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37.8857683417605"/>
    <x v="0"/>
    <n v="1894.3297442040061"/>
    <x v="3"/>
    <n v="0"/>
    <n v="3955.6658890305312"/>
  </r>
  <r>
    <x v="1111"/>
    <x v="1111"/>
    <n v="8874"/>
    <x v="8"/>
    <x v="2"/>
    <x v="6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01.85403281870219"/>
    <x v="0"/>
    <n v="509.45853097873089"/>
    <x v="3"/>
    <n v="0"/>
    <n v="1063.8315420185588"/>
  </r>
  <r>
    <x v="1112"/>
    <x v="1112"/>
    <n v="5690"/>
    <x v="8"/>
    <x v="2"/>
    <x v="6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01.85403281870219"/>
    <x v="0"/>
    <n v="509.45853097873089"/>
    <x v="3"/>
    <n v="0"/>
    <n v="1063.8315420185588"/>
  </r>
  <r>
    <x v="1113"/>
    <x v="1113"/>
    <n v="7385"/>
    <x v="7"/>
    <x v="2"/>
    <x v="6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016.0723763570569"/>
    <x v="0"/>
    <n v="860.08685162846814"/>
    <x v="3"/>
    <n v="0"/>
    <n v="1796"/>
  </r>
  <r>
    <x v="1114"/>
    <x v="1114"/>
    <n v="3478"/>
    <x v="8"/>
    <x v="2"/>
    <x v="5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150.950542822678"/>
    <x v="0"/>
    <n v="1820.7406513872138"/>
    <x v="3"/>
    <n v="0"/>
    <n v="3802"/>
  </r>
  <r>
    <x v="1115"/>
    <x v="1115"/>
    <n v="6707"/>
    <x v="8"/>
    <x v="2"/>
    <x v="14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23.78407452254282"/>
    <x v="0"/>
    <n v="104.78097566193922"/>
    <x v="3"/>
    <n v="0"/>
    <n v="218.79956882556073"/>
  </r>
  <r>
    <x v="1116"/>
    <x v="1116"/>
    <n v="7328"/>
    <x v="8"/>
    <x v="2"/>
    <x v="17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05.33361315381308"/>
    <x v="0"/>
    <n v="427.7557450363833"/>
    <x v="3"/>
    <n v="0"/>
    <n v="893.22295374096154"/>
  </r>
  <r>
    <x v="1117"/>
    <x v="1117"/>
    <n v="9464"/>
    <x v="8"/>
    <x v="2"/>
    <x v="1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40.25491493515358"/>
    <x v="0"/>
    <n v="372.66780645896796"/>
    <x v="3"/>
    <n v="0"/>
    <n v="778.19045731608162"/>
  </r>
  <r>
    <x v="1118"/>
    <x v="1118"/>
    <n v="9690"/>
    <x v="8"/>
    <x v="2"/>
    <x v="1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40.25491493515358"/>
    <x v="0"/>
    <n v="372.66780645896796"/>
    <x v="3"/>
    <n v="0"/>
    <n v="778.19045731608162"/>
  </r>
  <r>
    <x v="1119"/>
    <x v="1119"/>
    <n v="7801"/>
    <x v="8"/>
    <x v="2"/>
    <x v="1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40.25491493515358"/>
    <x v="0"/>
    <n v="372.66780645896796"/>
    <x v="3"/>
    <n v="0"/>
    <n v="778.19045731608162"/>
  </r>
  <r>
    <x v="1120"/>
    <x v="1120"/>
    <n v="6383"/>
    <x v="8"/>
    <x v="2"/>
    <x v="2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0"/>
    <n v="0"/>
    <x v="3"/>
    <n v="0"/>
    <n v="0"/>
  </r>
  <r>
    <x v="1121"/>
    <x v="1121"/>
    <n v="5600"/>
    <x v="8"/>
    <x v="2"/>
    <x v="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44.56324106576969"/>
    <x v="0"/>
    <n v="207.01835117934021"/>
    <x v="3"/>
    <n v="0"/>
    <n v="432.28769049791691"/>
  </r>
  <r>
    <x v="1122"/>
    <x v="1122"/>
    <n v="5667"/>
    <x v="7"/>
    <x v="2"/>
    <x v="15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33.46636551868073"/>
    <x v="0"/>
    <n v="282.27323477807306"/>
    <x v="3"/>
    <n v="0"/>
    <n v="589.4320192217192"/>
  </r>
  <r>
    <x v="1123"/>
    <x v="1123"/>
    <n v="9763"/>
    <x v="1"/>
    <x v="2"/>
    <x v="5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84.835996154465803"/>
    <x v="0"/>
    <n v="71.812133205379368"/>
    <x v="3"/>
    <n v="0"/>
    <n v="149.95531089989797"/>
  </r>
  <r>
    <x v="1124"/>
    <x v="1124"/>
    <n v="2997"/>
    <x v="8"/>
    <x v="2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118.614153766845"/>
    <x v="0"/>
    <n v="9411.7053710990131"/>
    <x v="3"/>
    <n v="0"/>
    <n v="19653.158067105996"/>
  </r>
  <r>
    <x v="1125"/>
    <x v="1125"/>
    <n v="7620"/>
    <x v="8"/>
    <x v="2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118.614153766845"/>
    <x v="0"/>
    <n v="9411.7053710990131"/>
    <x v="3"/>
    <n v="0"/>
    <n v="19653.158067105996"/>
  </r>
  <r>
    <x v="1126"/>
    <x v="1126"/>
    <n v="9612"/>
    <x v="6"/>
    <x v="2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118.614153766845"/>
    <x v="0"/>
    <n v="9411.7053710990131"/>
    <x v="3"/>
    <n v="0"/>
    <n v="19653.158067105996"/>
  </r>
  <r>
    <x v="1127"/>
    <x v="1127"/>
    <n v="7539"/>
    <x v="8"/>
    <x v="2"/>
    <x v="2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381.9022919179743"/>
    <x v="0"/>
    <n v="4555.6827503015684"/>
    <x v="3"/>
    <n v="0"/>
    <n v="9513"/>
  </r>
  <r>
    <x v="1128"/>
    <x v="1128"/>
    <n v="8948"/>
    <x v="4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372.806980415914"/>
    <x v="0"/>
    <n v="3701.5018576228522"/>
    <x v="3"/>
    <n v="0"/>
    <n v="7729.3325943812197"/>
  </r>
  <r>
    <x v="1129"/>
    <x v="1129"/>
    <n v="9925"/>
    <x v="8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372.806980415914"/>
    <x v="0"/>
    <n v="3701.5018576228522"/>
    <x v="3"/>
    <n v="0"/>
    <n v="7729.3325943812197"/>
  </r>
  <r>
    <x v="1130"/>
    <x v="1130"/>
    <n v="5991"/>
    <x v="8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372.806980415914"/>
    <x v="0"/>
    <n v="3701.5018576228522"/>
    <x v="3"/>
    <n v="0"/>
    <n v="7729.3325943812197"/>
  </r>
  <r>
    <x v="1131"/>
    <x v="1131"/>
    <n v="7768"/>
    <x v="8"/>
    <x v="2"/>
    <x v="2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0"/>
    <n v="0"/>
    <x v="3"/>
    <n v="0"/>
    <n v="0"/>
  </r>
  <r>
    <x v="1132"/>
    <x v="1132"/>
    <n v="4231"/>
    <x v="8"/>
    <x v="2"/>
    <x v="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.233021915069969"/>
    <x v="0"/>
    <n v="18.819850107212744"/>
    <x v="3"/>
    <n v="0"/>
    <n v="39.298880954356079"/>
  </r>
  <r>
    <x v="1133"/>
    <x v="1133"/>
    <n v="7031"/>
    <x v="8"/>
    <x v="2"/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67.6911942098916"/>
    <x v="0"/>
    <n v="988.42943305186986"/>
    <x v="3"/>
    <n v="0"/>
    <n v="2064"/>
  </r>
  <r>
    <x v="1134"/>
    <x v="1134"/>
    <n v="7493"/>
    <x v="8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09.6718938480099"/>
    <x v="0"/>
    <n v="1447.2062726176118"/>
    <x v="3"/>
    <n v="0"/>
    <n v="3022"/>
  </r>
  <r>
    <x v="1135"/>
    <x v="1135"/>
    <n v="3091"/>
    <x v="8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09.6718938480099"/>
    <x v="0"/>
    <n v="1447.2062726176118"/>
    <x v="3"/>
    <n v="0"/>
    <n v="3022"/>
  </r>
  <r>
    <x v="1136"/>
    <x v="1136"/>
    <n v="8154"/>
    <x v="8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09.6718938480099"/>
    <x v="0"/>
    <n v="1447.2062726176118"/>
    <x v="3"/>
    <n v="0"/>
    <n v="3022"/>
  </r>
  <r>
    <x v="1137"/>
    <x v="1137"/>
    <n v="3305"/>
    <x v="5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09.6718938480099"/>
    <x v="0"/>
    <n v="1447.2062726176118"/>
    <x v="3"/>
    <n v="0"/>
    <n v="3022"/>
  </r>
  <r>
    <x v="1138"/>
    <x v="1138"/>
    <n v="9351"/>
    <x v="5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09.6718938480099"/>
    <x v="0"/>
    <n v="1447.2062726176118"/>
    <x v="3"/>
    <n v="0"/>
    <n v="3022"/>
  </r>
  <r>
    <x v="1139"/>
    <x v="1139"/>
    <n v="3254"/>
    <x v="1"/>
    <x v="1"/>
    <x v="10"/>
    <x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x v="0"/>
    <x v="0"/>
    <x v="0"/>
    <x v="0"/>
    <n v="0"/>
    <x v="64"/>
    <x v="3"/>
    <x v="3"/>
    <x v="1"/>
    <x v="0"/>
    <x v="1"/>
    <x v="1"/>
    <x v="0"/>
    <x v="0"/>
    <n v="4420.4652654008514"/>
    <x v="0"/>
    <n v="3741.8437321196975"/>
    <x v="3"/>
    <n v="1"/>
    <n v="7813.5729318066215"/>
  </r>
  <r>
    <x v="1140"/>
    <x v="1140"/>
    <n v="9014"/>
    <x v="1"/>
    <x v="2"/>
    <x v="1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2.55126658624852"/>
    <x v="0"/>
    <n v="146.06151990349821"/>
    <x v="3"/>
    <n v="0"/>
    <n v="305"/>
  </r>
  <r>
    <x v="1141"/>
    <x v="1141"/>
    <n v="3049"/>
    <x v="8"/>
    <x v="2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001.0289505428229"/>
    <x v="0"/>
    <n v="1693.8347406513874"/>
    <x v="3"/>
    <n v="0"/>
    <n v="3537"/>
  </r>
  <r>
    <x v="1142"/>
    <x v="1142"/>
    <n v="4897"/>
    <x v="1"/>
    <x v="2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001.0289505428229"/>
    <x v="0"/>
    <n v="1693.8347406513874"/>
    <x v="3"/>
    <n v="0"/>
    <n v="3537"/>
  </r>
  <r>
    <x v="1143"/>
    <x v="1143"/>
    <n v="10392"/>
    <x v="1"/>
    <x v="2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001.0289505428229"/>
    <x v="0"/>
    <n v="1693.8347406513874"/>
    <x v="3"/>
    <n v="0"/>
    <n v="3537"/>
  </r>
  <r>
    <x v="1144"/>
    <x v="1144"/>
    <n v="5078"/>
    <x v="1"/>
    <x v="2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001.0289505428229"/>
    <x v="0"/>
    <n v="1693.8347406513874"/>
    <x v="3"/>
    <n v="0"/>
    <n v="3537"/>
  </r>
  <r>
    <x v="1145"/>
    <x v="1145"/>
    <n v="6324"/>
    <x v="7"/>
    <x v="2"/>
    <x v="0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5619.216302882317"/>
    <x v="0"/>
    <n v="4756.5647595826867"/>
    <x v="3"/>
    <n v="0"/>
    <n v="9932.4740193804701"/>
  </r>
  <r>
    <x v="1146"/>
    <x v="1146"/>
    <n v="3024"/>
    <x v="8"/>
    <x v="2"/>
    <x v="1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.2233021915069973"/>
    <x v="0"/>
    <n v="1.8819850107212748"/>
    <x v="3"/>
    <n v="0"/>
    <n v="3.9298880954356084"/>
  </r>
  <r>
    <x v="1147"/>
    <x v="1147"/>
    <n v="9305"/>
    <x v="6"/>
    <x v="0"/>
    <x v="7"/>
    <x v="0"/>
    <n v="0"/>
    <n v="0"/>
    <n v="0"/>
    <n v="0"/>
    <n v="0"/>
    <n v="0"/>
    <n v="0"/>
    <n v="0"/>
    <n v="8"/>
    <n v="8"/>
    <n v="4"/>
    <n v="2"/>
    <n v="3"/>
    <n v="5"/>
    <n v="0"/>
    <n v="7"/>
    <n v="0"/>
    <n v="4"/>
    <x v="0"/>
    <x v="0"/>
    <x v="0"/>
    <x v="0"/>
    <x v="0"/>
    <x v="0"/>
    <n v="0"/>
    <x v="36"/>
    <x v="3"/>
    <x v="3"/>
    <x v="0"/>
    <x v="0"/>
    <x v="1"/>
    <x v="1"/>
    <x v="0"/>
    <x v="0"/>
    <n v="11118.614153766845"/>
    <x v="0"/>
    <n v="9411.7053710990131"/>
    <x v="3"/>
    <n v="15"/>
    <n v="19653.158067105996"/>
  </r>
  <r>
    <x v="1148"/>
    <x v="1148"/>
    <n v="8371"/>
    <x v="6"/>
    <x v="2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118.614153766845"/>
    <x v="0"/>
    <n v="9411.7053710990131"/>
    <x v="3"/>
    <n v="0"/>
    <n v="19653.158067105996"/>
  </r>
  <r>
    <x v="1149"/>
    <x v="1149"/>
    <n v="5286"/>
    <x v="6"/>
    <x v="0"/>
    <x v="7"/>
    <x v="0"/>
    <n v="10"/>
    <n v="9"/>
    <n v="1"/>
    <n v="124"/>
    <n v="5"/>
    <n v="114"/>
    <n v="30"/>
    <n v="0"/>
    <n v="-17"/>
    <n v="7"/>
    <n v="20"/>
    <n v="11"/>
    <n v="48"/>
    <n v="70"/>
    <n v="27"/>
    <n v="31"/>
    <n v="43"/>
    <n v="65"/>
    <x v="0"/>
    <x v="0"/>
    <x v="0"/>
    <x v="0"/>
    <x v="0"/>
    <x v="0"/>
    <n v="263"/>
    <x v="159"/>
    <x v="3"/>
    <x v="3"/>
    <x v="0"/>
    <x v="0"/>
    <x v="0"/>
    <x v="0"/>
    <x v="0"/>
    <x v="0"/>
    <n v="11118.614153766845"/>
    <x v="0"/>
    <n v="9411.7053710990131"/>
    <x v="3"/>
    <n v="219"/>
    <n v="19653.158067105996"/>
  </r>
  <r>
    <x v="1150"/>
    <x v="1150"/>
    <n v="7278"/>
    <x v="6"/>
    <x v="0"/>
    <x v="7"/>
    <x v="0"/>
    <n v="0"/>
    <n v="0"/>
    <n v="0"/>
    <n v="0"/>
    <n v="0"/>
    <n v="0"/>
    <n v="0"/>
    <n v="0"/>
    <n v="0"/>
    <n v="0"/>
    <n v="4"/>
    <n v="12"/>
    <n v="0"/>
    <n v="6"/>
    <n v="25"/>
    <n v="2"/>
    <n v="14"/>
    <n v="2"/>
    <x v="0"/>
    <x v="0"/>
    <x v="0"/>
    <x v="0"/>
    <x v="0"/>
    <x v="0"/>
    <n v="0"/>
    <x v="81"/>
    <x v="3"/>
    <x v="3"/>
    <x v="0"/>
    <x v="0"/>
    <x v="1"/>
    <x v="1"/>
    <x v="0"/>
    <x v="0"/>
    <n v="11118.614153766845"/>
    <x v="0"/>
    <n v="9411.7053710990131"/>
    <x v="3"/>
    <n v="47"/>
    <n v="19653.158067105996"/>
  </r>
  <r>
    <x v="1151"/>
    <x v="1151"/>
    <n v="8771"/>
    <x v="6"/>
    <x v="1"/>
    <x v="7"/>
    <x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118.614153766845"/>
    <x v="0"/>
    <n v="9411.7053710990131"/>
    <x v="3"/>
    <n v="0"/>
    <n v="19653.158067105996"/>
  </r>
  <r>
    <x v="1152"/>
    <x v="1152"/>
    <n v="9544"/>
    <x v="6"/>
    <x v="2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118.614153766845"/>
    <x v="0"/>
    <n v="9411.7053710990131"/>
    <x v="3"/>
    <n v="0"/>
    <n v="19653.158067105996"/>
  </r>
  <r>
    <x v="1153"/>
    <x v="1153"/>
    <n v="5539"/>
    <x v="6"/>
    <x v="2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1118.614153766845"/>
    <x v="0"/>
    <n v="9411.7053710990131"/>
    <x v="3"/>
    <n v="0"/>
    <n v="19653.158067105996"/>
  </r>
  <r>
    <x v="1154"/>
    <x v="1154"/>
    <n v="4916"/>
    <x v="6"/>
    <x v="2"/>
    <x v="8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74.50060313630888"/>
    <x v="0"/>
    <n v="655.60072376357061"/>
    <x v="3"/>
    <n v="0"/>
    <n v="1369"/>
  </r>
  <r>
    <x v="1155"/>
    <x v="1155"/>
    <n v="7008"/>
    <x v="7"/>
    <x v="2"/>
    <x v="4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037.0048250904706"/>
    <x v="0"/>
    <n v="877.80579010856468"/>
    <x v="3"/>
    <n v="0"/>
    <n v="1833"/>
  </r>
  <r>
    <x v="1156"/>
    <x v="1156"/>
    <n v="9992"/>
    <x v="1"/>
    <x v="2"/>
    <x v="8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3409.0190775258643"/>
    <x v="0"/>
    <n v="2885.6728651977996"/>
    <x v="3"/>
    <n v="0"/>
    <n v="6025.7501391661854"/>
  </r>
  <r>
    <x v="1157"/>
    <x v="1157"/>
    <n v="6342"/>
    <x v="1"/>
    <x v="2"/>
    <x v="1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11.80673163439673"/>
    <x v="0"/>
    <n v="179.2905596137644"/>
    <x v="3"/>
    <n v="0"/>
    <n v="374.38759173755835"/>
  </r>
  <r>
    <x v="1158"/>
    <x v="1158"/>
    <n v="3584"/>
    <x v="1"/>
    <x v="2"/>
    <x v="10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09.7334137515079"/>
    <x v="0"/>
    <n v="431.48009650180944"/>
    <x v="3"/>
    <n v="0"/>
    <n v="901"/>
  </r>
  <r>
    <x v="1159"/>
    <x v="1159"/>
    <n v="7743"/>
    <x v="1"/>
    <x v="2"/>
    <x v="20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2.018537636971402"/>
    <x v="0"/>
    <n v="60.96238686967515"/>
    <x v="3"/>
    <n v="0"/>
    <n v="127.29929147345263"/>
  </r>
  <r>
    <x v="1160"/>
    <x v="1160"/>
    <n v="5887"/>
    <x v="7"/>
    <x v="2"/>
    <x v="4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037.0048250904706"/>
    <x v="0"/>
    <n v="877.80579010856468"/>
    <x v="3"/>
    <n v="0"/>
    <n v="1833"/>
  </r>
  <r>
    <x v="1161"/>
    <x v="1161"/>
    <n v="10210"/>
    <x v="1"/>
    <x v="2"/>
    <x v="1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2.55126658624852"/>
    <x v="0"/>
    <n v="146.06151990349821"/>
    <x v="3"/>
    <n v="0"/>
    <n v="305"/>
  </r>
  <r>
    <x v="1162"/>
    <x v="1162"/>
    <n v="4826"/>
    <x v="1"/>
    <x v="2"/>
    <x v="1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72.55126658624852"/>
    <x v="0"/>
    <n v="146.06151990349821"/>
    <x v="3"/>
    <n v="0"/>
    <n v="305"/>
  </r>
  <r>
    <x v="1163"/>
    <x v="1163"/>
    <n v="10909"/>
    <x v="1"/>
    <x v="1"/>
    <x v="86"/>
    <x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39.01568154402901"/>
    <x v="0"/>
    <n v="371.61881785283481"/>
    <x v="3"/>
    <n v="0"/>
    <n v="776"/>
  </r>
  <r>
    <x v="1164"/>
    <x v="1164"/>
    <n v="5722"/>
    <x v="1"/>
    <x v="2"/>
    <x v="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39.01568154402901"/>
    <x v="0"/>
    <n v="371.61881785283481"/>
    <x v="3"/>
    <n v="0"/>
    <n v="776"/>
  </r>
  <r>
    <x v="1165"/>
    <x v="1165"/>
    <n v="8788"/>
    <x v="1"/>
    <x v="2"/>
    <x v="20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59.04978911763791"/>
    <x v="0"/>
    <n v="134.63276392260607"/>
    <x v="3"/>
    <n v="0"/>
    <n v="281.13491509279703"/>
  </r>
  <r>
    <x v="1166"/>
    <x v="1166"/>
    <n v="10869"/>
    <x v="4"/>
    <x v="2"/>
    <x v="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98.55488540410147"/>
    <x v="0"/>
    <n v="506.66586248492166"/>
    <x v="3"/>
    <n v="0"/>
    <n v="1058"/>
  </r>
  <r>
    <x v="1167"/>
    <x v="1167"/>
    <n v="6044"/>
    <x v="2"/>
    <x v="2"/>
    <x v="6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2.76115802171296"/>
    <x v="0"/>
    <n v="417.11338962605555"/>
    <x v="3"/>
    <n v="0"/>
    <n v="871"/>
  </r>
  <r>
    <x v="1168"/>
    <x v="1168"/>
    <n v="9451"/>
    <x v="8"/>
    <x v="2"/>
    <x v="3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568.3328938505463"/>
    <x v="0"/>
    <n v="1327.5653707007823"/>
    <x v="3"/>
    <n v="0"/>
    <n v="2772.1705095993661"/>
  </r>
  <r>
    <x v="1169"/>
    <x v="1169"/>
    <n v="3758"/>
    <x v="8"/>
    <x v="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0"/>
    <n v="0"/>
    <x v="3"/>
    <n v="0"/>
    <n v="0"/>
  </r>
  <r>
    <x v="1170"/>
    <x v="1170"/>
    <n v="6617"/>
    <x v="8"/>
    <x v="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0"/>
    <n v="0"/>
    <x v="3"/>
    <n v="0"/>
    <n v="0"/>
  </r>
  <r>
    <x v="1171"/>
    <x v="1171"/>
    <n v="970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72"/>
    <x v="1172"/>
    <n v="29483"/>
    <x v="3"/>
    <x v="0"/>
    <x v="118"/>
    <x v="0"/>
    <n v="0"/>
    <n v="0"/>
    <n v="0"/>
    <n v="4"/>
    <n v="0"/>
    <n v="4"/>
    <n v="3"/>
    <n v="0"/>
    <n v="3"/>
    <n v="0"/>
    <n v="0"/>
    <n v="0"/>
    <n v="0"/>
    <n v="4"/>
    <n v="3"/>
    <n v="3"/>
    <n v="0"/>
    <n v="5"/>
    <x v="0"/>
    <x v="0"/>
    <x v="0"/>
    <x v="0"/>
    <x v="0"/>
    <x v="0"/>
    <n v="8"/>
    <x v="43"/>
    <x v="3"/>
    <x v="3"/>
    <x v="0"/>
    <x v="0"/>
    <x v="0"/>
    <x v="0"/>
    <x v="0"/>
    <x v="0"/>
    <n v="308.82285411487931"/>
    <x v="0"/>
    <n v="261.4129490055588"/>
    <x v="3"/>
    <n v="10"/>
    <n v="545.87237966148166"/>
  </r>
  <r>
    <x v="1173"/>
    <x v="1173"/>
    <n v="3540"/>
    <x v="3"/>
    <x v="0"/>
    <x v="3"/>
    <x v="0"/>
    <n v="7"/>
    <n v="15"/>
    <n v="0"/>
    <n v="33"/>
    <n v="8"/>
    <n v="8"/>
    <n v="10"/>
    <n v="6"/>
    <n v="3"/>
    <n v="12"/>
    <n v="13"/>
    <n v="25"/>
    <n v="16"/>
    <n v="9"/>
    <n v="21"/>
    <n v="12"/>
    <n v="14"/>
    <n v="11"/>
    <x v="0"/>
    <x v="0"/>
    <x v="0"/>
    <x v="0"/>
    <x v="0"/>
    <x v="0"/>
    <n v="71"/>
    <x v="160"/>
    <x v="3"/>
    <x v="3"/>
    <x v="0"/>
    <x v="0"/>
    <x v="0"/>
    <x v="0"/>
    <x v="0"/>
    <x v="0"/>
    <n v="78694.692400482527"/>
    <x v="1"/>
    <n v="66613.630880579018"/>
    <x v="3"/>
    <n v="72"/>
    <n v="139100"/>
  </r>
  <r>
    <x v="1174"/>
    <x v="1174"/>
    <n v="6094"/>
    <x v="4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75"/>
    <x v="1175"/>
    <n v="10353"/>
    <x v="2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76"/>
    <x v="1176"/>
    <n v="8240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77"/>
    <x v="1177"/>
    <n v="2844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78"/>
    <x v="1178"/>
    <n v="6438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79"/>
    <x v="1179"/>
    <n v="904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80"/>
    <x v="1180"/>
    <n v="32271"/>
    <x v="6"/>
    <x v="0"/>
    <x v="9"/>
    <x v="0"/>
    <n v="0"/>
    <n v="10"/>
    <n v="3"/>
    <n v="10"/>
    <n v="4"/>
    <n v="11"/>
    <n v="0"/>
    <n v="10"/>
    <n v="0"/>
    <n v="5"/>
    <n v="3"/>
    <n v="0"/>
    <n v="6"/>
    <n v="6"/>
    <n v="5"/>
    <n v="7"/>
    <n v="0"/>
    <n v="9"/>
    <x v="0"/>
    <x v="0"/>
    <x v="0"/>
    <x v="0"/>
    <x v="0"/>
    <x v="0"/>
    <n v="38"/>
    <x v="95"/>
    <x v="3"/>
    <x v="3"/>
    <x v="0"/>
    <x v="0"/>
    <x v="0"/>
    <x v="0"/>
    <x v="0"/>
    <x v="0"/>
    <n v="288.2157799237695"/>
    <x v="0"/>
    <n v="243.96943417854263"/>
    <x v="3"/>
    <n v="24"/>
    <n v="509.4475086499038"/>
  </r>
  <r>
    <x v="1181"/>
    <x v="1181"/>
    <n v="6593"/>
    <x v="1"/>
    <x v="0"/>
    <x v="10"/>
    <x v="0"/>
    <n v="27"/>
    <n v="37"/>
    <n v="0"/>
    <n v="0"/>
    <n v="11"/>
    <n v="0"/>
    <n v="44"/>
    <n v="12"/>
    <n v="12"/>
    <n v="0"/>
    <n v="0"/>
    <n v="6"/>
    <n v="20"/>
    <n v="22"/>
    <n v="23"/>
    <n v="35"/>
    <n v="3"/>
    <n v="14"/>
    <x v="0"/>
    <x v="0"/>
    <x v="0"/>
    <x v="0"/>
    <x v="0"/>
    <x v="0"/>
    <n v="75"/>
    <x v="161"/>
    <x v="3"/>
    <x v="3"/>
    <x v="0"/>
    <x v="0"/>
    <x v="0"/>
    <x v="1"/>
    <x v="0"/>
    <x v="0"/>
    <n v="4420.4652654008514"/>
    <x v="0"/>
    <n v="3741.8437321196975"/>
    <x v="3"/>
    <n v="103"/>
    <n v="7813.5729318066215"/>
  </r>
  <r>
    <x v="1182"/>
    <x v="1182"/>
    <n v="32355"/>
    <x v="6"/>
    <x v="2"/>
    <x v="46"/>
    <x v="0"/>
    <n v="0"/>
    <n v="0"/>
    <n v="0"/>
    <n v="0"/>
    <n v="0"/>
    <n v="0"/>
    <n v="0"/>
    <n v="0"/>
    <n v="0"/>
    <n v="0"/>
    <n v="0"/>
    <n v="0"/>
    <n v="0"/>
    <n v="0"/>
    <n v="0"/>
    <n v="0"/>
    <n v="5"/>
    <n v="-5"/>
    <x v="0"/>
    <x v="0"/>
    <x v="0"/>
    <x v="0"/>
    <x v="0"/>
    <x v="0"/>
    <n v="0"/>
    <x v="7"/>
    <x v="3"/>
    <x v="3"/>
    <x v="1"/>
    <x v="1"/>
    <x v="1"/>
    <x v="1"/>
    <x v="0"/>
    <x v="0"/>
    <n v="715.86568040525447"/>
    <x v="0"/>
    <n v="605.96732435156935"/>
    <x v="3"/>
    <n v="5"/>
    <n v="1265.35746067368"/>
  </r>
  <r>
    <x v="1183"/>
    <x v="1183"/>
    <n v="32375"/>
    <x v="2"/>
    <x v="0"/>
    <x v="108"/>
    <x v="0"/>
    <n v="13"/>
    <n v="12"/>
    <n v="0"/>
    <n v="20"/>
    <n v="8"/>
    <n v="23"/>
    <n v="16"/>
    <n v="17"/>
    <n v="3"/>
    <n v="13"/>
    <n v="8"/>
    <n v="12"/>
    <n v="14"/>
    <n v="14"/>
    <n v="25"/>
    <n v="7"/>
    <n v="22"/>
    <n v="18"/>
    <x v="0"/>
    <x v="0"/>
    <x v="0"/>
    <x v="0"/>
    <x v="0"/>
    <x v="0"/>
    <n v="76"/>
    <x v="162"/>
    <x v="3"/>
    <x v="3"/>
    <x v="0"/>
    <x v="0"/>
    <x v="0"/>
    <x v="0"/>
    <x v="0"/>
    <x v="0"/>
    <n v="398.28226779252117"/>
    <x v="0"/>
    <n v="337.13872135102537"/>
    <x v="3"/>
    <n v="82"/>
    <n v="704"/>
  </r>
  <r>
    <x v="1184"/>
    <x v="1184"/>
    <n v="2912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85"/>
    <x v="1185"/>
    <s v="YE09330864"/>
    <x v="8"/>
    <x v="1"/>
    <x v="3"/>
    <x v="3"/>
    <n v="1"/>
    <n v="0"/>
    <n v="0"/>
    <n v="0"/>
    <n v="0"/>
    <n v="0"/>
    <n v="0"/>
    <n v="0"/>
    <n v="1"/>
    <n v="1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186"/>
    <x v="1186"/>
    <s v="YE09330775"/>
    <x v="8"/>
    <x v="1"/>
    <x v="3"/>
    <x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x v="0"/>
    <x v="0"/>
    <x v="0"/>
    <x v="0"/>
    <n v="0"/>
    <x v="64"/>
    <x v="3"/>
    <x v="3"/>
    <x v="1"/>
    <x v="0"/>
    <x v="1"/>
    <x v="1"/>
    <x v="0"/>
    <x v="0"/>
    <n v="78694.692400482527"/>
    <x v="1"/>
    <n v="66613.630880579018"/>
    <x v="3"/>
    <n v="1"/>
    <n v="139100"/>
  </r>
  <r>
    <x v="1187"/>
    <x v="1187"/>
    <s v="YE09330794"/>
    <x v="8"/>
    <x v="2"/>
    <x v="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88"/>
    <x v="1068"/>
    <n v="0"/>
    <x v="10"/>
    <x v="3"/>
    <x v="1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2"/>
    <n v="0"/>
    <x v="3"/>
    <n v="0"/>
    <n v="0"/>
  </r>
  <r>
    <x v="1189"/>
    <x v="1188"/>
    <s v="YE09330823"/>
    <x v="8"/>
    <x v="1"/>
    <x v="3"/>
    <x v="3"/>
    <n v="1"/>
    <n v="1"/>
    <n v="1"/>
    <n v="0"/>
    <n v="1"/>
    <n v="0"/>
    <n v="0"/>
    <n v="0"/>
    <n v="1"/>
    <n v="1"/>
    <n v="0"/>
    <n v="0"/>
    <n v="0"/>
    <n v="0"/>
    <n v="0"/>
    <n v="0"/>
    <n v="0"/>
    <n v="0"/>
    <x v="0"/>
    <x v="0"/>
    <x v="0"/>
    <x v="0"/>
    <x v="0"/>
    <x v="0"/>
    <n v="4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190"/>
    <x v="1189"/>
    <s v="YE09330420"/>
    <x v="8"/>
    <x v="2"/>
    <x v="3"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191"/>
    <x v="1190"/>
    <s v="YE09330427"/>
    <x v="8"/>
    <x v="0"/>
    <x v="3"/>
    <x v="3"/>
    <n v="0"/>
    <n v="0"/>
    <n v="0"/>
    <n v="0"/>
    <n v="0"/>
    <n v="0"/>
    <n v="0"/>
    <n v="0"/>
    <n v="0"/>
    <n v="0"/>
    <n v="1"/>
    <n v="0"/>
    <n v="0"/>
    <n v="0"/>
    <n v="0"/>
    <n v="0"/>
    <n v="0"/>
    <n v="1"/>
    <x v="0"/>
    <x v="0"/>
    <x v="0"/>
    <x v="0"/>
    <x v="0"/>
    <x v="0"/>
    <n v="0"/>
    <x v="64"/>
    <x v="3"/>
    <x v="3"/>
    <x v="0"/>
    <x v="0"/>
    <x v="1"/>
    <x v="1"/>
    <x v="0"/>
    <x v="0"/>
    <n v="78694.692400482527"/>
    <x v="1"/>
    <n v="66613.630880579018"/>
    <x v="3"/>
    <n v="0"/>
    <n v="139100"/>
  </r>
  <r>
    <x v="1192"/>
    <x v="1191"/>
    <s v="YE09330808"/>
    <x v="8"/>
    <x v="2"/>
    <x v="3"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193"/>
    <x v="1192"/>
    <s v="YE09330652"/>
    <x v="8"/>
    <x v="2"/>
    <x v="3"/>
    <x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194"/>
    <x v="1193"/>
    <s v="YE09330393"/>
    <x v="8"/>
    <x v="2"/>
    <x v="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95"/>
    <x v="1194"/>
    <s v="YE09330948"/>
    <x v="8"/>
    <x v="1"/>
    <x v="3"/>
    <x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196"/>
    <x v="1068"/>
    <n v="0"/>
    <x v="10"/>
    <x v="3"/>
    <x v="1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2"/>
    <n v="0"/>
    <x v="3"/>
    <n v="0"/>
    <n v="0"/>
  </r>
  <r>
    <x v="1197"/>
    <x v="1195"/>
    <s v="YE09310113"/>
    <x v="8"/>
    <x v="0"/>
    <x v="3"/>
    <x v="3"/>
    <n v="0"/>
    <n v="1"/>
    <n v="0"/>
    <n v="0"/>
    <n v="0"/>
    <n v="0"/>
    <n v="0"/>
    <n v="0"/>
    <n v="1"/>
    <n v="0"/>
    <n v="0"/>
    <n v="0"/>
    <n v="0"/>
    <n v="0"/>
    <n v="2"/>
    <n v="1"/>
    <n v="0"/>
    <n v="0"/>
    <x v="0"/>
    <x v="0"/>
    <x v="0"/>
    <x v="0"/>
    <x v="0"/>
    <x v="0"/>
    <n v="1"/>
    <x v="45"/>
    <x v="3"/>
    <x v="3"/>
    <x v="1"/>
    <x v="0"/>
    <x v="0"/>
    <x v="1"/>
    <x v="0"/>
    <x v="0"/>
    <n v="78694.692400482527"/>
    <x v="1"/>
    <n v="66613.630880579018"/>
    <x v="3"/>
    <n v="3"/>
    <n v="139100"/>
  </r>
  <r>
    <x v="1198"/>
    <x v="1196"/>
    <s v="YE09330485"/>
    <x v="8"/>
    <x v="1"/>
    <x v="3"/>
    <x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199"/>
    <x v="1197"/>
    <s v="YE09330221"/>
    <x v="8"/>
    <x v="1"/>
    <x v="3"/>
    <x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200"/>
    <x v="1198"/>
    <s v="YE09330846"/>
    <x v="8"/>
    <x v="1"/>
    <x v="3"/>
    <x v="3"/>
    <n v="0"/>
    <n v="0"/>
    <n v="0"/>
    <n v="0"/>
    <n v="0"/>
    <n v="0"/>
    <n v="1"/>
    <n v="0"/>
    <n v="0"/>
    <n v="0"/>
    <n v="0"/>
    <n v="0"/>
    <n v="0"/>
    <n v="1"/>
    <n v="0"/>
    <n v="0"/>
    <n v="0"/>
    <n v="0"/>
    <x v="0"/>
    <x v="0"/>
    <x v="0"/>
    <x v="0"/>
    <x v="0"/>
    <x v="0"/>
    <n v="0"/>
    <x v="64"/>
    <x v="3"/>
    <x v="3"/>
    <x v="1"/>
    <x v="0"/>
    <x v="1"/>
    <x v="1"/>
    <x v="0"/>
    <x v="0"/>
    <n v="78694.692400482527"/>
    <x v="1"/>
    <n v="66613.630880579018"/>
    <x v="3"/>
    <n v="1"/>
    <n v="139100"/>
  </r>
  <r>
    <x v="1201"/>
    <x v="1199"/>
    <s v="YE09330769"/>
    <x v="8"/>
    <x v="0"/>
    <x v="3"/>
    <x v="3"/>
    <n v="0"/>
    <n v="1"/>
    <n v="0"/>
    <n v="0"/>
    <n v="0"/>
    <n v="1"/>
    <n v="0"/>
    <n v="0"/>
    <n v="0"/>
    <n v="0"/>
    <n v="0"/>
    <n v="0"/>
    <n v="0"/>
    <n v="0"/>
    <n v="0"/>
    <n v="0"/>
    <n v="0"/>
    <n v="1"/>
    <x v="0"/>
    <x v="0"/>
    <x v="0"/>
    <x v="0"/>
    <x v="0"/>
    <x v="0"/>
    <n v="2"/>
    <x v="64"/>
    <x v="3"/>
    <x v="3"/>
    <x v="0"/>
    <x v="0"/>
    <x v="0"/>
    <x v="0"/>
    <x v="0"/>
    <x v="0"/>
    <n v="78694.692400482527"/>
    <x v="1"/>
    <n v="66613.630880579018"/>
    <x v="3"/>
    <n v="0"/>
    <n v="139100"/>
  </r>
  <r>
    <x v="1202"/>
    <x v="1200"/>
    <s v="YE09330917"/>
    <x v="8"/>
    <x v="2"/>
    <x v="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203"/>
    <x v="1201"/>
    <n v="32735"/>
    <x v="3"/>
    <x v="0"/>
    <x v="62"/>
    <x v="0"/>
    <n v="0"/>
    <n v="3"/>
    <n v="0"/>
    <n v="0"/>
    <n v="4"/>
    <n v="1"/>
    <n v="4"/>
    <n v="0"/>
    <n v="0"/>
    <n v="0"/>
    <n v="0"/>
    <n v="0"/>
    <n v="0"/>
    <n v="0"/>
    <n v="1"/>
    <n v="0"/>
    <n v="0"/>
    <n v="0"/>
    <x v="0"/>
    <x v="0"/>
    <x v="0"/>
    <x v="0"/>
    <x v="0"/>
    <x v="0"/>
    <n v="8"/>
    <x v="64"/>
    <x v="3"/>
    <x v="3"/>
    <x v="1"/>
    <x v="0"/>
    <x v="0"/>
    <x v="0"/>
    <x v="0"/>
    <x v="0"/>
    <n v="420.85169043905717"/>
    <x v="0"/>
    <n v="356.24332858060916"/>
    <x v="3"/>
    <n v="1"/>
    <n v="743.89349973129708"/>
  </r>
  <r>
    <x v="1204"/>
    <x v="1202"/>
    <n v="32736"/>
    <x v="3"/>
    <x v="0"/>
    <x v="115"/>
    <x v="0"/>
    <n v="0"/>
    <n v="0"/>
    <n v="3"/>
    <n v="0"/>
    <n v="0"/>
    <n v="0"/>
    <n v="5"/>
    <n v="0"/>
    <n v="0"/>
    <n v="0"/>
    <n v="0"/>
    <n v="0"/>
    <n v="0"/>
    <n v="0"/>
    <n v="3"/>
    <n v="0"/>
    <n v="1"/>
    <n v="0"/>
    <x v="0"/>
    <x v="0"/>
    <x v="0"/>
    <x v="0"/>
    <x v="0"/>
    <x v="0"/>
    <n v="3"/>
    <x v="79"/>
    <x v="3"/>
    <x v="3"/>
    <x v="1"/>
    <x v="0"/>
    <x v="0"/>
    <x v="1"/>
    <x v="0"/>
    <x v="0"/>
    <n v="368.02393323435626"/>
    <x v="0"/>
    <n v="311.52558953952973"/>
    <x v="3"/>
    <n v="4"/>
    <n v="650.51565170848892"/>
  </r>
  <r>
    <x v="1205"/>
    <x v="1203"/>
    <n v="11528"/>
    <x v="0"/>
    <x v="0"/>
    <x v="3"/>
    <x v="0"/>
    <n v="14"/>
    <n v="5"/>
    <n v="6"/>
    <n v="9"/>
    <n v="10"/>
    <n v="11"/>
    <n v="18"/>
    <n v="10"/>
    <n v="8"/>
    <n v="6"/>
    <n v="4"/>
    <n v="8"/>
    <n v="13"/>
    <n v="-5"/>
    <n v="14"/>
    <n v="8"/>
    <n v="7"/>
    <n v="6"/>
    <x v="0"/>
    <x v="0"/>
    <x v="0"/>
    <x v="0"/>
    <x v="0"/>
    <x v="0"/>
    <n v="55"/>
    <x v="113"/>
    <x v="3"/>
    <x v="3"/>
    <x v="0"/>
    <x v="0"/>
    <x v="0"/>
    <x v="0"/>
    <x v="0"/>
    <x v="0"/>
    <n v="78694.692400482527"/>
    <x v="1"/>
    <n v="66613.630880579018"/>
    <x v="3"/>
    <n v="37"/>
    <n v="139100"/>
  </r>
  <r>
    <x v="1206"/>
    <x v="1204"/>
    <n v="33077"/>
    <x v="5"/>
    <x v="2"/>
    <x v="75"/>
    <x v="0"/>
    <n v="5"/>
    <n v="3"/>
    <n v="0"/>
    <n v="13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21"/>
    <x v="7"/>
    <x v="3"/>
    <x v="3"/>
    <x v="1"/>
    <x v="1"/>
    <x v="0"/>
    <x v="1"/>
    <x v="0"/>
    <x v="0"/>
    <n v="1284.2340168878168"/>
    <x v="0"/>
    <n v="1087.0808202653802"/>
    <x v="3"/>
    <n v="0"/>
    <n v="2270"/>
  </r>
  <r>
    <x v="1207"/>
    <x v="1205"/>
    <n v="33087"/>
    <x v="7"/>
    <x v="0"/>
    <x v="3"/>
    <x v="0"/>
    <n v="10"/>
    <n v="6"/>
    <n v="2"/>
    <n v="1"/>
    <n v="0"/>
    <n v="0"/>
    <n v="11"/>
    <n v="7"/>
    <n v="4"/>
    <n v="3"/>
    <n v="0"/>
    <n v="3"/>
    <n v="3"/>
    <n v="11"/>
    <n v="8"/>
    <n v="4"/>
    <n v="4"/>
    <n v="13"/>
    <x v="0"/>
    <x v="0"/>
    <x v="0"/>
    <x v="0"/>
    <x v="0"/>
    <x v="0"/>
    <n v="19"/>
    <x v="113"/>
    <x v="3"/>
    <x v="3"/>
    <x v="0"/>
    <x v="0"/>
    <x v="0"/>
    <x v="1"/>
    <x v="0"/>
    <x v="0"/>
    <n v="78694.692400482527"/>
    <x v="1"/>
    <n v="66613.630880579018"/>
    <x v="3"/>
    <n v="30"/>
    <n v="139100"/>
  </r>
  <r>
    <x v="1208"/>
    <x v="1206"/>
    <n v="32976"/>
    <x v="2"/>
    <x v="1"/>
    <x v="18"/>
    <x v="0"/>
    <n v="6"/>
    <n v="0"/>
    <n v="0"/>
    <n v="0"/>
    <n v="0"/>
    <n v="0"/>
    <n v="0"/>
    <n v="0"/>
    <n v="0"/>
    <n v="0"/>
    <n v="3"/>
    <n v="0"/>
    <n v="0"/>
    <n v="0"/>
    <n v="0"/>
    <n v="0"/>
    <n v="0"/>
    <n v="0"/>
    <x v="0"/>
    <x v="0"/>
    <x v="0"/>
    <x v="0"/>
    <x v="0"/>
    <x v="0"/>
    <n v="6"/>
    <x v="7"/>
    <x v="3"/>
    <x v="3"/>
    <x v="1"/>
    <x v="1"/>
    <x v="0"/>
    <x v="1"/>
    <x v="0"/>
    <x v="0"/>
    <n v="1144.9318746455788"/>
    <x v="0"/>
    <n v="969.16408152301653"/>
    <x v="3"/>
    <n v="0"/>
    <n v="2023.7708402583894"/>
  </r>
  <r>
    <x v="1209"/>
    <x v="1207"/>
    <n v="33148"/>
    <x v="5"/>
    <x v="0"/>
    <x v="164"/>
    <x v="0"/>
    <n v="7"/>
    <n v="9"/>
    <n v="3"/>
    <n v="0"/>
    <n v="9"/>
    <n v="7"/>
    <n v="4"/>
    <n v="8"/>
    <n v="4"/>
    <n v="3"/>
    <n v="0"/>
    <n v="1"/>
    <n v="7"/>
    <n v="6"/>
    <n v="9"/>
    <n v="7"/>
    <n v="5"/>
    <n v="6"/>
    <x v="0"/>
    <x v="0"/>
    <x v="0"/>
    <x v="0"/>
    <x v="0"/>
    <x v="0"/>
    <n v="35"/>
    <x v="150"/>
    <x v="3"/>
    <x v="3"/>
    <x v="0"/>
    <x v="0"/>
    <x v="0"/>
    <x v="0"/>
    <x v="0"/>
    <x v="0"/>
    <n v="403.43127720533522"/>
    <x v="0"/>
    <n v="341.49726450003857"/>
    <x v="3"/>
    <n v="34"/>
    <n v="713.10134073181848"/>
  </r>
  <r>
    <x v="1210"/>
    <x v="1208"/>
    <n v="33157"/>
    <x v="3"/>
    <x v="0"/>
    <x v="115"/>
    <x v="0"/>
    <n v="8"/>
    <n v="6"/>
    <n v="3"/>
    <n v="9"/>
    <n v="5"/>
    <n v="6"/>
    <n v="11"/>
    <n v="8"/>
    <n v="3"/>
    <n v="3"/>
    <n v="5"/>
    <n v="4"/>
    <n v="14"/>
    <n v="9"/>
    <n v="3"/>
    <n v="6"/>
    <n v="8"/>
    <n v="0"/>
    <x v="0"/>
    <x v="0"/>
    <x v="0"/>
    <x v="0"/>
    <x v="0"/>
    <x v="0"/>
    <n v="37"/>
    <x v="150"/>
    <x v="3"/>
    <x v="3"/>
    <x v="1"/>
    <x v="0"/>
    <x v="0"/>
    <x v="0"/>
    <x v="0"/>
    <x v="0"/>
    <n v="368.02393323435626"/>
    <x v="0"/>
    <n v="311.52558953952973"/>
    <x v="3"/>
    <n v="40"/>
    <n v="650.51565170848892"/>
  </r>
  <r>
    <x v="1211"/>
    <x v="1209"/>
    <n v="33244"/>
    <x v="3"/>
    <x v="0"/>
    <x v="3"/>
    <x v="0"/>
    <n v="0"/>
    <n v="1"/>
    <n v="0"/>
    <n v="0"/>
    <n v="0"/>
    <n v="0"/>
    <n v="0"/>
    <n v="0"/>
    <n v="0"/>
    <n v="0"/>
    <n v="0"/>
    <n v="0"/>
    <n v="5"/>
    <n v="0"/>
    <n v="13"/>
    <n v="7"/>
    <n v="5"/>
    <n v="6"/>
    <x v="0"/>
    <x v="0"/>
    <x v="0"/>
    <x v="0"/>
    <x v="0"/>
    <x v="0"/>
    <n v="1"/>
    <x v="31"/>
    <x v="3"/>
    <x v="3"/>
    <x v="0"/>
    <x v="0"/>
    <x v="0"/>
    <x v="1"/>
    <x v="0"/>
    <x v="0"/>
    <n v="78694.692400482527"/>
    <x v="1"/>
    <n v="66613.630880579018"/>
    <x v="3"/>
    <n v="30"/>
    <n v="139100"/>
  </r>
  <r>
    <x v="1212"/>
    <x v="1210"/>
    <n v="34986"/>
    <x v="0"/>
    <x v="1"/>
    <x v="3"/>
    <x v="0"/>
    <n v="0"/>
    <n v="0"/>
    <n v="0"/>
    <n v="0"/>
    <n v="0"/>
    <n v="80"/>
    <n v="50"/>
    <n v="0"/>
    <n v="0"/>
    <n v="0"/>
    <n v="0"/>
    <n v="0"/>
    <n v="0"/>
    <n v="0"/>
    <n v="0"/>
    <n v="0"/>
    <n v="0"/>
    <n v="0"/>
    <x v="0"/>
    <x v="0"/>
    <x v="0"/>
    <x v="0"/>
    <x v="0"/>
    <x v="0"/>
    <n v="80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1212"/>
    <x v="1210"/>
    <n v="34986"/>
    <x v="0"/>
    <x v="1"/>
    <x v="3"/>
    <x v="0"/>
    <n v="0"/>
    <n v="0"/>
    <n v="0"/>
    <n v="0"/>
    <n v="0"/>
    <n v="80"/>
    <n v="50"/>
    <n v="0"/>
    <n v="0"/>
    <n v="0"/>
    <n v="0"/>
    <n v="0"/>
    <n v="0"/>
    <n v="0"/>
    <n v="0"/>
    <n v="0"/>
    <n v="0"/>
    <n v="0"/>
    <x v="0"/>
    <x v="0"/>
    <x v="0"/>
    <x v="0"/>
    <x v="0"/>
    <x v="0"/>
    <n v="80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1213"/>
    <x v="1211"/>
    <n v="34393"/>
    <x v="1"/>
    <x v="0"/>
    <x v="52"/>
    <x v="0"/>
    <n v="0"/>
    <n v="0"/>
    <n v="0"/>
    <n v="0"/>
    <n v="0"/>
    <n v="0"/>
    <n v="0"/>
    <n v="35"/>
    <n v="17"/>
    <n v="16"/>
    <n v="0"/>
    <n v="0"/>
    <n v="2"/>
    <n v="0"/>
    <n v="0"/>
    <n v="0"/>
    <n v="20"/>
    <n v="10"/>
    <x v="0"/>
    <x v="0"/>
    <x v="0"/>
    <x v="0"/>
    <x v="0"/>
    <x v="0"/>
    <n v="0"/>
    <x v="66"/>
    <x v="3"/>
    <x v="3"/>
    <x v="0"/>
    <x v="0"/>
    <x v="1"/>
    <x v="1"/>
    <x v="0"/>
    <x v="0"/>
    <n v="1156.7579275318856"/>
    <x v="0"/>
    <n v="979.17462095982637"/>
    <x v="3"/>
    <n v="22"/>
    <n v="2044.6744603921813"/>
  </r>
  <r>
    <x v="1214"/>
    <x v="1212"/>
    <n v="33176"/>
    <x v="5"/>
    <x v="0"/>
    <x v="29"/>
    <x v="0"/>
    <n v="20"/>
    <n v="61"/>
    <n v="3"/>
    <n v="64"/>
    <n v="86"/>
    <n v="95"/>
    <n v="103"/>
    <n v="71"/>
    <n v="68"/>
    <n v="89"/>
    <n v="47"/>
    <n v="21"/>
    <n v="71"/>
    <n v="49"/>
    <n v="93"/>
    <n v="97"/>
    <n v="103"/>
    <n v="134"/>
    <x v="0"/>
    <x v="0"/>
    <x v="0"/>
    <x v="0"/>
    <x v="0"/>
    <x v="0"/>
    <n v="329"/>
    <x v="21"/>
    <x v="3"/>
    <x v="3"/>
    <x v="0"/>
    <x v="0"/>
    <x v="0"/>
    <x v="0"/>
    <x v="0"/>
    <x v="0"/>
    <n v="1394.1995762012714"/>
    <x v="0"/>
    <n v="1180.1646732449994"/>
    <x v="3"/>
    <n v="413"/>
    <n v="2464.3740909826306"/>
  </r>
  <r>
    <x v="1215"/>
    <x v="1213"/>
    <n v="33220"/>
    <x v="3"/>
    <x v="2"/>
    <x v="204"/>
    <x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3"/>
    <x v="7"/>
    <x v="3"/>
    <x v="3"/>
    <x v="1"/>
    <x v="1"/>
    <x v="0"/>
    <x v="1"/>
    <x v="0"/>
    <x v="0"/>
    <n v="177.07720144752716"/>
    <x v="0"/>
    <n v="149.89264173703259"/>
    <x v="3"/>
    <n v="0"/>
    <n v="313"/>
  </r>
  <r>
    <x v="1216"/>
    <x v="1214"/>
    <n v="33272"/>
    <x v="7"/>
    <x v="1"/>
    <x v="205"/>
    <x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x v="0"/>
    <x v="0"/>
    <x v="0"/>
    <x v="0"/>
    <x v="0"/>
    <x v="0"/>
    <n v="4"/>
    <x v="7"/>
    <x v="3"/>
    <x v="3"/>
    <x v="1"/>
    <x v="1"/>
    <x v="0"/>
    <x v="0"/>
    <x v="0"/>
    <x v="0"/>
    <n v="98.439083232810631"/>
    <x v="0"/>
    <n v="83.326899879372746"/>
    <x v="3"/>
    <n v="0"/>
    <n v="174"/>
  </r>
  <r>
    <x v="1217"/>
    <x v="1215"/>
    <n v="4156"/>
    <x v="0"/>
    <x v="0"/>
    <x v="3"/>
    <x v="0"/>
    <n v="0"/>
    <n v="15"/>
    <n v="0"/>
    <n v="0"/>
    <n v="10"/>
    <n v="6"/>
    <n v="10"/>
    <n v="10"/>
    <n v="0"/>
    <n v="22"/>
    <n v="0"/>
    <n v="12"/>
    <n v="0"/>
    <n v="10"/>
    <n v="1"/>
    <n v="20"/>
    <n v="0"/>
    <n v="5"/>
    <x v="0"/>
    <x v="0"/>
    <x v="0"/>
    <x v="0"/>
    <x v="0"/>
    <x v="0"/>
    <n v="31"/>
    <x v="31"/>
    <x v="3"/>
    <x v="3"/>
    <x v="0"/>
    <x v="0"/>
    <x v="0"/>
    <x v="0"/>
    <x v="0"/>
    <x v="0"/>
    <n v="78694.692400482527"/>
    <x v="1"/>
    <n v="66613.630880579018"/>
    <x v="3"/>
    <n v="31"/>
    <n v="139100"/>
  </r>
  <r>
    <x v="1218"/>
    <x v="1068"/>
    <n v="0"/>
    <x v="10"/>
    <x v="3"/>
    <x v="1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0"/>
    <x v="2"/>
    <n v="0"/>
    <x v="3"/>
    <n v="0"/>
    <n v="0"/>
  </r>
  <r>
    <x v="1219"/>
    <x v="1216"/>
    <n v="33420"/>
    <x v="1"/>
    <x v="0"/>
    <x v="11"/>
    <x v="0"/>
    <n v="0"/>
    <n v="12"/>
    <n v="0"/>
    <n v="7"/>
    <n v="5"/>
    <n v="0"/>
    <n v="5"/>
    <n v="3"/>
    <n v="0"/>
    <n v="3"/>
    <n v="4"/>
    <n v="4"/>
    <n v="6"/>
    <n v="6"/>
    <n v="16"/>
    <n v="4"/>
    <n v="0"/>
    <n v="13"/>
    <x v="0"/>
    <x v="0"/>
    <x v="0"/>
    <x v="0"/>
    <x v="0"/>
    <x v="0"/>
    <n v="24"/>
    <x v="109"/>
    <x v="3"/>
    <x v="3"/>
    <x v="0"/>
    <x v="0"/>
    <x v="0"/>
    <x v="1"/>
    <x v="0"/>
    <x v="0"/>
    <n v="1264.9987937273825"/>
    <x v="0"/>
    <n v="1070.798552472859"/>
    <x v="3"/>
    <n v="32"/>
    <n v="2236"/>
  </r>
  <r>
    <x v="1220"/>
    <x v="1217"/>
    <n v="33476"/>
    <x v="5"/>
    <x v="0"/>
    <x v="26"/>
    <x v="0"/>
    <n v="0"/>
    <n v="9"/>
    <n v="3"/>
    <n v="3"/>
    <n v="8"/>
    <n v="3"/>
    <n v="3"/>
    <n v="5"/>
    <n v="3"/>
    <n v="2"/>
    <n v="3"/>
    <n v="2"/>
    <n v="3"/>
    <n v="0"/>
    <n v="6"/>
    <n v="5"/>
    <n v="6"/>
    <n v="10"/>
    <x v="0"/>
    <x v="0"/>
    <x v="0"/>
    <x v="0"/>
    <x v="0"/>
    <x v="0"/>
    <n v="26"/>
    <x v="127"/>
    <x v="3"/>
    <x v="3"/>
    <x v="0"/>
    <x v="0"/>
    <x v="0"/>
    <x v="0"/>
    <x v="0"/>
    <x v="0"/>
    <n v="727.33765985185175"/>
    <x v="0"/>
    <n v="615.67814703877423"/>
    <x v="3"/>
    <n v="20"/>
    <n v="1285.6352239172388"/>
  </r>
  <r>
    <x v="1221"/>
    <x v="1218"/>
    <n v="33579"/>
    <x v="2"/>
    <x v="2"/>
    <x v="3"/>
    <x v="0"/>
    <n v="0"/>
    <n v="8"/>
    <n v="1"/>
    <n v="0"/>
    <n v="-2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7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222"/>
    <x v="1219"/>
    <n v="33574"/>
    <x v="1"/>
    <x v="0"/>
    <x v="53"/>
    <x v="0"/>
    <n v="0"/>
    <n v="5"/>
    <n v="0"/>
    <n v="14"/>
    <n v="15"/>
    <n v="17"/>
    <n v="13"/>
    <n v="9"/>
    <n v="4"/>
    <n v="11"/>
    <n v="4"/>
    <n v="10"/>
    <n v="21"/>
    <n v="8"/>
    <n v="25"/>
    <n v="2"/>
    <n v="19"/>
    <n v="14"/>
    <x v="0"/>
    <x v="0"/>
    <x v="0"/>
    <x v="0"/>
    <x v="0"/>
    <x v="0"/>
    <n v="51"/>
    <x v="85"/>
    <x v="3"/>
    <x v="3"/>
    <x v="0"/>
    <x v="0"/>
    <x v="0"/>
    <x v="0"/>
    <x v="0"/>
    <x v="0"/>
    <n v="2059.3003618817856"/>
    <x v="0"/>
    <n v="1743.1604342581427"/>
    <x v="3"/>
    <n v="75"/>
    <n v="3640"/>
  </r>
  <r>
    <x v="1223"/>
    <x v="1220"/>
    <s v="YE09331020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224"/>
    <x v="1221"/>
    <s v="YE09331008"/>
    <x v="8"/>
    <x v="0"/>
    <x v="3"/>
    <x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x v="0"/>
    <x v="0"/>
    <x v="0"/>
    <x v="0"/>
    <x v="0"/>
    <x v="0"/>
    <n v="1"/>
    <x v="64"/>
    <x v="3"/>
    <x v="3"/>
    <x v="1"/>
    <x v="0"/>
    <x v="0"/>
    <x v="1"/>
    <x v="0"/>
    <x v="0"/>
    <n v="78694.692400482527"/>
    <x v="1"/>
    <n v="66613.630880579018"/>
    <x v="3"/>
    <n v="1"/>
    <n v="139100"/>
  </r>
  <r>
    <x v="1225"/>
    <x v="1222"/>
    <s v="YE09331007"/>
    <x v="8"/>
    <x v="0"/>
    <x v="3"/>
    <x v="0"/>
    <n v="0"/>
    <n v="0"/>
    <n v="0"/>
    <n v="1"/>
    <n v="0"/>
    <n v="1"/>
    <n v="0"/>
    <n v="0"/>
    <n v="0"/>
    <n v="0"/>
    <n v="0"/>
    <n v="0"/>
    <n v="0"/>
    <n v="1"/>
    <n v="0"/>
    <n v="1"/>
    <n v="0"/>
    <n v="0"/>
    <x v="0"/>
    <x v="0"/>
    <x v="0"/>
    <x v="0"/>
    <x v="0"/>
    <x v="0"/>
    <n v="2"/>
    <x v="30"/>
    <x v="3"/>
    <x v="3"/>
    <x v="1"/>
    <x v="0"/>
    <x v="0"/>
    <x v="0"/>
    <x v="0"/>
    <x v="0"/>
    <n v="78694.692400482527"/>
    <x v="1"/>
    <n v="66613.630880579018"/>
    <x v="3"/>
    <n v="2"/>
    <n v="139100"/>
  </r>
  <r>
    <x v="1226"/>
    <x v="1223"/>
    <s v="YE09331014"/>
    <x v="8"/>
    <x v="0"/>
    <x v="3"/>
    <x v="0"/>
    <n v="0"/>
    <n v="0"/>
    <n v="0"/>
    <n v="0"/>
    <n v="1"/>
    <n v="0"/>
    <n v="0"/>
    <n v="0"/>
    <n v="1"/>
    <n v="0"/>
    <n v="1"/>
    <n v="0"/>
    <n v="0"/>
    <n v="0"/>
    <n v="0"/>
    <n v="1"/>
    <n v="0"/>
    <n v="0"/>
    <x v="0"/>
    <x v="0"/>
    <x v="0"/>
    <x v="0"/>
    <x v="0"/>
    <x v="0"/>
    <n v="1"/>
    <x v="64"/>
    <x v="3"/>
    <x v="3"/>
    <x v="1"/>
    <x v="0"/>
    <x v="0"/>
    <x v="1"/>
    <x v="0"/>
    <x v="0"/>
    <n v="78694.692400482527"/>
    <x v="1"/>
    <n v="66613.630880579018"/>
    <x v="3"/>
    <n v="1"/>
    <n v="139100"/>
  </r>
  <r>
    <x v="1227"/>
    <x v="1224"/>
    <n v="33624"/>
    <x v="6"/>
    <x v="0"/>
    <x v="7"/>
    <x v="0"/>
    <n v="0"/>
    <n v="14"/>
    <n v="0"/>
    <n v="48"/>
    <n v="41"/>
    <n v="30"/>
    <n v="43"/>
    <n v="26"/>
    <n v="24"/>
    <n v="15"/>
    <n v="24"/>
    <n v="14"/>
    <n v="30"/>
    <n v="25"/>
    <n v="11"/>
    <n v="24"/>
    <n v="16"/>
    <n v="32"/>
    <x v="0"/>
    <x v="0"/>
    <x v="0"/>
    <x v="0"/>
    <x v="0"/>
    <x v="0"/>
    <n v="133"/>
    <x v="163"/>
    <x v="3"/>
    <x v="3"/>
    <x v="0"/>
    <x v="0"/>
    <x v="0"/>
    <x v="0"/>
    <x v="0"/>
    <x v="0"/>
    <n v="11118.614153766845"/>
    <x v="0"/>
    <n v="9411.7053710990131"/>
    <x v="3"/>
    <n v="106"/>
    <n v="19653.158067105996"/>
  </r>
  <r>
    <x v="1228"/>
    <x v="1225"/>
    <n v="33609"/>
    <x v="9"/>
    <x v="2"/>
    <x v="42"/>
    <x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3"/>
    <x v="7"/>
    <x v="3"/>
    <x v="3"/>
    <x v="1"/>
    <x v="1"/>
    <x v="0"/>
    <x v="1"/>
    <x v="0"/>
    <x v="0"/>
    <n v="6359.5042219541629"/>
    <x v="1"/>
    <n v="5383.2050663449945"/>
    <x v="3"/>
    <n v="0"/>
    <n v="11241"/>
  </r>
  <r>
    <x v="1229"/>
    <x v="1226"/>
    <n v="33666"/>
    <x v="3"/>
    <x v="0"/>
    <x v="206"/>
    <x v="0"/>
    <n v="0"/>
    <n v="3"/>
    <n v="1"/>
    <n v="-1"/>
    <n v="0"/>
    <n v="5"/>
    <n v="6"/>
    <n v="3"/>
    <n v="3"/>
    <n v="3"/>
    <n v="0"/>
    <n v="0"/>
    <n v="5"/>
    <n v="7"/>
    <n v="0"/>
    <n v="3"/>
    <n v="3"/>
    <n v="4"/>
    <x v="0"/>
    <x v="0"/>
    <x v="0"/>
    <x v="0"/>
    <x v="0"/>
    <x v="0"/>
    <n v="8"/>
    <x v="33"/>
    <x v="3"/>
    <x v="3"/>
    <x v="0"/>
    <x v="0"/>
    <x v="0"/>
    <x v="0"/>
    <x v="0"/>
    <x v="0"/>
    <n v="78.638118214716542"/>
    <x v="0"/>
    <n v="66.565741857659845"/>
    <x v="3"/>
    <n v="18"/>
    <n v="139"/>
  </r>
  <r>
    <x v="1230"/>
    <x v="1227"/>
    <n v="33685"/>
    <x v="4"/>
    <x v="0"/>
    <x v="97"/>
    <x v="0"/>
    <n v="0"/>
    <n v="3"/>
    <n v="3"/>
    <n v="0"/>
    <n v="3"/>
    <n v="4"/>
    <n v="6"/>
    <n v="3"/>
    <n v="0"/>
    <n v="4"/>
    <n v="0"/>
    <n v="0"/>
    <n v="0"/>
    <n v="0"/>
    <n v="3"/>
    <n v="3"/>
    <n v="2"/>
    <n v="0"/>
    <x v="0"/>
    <x v="0"/>
    <x v="0"/>
    <x v="0"/>
    <x v="0"/>
    <x v="0"/>
    <n v="13"/>
    <x v="10"/>
    <x v="3"/>
    <x v="3"/>
    <x v="1"/>
    <x v="0"/>
    <x v="0"/>
    <x v="0"/>
    <x v="0"/>
    <x v="0"/>
    <n v="749.60796139927629"/>
    <x v="0"/>
    <n v="634.5295536791316"/>
    <x v="3"/>
    <n v="8"/>
    <n v="1325"/>
  </r>
  <r>
    <x v="1231"/>
    <x v="1228"/>
    <n v="33692"/>
    <x v="3"/>
    <x v="2"/>
    <x v="117"/>
    <x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3"/>
    <x v="7"/>
    <x v="3"/>
    <x v="3"/>
    <x v="1"/>
    <x v="1"/>
    <x v="0"/>
    <x v="1"/>
    <x v="0"/>
    <x v="0"/>
    <n v="440.25491493515358"/>
    <x v="0"/>
    <n v="372.66780645896796"/>
    <x v="3"/>
    <n v="0"/>
    <n v="778.19045731608162"/>
  </r>
  <r>
    <x v="1232"/>
    <x v="1229"/>
    <n v="33901"/>
    <x v="6"/>
    <x v="2"/>
    <x v="7"/>
    <x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0"/>
    <x v="7"/>
    <x v="3"/>
    <x v="3"/>
    <x v="1"/>
    <x v="1"/>
    <x v="0"/>
    <x v="1"/>
    <x v="0"/>
    <x v="0"/>
    <n v="11118.614153766845"/>
    <x v="0"/>
    <n v="9411.7053710990131"/>
    <x v="3"/>
    <n v="0"/>
    <n v="19653.158067105996"/>
  </r>
  <r>
    <x v="1233"/>
    <x v="1230"/>
    <n v="34012"/>
    <x v="2"/>
    <x v="0"/>
    <x v="55"/>
    <x v="0"/>
    <n v="0"/>
    <n v="0"/>
    <n v="3"/>
    <n v="32"/>
    <n v="19"/>
    <n v="14"/>
    <n v="23"/>
    <n v="5"/>
    <n v="7"/>
    <n v="3"/>
    <n v="3"/>
    <n v="0"/>
    <n v="6"/>
    <n v="5"/>
    <n v="9"/>
    <n v="5"/>
    <n v="4"/>
    <n v="5"/>
    <x v="0"/>
    <x v="0"/>
    <x v="0"/>
    <x v="0"/>
    <x v="0"/>
    <x v="0"/>
    <n v="68"/>
    <x v="100"/>
    <x v="3"/>
    <x v="3"/>
    <x v="0"/>
    <x v="0"/>
    <x v="0"/>
    <x v="0"/>
    <x v="0"/>
    <x v="0"/>
    <n v="581.45940269141806"/>
    <x v="0"/>
    <n v="492.1948462014775"/>
    <x v="3"/>
    <n v="29"/>
    <n v="1027.7821851411204"/>
  </r>
  <r>
    <x v="1234"/>
    <x v="1231"/>
    <n v="34000"/>
    <x v="9"/>
    <x v="0"/>
    <x v="42"/>
    <x v="1"/>
    <n v="0"/>
    <n v="0"/>
    <n v="5"/>
    <n v="3"/>
    <n v="0"/>
    <n v="7"/>
    <n v="5"/>
    <n v="3"/>
    <n v="2"/>
    <n v="6"/>
    <n v="1"/>
    <n v="6"/>
    <n v="6"/>
    <n v="3"/>
    <n v="2"/>
    <n v="0"/>
    <n v="0"/>
    <n v="0"/>
    <x v="0"/>
    <x v="0"/>
    <x v="0"/>
    <x v="0"/>
    <x v="0"/>
    <x v="0"/>
    <n v="15"/>
    <x v="46"/>
    <x v="3"/>
    <x v="3"/>
    <x v="1"/>
    <x v="0"/>
    <x v="0"/>
    <x v="0"/>
    <x v="0"/>
    <x v="0"/>
    <n v="6359.5042219541629"/>
    <x v="1"/>
    <n v="5383.2050663449945"/>
    <x v="3"/>
    <n v="11"/>
    <n v="11241"/>
  </r>
  <r>
    <x v="1235"/>
    <x v="1232"/>
    <n v="34011"/>
    <x v="2"/>
    <x v="0"/>
    <x v="152"/>
    <x v="0"/>
    <n v="0"/>
    <n v="0"/>
    <n v="0"/>
    <n v="10"/>
    <n v="0"/>
    <n v="3"/>
    <n v="4"/>
    <n v="0"/>
    <n v="6"/>
    <n v="5"/>
    <n v="0"/>
    <n v="0"/>
    <n v="0"/>
    <n v="4"/>
    <n v="3"/>
    <n v="4"/>
    <n v="4"/>
    <n v="0"/>
    <x v="0"/>
    <x v="0"/>
    <x v="0"/>
    <x v="0"/>
    <x v="0"/>
    <x v="0"/>
    <n v="13"/>
    <x v="43"/>
    <x v="3"/>
    <x v="3"/>
    <x v="1"/>
    <x v="0"/>
    <x v="0"/>
    <x v="0"/>
    <x v="0"/>
    <x v="0"/>
    <n v="377.93798954623054"/>
    <x v="0"/>
    <n v="319.91765852847232"/>
    <x v="3"/>
    <n v="15"/>
    <n v="668.03964463502143"/>
  </r>
  <r>
    <x v="1236"/>
    <x v="1233"/>
    <n v="34097"/>
    <x v="0"/>
    <x v="0"/>
    <x v="6"/>
    <x v="0"/>
    <n v="0"/>
    <n v="0"/>
    <n v="0"/>
    <n v="8"/>
    <n v="9"/>
    <n v="4"/>
    <n v="6"/>
    <n v="4"/>
    <n v="5"/>
    <n v="3"/>
    <n v="0"/>
    <n v="1"/>
    <n v="3"/>
    <n v="2"/>
    <n v="0"/>
    <n v="1"/>
    <n v="1"/>
    <n v="4"/>
    <x v="0"/>
    <x v="0"/>
    <x v="0"/>
    <x v="0"/>
    <x v="0"/>
    <x v="0"/>
    <n v="21"/>
    <x v="46"/>
    <x v="3"/>
    <x v="3"/>
    <x v="0"/>
    <x v="0"/>
    <x v="0"/>
    <x v="0"/>
    <x v="0"/>
    <x v="0"/>
    <n v="1709.6718938480099"/>
    <x v="0"/>
    <n v="1447.2062726176118"/>
    <x v="3"/>
    <n v="7"/>
    <n v="3022"/>
  </r>
  <r>
    <x v="1237"/>
    <x v="1234"/>
    <n v="34090"/>
    <x v="4"/>
    <x v="2"/>
    <x v="3"/>
    <x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6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238"/>
    <x v="1235"/>
    <n v="34314"/>
    <x v="5"/>
    <x v="0"/>
    <x v="207"/>
    <x v="0"/>
    <n v="0"/>
    <n v="0"/>
    <n v="0"/>
    <n v="5"/>
    <n v="0"/>
    <n v="0"/>
    <n v="0"/>
    <n v="0"/>
    <n v="0"/>
    <n v="0"/>
    <n v="0"/>
    <n v="3"/>
    <n v="2"/>
    <n v="0"/>
    <n v="7"/>
    <n v="5"/>
    <n v="1"/>
    <n v="2"/>
    <x v="0"/>
    <x v="0"/>
    <x v="0"/>
    <x v="0"/>
    <x v="0"/>
    <x v="0"/>
    <n v="5"/>
    <x v="78"/>
    <x v="3"/>
    <x v="3"/>
    <x v="0"/>
    <x v="0"/>
    <x v="0"/>
    <x v="1"/>
    <x v="0"/>
    <x v="0"/>
    <n v="58.837153196622445"/>
    <x v="0"/>
    <n v="49.804583835946929"/>
    <x v="3"/>
    <n v="15"/>
    <n v="104"/>
  </r>
  <r>
    <x v="1239"/>
    <x v="1236"/>
    <n v="34313"/>
    <x v="4"/>
    <x v="2"/>
    <x v="30"/>
    <x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6"/>
    <x v="7"/>
    <x v="3"/>
    <x v="3"/>
    <x v="1"/>
    <x v="1"/>
    <x v="0"/>
    <x v="1"/>
    <x v="0"/>
    <x v="0"/>
    <n v="1568.3328938505463"/>
    <x v="0"/>
    <n v="1327.5653707007823"/>
    <x v="3"/>
    <n v="0"/>
    <n v="2772.1705095993661"/>
  </r>
  <r>
    <x v="1240"/>
    <x v="1237"/>
    <n v="34316"/>
    <x v="1"/>
    <x v="0"/>
    <x v="103"/>
    <x v="0"/>
    <n v="0"/>
    <n v="0"/>
    <n v="0"/>
    <n v="19"/>
    <n v="0"/>
    <n v="9"/>
    <n v="5"/>
    <n v="9"/>
    <n v="6"/>
    <n v="3"/>
    <n v="10"/>
    <n v="5"/>
    <n v="10"/>
    <n v="14"/>
    <n v="11"/>
    <n v="12"/>
    <n v="15"/>
    <n v="11"/>
    <x v="0"/>
    <x v="0"/>
    <x v="0"/>
    <x v="0"/>
    <x v="0"/>
    <x v="0"/>
    <n v="28"/>
    <x v="164"/>
    <x v="3"/>
    <x v="3"/>
    <x v="0"/>
    <x v="0"/>
    <x v="0"/>
    <x v="0"/>
    <x v="0"/>
    <x v="0"/>
    <n v="764.31724969843197"/>
    <x v="0"/>
    <n v="646.98069963811827"/>
    <x v="3"/>
    <n v="62"/>
    <n v="1351"/>
  </r>
  <r>
    <x v="1241"/>
    <x v="1238"/>
    <n v="34333"/>
    <x v="4"/>
    <x v="0"/>
    <x v="5"/>
    <x v="0"/>
    <n v="0"/>
    <n v="0"/>
    <n v="0"/>
    <n v="35"/>
    <n v="18"/>
    <n v="47"/>
    <n v="13"/>
    <n v="10"/>
    <n v="10"/>
    <n v="20"/>
    <n v="4"/>
    <n v="0"/>
    <n v="13"/>
    <n v="64"/>
    <n v="66"/>
    <n v="171"/>
    <n v="53"/>
    <n v="23"/>
    <x v="0"/>
    <x v="0"/>
    <x v="0"/>
    <x v="0"/>
    <x v="0"/>
    <x v="0"/>
    <n v="100"/>
    <x v="165"/>
    <x v="3"/>
    <x v="3"/>
    <x v="0"/>
    <x v="0"/>
    <x v="0"/>
    <x v="0"/>
    <x v="0"/>
    <x v="0"/>
    <n v="4372.806980415914"/>
    <x v="0"/>
    <n v="3701.5018576228522"/>
    <x v="3"/>
    <n v="367"/>
    <n v="7729.3325943812197"/>
  </r>
  <r>
    <x v="1242"/>
    <x v="1239"/>
    <n v="34340"/>
    <x v="2"/>
    <x v="0"/>
    <x v="12"/>
    <x v="0"/>
    <n v="0"/>
    <n v="0"/>
    <n v="0"/>
    <n v="16"/>
    <n v="0"/>
    <n v="3"/>
    <n v="3"/>
    <n v="0"/>
    <n v="0"/>
    <n v="3"/>
    <n v="0"/>
    <n v="0"/>
    <n v="5"/>
    <n v="0"/>
    <n v="6"/>
    <n v="5"/>
    <n v="3"/>
    <n v="0"/>
    <x v="0"/>
    <x v="0"/>
    <x v="0"/>
    <x v="0"/>
    <x v="0"/>
    <x v="0"/>
    <n v="19"/>
    <x v="36"/>
    <x v="3"/>
    <x v="3"/>
    <x v="1"/>
    <x v="0"/>
    <x v="0"/>
    <x v="0"/>
    <x v="0"/>
    <x v="0"/>
    <n v="143.25811370658127"/>
    <x v="0"/>
    <n v="121.26539689021911"/>
    <x v="3"/>
    <n v="19"/>
    <n v="253.22169778839202"/>
  </r>
  <r>
    <x v="1243"/>
    <x v="1240"/>
    <n v="6116"/>
    <x v="8"/>
    <x v="2"/>
    <x v="3"/>
    <x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78694.692400482527"/>
    <x v="1"/>
    <n v="66613.630880579018"/>
    <x v="3"/>
    <n v="0"/>
    <n v="139100"/>
  </r>
  <r>
    <x v="1244"/>
    <x v="1241"/>
    <n v="34361"/>
    <x v="4"/>
    <x v="0"/>
    <x v="3"/>
    <x v="0"/>
    <n v="0"/>
    <n v="0"/>
    <n v="0"/>
    <n v="23"/>
    <n v="25"/>
    <n v="34"/>
    <n v="21"/>
    <n v="25"/>
    <n v="24"/>
    <n v="11"/>
    <n v="27"/>
    <n v="30"/>
    <n v="36"/>
    <n v="24"/>
    <n v="14"/>
    <n v="47"/>
    <n v="20"/>
    <n v="42"/>
    <x v="0"/>
    <x v="0"/>
    <x v="0"/>
    <x v="0"/>
    <x v="0"/>
    <x v="0"/>
    <n v="82"/>
    <x v="156"/>
    <x v="3"/>
    <x v="3"/>
    <x v="0"/>
    <x v="0"/>
    <x v="0"/>
    <x v="0"/>
    <x v="0"/>
    <x v="0"/>
    <n v="78694.692400482527"/>
    <x v="1"/>
    <n v="66613.630880579018"/>
    <x v="3"/>
    <n v="141"/>
    <n v="139100"/>
  </r>
  <r>
    <x v="1245"/>
    <x v="1242"/>
    <n v="34353"/>
    <x v="4"/>
    <x v="2"/>
    <x v="3"/>
    <x v="0"/>
    <n v="0"/>
    <n v="0"/>
    <n v="0"/>
    <n v="7"/>
    <n v="0"/>
    <n v="6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13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1246"/>
    <x v="1243"/>
    <n v="34372"/>
    <x v="5"/>
    <x v="2"/>
    <x v="207"/>
    <x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7"/>
    <x v="7"/>
    <x v="3"/>
    <x v="3"/>
    <x v="1"/>
    <x v="1"/>
    <x v="0"/>
    <x v="1"/>
    <x v="0"/>
    <x v="0"/>
    <n v="58.837153196622445"/>
    <x v="0"/>
    <n v="49.804583835946929"/>
    <x v="3"/>
    <n v="0"/>
    <n v="104"/>
  </r>
  <r>
    <x v="1247"/>
    <x v="1244"/>
    <n v="34373"/>
    <x v="7"/>
    <x v="0"/>
    <x v="3"/>
    <x v="0"/>
    <n v="0"/>
    <n v="0"/>
    <n v="0"/>
    <n v="8"/>
    <n v="37"/>
    <n v="31"/>
    <n v="34"/>
    <n v="15"/>
    <n v="44"/>
    <n v="3"/>
    <n v="3"/>
    <n v="3"/>
    <n v="4"/>
    <n v="8"/>
    <n v="13"/>
    <n v="10"/>
    <n v="28"/>
    <n v="12"/>
    <x v="0"/>
    <x v="0"/>
    <x v="0"/>
    <x v="0"/>
    <x v="0"/>
    <x v="0"/>
    <n v="76"/>
    <x v="166"/>
    <x v="3"/>
    <x v="3"/>
    <x v="0"/>
    <x v="0"/>
    <x v="0"/>
    <x v="0"/>
    <x v="0"/>
    <x v="0"/>
    <n v="78694.692400482527"/>
    <x v="1"/>
    <n v="66613.630880579018"/>
    <x v="3"/>
    <n v="63"/>
    <n v="139100"/>
  </r>
  <r>
    <x v="1248"/>
    <x v="1245"/>
    <n v="34360"/>
    <x v="0"/>
    <x v="0"/>
    <x v="3"/>
    <x v="0"/>
    <n v="0"/>
    <n v="0"/>
    <n v="0"/>
    <n v="35"/>
    <n v="181"/>
    <n v="117"/>
    <n v="130"/>
    <n v="129"/>
    <n v="141"/>
    <n v="126"/>
    <n v="190"/>
    <n v="147"/>
    <n v="199"/>
    <n v="313"/>
    <n v="273"/>
    <n v="288"/>
    <n v="216"/>
    <n v="421"/>
    <x v="0"/>
    <x v="0"/>
    <x v="0"/>
    <x v="0"/>
    <x v="0"/>
    <x v="0"/>
    <n v="333"/>
    <x v="167"/>
    <x v="3"/>
    <x v="3"/>
    <x v="0"/>
    <x v="0"/>
    <x v="0"/>
    <x v="0"/>
    <x v="0"/>
    <x v="0"/>
    <n v="78694.692400482527"/>
    <x v="1"/>
    <n v="66613.630880579018"/>
    <x v="3"/>
    <n v="1289"/>
    <n v="139100"/>
  </r>
  <r>
    <x v="1249"/>
    <x v="1246"/>
    <n v="34432"/>
    <x v="3"/>
    <x v="0"/>
    <x v="119"/>
    <x v="0"/>
    <n v="0"/>
    <n v="0"/>
    <n v="0"/>
    <n v="4"/>
    <n v="0"/>
    <n v="0"/>
    <n v="0"/>
    <n v="3"/>
    <n v="4"/>
    <n v="3"/>
    <n v="0"/>
    <n v="0"/>
    <n v="0"/>
    <n v="3"/>
    <n v="4"/>
    <n v="0"/>
    <n v="7"/>
    <n v="3"/>
    <x v="0"/>
    <x v="0"/>
    <x v="0"/>
    <x v="0"/>
    <x v="0"/>
    <x v="0"/>
    <n v="4"/>
    <x v="78"/>
    <x v="3"/>
    <x v="3"/>
    <x v="0"/>
    <x v="0"/>
    <x v="0"/>
    <x v="1"/>
    <x v="0"/>
    <x v="0"/>
    <n v="233.61765552051983"/>
    <x v="0"/>
    <n v="197.75311138943789"/>
    <x v="3"/>
    <n v="14"/>
    <n v="412.94037617592943"/>
  </r>
  <r>
    <x v="1250"/>
    <x v="1247"/>
    <n v="34538"/>
    <x v="6"/>
    <x v="0"/>
    <x v="70"/>
    <x v="0"/>
    <n v="0"/>
    <n v="0"/>
    <n v="0"/>
    <n v="0"/>
    <n v="31"/>
    <n v="23"/>
    <n v="16"/>
    <n v="9"/>
    <n v="7"/>
    <n v="8"/>
    <n v="0"/>
    <n v="0"/>
    <n v="18"/>
    <n v="8"/>
    <n v="11"/>
    <n v="6"/>
    <n v="6"/>
    <n v="13"/>
    <x v="0"/>
    <x v="0"/>
    <x v="0"/>
    <x v="0"/>
    <x v="0"/>
    <x v="0"/>
    <n v="54"/>
    <x v="98"/>
    <x v="3"/>
    <x v="3"/>
    <x v="0"/>
    <x v="0"/>
    <x v="0"/>
    <x v="0"/>
    <x v="0"/>
    <x v="0"/>
    <n v="452.59348612786494"/>
    <x v="0"/>
    <n v="383.11218335343796"/>
    <x v="3"/>
    <n v="49"/>
    <n v="800"/>
  </r>
  <r>
    <x v="1251"/>
    <x v="1248"/>
    <n v="34535"/>
    <x v="7"/>
    <x v="0"/>
    <x v="0"/>
    <x v="0"/>
    <n v="0"/>
    <n v="0"/>
    <n v="0"/>
    <n v="0"/>
    <n v="18"/>
    <n v="28"/>
    <n v="25"/>
    <n v="8"/>
    <n v="6"/>
    <n v="9"/>
    <n v="1"/>
    <n v="5"/>
    <n v="16"/>
    <n v="30"/>
    <n v="0"/>
    <n v="9"/>
    <n v="16"/>
    <n v="0"/>
    <x v="0"/>
    <x v="0"/>
    <x v="0"/>
    <x v="0"/>
    <x v="0"/>
    <x v="0"/>
    <n v="46"/>
    <x v="129"/>
    <x v="3"/>
    <x v="3"/>
    <x v="1"/>
    <x v="0"/>
    <x v="0"/>
    <x v="0"/>
    <x v="0"/>
    <x v="0"/>
    <n v="5619.216302882317"/>
    <x v="0"/>
    <n v="4756.5647595826867"/>
    <x v="3"/>
    <n v="71"/>
    <n v="9932.4740193804701"/>
  </r>
  <r>
    <x v="1252"/>
    <x v="1249"/>
    <n v="34534"/>
    <x v="1"/>
    <x v="0"/>
    <x v="53"/>
    <x v="0"/>
    <n v="0"/>
    <n v="0"/>
    <n v="0"/>
    <n v="0"/>
    <n v="6"/>
    <n v="15"/>
    <n v="6"/>
    <n v="4"/>
    <n v="4"/>
    <n v="10"/>
    <n v="8"/>
    <n v="4"/>
    <n v="5"/>
    <n v="17"/>
    <n v="15"/>
    <n v="5"/>
    <n v="8"/>
    <n v="0"/>
    <x v="0"/>
    <x v="0"/>
    <x v="0"/>
    <x v="0"/>
    <x v="0"/>
    <x v="0"/>
    <n v="21"/>
    <x v="118"/>
    <x v="3"/>
    <x v="3"/>
    <x v="1"/>
    <x v="0"/>
    <x v="0"/>
    <x v="0"/>
    <x v="0"/>
    <x v="0"/>
    <n v="2059.3003618817856"/>
    <x v="0"/>
    <n v="1743.1604342581427"/>
    <x v="3"/>
    <n v="50"/>
    <n v="3640"/>
  </r>
  <r>
    <x v="1253"/>
    <x v="1250"/>
    <n v="10779"/>
    <x v="8"/>
    <x v="2"/>
    <x v="199"/>
    <x v="3"/>
    <n v="0"/>
    <n v="0"/>
    <n v="0"/>
    <n v="0"/>
    <n v="9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90"/>
    <x v="7"/>
    <x v="3"/>
    <x v="3"/>
    <x v="1"/>
    <x v="1"/>
    <x v="0"/>
    <x v="1"/>
    <x v="0"/>
    <x v="0"/>
    <n v="0"/>
    <x v="1"/>
    <n v="0"/>
    <x v="3"/>
    <n v="0"/>
    <n v="0"/>
  </r>
  <r>
    <x v="1254"/>
    <x v="1251"/>
    <n v="34721"/>
    <x v="4"/>
    <x v="0"/>
    <x v="3"/>
    <x v="0"/>
    <n v="0"/>
    <n v="0"/>
    <n v="0"/>
    <n v="0"/>
    <n v="14"/>
    <n v="15"/>
    <n v="5"/>
    <n v="4"/>
    <n v="8"/>
    <n v="16"/>
    <n v="0"/>
    <n v="0"/>
    <n v="4"/>
    <n v="0"/>
    <n v="12"/>
    <n v="12"/>
    <n v="1"/>
    <n v="0"/>
    <x v="0"/>
    <x v="0"/>
    <x v="0"/>
    <x v="0"/>
    <x v="0"/>
    <x v="0"/>
    <n v="29"/>
    <x v="84"/>
    <x v="3"/>
    <x v="3"/>
    <x v="1"/>
    <x v="0"/>
    <x v="0"/>
    <x v="0"/>
    <x v="0"/>
    <x v="0"/>
    <n v="78694.692400482527"/>
    <x v="1"/>
    <n v="66613.630880579018"/>
    <x v="3"/>
    <n v="29"/>
    <n v="139100"/>
  </r>
  <r>
    <x v="1255"/>
    <x v="1252"/>
    <n v="5438"/>
    <x v="8"/>
    <x v="1"/>
    <x v="208"/>
    <x v="3"/>
    <n v="0"/>
    <n v="0"/>
    <n v="0"/>
    <n v="0"/>
    <n v="1"/>
    <n v="0"/>
    <n v="0"/>
    <n v="0"/>
    <n v="0"/>
    <n v="1"/>
    <n v="2"/>
    <n v="0"/>
    <n v="0"/>
    <n v="0"/>
    <n v="0"/>
    <n v="0"/>
    <n v="0"/>
    <n v="0"/>
    <x v="0"/>
    <x v="0"/>
    <x v="0"/>
    <x v="0"/>
    <x v="0"/>
    <x v="0"/>
    <n v="1"/>
    <x v="7"/>
    <x v="3"/>
    <x v="3"/>
    <x v="1"/>
    <x v="1"/>
    <x v="0"/>
    <x v="1"/>
    <x v="0"/>
    <x v="0"/>
    <n v="0"/>
    <x v="1"/>
    <n v="0"/>
    <x v="3"/>
    <n v="0"/>
    <n v="0"/>
  </r>
  <r>
    <x v="1256"/>
    <x v="1253"/>
    <n v="3925"/>
    <x v="8"/>
    <x v="0"/>
    <x v="208"/>
    <x v="3"/>
    <n v="0"/>
    <n v="0"/>
    <n v="0"/>
    <n v="0"/>
    <n v="1"/>
    <n v="0"/>
    <n v="1"/>
    <n v="0"/>
    <n v="0"/>
    <n v="0"/>
    <n v="0"/>
    <n v="0"/>
    <n v="0"/>
    <n v="0"/>
    <n v="0"/>
    <n v="0"/>
    <n v="0"/>
    <n v="1"/>
    <x v="0"/>
    <x v="0"/>
    <x v="0"/>
    <x v="0"/>
    <x v="0"/>
    <x v="0"/>
    <n v="1"/>
    <x v="64"/>
    <x v="3"/>
    <x v="3"/>
    <x v="0"/>
    <x v="0"/>
    <x v="0"/>
    <x v="1"/>
    <x v="0"/>
    <x v="0"/>
    <n v="0"/>
    <x v="1"/>
    <n v="0"/>
    <x v="3"/>
    <n v="0"/>
    <n v="0"/>
  </r>
  <r>
    <x v="1257"/>
    <x v="1254"/>
    <n v="35001"/>
    <x v="4"/>
    <x v="1"/>
    <x v="3"/>
    <x v="0"/>
    <n v="0"/>
    <n v="0"/>
    <n v="0"/>
    <n v="0"/>
    <n v="0"/>
    <n v="12"/>
    <n v="5"/>
    <n v="2"/>
    <n v="0"/>
    <n v="0"/>
    <n v="1"/>
    <n v="1"/>
    <n v="0"/>
    <n v="0"/>
    <n v="0"/>
    <n v="0"/>
    <n v="0"/>
    <n v="0"/>
    <x v="0"/>
    <x v="0"/>
    <x v="0"/>
    <x v="0"/>
    <x v="0"/>
    <x v="0"/>
    <n v="12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1258"/>
    <x v="1255"/>
    <n v="35015"/>
    <x v="9"/>
    <x v="0"/>
    <x v="56"/>
    <x v="1"/>
    <n v="0"/>
    <n v="0"/>
    <n v="0"/>
    <n v="0"/>
    <n v="0"/>
    <n v="8"/>
    <n v="13"/>
    <n v="6"/>
    <n v="0"/>
    <n v="14"/>
    <n v="0"/>
    <n v="12"/>
    <n v="4"/>
    <n v="14"/>
    <n v="2"/>
    <n v="0"/>
    <n v="0"/>
    <n v="14"/>
    <x v="0"/>
    <x v="0"/>
    <x v="0"/>
    <x v="0"/>
    <x v="0"/>
    <x v="0"/>
    <n v="8"/>
    <x v="100"/>
    <x v="3"/>
    <x v="3"/>
    <x v="0"/>
    <x v="0"/>
    <x v="0"/>
    <x v="0"/>
    <x v="0"/>
    <x v="0"/>
    <n v="541.72226822717494"/>
    <x v="0"/>
    <n v="458.55808206010329"/>
    <x v="3"/>
    <n v="20"/>
    <n v="957.54319906253295"/>
  </r>
  <r>
    <x v="1259"/>
    <x v="1256"/>
    <n v="35014"/>
    <x v="6"/>
    <x v="0"/>
    <x v="7"/>
    <x v="0"/>
    <n v="0"/>
    <n v="0"/>
    <n v="0"/>
    <n v="0"/>
    <n v="0"/>
    <n v="11"/>
    <n v="6"/>
    <n v="0"/>
    <n v="0"/>
    <n v="15"/>
    <n v="17"/>
    <n v="0"/>
    <n v="4"/>
    <n v="7"/>
    <n v="10"/>
    <n v="9"/>
    <n v="13"/>
    <n v="7"/>
    <x v="0"/>
    <x v="0"/>
    <x v="0"/>
    <x v="0"/>
    <x v="0"/>
    <x v="0"/>
    <n v="11"/>
    <x v="118"/>
    <x v="3"/>
    <x v="3"/>
    <x v="0"/>
    <x v="0"/>
    <x v="0"/>
    <x v="0"/>
    <x v="0"/>
    <x v="0"/>
    <n v="11118.614153766845"/>
    <x v="0"/>
    <n v="9411.7053710990131"/>
    <x v="3"/>
    <n v="43"/>
    <n v="19653.158067105996"/>
  </r>
  <r>
    <x v="1260"/>
    <x v="1257"/>
    <n v="35017"/>
    <x v="3"/>
    <x v="0"/>
    <x v="39"/>
    <x v="0"/>
    <n v="0"/>
    <n v="0"/>
    <n v="0"/>
    <n v="0"/>
    <n v="0"/>
    <n v="3"/>
    <n v="2"/>
    <n v="0"/>
    <n v="0"/>
    <n v="0"/>
    <n v="0"/>
    <n v="0"/>
    <n v="0"/>
    <n v="0"/>
    <n v="0"/>
    <n v="1"/>
    <n v="0"/>
    <n v="0"/>
    <x v="0"/>
    <x v="0"/>
    <x v="0"/>
    <x v="0"/>
    <x v="0"/>
    <x v="0"/>
    <n v="3"/>
    <x v="64"/>
    <x v="3"/>
    <x v="3"/>
    <x v="1"/>
    <x v="0"/>
    <x v="0"/>
    <x v="0"/>
    <x v="0"/>
    <x v="0"/>
    <n v="462.21109770808209"/>
    <x v="0"/>
    <n v="391.25331724969851"/>
    <x v="3"/>
    <n v="1"/>
    <n v="817"/>
  </r>
  <r>
    <x v="1261"/>
    <x v="1258"/>
    <n v="35061"/>
    <x v="7"/>
    <x v="0"/>
    <x v="3"/>
    <x v="0"/>
    <n v="0"/>
    <n v="0"/>
    <n v="0"/>
    <n v="0"/>
    <n v="0"/>
    <n v="3"/>
    <n v="11"/>
    <n v="3"/>
    <n v="4"/>
    <n v="9"/>
    <n v="7"/>
    <n v="0"/>
    <n v="4"/>
    <n v="0"/>
    <n v="3"/>
    <n v="5"/>
    <n v="5"/>
    <n v="3"/>
    <x v="0"/>
    <x v="0"/>
    <x v="0"/>
    <x v="0"/>
    <x v="0"/>
    <x v="0"/>
    <n v="3"/>
    <x v="75"/>
    <x v="3"/>
    <x v="3"/>
    <x v="0"/>
    <x v="0"/>
    <x v="0"/>
    <x v="0"/>
    <x v="0"/>
    <x v="0"/>
    <n v="78694.692400482527"/>
    <x v="1"/>
    <n v="66613.630880579018"/>
    <x v="3"/>
    <n v="17"/>
    <n v="139100"/>
  </r>
  <r>
    <x v="1262"/>
    <x v="1259"/>
    <n v="35023"/>
    <x v="7"/>
    <x v="0"/>
    <x v="3"/>
    <x v="0"/>
    <n v="0"/>
    <n v="0"/>
    <n v="0"/>
    <n v="0"/>
    <n v="0"/>
    <n v="19"/>
    <n v="10"/>
    <n v="4"/>
    <n v="3"/>
    <n v="3"/>
    <n v="2"/>
    <n v="4"/>
    <n v="7"/>
    <n v="0"/>
    <n v="7"/>
    <n v="5"/>
    <n v="5"/>
    <n v="5"/>
    <x v="0"/>
    <x v="0"/>
    <x v="0"/>
    <x v="0"/>
    <x v="0"/>
    <x v="0"/>
    <n v="19"/>
    <x v="84"/>
    <x v="3"/>
    <x v="3"/>
    <x v="0"/>
    <x v="0"/>
    <x v="0"/>
    <x v="0"/>
    <x v="0"/>
    <x v="0"/>
    <n v="78694.692400482527"/>
    <x v="1"/>
    <n v="66613.630880579018"/>
    <x v="3"/>
    <n v="24"/>
    <n v="139100"/>
  </r>
  <r>
    <x v="1263"/>
    <x v="1260"/>
    <n v="35009"/>
    <x v="1"/>
    <x v="0"/>
    <x v="8"/>
    <x v="0"/>
    <n v="0"/>
    <n v="0"/>
    <n v="0"/>
    <n v="0"/>
    <n v="0"/>
    <n v="8"/>
    <n v="17"/>
    <n v="6"/>
    <n v="4"/>
    <n v="5"/>
    <n v="3"/>
    <n v="5"/>
    <n v="4"/>
    <n v="5"/>
    <n v="7"/>
    <n v="3"/>
    <n v="5"/>
    <n v="7"/>
    <x v="0"/>
    <x v="0"/>
    <x v="0"/>
    <x v="0"/>
    <x v="0"/>
    <x v="0"/>
    <n v="8"/>
    <x v="67"/>
    <x v="3"/>
    <x v="3"/>
    <x v="0"/>
    <x v="0"/>
    <x v="0"/>
    <x v="0"/>
    <x v="0"/>
    <x v="0"/>
    <n v="2001.0289505428229"/>
    <x v="0"/>
    <n v="1693.8347406513874"/>
    <x v="3"/>
    <n v="24"/>
    <n v="3537"/>
  </r>
  <r>
    <x v="1264"/>
    <x v="1261"/>
    <n v="35047"/>
    <x v="1"/>
    <x v="0"/>
    <x v="104"/>
    <x v="0"/>
    <n v="0"/>
    <n v="0"/>
    <n v="0"/>
    <n v="0"/>
    <n v="0"/>
    <n v="15"/>
    <n v="47"/>
    <n v="0"/>
    <n v="31"/>
    <n v="100"/>
    <n v="0"/>
    <n v="0"/>
    <n v="0"/>
    <n v="50"/>
    <n v="0"/>
    <n v="50"/>
    <n v="0"/>
    <n v="30"/>
    <x v="0"/>
    <x v="0"/>
    <x v="0"/>
    <x v="0"/>
    <x v="0"/>
    <x v="0"/>
    <n v="15"/>
    <x v="168"/>
    <x v="3"/>
    <x v="3"/>
    <x v="0"/>
    <x v="0"/>
    <x v="0"/>
    <x v="0"/>
    <x v="0"/>
    <x v="0"/>
    <n v="172.55126658624852"/>
    <x v="0"/>
    <n v="146.06151990349821"/>
    <x v="3"/>
    <n v="100"/>
    <n v="305"/>
  </r>
  <r>
    <x v="1265"/>
    <x v="1262"/>
    <n v="34999"/>
    <x v="8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266"/>
    <x v="1263"/>
    <n v="35028"/>
    <x v="7"/>
    <x v="2"/>
    <x v="3"/>
    <x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4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1267"/>
    <x v="1264"/>
    <s v="YE09331031"/>
    <x v="8"/>
    <x v="0"/>
    <x v="3"/>
    <x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x v="0"/>
    <x v="0"/>
    <x v="0"/>
    <x v="0"/>
    <x v="0"/>
    <x v="0"/>
    <n v="1"/>
    <x v="64"/>
    <x v="3"/>
    <x v="3"/>
    <x v="0"/>
    <x v="0"/>
    <x v="0"/>
    <x v="0"/>
    <x v="0"/>
    <x v="0"/>
    <n v="78694.692400482527"/>
    <x v="1"/>
    <n v="66613.630880579018"/>
    <x v="3"/>
    <n v="0"/>
    <n v="139100"/>
  </r>
  <r>
    <x v="1268"/>
    <x v="1265"/>
    <n v="35130"/>
    <x v="4"/>
    <x v="1"/>
    <x v="3"/>
    <x v="0"/>
    <n v="0"/>
    <n v="0"/>
    <n v="0"/>
    <n v="0"/>
    <n v="0"/>
    <n v="9"/>
    <n v="5"/>
    <n v="7"/>
    <n v="0"/>
    <n v="0"/>
    <n v="3"/>
    <n v="0"/>
    <n v="7"/>
    <n v="9"/>
    <n v="0"/>
    <n v="0"/>
    <n v="0"/>
    <n v="0"/>
    <x v="0"/>
    <x v="0"/>
    <x v="0"/>
    <x v="0"/>
    <x v="0"/>
    <x v="0"/>
    <n v="9"/>
    <x v="70"/>
    <x v="3"/>
    <x v="3"/>
    <x v="1"/>
    <x v="0"/>
    <x v="0"/>
    <x v="0"/>
    <x v="0"/>
    <x v="0"/>
    <n v="78694.692400482527"/>
    <x v="1"/>
    <n v="66613.630880579018"/>
    <x v="3"/>
    <n v="16"/>
    <n v="139100"/>
  </r>
  <r>
    <x v="1269"/>
    <x v="1266"/>
    <n v="35158"/>
    <x v="7"/>
    <x v="0"/>
    <x v="3"/>
    <x v="0"/>
    <n v="0"/>
    <n v="0"/>
    <n v="0"/>
    <n v="0"/>
    <n v="0"/>
    <n v="6"/>
    <n v="0"/>
    <n v="4"/>
    <n v="3"/>
    <n v="0"/>
    <n v="3"/>
    <n v="0"/>
    <n v="7"/>
    <n v="0"/>
    <n v="5"/>
    <n v="0"/>
    <n v="4"/>
    <n v="6"/>
    <x v="0"/>
    <x v="0"/>
    <x v="0"/>
    <x v="0"/>
    <x v="0"/>
    <x v="0"/>
    <n v="6"/>
    <x v="33"/>
    <x v="3"/>
    <x v="3"/>
    <x v="0"/>
    <x v="0"/>
    <x v="0"/>
    <x v="0"/>
    <x v="0"/>
    <x v="0"/>
    <n v="78694.692400482527"/>
    <x v="1"/>
    <n v="66613.630880579018"/>
    <x v="3"/>
    <n v="16"/>
    <n v="139100"/>
  </r>
  <r>
    <x v="1270"/>
    <x v="1267"/>
    <n v="35115"/>
    <x v="4"/>
    <x v="0"/>
    <x v="3"/>
    <x v="0"/>
    <n v="0"/>
    <n v="0"/>
    <n v="0"/>
    <n v="0"/>
    <n v="0"/>
    <n v="11"/>
    <n v="16"/>
    <n v="12"/>
    <n v="12"/>
    <n v="19"/>
    <n v="19"/>
    <n v="9"/>
    <n v="25"/>
    <n v="13"/>
    <n v="27"/>
    <n v="42"/>
    <n v="34"/>
    <n v="24"/>
    <x v="0"/>
    <x v="0"/>
    <x v="0"/>
    <x v="0"/>
    <x v="0"/>
    <x v="0"/>
    <n v="11"/>
    <x v="169"/>
    <x v="3"/>
    <x v="3"/>
    <x v="0"/>
    <x v="0"/>
    <x v="0"/>
    <x v="0"/>
    <x v="0"/>
    <x v="0"/>
    <n v="78694.692400482527"/>
    <x v="1"/>
    <n v="66613.630880579018"/>
    <x v="3"/>
    <n v="141"/>
    <n v="139100"/>
  </r>
  <r>
    <x v="1271"/>
    <x v="1268"/>
    <n v="35037"/>
    <x v="1"/>
    <x v="0"/>
    <x v="85"/>
    <x v="0"/>
    <n v="0"/>
    <n v="0"/>
    <n v="0"/>
    <n v="0"/>
    <n v="0"/>
    <n v="6"/>
    <n v="6"/>
    <n v="6"/>
    <n v="5"/>
    <n v="10"/>
    <n v="5"/>
    <n v="0"/>
    <n v="8"/>
    <n v="0"/>
    <n v="16"/>
    <n v="17"/>
    <n v="19"/>
    <n v="19"/>
    <x v="0"/>
    <x v="0"/>
    <x v="0"/>
    <x v="0"/>
    <x v="0"/>
    <x v="0"/>
    <n v="6"/>
    <x v="154"/>
    <x v="3"/>
    <x v="3"/>
    <x v="0"/>
    <x v="0"/>
    <x v="0"/>
    <x v="0"/>
    <x v="0"/>
    <x v="0"/>
    <n v="3409.0190775258643"/>
    <x v="0"/>
    <n v="2885.6728651977996"/>
    <x v="3"/>
    <n v="60"/>
    <n v="6025.7501391661854"/>
  </r>
  <r>
    <x v="1272"/>
    <x v="1269"/>
    <n v="35157"/>
    <x v="4"/>
    <x v="0"/>
    <x v="3"/>
    <x v="0"/>
    <n v="0"/>
    <n v="0"/>
    <n v="0"/>
    <n v="0"/>
    <n v="0"/>
    <n v="6"/>
    <n v="3"/>
    <n v="3"/>
    <n v="3"/>
    <n v="0"/>
    <n v="3"/>
    <n v="3"/>
    <n v="5"/>
    <n v="2"/>
    <n v="8"/>
    <n v="10"/>
    <n v="10"/>
    <n v="25"/>
    <x v="0"/>
    <x v="0"/>
    <x v="0"/>
    <x v="0"/>
    <x v="0"/>
    <x v="0"/>
    <n v="6"/>
    <x v="83"/>
    <x v="3"/>
    <x v="3"/>
    <x v="0"/>
    <x v="0"/>
    <x v="0"/>
    <x v="0"/>
    <x v="0"/>
    <x v="0"/>
    <n v="78694.692400482527"/>
    <x v="1"/>
    <n v="66613.630880579018"/>
    <x v="3"/>
    <n v="35"/>
    <n v="139100"/>
  </r>
  <r>
    <x v="1273"/>
    <x v="1270"/>
    <n v="35182"/>
    <x v="4"/>
    <x v="0"/>
    <x v="3"/>
    <x v="0"/>
    <n v="0"/>
    <n v="0"/>
    <n v="0"/>
    <n v="0"/>
    <n v="0"/>
    <n v="49"/>
    <n v="0"/>
    <n v="25"/>
    <n v="27"/>
    <n v="0"/>
    <n v="0"/>
    <n v="0"/>
    <n v="28"/>
    <n v="0"/>
    <n v="20"/>
    <n v="47"/>
    <n v="3"/>
    <n v="3"/>
    <x v="0"/>
    <x v="0"/>
    <x v="0"/>
    <x v="0"/>
    <x v="0"/>
    <x v="0"/>
    <n v="49"/>
    <x v="170"/>
    <x v="3"/>
    <x v="3"/>
    <x v="0"/>
    <x v="0"/>
    <x v="0"/>
    <x v="0"/>
    <x v="0"/>
    <x v="0"/>
    <n v="78694.692400482527"/>
    <x v="1"/>
    <n v="66613.630880579018"/>
    <x v="3"/>
    <n v="98"/>
    <n v="139100"/>
  </r>
  <r>
    <x v="1274"/>
    <x v="1271"/>
    <n v="35184"/>
    <x v="7"/>
    <x v="1"/>
    <x v="3"/>
    <x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x v="0"/>
    <x v="0"/>
    <x v="0"/>
    <x v="0"/>
    <x v="0"/>
    <x v="0"/>
    <n v="3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1275"/>
    <x v="1272"/>
    <n v="35208"/>
    <x v="8"/>
    <x v="1"/>
    <x v="3"/>
    <x v="0"/>
    <n v="0"/>
    <n v="0"/>
    <n v="0"/>
    <n v="0"/>
    <n v="0"/>
    <n v="15"/>
    <n v="22"/>
    <n v="10"/>
    <n v="10"/>
    <n v="0"/>
    <n v="0"/>
    <n v="0"/>
    <n v="0"/>
    <n v="0"/>
    <n v="0"/>
    <n v="0"/>
    <n v="0"/>
    <n v="0"/>
    <x v="0"/>
    <x v="0"/>
    <x v="0"/>
    <x v="0"/>
    <x v="0"/>
    <x v="0"/>
    <n v="15"/>
    <x v="7"/>
    <x v="3"/>
    <x v="3"/>
    <x v="1"/>
    <x v="1"/>
    <x v="0"/>
    <x v="0"/>
    <x v="0"/>
    <x v="0"/>
    <n v="78694.692400482527"/>
    <x v="1"/>
    <n v="66613.630880579018"/>
    <x v="3"/>
    <n v="0"/>
    <n v="139100"/>
  </r>
  <r>
    <x v="1276"/>
    <x v="1273"/>
    <n v="35242"/>
    <x v="7"/>
    <x v="0"/>
    <x v="3"/>
    <x v="0"/>
    <n v="0"/>
    <n v="0"/>
    <n v="0"/>
    <n v="0"/>
    <n v="0"/>
    <n v="42"/>
    <n v="83"/>
    <n v="99"/>
    <n v="80"/>
    <n v="65"/>
    <n v="39"/>
    <n v="88"/>
    <n v="79"/>
    <n v="174"/>
    <n v="106"/>
    <n v="180"/>
    <n v="169"/>
    <n v="141"/>
    <x v="0"/>
    <x v="0"/>
    <x v="0"/>
    <x v="0"/>
    <x v="0"/>
    <x v="0"/>
    <n v="42"/>
    <x v="171"/>
    <x v="3"/>
    <x v="3"/>
    <x v="0"/>
    <x v="0"/>
    <x v="0"/>
    <x v="0"/>
    <x v="0"/>
    <x v="0"/>
    <n v="78694.692400482527"/>
    <x v="1"/>
    <n v="66613.630880579018"/>
    <x v="3"/>
    <n v="708"/>
    <n v="139100"/>
  </r>
  <r>
    <x v="1277"/>
    <x v="1274"/>
    <n v="35258"/>
    <x v="2"/>
    <x v="0"/>
    <x v="138"/>
    <x v="0"/>
    <n v="0"/>
    <n v="0"/>
    <n v="0"/>
    <n v="0"/>
    <n v="0"/>
    <n v="15"/>
    <n v="9"/>
    <n v="9"/>
    <n v="9"/>
    <n v="7"/>
    <n v="14"/>
    <n v="5"/>
    <n v="9"/>
    <n v="14"/>
    <n v="30"/>
    <n v="4"/>
    <n v="23"/>
    <n v="12"/>
    <x v="0"/>
    <x v="0"/>
    <x v="0"/>
    <x v="0"/>
    <x v="0"/>
    <x v="0"/>
    <n v="15"/>
    <x v="106"/>
    <x v="3"/>
    <x v="3"/>
    <x v="0"/>
    <x v="0"/>
    <x v="0"/>
    <x v="0"/>
    <x v="0"/>
    <x v="0"/>
    <n v="241.05319775442541"/>
    <x v="0"/>
    <n v="204.04716313114477"/>
    <x v="3"/>
    <n v="80"/>
    <n v="426.08337087082867"/>
  </r>
  <r>
    <x v="1278"/>
    <x v="1275"/>
    <n v="35456"/>
    <x v="5"/>
    <x v="0"/>
    <x v="77"/>
    <x v="0"/>
    <n v="0"/>
    <n v="0"/>
    <n v="0"/>
    <n v="0"/>
    <n v="0"/>
    <n v="0"/>
    <n v="12"/>
    <n v="0"/>
    <n v="4"/>
    <n v="3"/>
    <n v="0"/>
    <n v="0"/>
    <n v="0"/>
    <n v="7"/>
    <n v="0"/>
    <n v="0"/>
    <n v="6"/>
    <n v="0"/>
    <x v="0"/>
    <x v="0"/>
    <x v="0"/>
    <x v="0"/>
    <x v="0"/>
    <x v="0"/>
    <n v="0"/>
    <x v="74"/>
    <x v="3"/>
    <x v="3"/>
    <x v="1"/>
    <x v="0"/>
    <x v="1"/>
    <x v="1"/>
    <x v="0"/>
    <x v="0"/>
    <n v="611.00120627261765"/>
    <x v="0"/>
    <n v="517.20144752714123"/>
    <x v="3"/>
    <n v="13"/>
    <n v="1080"/>
  </r>
  <r>
    <x v="1279"/>
    <x v="1276"/>
    <n v="35419"/>
    <x v="4"/>
    <x v="0"/>
    <x v="3"/>
    <x v="0"/>
    <n v="0"/>
    <n v="0"/>
    <n v="0"/>
    <n v="0"/>
    <n v="0"/>
    <n v="0"/>
    <n v="5"/>
    <n v="0"/>
    <n v="2"/>
    <n v="3"/>
    <n v="0"/>
    <n v="9"/>
    <n v="7"/>
    <n v="7"/>
    <n v="21"/>
    <n v="17"/>
    <n v="12"/>
    <n v="34"/>
    <x v="0"/>
    <x v="0"/>
    <x v="0"/>
    <x v="0"/>
    <x v="0"/>
    <x v="0"/>
    <n v="0"/>
    <x v="134"/>
    <x v="3"/>
    <x v="3"/>
    <x v="0"/>
    <x v="0"/>
    <x v="1"/>
    <x v="1"/>
    <x v="0"/>
    <x v="0"/>
    <n v="78694.692400482527"/>
    <x v="1"/>
    <n v="66613.630880579018"/>
    <x v="3"/>
    <n v="64"/>
    <n v="139100"/>
  </r>
  <r>
    <x v="1280"/>
    <x v="1277"/>
    <n v="35461"/>
    <x v="6"/>
    <x v="0"/>
    <x v="7"/>
    <x v="0"/>
    <n v="0"/>
    <n v="0"/>
    <n v="0"/>
    <n v="0"/>
    <n v="0"/>
    <n v="0"/>
    <n v="27"/>
    <n v="4"/>
    <n v="3"/>
    <n v="4"/>
    <n v="3"/>
    <n v="7"/>
    <n v="10"/>
    <n v="12"/>
    <n v="18"/>
    <n v="32"/>
    <n v="10"/>
    <n v="28"/>
    <x v="0"/>
    <x v="0"/>
    <x v="0"/>
    <x v="0"/>
    <x v="0"/>
    <x v="0"/>
    <n v="0"/>
    <x v="172"/>
    <x v="3"/>
    <x v="3"/>
    <x v="0"/>
    <x v="0"/>
    <x v="1"/>
    <x v="1"/>
    <x v="0"/>
    <x v="0"/>
    <n v="11118.614153766845"/>
    <x v="0"/>
    <n v="9411.7053710990131"/>
    <x v="3"/>
    <n v="82"/>
    <n v="19653.158067105996"/>
  </r>
  <r>
    <x v="1281"/>
    <x v="1278"/>
    <n v="35371"/>
    <x v="9"/>
    <x v="0"/>
    <x v="137"/>
    <x v="1"/>
    <n v="0"/>
    <n v="0"/>
    <n v="0"/>
    <n v="0"/>
    <n v="0"/>
    <n v="0"/>
    <n v="12"/>
    <n v="4"/>
    <n v="8"/>
    <n v="0"/>
    <n v="0"/>
    <n v="0"/>
    <n v="6"/>
    <n v="0"/>
    <n v="7"/>
    <n v="6"/>
    <n v="3"/>
    <n v="10"/>
    <x v="0"/>
    <x v="0"/>
    <x v="0"/>
    <x v="0"/>
    <x v="0"/>
    <x v="0"/>
    <n v="0"/>
    <x v="66"/>
    <x v="3"/>
    <x v="3"/>
    <x v="0"/>
    <x v="0"/>
    <x v="1"/>
    <x v="1"/>
    <x v="0"/>
    <x v="0"/>
    <n v="149.95918023048276"/>
    <x v="0"/>
    <n v="126.93772825480096"/>
    <x v="3"/>
    <n v="22"/>
    <n v="265.06644010889164"/>
  </r>
  <r>
    <x v="1282"/>
    <x v="1279"/>
    <n v="35458"/>
    <x v="3"/>
    <x v="0"/>
    <x v="99"/>
    <x v="0"/>
    <n v="0"/>
    <n v="0"/>
    <n v="0"/>
    <n v="0"/>
    <n v="0"/>
    <n v="0"/>
    <n v="18"/>
    <n v="6"/>
    <n v="4"/>
    <n v="9"/>
    <n v="3"/>
    <n v="0"/>
    <n v="0"/>
    <n v="8"/>
    <n v="6"/>
    <n v="0"/>
    <n v="4"/>
    <n v="4"/>
    <x v="0"/>
    <x v="0"/>
    <x v="0"/>
    <x v="0"/>
    <x v="0"/>
    <x v="0"/>
    <n v="0"/>
    <x v="33"/>
    <x v="3"/>
    <x v="3"/>
    <x v="0"/>
    <x v="0"/>
    <x v="1"/>
    <x v="1"/>
    <x v="0"/>
    <x v="0"/>
    <n v="455.98793727382395"/>
    <x v="0"/>
    <n v="385.9855247285887"/>
    <x v="3"/>
    <n v="18"/>
    <n v="806"/>
  </r>
  <r>
    <x v="1283"/>
    <x v="1280"/>
    <n v="34397"/>
    <x v="3"/>
    <x v="1"/>
    <x v="95"/>
    <x v="0"/>
    <n v="0"/>
    <n v="0"/>
    <n v="0"/>
    <n v="0"/>
    <n v="0"/>
    <n v="0"/>
    <n v="14"/>
    <n v="0"/>
    <n v="7"/>
    <n v="6"/>
    <n v="0"/>
    <n v="0"/>
    <n v="11"/>
    <n v="0"/>
    <n v="0"/>
    <n v="0"/>
    <n v="0"/>
    <n v="0"/>
    <x v="0"/>
    <x v="0"/>
    <x v="0"/>
    <x v="0"/>
    <x v="0"/>
    <x v="0"/>
    <n v="0"/>
    <x v="46"/>
    <x v="3"/>
    <x v="3"/>
    <x v="1"/>
    <x v="0"/>
    <x v="1"/>
    <x v="1"/>
    <x v="0"/>
    <x v="0"/>
    <n v="169.03466011745405"/>
    <x v="0"/>
    <n v="143.08477626146964"/>
    <x v="3"/>
    <n v="11"/>
    <n v="298.7840793973761"/>
  </r>
  <r>
    <x v="1284"/>
    <x v="1281"/>
    <n v="35518"/>
    <x v="3"/>
    <x v="0"/>
    <x v="3"/>
    <x v="0"/>
    <n v="0"/>
    <n v="0"/>
    <n v="0"/>
    <n v="0"/>
    <n v="0"/>
    <n v="0"/>
    <n v="9"/>
    <n v="4"/>
    <n v="0"/>
    <n v="0"/>
    <n v="0"/>
    <n v="6"/>
    <n v="6"/>
    <n v="0"/>
    <n v="4"/>
    <n v="7"/>
    <n v="0"/>
    <n v="5"/>
    <x v="0"/>
    <x v="0"/>
    <x v="0"/>
    <x v="0"/>
    <x v="0"/>
    <x v="0"/>
    <n v="0"/>
    <x v="33"/>
    <x v="3"/>
    <x v="3"/>
    <x v="0"/>
    <x v="0"/>
    <x v="1"/>
    <x v="1"/>
    <x v="0"/>
    <x v="0"/>
    <n v="78694.692400482527"/>
    <x v="1"/>
    <n v="66613.630880579018"/>
    <x v="3"/>
    <n v="17"/>
    <n v="139100"/>
  </r>
  <r>
    <x v="1285"/>
    <x v="1282"/>
    <n v="35563"/>
    <x v="9"/>
    <x v="0"/>
    <x v="42"/>
    <x v="1"/>
    <n v="0"/>
    <n v="0"/>
    <n v="0"/>
    <n v="0"/>
    <n v="0"/>
    <n v="0"/>
    <n v="6"/>
    <n v="0"/>
    <n v="0"/>
    <n v="0"/>
    <n v="0"/>
    <n v="0"/>
    <n v="0"/>
    <n v="7"/>
    <n v="3"/>
    <n v="0"/>
    <n v="0"/>
    <n v="0"/>
    <x v="0"/>
    <x v="0"/>
    <x v="0"/>
    <x v="0"/>
    <x v="0"/>
    <x v="0"/>
    <n v="0"/>
    <x v="69"/>
    <x v="3"/>
    <x v="3"/>
    <x v="1"/>
    <x v="0"/>
    <x v="1"/>
    <x v="1"/>
    <x v="0"/>
    <x v="0"/>
    <n v="6359.5042219541629"/>
    <x v="1"/>
    <n v="5383.2050663449945"/>
    <x v="3"/>
    <n v="10"/>
    <n v="11241"/>
  </r>
  <r>
    <x v="1286"/>
    <x v="1283"/>
    <n v="35487"/>
    <x v="1"/>
    <x v="0"/>
    <x v="209"/>
    <x v="0"/>
    <n v="0"/>
    <n v="0"/>
    <n v="0"/>
    <n v="0"/>
    <n v="0"/>
    <n v="0"/>
    <n v="6"/>
    <n v="0"/>
    <n v="0"/>
    <n v="5"/>
    <n v="0"/>
    <n v="0"/>
    <n v="4"/>
    <n v="4"/>
    <n v="4"/>
    <n v="3"/>
    <n v="3"/>
    <n v="1"/>
    <x v="0"/>
    <x v="0"/>
    <x v="0"/>
    <x v="0"/>
    <x v="0"/>
    <x v="0"/>
    <n v="0"/>
    <x v="36"/>
    <x v="3"/>
    <x v="3"/>
    <x v="0"/>
    <x v="0"/>
    <x v="1"/>
    <x v="1"/>
    <x v="0"/>
    <x v="0"/>
    <n v="39.036188178528356"/>
    <x v="0"/>
    <n v="33.04342581423402"/>
    <x v="3"/>
    <n v="18"/>
    <n v="69"/>
  </r>
  <r>
    <x v="1287"/>
    <x v="1284"/>
    <n v="35558"/>
    <x v="0"/>
    <x v="0"/>
    <x v="3"/>
    <x v="0"/>
    <n v="0"/>
    <n v="0"/>
    <n v="0"/>
    <n v="0"/>
    <n v="0"/>
    <n v="0"/>
    <n v="87"/>
    <n v="60"/>
    <n v="13"/>
    <n v="3"/>
    <n v="3"/>
    <n v="55"/>
    <n v="8"/>
    <n v="10"/>
    <n v="3"/>
    <n v="64"/>
    <n v="5"/>
    <n v="45"/>
    <x v="0"/>
    <x v="0"/>
    <x v="0"/>
    <x v="0"/>
    <x v="0"/>
    <x v="0"/>
    <n v="0"/>
    <x v="173"/>
    <x v="3"/>
    <x v="3"/>
    <x v="0"/>
    <x v="0"/>
    <x v="1"/>
    <x v="1"/>
    <x v="0"/>
    <x v="0"/>
    <n v="78694.692400482527"/>
    <x v="1"/>
    <n v="66613.630880579018"/>
    <x v="3"/>
    <n v="90"/>
    <n v="139100"/>
  </r>
  <r>
    <x v="1288"/>
    <x v="1285"/>
    <n v="35546"/>
    <x v="5"/>
    <x v="1"/>
    <x v="140"/>
    <x v="0"/>
    <n v="0"/>
    <n v="0"/>
    <n v="0"/>
    <n v="0"/>
    <n v="0"/>
    <n v="0"/>
    <n v="8"/>
    <n v="8"/>
    <n v="6"/>
    <n v="14"/>
    <n v="5"/>
    <n v="3"/>
    <n v="2"/>
    <n v="0"/>
    <n v="0"/>
    <n v="0"/>
    <n v="0"/>
    <n v="0"/>
    <x v="0"/>
    <x v="0"/>
    <x v="0"/>
    <x v="0"/>
    <x v="0"/>
    <x v="0"/>
    <n v="0"/>
    <x v="30"/>
    <x v="3"/>
    <x v="3"/>
    <x v="1"/>
    <x v="0"/>
    <x v="1"/>
    <x v="1"/>
    <x v="0"/>
    <x v="0"/>
    <n v="489.93244873341382"/>
    <x v="0"/>
    <n v="414.71893848009654"/>
    <x v="3"/>
    <n v="2"/>
    <n v="866"/>
  </r>
  <r>
    <x v="1289"/>
    <x v="1286"/>
    <n v="35614"/>
    <x v="4"/>
    <x v="0"/>
    <x v="3"/>
    <x v="0"/>
    <n v="0"/>
    <n v="0"/>
    <n v="0"/>
    <n v="0"/>
    <n v="0"/>
    <n v="0"/>
    <n v="8"/>
    <n v="0"/>
    <n v="3"/>
    <n v="0"/>
    <n v="5"/>
    <n v="1"/>
    <n v="0"/>
    <n v="0"/>
    <n v="4"/>
    <n v="0"/>
    <n v="2"/>
    <n v="5"/>
    <x v="0"/>
    <x v="0"/>
    <x v="0"/>
    <x v="0"/>
    <x v="0"/>
    <x v="0"/>
    <n v="0"/>
    <x v="46"/>
    <x v="3"/>
    <x v="3"/>
    <x v="0"/>
    <x v="0"/>
    <x v="1"/>
    <x v="1"/>
    <x v="0"/>
    <x v="0"/>
    <n v="78694.692400482527"/>
    <x v="1"/>
    <n v="66613.630880579018"/>
    <x v="3"/>
    <n v="6"/>
    <n v="139100"/>
  </r>
  <r>
    <x v="1290"/>
    <x v="1287"/>
    <n v="35566"/>
    <x v="2"/>
    <x v="0"/>
    <x v="3"/>
    <x v="0"/>
    <n v="0"/>
    <n v="0"/>
    <n v="0"/>
    <n v="0"/>
    <n v="0"/>
    <n v="0"/>
    <n v="20"/>
    <n v="0"/>
    <n v="6"/>
    <n v="3"/>
    <n v="3"/>
    <n v="0"/>
    <n v="-1"/>
    <n v="3"/>
    <n v="3"/>
    <n v="0"/>
    <n v="0"/>
    <n v="3"/>
    <x v="0"/>
    <x v="0"/>
    <x v="0"/>
    <x v="0"/>
    <x v="0"/>
    <x v="0"/>
    <n v="0"/>
    <x v="10"/>
    <x v="3"/>
    <x v="3"/>
    <x v="0"/>
    <x v="0"/>
    <x v="1"/>
    <x v="1"/>
    <x v="0"/>
    <x v="0"/>
    <n v="78694.692400482527"/>
    <x v="1"/>
    <n v="66613.630880579018"/>
    <x v="3"/>
    <n v="5"/>
    <n v="139100"/>
  </r>
  <r>
    <x v="1291"/>
    <x v="1288"/>
    <n v="35613"/>
    <x v="4"/>
    <x v="0"/>
    <x v="3"/>
    <x v="0"/>
    <n v="0"/>
    <n v="0"/>
    <n v="0"/>
    <n v="0"/>
    <n v="0"/>
    <n v="0"/>
    <n v="6"/>
    <n v="0"/>
    <n v="3"/>
    <n v="0"/>
    <n v="0"/>
    <n v="1"/>
    <n v="2"/>
    <n v="2"/>
    <n v="1"/>
    <n v="3"/>
    <n v="2"/>
    <n v="1"/>
    <x v="0"/>
    <x v="0"/>
    <x v="0"/>
    <x v="0"/>
    <x v="0"/>
    <x v="0"/>
    <n v="0"/>
    <x v="46"/>
    <x v="3"/>
    <x v="3"/>
    <x v="0"/>
    <x v="0"/>
    <x v="1"/>
    <x v="1"/>
    <x v="0"/>
    <x v="0"/>
    <n v="78694.692400482527"/>
    <x v="1"/>
    <n v="66613.630880579018"/>
    <x v="3"/>
    <n v="10"/>
    <n v="139100"/>
  </r>
  <r>
    <x v="1292"/>
    <x v="1289"/>
    <n v="35596"/>
    <x v="3"/>
    <x v="0"/>
    <x v="3"/>
    <x v="0"/>
    <n v="0"/>
    <n v="0"/>
    <n v="0"/>
    <n v="0"/>
    <n v="0"/>
    <n v="0"/>
    <n v="13"/>
    <n v="5"/>
    <n v="11"/>
    <n v="1"/>
    <n v="4"/>
    <n v="5"/>
    <n v="7"/>
    <n v="12"/>
    <n v="0"/>
    <n v="4"/>
    <n v="0"/>
    <n v="0"/>
    <x v="0"/>
    <x v="0"/>
    <x v="0"/>
    <x v="0"/>
    <x v="0"/>
    <x v="0"/>
    <n v="0"/>
    <x v="73"/>
    <x v="3"/>
    <x v="3"/>
    <x v="1"/>
    <x v="0"/>
    <x v="1"/>
    <x v="1"/>
    <x v="0"/>
    <x v="0"/>
    <n v="78694.692400482527"/>
    <x v="1"/>
    <n v="66613.630880579018"/>
    <x v="3"/>
    <n v="23"/>
    <n v="139100"/>
  </r>
  <r>
    <x v="1293"/>
    <x v="1290"/>
    <n v="35636"/>
    <x v="5"/>
    <x v="0"/>
    <x v="6"/>
    <x v="0"/>
    <n v="0"/>
    <n v="0"/>
    <n v="0"/>
    <n v="0"/>
    <n v="0"/>
    <n v="0"/>
    <n v="4"/>
    <n v="6"/>
    <n v="6"/>
    <n v="11"/>
    <n v="7"/>
    <n v="4"/>
    <n v="11"/>
    <n v="8"/>
    <n v="13"/>
    <n v="11"/>
    <n v="11"/>
    <n v="19"/>
    <x v="0"/>
    <x v="0"/>
    <x v="0"/>
    <x v="0"/>
    <x v="0"/>
    <x v="0"/>
    <n v="0"/>
    <x v="164"/>
    <x v="3"/>
    <x v="3"/>
    <x v="0"/>
    <x v="0"/>
    <x v="1"/>
    <x v="1"/>
    <x v="0"/>
    <x v="0"/>
    <n v="1709.6718938480099"/>
    <x v="0"/>
    <n v="1447.2062726176118"/>
    <x v="3"/>
    <n v="54"/>
    <n v="3022"/>
  </r>
  <r>
    <x v="1294"/>
    <x v="1291"/>
    <n v="35810"/>
    <x v="1"/>
    <x v="0"/>
    <x v="8"/>
    <x v="0"/>
    <n v="0"/>
    <n v="0"/>
    <n v="0"/>
    <n v="0"/>
    <n v="0"/>
    <n v="0"/>
    <n v="0"/>
    <n v="5"/>
    <n v="2"/>
    <n v="4"/>
    <n v="6"/>
    <n v="1"/>
    <n v="3"/>
    <n v="10"/>
    <n v="3"/>
    <n v="7"/>
    <n v="4"/>
    <n v="17"/>
    <x v="0"/>
    <x v="0"/>
    <x v="0"/>
    <x v="0"/>
    <x v="0"/>
    <x v="0"/>
    <n v="0"/>
    <x v="117"/>
    <x v="3"/>
    <x v="3"/>
    <x v="0"/>
    <x v="0"/>
    <x v="1"/>
    <x v="1"/>
    <x v="0"/>
    <x v="0"/>
    <n v="2001.0289505428229"/>
    <x v="0"/>
    <n v="1693.8347406513874"/>
    <x v="3"/>
    <n v="27"/>
    <n v="3537"/>
  </r>
  <r>
    <x v="1295"/>
    <x v="1292"/>
    <n v="35825"/>
    <x v="5"/>
    <x v="0"/>
    <x v="49"/>
    <x v="0"/>
    <n v="0"/>
    <n v="0"/>
    <n v="0"/>
    <n v="0"/>
    <n v="0"/>
    <n v="0"/>
    <n v="0"/>
    <n v="15"/>
    <n v="4"/>
    <n v="0"/>
    <n v="0"/>
    <n v="0"/>
    <n v="4"/>
    <n v="3"/>
    <n v="0"/>
    <n v="0"/>
    <n v="26"/>
    <n v="13"/>
    <x v="0"/>
    <x v="0"/>
    <x v="0"/>
    <x v="0"/>
    <x v="0"/>
    <x v="0"/>
    <n v="0"/>
    <x v="82"/>
    <x v="3"/>
    <x v="3"/>
    <x v="0"/>
    <x v="0"/>
    <x v="1"/>
    <x v="1"/>
    <x v="0"/>
    <x v="0"/>
    <n v="637.59107358262975"/>
    <x v="0"/>
    <n v="539.70928829915567"/>
    <x v="3"/>
    <n v="33"/>
    <n v="1127"/>
  </r>
  <r>
    <x v="1296"/>
    <x v="1293"/>
    <n v="35845"/>
    <x v="0"/>
    <x v="0"/>
    <x v="8"/>
    <x v="0"/>
    <n v="0"/>
    <n v="0"/>
    <n v="0"/>
    <n v="0"/>
    <n v="0"/>
    <n v="0"/>
    <n v="0"/>
    <n v="10"/>
    <n v="5"/>
    <n v="3"/>
    <n v="0"/>
    <n v="0"/>
    <n v="22"/>
    <n v="-12"/>
    <n v="0"/>
    <n v="9"/>
    <n v="4"/>
    <n v="0"/>
    <x v="0"/>
    <x v="0"/>
    <x v="0"/>
    <x v="0"/>
    <x v="0"/>
    <x v="0"/>
    <n v="0"/>
    <x v="73"/>
    <x v="3"/>
    <x v="3"/>
    <x v="1"/>
    <x v="0"/>
    <x v="1"/>
    <x v="1"/>
    <x v="0"/>
    <x v="0"/>
    <n v="2001.0289505428229"/>
    <x v="0"/>
    <n v="1693.8347406513874"/>
    <x v="3"/>
    <n v="23"/>
    <n v="3537"/>
  </r>
  <r>
    <x v="1297"/>
    <x v="1294"/>
    <n v="35824"/>
    <x v="4"/>
    <x v="0"/>
    <x v="3"/>
    <x v="0"/>
    <n v="0"/>
    <n v="0"/>
    <n v="0"/>
    <n v="0"/>
    <n v="0"/>
    <n v="0"/>
    <n v="0"/>
    <n v="6"/>
    <n v="2"/>
    <n v="0"/>
    <n v="2"/>
    <n v="0"/>
    <n v="4"/>
    <n v="0"/>
    <n v="0"/>
    <n v="4"/>
    <n v="0"/>
    <n v="0"/>
    <x v="0"/>
    <x v="0"/>
    <x v="0"/>
    <x v="0"/>
    <x v="0"/>
    <x v="0"/>
    <n v="0"/>
    <x v="10"/>
    <x v="3"/>
    <x v="3"/>
    <x v="1"/>
    <x v="0"/>
    <x v="1"/>
    <x v="1"/>
    <x v="0"/>
    <x v="0"/>
    <n v="78694.692400482527"/>
    <x v="1"/>
    <n v="66613.630880579018"/>
    <x v="3"/>
    <n v="8"/>
    <n v="139100"/>
  </r>
  <r>
    <x v="1298"/>
    <x v="1295"/>
    <n v="35861"/>
    <x v="9"/>
    <x v="0"/>
    <x v="42"/>
    <x v="1"/>
    <n v="0"/>
    <n v="0"/>
    <n v="0"/>
    <n v="0"/>
    <n v="0"/>
    <n v="0"/>
    <n v="0"/>
    <n v="24"/>
    <n v="3"/>
    <n v="16"/>
    <n v="12"/>
    <n v="0"/>
    <n v="10"/>
    <n v="0"/>
    <n v="18"/>
    <n v="8"/>
    <n v="0"/>
    <n v="12"/>
    <x v="0"/>
    <x v="0"/>
    <x v="0"/>
    <x v="0"/>
    <x v="0"/>
    <x v="0"/>
    <n v="0"/>
    <x v="174"/>
    <x v="3"/>
    <x v="3"/>
    <x v="0"/>
    <x v="0"/>
    <x v="1"/>
    <x v="1"/>
    <x v="0"/>
    <x v="0"/>
    <n v="6359.5042219541629"/>
    <x v="1"/>
    <n v="5383.2050663449945"/>
    <x v="3"/>
    <n v="36"/>
    <n v="11241"/>
  </r>
  <r>
    <x v="1299"/>
    <x v="1296"/>
    <n v="35919"/>
    <x v="7"/>
    <x v="1"/>
    <x v="3"/>
    <x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300"/>
    <x v="1297"/>
    <n v="35962"/>
    <x v="5"/>
    <x v="0"/>
    <x v="17"/>
    <x v="0"/>
    <n v="0"/>
    <n v="0"/>
    <n v="0"/>
    <n v="0"/>
    <n v="0"/>
    <n v="0"/>
    <n v="0"/>
    <n v="2"/>
    <n v="3"/>
    <n v="3"/>
    <n v="0"/>
    <n v="5"/>
    <n v="4"/>
    <n v="4"/>
    <n v="8"/>
    <n v="4"/>
    <n v="3"/>
    <n v="3"/>
    <x v="0"/>
    <x v="0"/>
    <x v="0"/>
    <x v="0"/>
    <x v="0"/>
    <x v="0"/>
    <n v="0"/>
    <x v="86"/>
    <x v="3"/>
    <x v="3"/>
    <x v="0"/>
    <x v="0"/>
    <x v="1"/>
    <x v="1"/>
    <x v="0"/>
    <x v="0"/>
    <n v="1167.6911942098916"/>
    <x v="0"/>
    <n v="988.42943305186986"/>
    <x v="3"/>
    <n v="23"/>
    <n v="2064"/>
  </r>
  <r>
    <x v="1301"/>
    <x v="1298"/>
    <n v="35959"/>
    <x v="7"/>
    <x v="0"/>
    <x v="3"/>
    <x v="0"/>
    <n v="0"/>
    <n v="0"/>
    <n v="0"/>
    <n v="0"/>
    <n v="0"/>
    <n v="0"/>
    <n v="0"/>
    <n v="3"/>
    <n v="0"/>
    <n v="0"/>
    <n v="3"/>
    <n v="0"/>
    <n v="0"/>
    <n v="3"/>
    <n v="0"/>
    <n v="5"/>
    <n v="0"/>
    <n v="3"/>
    <x v="0"/>
    <x v="0"/>
    <x v="0"/>
    <x v="0"/>
    <x v="0"/>
    <x v="0"/>
    <n v="0"/>
    <x v="46"/>
    <x v="3"/>
    <x v="3"/>
    <x v="0"/>
    <x v="0"/>
    <x v="1"/>
    <x v="1"/>
    <x v="0"/>
    <x v="0"/>
    <n v="78694.692400482527"/>
    <x v="1"/>
    <n v="66613.630880579018"/>
    <x v="3"/>
    <n v="8"/>
    <n v="139100"/>
  </r>
  <r>
    <x v="1302"/>
    <x v="1299"/>
    <n v="35966"/>
    <x v="3"/>
    <x v="0"/>
    <x v="3"/>
    <x v="0"/>
    <n v="0"/>
    <n v="0"/>
    <n v="0"/>
    <n v="0"/>
    <n v="0"/>
    <n v="0"/>
    <n v="0"/>
    <n v="3"/>
    <n v="0"/>
    <n v="5"/>
    <n v="2"/>
    <n v="0"/>
    <n v="0"/>
    <n v="0"/>
    <n v="0"/>
    <n v="1"/>
    <n v="0"/>
    <n v="0"/>
    <x v="0"/>
    <x v="0"/>
    <x v="0"/>
    <x v="0"/>
    <x v="0"/>
    <x v="0"/>
    <n v="0"/>
    <x v="64"/>
    <x v="3"/>
    <x v="3"/>
    <x v="1"/>
    <x v="0"/>
    <x v="1"/>
    <x v="1"/>
    <x v="0"/>
    <x v="0"/>
    <n v="78694.692400482527"/>
    <x v="1"/>
    <n v="66613.630880579018"/>
    <x v="3"/>
    <n v="1"/>
    <n v="139100"/>
  </r>
  <r>
    <x v="1303"/>
    <x v="1300"/>
    <n v="35994"/>
    <x v="1"/>
    <x v="0"/>
    <x v="10"/>
    <x v="0"/>
    <n v="0"/>
    <n v="0"/>
    <n v="0"/>
    <n v="0"/>
    <n v="0"/>
    <n v="0"/>
    <n v="0"/>
    <n v="3"/>
    <n v="0"/>
    <n v="1"/>
    <n v="0"/>
    <n v="0"/>
    <n v="2"/>
    <n v="5"/>
    <n v="0"/>
    <n v="2"/>
    <n v="3"/>
    <n v="1"/>
    <x v="0"/>
    <x v="0"/>
    <x v="0"/>
    <x v="0"/>
    <x v="0"/>
    <x v="0"/>
    <n v="0"/>
    <x v="74"/>
    <x v="3"/>
    <x v="3"/>
    <x v="0"/>
    <x v="0"/>
    <x v="1"/>
    <x v="1"/>
    <x v="0"/>
    <x v="0"/>
    <n v="4420.4652654008514"/>
    <x v="0"/>
    <n v="3741.8437321196975"/>
    <x v="3"/>
    <n v="12"/>
    <n v="7813.5729318066215"/>
  </r>
  <r>
    <x v="1304"/>
    <x v="1301"/>
    <n v="36035"/>
    <x v="2"/>
    <x v="0"/>
    <x v="3"/>
    <x v="0"/>
    <n v="0"/>
    <n v="0"/>
    <n v="0"/>
    <n v="0"/>
    <n v="0"/>
    <n v="0"/>
    <n v="0"/>
    <n v="6"/>
    <n v="0"/>
    <n v="4"/>
    <n v="0"/>
    <n v="4"/>
    <n v="19"/>
    <n v="20"/>
    <n v="0"/>
    <n v="8"/>
    <n v="26"/>
    <n v="29"/>
    <x v="0"/>
    <x v="0"/>
    <x v="0"/>
    <x v="0"/>
    <x v="0"/>
    <x v="0"/>
    <n v="0"/>
    <x v="175"/>
    <x v="3"/>
    <x v="3"/>
    <x v="0"/>
    <x v="0"/>
    <x v="1"/>
    <x v="1"/>
    <x v="0"/>
    <x v="0"/>
    <n v="78694.692400482527"/>
    <x v="1"/>
    <n v="66613.630880579018"/>
    <x v="3"/>
    <n v="73"/>
    <n v="139100"/>
  </r>
  <r>
    <x v="1305"/>
    <x v="1302"/>
    <n v="36028"/>
    <x v="4"/>
    <x v="1"/>
    <x v="5"/>
    <x v="0"/>
    <n v="0"/>
    <n v="0"/>
    <n v="0"/>
    <n v="0"/>
    <n v="0"/>
    <n v="0"/>
    <n v="0"/>
    <n v="10"/>
    <n v="0"/>
    <n v="9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372.806980415914"/>
    <x v="0"/>
    <n v="3701.5018576228522"/>
    <x v="3"/>
    <n v="0"/>
    <n v="7729.3325943812197"/>
  </r>
  <r>
    <x v="1306"/>
    <x v="1303"/>
    <n v="36036"/>
    <x v="4"/>
    <x v="0"/>
    <x v="5"/>
    <x v="0"/>
    <n v="0"/>
    <n v="0"/>
    <n v="0"/>
    <n v="0"/>
    <n v="0"/>
    <n v="0"/>
    <n v="0"/>
    <n v="9"/>
    <n v="0"/>
    <n v="3"/>
    <n v="10"/>
    <n v="5"/>
    <n v="7"/>
    <n v="11"/>
    <n v="17"/>
    <n v="31"/>
    <n v="10"/>
    <n v="33"/>
    <x v="0"/>
    <x v="0"/>
    <x v="0"/>
    <x v="0"/>
    <x v="0"/>
    <x v="0"/>
    <n v="0"/>
    <x v="145"/>
    <x v="3"/>
    <x v="3"/>
    <x v="0"/>
    <x v="0"/>
    <x v="1"/>
    <x v="1"/>
    <x v="0"/>
    <x v="0"/>
    <n v="4372.806980415914"/>
    <x v="0"/>
    <n v="3701.5018576228522"/>
    <x v="3"/>
    <n v="76"/>
    <n v="7729.3325943812197"/>
  </r>
  <r>
    <x v="1307"/>
    <x v="1304"/>
    <n v="36116"/>
    <x v="4"/>
    <x v="0"/>
    <x v="3"/>
    <x v="0"/>
    <n v="0"/>
    <n v="0"/>
    <n v="0"/>
    <n v="0"/>
    <n v="0"/>
    <n v="0"/>
    <n v="0"/>
    <n v="0"/>
    <n v="33"/>
    <n v="62"/>
    <n v="13"/>
    <n v="7"/>
    <n v="40"/>
    <n v="11"/>
    <n v="0"/>
    <n v="21"/>
    <n v="28"/>
    <n v="102"/>
    <x v="0"/>
    <x v="0"/>
    <x v="0"/>
    <x v="0"/>
    <x v="0"/>
    <x v="0"/>
    <n v="0"/>
    <x v="176"/>
    <x v="3"/>
    <x v="3"/>
    <x v="0"/>
    <x v="0"/>
    <x v="1"/>
    <x v="1"/>
    <x v="0"/>
    <x v="0"/>
    <n v="78694.692400482527"/>
    <x v="1"/>
    <n v="66613.630880579018"/>
    <x v="3"/>
    <n v="100"/>
    <n v="139100"/>
  </r>
  <r>
    <x v="1308"/>
    <x v="1305"/>
    <n v="36147"/>
    <x v="1"/>
    <x v="0"/>
    <x v="8"/>
    <x v="0"/>
    <n v="0"/>
    <n v="0"/>
    <n v="0"/>
    <n v="0"/>
    <n v="0"/>
    <n v="0"/>
    <n v="0"/>
    <n v="0"/>
    <n v="14"/>
    <n v="8"/>
    <n v="4"/>
    <n v="0"/>
    <n v="6"/>
    <n v="11"/>
    <n v="11"/>
    <n v="8"/>
    <n v="10"/>
    <n v="26"/>
    <x v="0"/>
    <x v="0"/>
    <x v="0"/>
    <x v="0"/>
    <x v="0"/>
    <x v="0"/>
    <n v="0"/>
    <x v="103"/>
    <x v="3"/>
    <x v="3"/>
    <x v="0"/>
    <x v="0"/>
    <x v="1"/>
    <x v="1"/>
    <x v="0"/>
    <x v="0"/>
    <n v="2001.0289505428229"/>
    <x v="0"/>
    <n v="1693.8347406513874"/>
    <x v="3"/>
    <n v="46"/>
    <n v="3537"/>
  </r>
  <r>
    <x v="1309"/>
    <x v="1306"/>
    <n v="36281"/>
    <x v="1"/>
    <x v="0"/>
    <x v="180"/>
    <x v="0"/>
    <n v="0"/>
    <n v="0"/>
    <n v="0"/>
    <n v="0"/>
    <n v="0"/>
    <n v="0"/>
    <n v="0"/>
    <n v="0"/>
    <n v="6"/>
    <n v="0"/>
    <n v="1"/>
    <n v="0"/>
    <n v="7"/>
    <n v="3"/>
    <n v="3"/>
    <n v="14"/>
    <n v="12"/>
    <n v="11"/>
    <x v="0"/>
    <x v="0"/>
    <x v="0"/>
    <x v="0"/>
    <x v="0"/>
    <x v="0"/>
    <n v="0"/>
    <x v="118"/>
    <x v="3"/>
    <x v="3"/>
    <x v="0"/>
    <x v="0"/>
    <x v="1"/>
    <x v="1"/>
    <x v="0"/>
    <x v="0"/>
    <n v="449.744083119376"/>
    <x v="0"/>
    <n v="380.70021534838435"/>
    <x v="3"/>
    <n v="39"/>
    <n v="794.96342197433398"/>
  </r>
  <r>
    <x v="1310"/>
    <x v="1307"/>
    <n v="36255"/>
    <x v="7"/>
    <x v="0"/>
    <x v="0"/>
    <x v="0"/>
    <n v="0"/>
    <n v="0"/>
    <n v="0"/>
    <n v="0"/>
    <n v="0"/>
    <n v="0"/>
    <n v="0"/>
    <n v="0"/>
    <n v="8"/>
    <n v="18"/>
    <n v="0"/>
    <n v="1"/>
    <n v="9"/>
    <n v="17"/>
    <n v="6"/>
    <n v="21"/>
    <n v="10"/>
    <n v="0"/>
    <x v="0"/>
    <x v="0"/>
    <x v="0"/>
    <x v="0"/>
    <x v="0"/>
    <x v="0"/>
    <n v="0"/>
    <x v="68"/>
    <x v="3"/>
    <x v="3"/>
    <x v="1"/>
    <x v="0"/>
    <x v="1"/>
    <x v="1"/>
    <x v="0"/>
    <x v="0"/>
    <n v="5619.216302882317"/>
    <x v="0"/>
    <n v="4756.5647595826867"/>
    <x v="3"/>
    <n v="63"/>
    <n v="9932.4740193804701"/>
  </r>
  <r>
    <x v="1311"/>
    <x v="1308"/>
    <n v="36231"/>
    <x v="1"/>
    <x v="0"/>
    <x v="85"/>
    <x v="0"/>
    <n v="0"/>
    <n v="0"/>
    <n v="0"/>
    <n v="0"/>
    <n v="0"/>
    <n v="0"/>
    <n v="0"/>
    <n v="0"/>
    <n v="5"/>
    <n v="5"/>
    <n v="18"/>
    <n v="4"/>
    <n v="2"/>
    <n v="23"/>
    <n v="18"/>
    <n v="12"/>
    <n v="22"/>
    <n v="7"/>
    <x v="0"/>
    <x v="0"/>
    <x v="0"/>
    <x v="0"/>
    <x v="0"/>
    <x v="0"/>
    <n v="0"/>
    <x v="177"/>
    <x v="3"/>
    <x v="3"/>
    <x v="0"/>
    <x v="0"/>
    <x v="1"/>
    <x v="1"/>
    <x v="0"/>
    <x v="0"/>
    <n v="3409.0190775258643"/>
    <x v="0"/>
    <n v="2885.6728651977996"/>
    <x v="3"/>
    <n v="77"/>
    <n v="6025.7501391661854"/>
  </r>
  <r>
    <x v="1312"/>
    <x v="1309"/>
    <n v="36280"/>
    <x v="4"/>
    <x v="0"/>
    <x v="3"/>
    <x v="0"/>
    <n v="0"/>
    <n v="0"/>
    <n v="0"/>
    <n v="0"/>
    <n v="0"/>
    <n v="0"/>
    <n v="0"/>
    <n v="0"/>
    <n v="16"/>
    <n v="16"/>
    <n v="3"/>
    <n v="4"/>
    <n v="7"/>
    <n v="5"/>
    <n v="4"/>
    <n v="4"/>
    <n v="2"/>
    <n v="16"/>
    <x v="0"/>
    <x v="0"/>
    <x v="0"/>
    <x v="0"/>
    <x v="0"/>
    <x v="0"/>
    <n v="0"/>
    <x v="99"/>
    <x v="3"/>
    <x v="3"/>
    <x v="0"/>
    <x v="0"/>
    <x v="1"/>
    <x v="1"/>
    <x v="0"/>
    <x v="0"/>
    <n v="78694.692400482527"/>
    <x v="1"/>
    <n v="66613.630880579018"/>
    <x v="3"/>
    <n v="22"/>
    <n v="139100"/>
  </r>
  <r>
    <x v="1313"/>
    <x v="1310"/>
    <n v="36320"/>
    <x v="4"/>
    <x v="0"/>
    <x v="3"/>
    <x v="0"/>
    <n v="0"/>
    <n v="0"/>
    <n v="0"/>
    <n v="0"/>
    <n v="0"/>
    <n v="0"/>
    <n v="0"/>
    <n v="0"/>
    <n v="3"/>
    <n v="0"/>
    <n v="0"/>
    <n v="0"/>
    <n v="0"/>
    <n v="0"/>
    <n v="0"/>
    <n v="1"/>
    <n v="0"/>
    <n v="0"/>
    <x v="0"/>
    <x v="0"/>
    <x v="0"/>
    <x v="0"/>
    <x v="0"/>
    <x v="0"/>
    <n v="0"/>
    <x v="64"/>
    <x v="3"/>
    <x v="3"/>
    <x v="1"/>
    <x v="0"/>
    <x v="1"/>
    <x v="1"/>
    <x v="0"/>
    <x v="0"/>
    <n v="78694.692400482527"/>
    <x v="1"/>
    <n v="66613.630880579018"/>
    <x v="3"/>
    <n v="1"/>
    <n v="139100"/>
  </r>
  <r>
    <x v="1314"/>
    <x v="1311"/>
    <n v="36286"/>
    <x v="2"/>
    <x v="1"/>
    <x v="64"/>
    <x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92.76115802171296"/>
    <x v="0"/>
    <n v="417.11338962605555"/>
    <x v="3"/>
    <n v="0"/>
    <n v="871"/>
  </r>
  <r>
    <x v="1315"/>
    <x v="1312"/>
    <n v="36335"/>
    <x v="7"/>
    <x v="0"/>
    <x v="135"/>
    <x v="0"/>
    <n v="0"/>
    <n v="0"/>
    <n v="0"/>
    <n v="0"/>
    <n v="0"/>
    <n v="0"/>
    <n v="0"/>
    <n v="0"/>
    <n v="5"/>
    <n v="12"/>
    <n v="0"/>
    <n v="0"/>
    <n v="0"/>
    <n v="8"/>
    <n v="25"/>
    <n v="12"/>
    <n v="15"/>
    <n v="16"/>
    <x v="0"/>
    <x v="0"/>
    <x v="0"/>
    <x v="0"/>
    <x v="0"/>
    <x v="0"/>
    <n v="0"/>
    <x v="37"/>
    <x v="3"/>
    <x v="3"/>
    <x v="0"/>
    <x v="0"/>
    <x v="1"/>
    <x v="1"/>
    <x v="0"/>
    <x v="0"/>
    <n v="1219.1737032569363"/>
    <x v="0"/>
    <n v="1032.0084439083234"/>
    <x v="3"/>
    <n v="60"/>
    <n v="2155"/>
  </r>
  <r>
    <x v="1316"/>
    <x v="1313"/>
    <n v="36427"/>
    <x v="9"/>
    <x v="0"/>
    <x v="42"/>
    <x v="1"/>
    <n v="0"/>
    <n v="0"/>
    <n v="0"/>
    <n v="0"/>
    <n v="0"/>
    <n v="0"/>
    <n v="0"/>
    <n v="0"/>
    <n v="4"/>
    <n v="7"/>
    <n v="7"/>
    <n v="16"/>
    <n v="23"/>
    <n v="48"/>
    <n v="38"/>
    <n v="16"/>
    <n v="39"/>
    <n v="55"/>
    <x v="0"/>
    <x v="0"/>
    <x v="0"/>
    <x v="0"/>
    <x v="0"/>
    <x v="0"/>
    <n v="0"/>
    <x v="178"/>
    <x v="3"/>
    <x v="3"/>
    <x v="0"/>
    <x v="0"/>
    <x v="1"/>
    <x v="1"/>
    <x v="0"/>
    <x v="0"/>
    <n v="6359.5042219541629"/>
    <x v="1"/>
    <n v="5383.2050663449945"/>
    <x v="3"/>
    <n v="164"/>
    <n v="11241"/>
  </r>
  <r>
    <x v="1317"/>
    <x v="1314"/>
    <n v="36546"/>
    <x v="1"/>
    <x v="0"/>
    <x v="101"/>
    <x v="0"/>
    <n v="0"/>
    <n v="0"/>
    <n v="0"/>
    <n v="0"/>
    <n v="0"/>
    <n v="0"/>
    <n v="0"/>
    <n v="0"/>
    <n v="6"/>
    <n v="3"/>
    <n v="2"/>
    <n v="0"/>
    <n v="6"/>
    <n v="0"/>
    <n v="0"/>
    <n v="3"/>
    <n v="3"/>
    <n v="2"/>
    <x v="0"/>
    <x v="0"/>
    <x v="0"/>
    <x v="0"/>
    <x v="0"/>
    <x v="0"/>
    <n v="0"/>
    <x v="65"/>
    <x v="3"/>
    <x v="3"/>
    <x v="0"/>
    <x v="0"/>
    <x v="1"/>
    <x v="1"/>
    <x v="0"/>
    <x v="0"/>
    <n v="211.80673163439673"/>
    <x v="0"/>
    <n v="179.2905596137644"/>
    <x v="3"/>
    <n v="12"/>
    <n v="374.38759173755835"/>
  </r>
  <r>
    <x v="1318"/>
    <x v="1315"/>
    <n v="36555"/>
    <x v="3"/>
    <x v="0"/>
    <x v="117"/>
    <x v="0"/>
    <n v="0"/>
    <n v="0"/>
    <n v="0"/>
    <n v="0"/>
    <n v="0"/>
    <n v="0"/>
    <n v="0"/>
    <n v="0"/>
    <n v="5"/>
    <n v="0"/>
    <n v="0"/>
    <n v="0"/>
    <n v="3"/>
    <n v="0"/>
    <n v="0"/>
    <n v="0"/>
    <n v="0"/>
    <n v="1"/>
    <x v="0"/>
    <x v="0"/>
    <x v="0"/>
    <x v="0"/>
    <x v="0"/>
    <x v="0"/>
    <n v="0"/>
    <x v="79"/>
    <x v="3"/>
    <x v="3"/>
    <x v="0"/>
    <x v="0"/>
    <x v="1"/>
    <x v="1"/>
    <x v="0"/>
    <x v="0"/>
    <n v="440.25491493515358"/>
    <x v="0"/>
    <n v="372.66780645896796"/>
    <x v="3"/>
    <n v="3"/>
    <n v="778.19045731608162"/>
  </r>
  <r>
    <x v="1319"/>
    <x v="1316"/>
    <n v="36547"/>
    <x v="6"/>
    <x v="0"/>
    <x v="7"/>
    <x v="0"/>
    <n v="0"/>
    <n v="0"/>
    <n v="0"/>
    <n v="0"/>
    <n v="0"/>
    <n v="0"/>
    <n v="0"/>
    <n v="0"/>
    <n v="3"/>
    <n v="0"/>
    <n v="3"/>
    <n v="4"/>
    <n v="0"/>
    <n v="4"/>
    <n v="0"/>
    <n v="8"/>
    <n v="2"/>
    <n v="2"/>
    <x v="0"/>
    <x v="0"/>
    <x v="0"/>
    <x v="0"/>
    <x v="0"/>
    <x v="0"/>
    <n v="0"/>
    <x v="70"/>
    <x v="3"/>
    <x v="3"/>
    <x v="0"/>
    <x v="0"/>
    <x v="1"/>
    <x v="1"/>
    <x v="0"/>
    <x v="0"/>
    <n v="11118.614153766845"/>
    <x v="0"/>
    <n v="9411.7053710990131"/>
    <x v="3"/>
    <n v="14"/>
    <n v="19653.158067105996"/>
  </r>
  <r>
    <x v="1320"/>
    <x v="1317"/>
    <n v="36155"/>
    <x v="2"/>
    <x v="1"/>
    <x v="51"/>
    <x v="0"/>
    <n v="0"/>
    <n v="0"/>
    <n v="0"/>
    <n v="0"/>
    <n v="0"/>
    <n v="0"/>
    <n v="0"/>
    <n v="0"/>
    <n v="4"/>
    <n v="0"/>
    <n v="0"/>
    <n v="0"/>
    <n v="0"/>
    <n v="6"/>
    <n v="0"/>
    <n v="0"/>
    <n v="0"/>
    <n v="0"/>
    <x v="0"/>
    <x v="0"/>
    <x v="0"/>
    <x v="0"/>
    <x v="0"/>
    <x v="0"/>
    <n v="0"/>
    <x v="77"/>
    <x v="3"/>
    <x v="3"/>
    <x v="1"/>
    <x v="0"/>
    <x v="1"/>
    <x v="1"/>
    <x v="0"/>
    <x v="0"/>
    <n v="2150.950542822678"/>
    <x v="0"/>
    <n v="1820.7406513872138"/>
    <x v="3"/>
    <n v="6"/>
    <n v="3802"/>
  </r>
  <r>
    <x v="1321"/>
    <x v="1318"/>
    <n v="36548"/>
    <x v="4"/>
    <x v="0"/>
    <x v="5"/>
    <x v="0"/>
    <n v="0"/>
    <n v="0"/>
    <n v="0"/>
    <n v="0"/>
    <n v="0"/>
    <n v="0"/>
    <n v="0"/>
    <n v="0"/>
    <n v="20"/>
    <n v="4"/>
    <n v="0"/>
    <n v="0"/>
    <n v="0"/>
    <n v="32"/>
    <n v="46"/>
    <n v="10"/>
    <n v="0"/>
    <n v="13"/>
    <x v="0"/>
    <x v="0"/>
    <x v="0"/>
    <x v="0"/>
    <x v="0"/>
    <x v="0"/>
    <n v="0"/>
    <x v="170"/>
    <x v="3"/>
    <x v="3"/>
    <x v="0"/>
    <x v="0"/>
    <x v="1"/>
    <x v="1"/>
    <x v="0"/>
    <x v="0"/>
    <n v="4372.806980415914"/>
    <x v="0"/>
    <n v="3701.5018576228522"/>
    <x v="3"/>
    <n v="88"/>
    <n v="7729.3325943812197"/>
  </r>
  <r>
    <x v="1322"/>
    <x v="1319"/>
    <n v="34676"/>
    <x v="8"/>
    <x v="1"/>
    <x v="3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323"/>
    <x v="1320"/>
    <n v="28957"/>
    <x v="4"/>
    <x v="0"/>
    <x v="3"/>
    <x v="0"/>
    <n v="0"/>
    <n v="0"/>
    <n v="0"/>
    <n v="0"/>
    <n v="0"/>
    <n v="0"/>
    <n v="0"/>
    <n v="0"/>
    <n v="10"/>
    <n v="16"/>
    <n v="7"/>
    <n v="23"/>
    <n v="15"/>
    <n v="28"/>
    <n v="6"/>
    <n v="21"/>
    <n v="18"/>
    <n v="37"/>
    <x v="0"/>
    <x v="0"/>
    <x v="0"/>
    <x v="0"/>
    <x v="0"/>
    <x v="0"/>
    <n v="0"/>
    <x v="179"/>
    <x v="3"/>
    <x v="3"/>
    <x v="0"/>
    <x v="0"/>
    <x v="1"/>
    <x v="1"/>
    <x v="0"/>
    <x v="0"/>
    <n v="78694.692400482527"/>
    <x v="1"/>
    <n v="66613.630880579018"/>
    <x v="3"/>
    <n v="88"/>
    <n v="139100"/>
  </r>
  <r>
    <x v="1324"/>
    <x v="1321"/>
    <n v="36737"/>
    <x v="5"/>
    <x v="0"/>
    <x v="29"/>
    <x v="0"/>
    <n v="0"/>
    <n v="0"/>
    <n v="0"/>
    <n v="0"/>
    <n v="0"/>
    <n v="0"/>
    <n v="0"/>
    <n v="0"/>
    <n v="0"/>
    <n v="5"/>
    <n v="8"/>
    <n v="6"/>
    <n v="19"/>
    <n v="32"/>
    <n v="32"/>
    <n v="18"/>
    <n v="22"/>
    <n v="24"/>
    <x v="0"/>
    <x v="0"/>
    <x v="0"/>
    <x v="0"/>
    <x v="0"/>
    <x v="0"/>
    <n v="0"/>
    <x v="180"/>
    <x v="3"/>
    <x v="3"/>
    <x v="0"/>
    <x v="0"/>
    <x v="1"/>
    <x v="1"/>
    <x v="0"/>
    <x v="0"/>
    <n v="1394.1995762012714"/>
    <x v="1"/>
    <n v="1180.1646732449994"/>
    <x v="3"/>
    <n v="123"/>
    <n v="2464.3740909826306"/>
  </r>
  <r>
    <x v="1325"/>
    <x v="1322"/>
    <n v="36752"/>
    <x v="7"/>
    <x v="1"/>
    <x v="91"/>
    <x v="0"/>
    <n v="0"/>
    <n v="0"/>
    <n v="0"/>
    <n v="0"/>
    <n v="0"/>
    <n v="0"/>
    <n v="0"/>
    <n v="0"/>
    <n v="0"/>
    <n v="7"/>
    <n v="0"/>
    <n v="0"/>
    <n v="0"/>
    <n v="1"/>
    <n v="0"/>
    <n v="0"/>
    <n v="0"/>
    <n v="0"/>
    <x v="0"/>
    <x v="0"/>
    <x v="0"/>
    <x v="0"/>
    <x v="0"/>
    <x v="0"/>
    <n v="0"/>
    <x v="64"/>
    <x v="3"/>
    <x v="3"/>
    <x v="1"/>
    <x v="0"/>
    <x v="1"/>
    <x v="1"/>
    <x v="0"/>
    <x v="0"/>
    <n v="930.07961399276246"/>
    <x v="0"/>
    <n v="787.29553679131493"/>
    <x v="3"/>
    <n v="1"/>
    <n v="1644"/>
  </r>
  <r>
    <x v="1326"/>
    <x v="1323"/>
    <n v="36778"/>
    <x v="5"/>
    <x v="0"/>
    <x v="25"/>
    <x v="0"/>
    <n v="0"/>
    <n v="0"/>
    <n v="0"/>
    <n v="0"/>
    <n v="0"/>
    <n v="0"/>
    <n v="0"/>
    <n v="0"/>
    <n v="0"/>
    <n v="12"/>
    <n v="0"/>
    <n v="4"/>
    <n v="2"/>
    <n v="3"/>
    <n v="8"/>
    <n v="0"/>
    <n v="7"/>
    <n v="8"/>
    <x v="0"/>
    <x v="0"/>
    <x v="0"/>
    <x v="0"/>
    <x v="0"/>
    <x v="0"/>
    <n v="0"/>
    <x v="2"/>
    <x v="3"/>
    <x v="3"/>
    <x v="0"/>
    <x v="0"/>
    <x v="1"/>
    <x v="1"/>
    <x v="0"/>
    <x v="0"/>
    <n v="173.92087358544913"/>
    <x v="0"/>
    <n v="147.22086740601983"/>
    <x v="3"/>
    <n v="20"/>
    <n v="307.42090448259552"/>
  </r>
  <r>
    <x v="1327"/>
    <x v="1324"/>
    <n v="36801"/>
    <x v="4"/>
    <x v="0"/>
    <x v="5"/>
    <x v="0"/>
    <n v="0"/>
    <n v="0"/>
    <n v="0"/>
    <n v="0"/>
    <n v="0"/>
    <n v="0"/>
    <n v="0"/>
    <n v="0"/>
    <n v="0"/>
    <n v="3"/>
    <n v="3"/>
    <n v="0"/>
    <n v="0"/>
    <n v="0"/>
    <n v="6"/>
    <n v="0"/>
    <n v="0"/>
    <n v="5"/>
    <x v="0"/>
    <x v="0"/>
    <x v="0"/>
    <x v="0"/>
    <x v="0"/>
    <x v="0"/>
    <n v="0"/>
    <x v="46"/>
    <x v="3"/>
    <x v="3"/>
    <x v="0"/>
    <x v="0"/>
    <x v="1"/>
    <x v="1"/>
    <x v="0"/>
    <x v="0"/>
    <n v="4372.806980415914"/>
    <x v="0"/>
    <n v="3701.5018576228522"/>
    <x v="3"/>
    <n v="6"/>
    <n v="7729.3325943812197"/>
  </r>
  <r>
    <x v="1328"/>
    <x v="1325"/>
    <n v="36770"/>
    <x v="4"/>
    <x v="0"/>
    <x v="3"/>
    <x v="0"/>
    <n v="0"/>
    <n v="0"/>
    <n v="0"/>
    <n v="0"/>
    <n v="0"/>
    <n v="0"/>
    <n v="0"/>
    <n v="0"/>
    <n v="0"/>
    <n v="3"/>
    <n v="0"/>
    <n v="0"/>
    <n v="1"/>
    <n v="0"/>
    <n v="0"/>
    <n v="1"/>
    <n v="1"/>
    <n v="0"/>
    <x v="0"/>
    <x v="0"/>
    <x v="0"/>
    <x v="0"/>
    <x v="0"/>
    <x v="0"/>
    <n v="0"/>
    <x v="45"/>
    <x v="3"/>
    <x v="3"/>
    <x v="1"/>
    <x v="0"/>
    <x v="1"/>
    <x v="1"/>
    <x v="0"/>
    <x v="0"/>
    <n v="78694.692400482527"/>
    <x v="1"/>
    <n v="66613.630880579018"/>
    <x v="3"/>
    <n v="3"/>
    <n v="139100"/>
  </r>
  <r>
    <x v="1329"/>
    <x v="1326"/>
    <n v="36793"/>
    <x v="1"/>
    <x v="0"/>
    <x v="85"/>
    <x v="0"/>
    <n v="0"/>
    <n v="0"/>
    <n v="0"/>
    <n v="0"/>
    <n v="0"/>
    <n v="0"/>
    <n v="0"/>
    <n v="0"/>
    <n v="0"/>
    <n v="8"/>
    <n v="8"/>
    <n v="5"/>
    <n v="9"/>
    <n v="5"/>
    <n v="7"/>
    <n v="7"/>
    <n v="7"/>
    <n v="10"/>
    <x v="0"/>
    <x v="0"/>
    <x v="0"/>
    <x v="0"/>
    <x v="0"/>
    <x v="0"/>
    <n v="0"/>
    <x v="109"/>
    <x v="3"/>
    <x v="3"/>
    <x v="0"/>
    <x v="0"/>
    <x v="1"/>
    <x v="1"/>
    <x v="0"/>
    <x v="0"/>
    <n v="3409.0190775258643"/>
    <x v="0"/>
    <n v="2885.6728651977996"/>
    <x v="3"/>
    <n v="35"/>
    <n v="6025.7501391661854"/>
  </r>
  <r>
    <x v="1330"/>
    <x v="1327"/>
    <n v="36733"/>
    <x v="4"/>
    <x v="0"/>
    <x v="5"/>
    <x v="0"/>
    <n v="0"/>
    <n v="0"/>
    <n v="0"/>
    <n v="0"/>
    <n v="0"/>
    <n v="0"/>
    <n v="0"/>
    <n v="0"/>
    <n v="0"/>
    <n v="8"/>
    <n v="10"/>
    <n v="0"/>
    <n v="10"/>
    <n v="12"/>
    <n v="14"/>
    <n v="16"/>
    <n v="25"/>
    <n v="23"/>
    <x v="0"/>
    <x v="0"/>
    <x v="0"/>
    <x v="0"/>
    <x v="0"/>
    <x v="0"/>
    <n v="0"/>
    <x v="162"/>
    <x v="3"/>
    <x v="3"/>
    <x v="0"/>
    <x v="0"/>
    <x v="1"/>
    <x v="1"/>
    <x v="0"/>
    <x v="0"/>
    <n v="4372.806980415914"/>
    <x v="0"/>
    <n v="3701.5018576228522"/>
    <x v="3"/>
    <n v="77"/>
    <n v="7729.3325943812197"/>
  </r>
  <r>
    <x v="1331"/>
    <x v="1328"/>
    <n v="36834"/>
    <x v="0"/>
    <x v="0"/>
    <x v="8"/>
    <x v="0"/>
    <n v="0"/>
    <n v="0"/>
    <n v="0"/>
    <n v="0"/>
    <n v="0"/>
    <n v="0"/>
    <n v="0"/>
    <n v="0"/>
    <n v="0"/>
    <n v="5"/>
    <n v="3"/>
    <n v="0"/>
    <n v="4"/>
    <n v="3"/>
    <n v="6"/>
    <n v="3"/>
    <n v="0"/>
    <n v="0"/>
    <x v="0"/>
    <x v="0"/>
    <x v="0"/>
    <x v="0"/>
    <x v="0"/>
    <x v="0"/>
    <n v="0"/>
    <x v="70"/>
    <x v="3"/>
    <x v="3"/>
    <x v="1"/>
    <x v="0"/>
    <x v="1"/>
    <x v="1"/>
    <x v="0"/>
    <x v="0"/>
    <n v="2001.0289505428229"/>
    <x v="0"/>
    <n v="1693.8347406513874"/>
    <x v="3"/>
    <n v="16"/>
    <n v="3537"/>
  </r>
  <r>
    <x v="1332"/>
    <x v="1329"/>
    <n v="36831"/>
    <x v="1"/>
    <x v="1"/>
    <x v="10"/>
    <x v="0"/>
    <n v="0"/>
    <n v="0"/>
    <n v="0"/>
    <n v="0"/>
    <n v="0"/>
    <n v="0"/>
    <n v="0"/>
    <n v="0"/>
    <n v="0"/>
    <n v="13"/>
    <n v="28"/>
    <n v="7"/>
    <n v="10"/>
    <n v="8"/>
    <n v="0"/>
    <n v="0"/>
    <n v="0"/>
    <n v="0"/>
    <x v="0"/>
    <x v="0"/>
    <x v="0"/>
    <x v="0"/>
    <x v="0"/>
    <x v="0"/>
    <n v="0"/>
    <x v="34"/>
    <x v="3"/>
    <x v="3"/>
    <x v="1"/>
    <x v="0"/>
    <x v="1"/>
    <x v="1"/>
    <x v="0"/>
    <x v="0"/>
    <n v="4420.4652654008514"/>
    <x v="0"/>
    <n v="3741.8437321196975"/>
    <x v="3"/>
    <n v="18"/>
    <n v="7813.5729318066215"/>
  </r>
  <r>
    <x v="1333"/>
    <x v="1330"/>
    <n v="36954"/>
    <x v="4"/>
    <x v="0"/>
    <x v="3"/>
    <x v="0"/>
    <n v="0"/>
    <n v="0"/>
    <n v="0"/>
    <n v="0"/>
    <n v="0"/>
    <n v="0"/>
    <n v="0"/>
    <n v="0"/>
    <n v="0"/>
    <n v="11"/>
    <n v="2"/>
    <n v="4"/>
    <n v="13"/>
    <n v="5"/>
    <n v="11"/>
    <n v="14"/>
    <n v="18"/>
    <n v="24"/>
    <x v="0"/>
    <x v="0"/>
    <x v="0"/>
    <x v="0"/>
    <x v="0"/>
    <x v="0"/>
    <n v="0"/>
    <x v="181"/>
    <x v="3"/>
    <x v="3"/>
    <x v="0"/>
    <x v="0"/>
    <x v="1"/>
    <x v="1"/>
    <x v="0"/>
    <x v="0"/>
    <n v="78694.692400482527"/>
    <x v="1"/>
    <n v="66613.630880579018"/>
    <x v="3"/>
    <n v="61"/>
    <n v="139100"/>
  </r>
  <r>
    <x v="1334"/>
    <x v="1331"/>
    <n v="36802"/>
    <x v="1"/>
    <x v="0"/>
    <x v="136"/>
    <x v="0"/>
    <n v="0"/>
    <n v="0"/>
    <n v="0"/>
    <n v="0"/>
    <n v="0"/>
    <n v="0"/>
    <n v="0"/>
    <n v="0"/>
    <n v="0"/>
    <n v="6"/>
    <n v="4"/>
    <n v="0"/>
    <n v="4"/>
    <n v="7"/>
    <n v="9"/>
    <n v="8"/>
    <n v="5"/>
    <n v="4"/>
    <x v="0"/>
    <x v="0"/>
    <x v="0"/>
    <x v="0"/>
    <x v="0"/>
    <x v="0"/>
    <n v="0"/>
    <x v="61"/>
    <x v="3"/>
    <x v="3"/>
    <x v="0"/>
    <x v="0"/>
    <x v="1"/>
    <x v="1"/>
    <x v="0"/>
    <x v="0"/>
    <n v="419.57702605610183"/>
    <x v="0"/>
    <n v="355.16434828203074"/>
    <x v="3"/>
    <n v="33"/>
    <n v="741.64041492645708"/>
  </r>
  <r>
    <x v="1335"/>
    <x v="1332"/>
    <n v="36977"/>
    <x v="1"/>
    <x v="0"/>
    <x v="10"/>
    <x v="0"/>
    <n v="0"/>
    <n v="0"/>
    <n v="0"/>
    <n v="0"/>
    <n v="0"/>
    <n v="0"/>
    <n v="0"/>
    <n v="0"/>
    <n v="0"/>
    <n v="3"/>
    <n v="0"/>
    <n v="1"/>
    <n v="4"/>
    <n v="2"/>
    <n v="2"/>
    <n v="1"/>
    <n v="3"/>
    <n v="2"/>
    <x v="0"/>
    <x v="0"/>
    <x v="0"/>
    <x v="0"/>
    <x v="0"/>
    <x v="0"/>
    <n v="0"/>
    <x v="65"/>
    <x v="3"/>
    <x v="3"/>
    <x v="0"/>
    <x v="0"/>
    <x v="1"/>
    <x v="1"/>
    <x v="0"/>
    <x v="0"/>
    <n v="4420.4652654008514"/>
    <x v="0"/>
    <n v="3741.8437321196975"/>
    <x v="3"/>
    <n v="12"/>
    <n v="7813.5729318066215"/>
  </r>
  <r>
    <x v="1336"/>
    <x v="1333"/>
    <n v="36973"/>
    <x v="7"/>
    <x v="0"/>
    <x v="0"/>
    <x v="0"/>
    <n v="0"/>
    <n v="0"/>
    <n v="0"/>
    <n v="0"/>
    <n v="0"/>
    <n v="0"/>
    <n v="0"/>
    <n v="0"/>
    <n v="0"/>
    <n v="5"/>
    <n v="3"/>
    <n v="1"/>
    <n v="3"/>
    <n v="3"/>
    <n v="6"/>
    <n v="18"/>
    <n v="9"/>
    <n v="12"/>
    <x v="0"/>
    <x v="0"/>
    <x v="0"/>
    <x v="0"/>
    <x v="0"/>
    <x v="0"/>
    <n v="0"/>
    <x v="80"/>
    <x v="3"/>
    <x v="3"/>
    <x v="0"/>
    <x v="0"/>
    <x v="1"/>
    <x v="1"/>
    <x v="0"/>
    <x v="0"/>
    <n v="5619.216302882317"/>
    <x v="0"/>
    <n v="4756.5647595826867"/>
    <x v="3"/>
    <n v="39"/>
    <n v="9932.4740193804701"/>
  </r>
  <r>
    <x v="1337"/>
    <x v="1334"/>
    <n v="36965"/>
    <x v="4"/>
    <x v="0"/>
    <x v="3"/>
    <x v="0"/>
    <n v="0"/>
    <n v="0"/>
    <n v="0"/>
    <n v="0"/>
    <n v="0"/>
    <n v="0"/>
    <n v="0"/>
    <n v="0"/>
    <n v="0"/>
    <n v="5"/>
    <n v="3"/>
    <n v="3"/>
    <n v="5"/>
    <n v="0"/>
    <n v="2"/>
    <n v="7"/>
    <n v="3"/>
    <n v="7"/>
    <x v="0"/>
    <x v="0"/>
    <x v="0"/>
    <x v="0"/>
    <x v="0"/>
    <x v="0"/>
    <n v="0"/>
    <x v="35"/>
    <x v="3"/>
    <x v="3"/>
    <x v="0"/>
    <x v="0"/>
    <x v="1"/>
    <x v="1"/>
    <x v="0"/>
    <x v="0"/>
    <n v="78694.692400482527"/>
    <x v="1"/>
    <n v="66613.630880579018"/>
    <x v="3"/>
    <n v="17"/>
    <n v="139100"/>
  </r>
  <r>
    <x v="1338"/>
    <x v="1335"/>
    <n v="36982"/>
    <x v="4"/>
    <x v="0"/>
    <x v="3"/>
    <x v="0"/>
    <n v="0"/>
    <n v="0"/>
    <n v="0"/>
    <n v="0"/>
    <n v="0"/>
    <n v="0"/>
    <n v="0"/>
    <n v="0"/>
    <n v="0"/>
    <n v="5"/>
    <n v="7"/>
    <n v="6"/>
    <n v="7"/>
    <n v="0"/>
    <n v="6"/>
    <n v="4"/>
    <n v="5"/>
    <n v="0"/>
    <x v="0"/>
    <x v="0"/>
    <x v="0"/>
    <x v="0"/>
    <x v="0"/>
    <x v="0"/>
    <n v="0"/>
    <x v="33"/>
    <x v="3"/>
    <x v="3"/>
    <x v="1"/>
    <x v="0"/>
    <x v="1"/>
    <x v="1"/>
    <x v="0"/>
    <x v="0"/>
    <n v="78694.692400482527"/>
    <x v="1"/>
    <n v="66613.630880579018"/>
    <x v="3"/>
    <n v="22"/>
    <n v="139100"/>
  </r>
  <r>
    <x v="1339"/>
    <x v="1336"/>
    <n v="36795"/>
    <x v="2"/>
    <x v="0"/>
    <x v="18"/>
    <x v="0"/>
    <n v="0"/>
    <n v="0"/>
    <n v="0"/>
    <n v="0"/>
    <n v="0"/>
    <n v="0"/>
    <n v="0"/>
    <n v="0"/>
    <n v="0"/>
    <n v="4"/>
    <n v="3"/>
    <n v="0"/>
    <n v="0"/>
    <n v="4"/>
    <n v="6"/>
    <n v="0"/>
    <n v="0"/>
    <n v="0"/>
    <x v="0"/>
    <x v="0"/>
    <x v="0"/>
    <x v="0"/>
    <x v="0"/>
    <x v="0"/>
    <n v="0"/>
    <x v="69"/>
    <x v="3"/>
    <x v="3"/>
    <x v="1"/>
    <x v="0"/>
    <x v="1"/>
    <x v="1"/>
    <x v="0"/>
    <x v="0"/>
    <n v="1144.9318746455788"/>
    <x v="0"/>
    <n v="969.16408152301653"/>
    <x v="3"/>
    <n v="10"/>
    <n v="2023.7708402583894"/>
  </r>
  <r>
    <x v="1340"/>
    <x v="1337"/>
    <n v="37001"/>
    <x v="4"/>
    <x v="0"/>
    <x v="3"/>
    <x v="0"/>
    <n v="0"/>
    <n v="0"/>
    <n v="0"/>
    <n v="0"/>
    <n v="0"/>
    <n v="0"/>
    <n v="0"/>
    <n v="0"/>
    <n v="0"/>
    <n v="5"/>
    <n v="2"/>
    <n v="0"/>
    <n v="5"/>
    <n v="0"/>
    <n v="0"/>
    <n v="3"/>
    <n v="0"/>
    <n v="0"/>
    <x v="0"/>
    <x v="0"/>
    <x v="0"/>
    <x v="0"/>
    <x v="0"/>
    <x v="0"/>
    <n v="0"/>
    <x v="10"/>
    <x v="3"/>
    <x v="3"/>
    <x v="1"/>
    <x v="0"/>
    <x v="1"/>
    <x v="1"/>
    <x v="0"/>
    <x v="0"/>
    <n v="78694.692400482527"/>
    <x v="1"/>
    <n v="66613.630880579018"/>
    <x v="3"/>
    <n v="8"/>
    <n v="139100"/>
  </r>
  <r>
    <x v="1341"/>
    <x v="1338"/>
    <n v="36976"/>
    <x v="9"/>
    <x v="0"/>
    <x v="42"/>
    <x v="1"/>
    <n v="0"/>
    <n v="0"/>
    <n v="0"/>
    <n v="0"/>
    <n v="0"/>
    <n v="0"/>
    <n v="0"/>
    <n v="0"/>
    <n v="0"/>
    <n v="8"/>
    <n v="8"/>
    <n v="10"/>
    <n v="16"/>
    <n v="0"/>
    <n v="16"/>
    <n v="0"/>
    <n v="5"/>
    <n v="0"/>
    <x v="0"/>
    <x v="0"/>
    <x v="0"/>
    <x v="0"/>
    <x v="0"/>
    <x v="0"/>
    <n v="0"/>
    <x v="61"/>
    <x v="3"/>
    <x v="3"/>
    <x v="1"/>
    <x v="0"/>
    <x v="1"/>
    <x v="1"/>
    <x v="0"/>
    <x v="0"/>
    <n v="6359.5042219541629"/>
    <x v="1"/>
    <n v="5383.2050663449945"/>
    <x v="3"/>
    <n v="37"/>
    <n v="11241"/>
  </r>
  <r>
    <x v="1342"/>
    <x v="1339"/>
    <n v="36864"/>
    <x v="1"/>
    <x v="0"/>
    <x v="203"/>
    <x v="0"/>
    <n v="0"/>
    <n v="0"/>
    <n v="0"/>
    <n v="0"/>
    <n v="0"/>
    <n v="0"/>
    <n v="0"/>
    <n v="0"/>
    <n v="0"/>
    <n v="5"/>
    <n v="2"/>
    <n v="5"/>
    <n v="7"/>
    <n v="1"/>
    <n v="2"/>
    <n v="10"/>
    <n v="0"/>
    <n v="7"/>
    <x v="0"/>
    <x v="0"/>
    <x v="0"/>
    <x v="0"/>
    <x v="0"/>
    <x v="0"/>
    <n v="0"/>
    <x v="4"/>
    <x v="3"/>
    <x v="3"/>
    <x v="0"/>
    <x v="0"/>
    <x v="1"/>
    <x v="1"/>
    <x v="0"/>
    <x v="0"/>
    <n v="159.04978911763791"/>
    <x v="0"/>
    <n v="134.63276392260607"/>
    <x v="3"/>
    <n v="20"/>
    <n v="281.13491509279703"/>
  </r>
  <r>
    <x v="1343"/>
    <x v="1340"/>
    <n v="37005"/>
    <x v="3"/>
    <x v="0"/>
    <x v="210"/>
    <x v="0"/>
    <n v="0"/>
    <n v="0"/>
    <n v="0"/>
    <n v="0"/>
    <n v="0"/>
    <n v="0"/>
    <n v="0"/>
    <n v="0"/>
    <n v="0"/>
    <n v="3"/>
    <n v="3"/>
    <n v="0"/>
    <n v="5"/>
    <n v="3"/>
    <n v="3"/>
    <n v="10"/>
    <n v="7"/>
    <n v="8"/>
    <x v="0"/>
    <x v="0"/>
    <x v="0"/>
    <x v="0"/>
    <x v="0"/>
    <x v="0"/>
    <n v="0"/>
    <x v="31"/>
    <x v="3"/>
    <x v="3"/>
    <x v="0"/>
    <x v="0"/>
    <x v="1"/>
    <x v="1"/>
    <x v="0"/>
    <x v="0"/>
    <n v="0"/>
    <x v="0"/>
    <n v="0"/>
    <x v="3"/>
    <n v="28"/>
    <n v="0"/>
  </r>
  <r>
    <x v="1344"/>
    <x v="1341"/>
    <n v="8398"/>
    <x v="4"/>
    <x v="0"/>
    <x v="3"/>
    <x v="0"/>
    <n v="0"/>
    <n v="0"/>
    <n v="0"/>
    <n v="0"/>
    <n v="0"/>
    <n v="0"/>
    <n v="0"/>
    <n v="0"/>
    <n v="0"/>
    <n v="3"/>
    <n v="0"/>
    <n v="3"/>
    <n v="0"/>
    <n v="2"/>
    <n v="8"/>
    <n v="3"/>
    <n v="3"/>
    <n v="13"/>
    <x v="0"/>
    <x v="0"/>
    <x v="0"/>
    <x v="0"/>
    <x v="0"/>
    <x v="0"/>
    <n v="0"/>
    <x v="84"/>
    <x v="3"/>
    <x v="3"/>
    <x v="0"/>
    <x v="0"/>
    <x v="1"/>
    <x v="1"/>
    <x v="0"/>
    <x v="0"/>
    <n v="78694.692400482527"/>
    <x v="1"/>
    <n v="66613.630880579018"/>
    <x v="3"/>
    <n v="16"/>
    <n v="139100"/>
  </r>
  <r>
    <x v="1345"/>
    <x v="1342"/>
    <n v="36974"/>
    <x v="6"/>
    <x v="0"/>
    <x v="7"/>
    <x v="0"/>
    <n v="0"/>
    <n v="0"/>
    <n v="0"/>
    <n v="0"/>
    <n v="0"/>
    <n v="0"/>
    <n v="0"/>
    <n v="0"/>
    <n v="0"/>
    <n v="4"/>
    <n v="0"/>
    <n v="0"/>
    <n v="3"/>
    <n v="2"/>
    <n v="3"/>
    <n v="4"/>
    <n v="6"/>
    <n v="9"/>
    <x v="0"/>
    <x v="0"/>
    <x v="0"/>
    <x v="0"/>
    <x v="0"/>
    <x v="0"/>
    <n v="0"/>
    <x v="4"/>
    <x v="3"/>
    <x v="3"/>
    <x v="0"/>
    <x v="0"/>
    <x v="1"/>
    <x v="1"/>
    <x v="0"/>
    <x v="0"/>
    <n v="11118.614153766845"/>
    <x v="0"/>
    <n v="9411.7053710990131"/>
    <x v="3"/>
    <n v="18"/>
    <n v="19653.158067105996"/>
  </r>
  <r>
    <x v="1346"/>
    <x v="1343"/>
    <n v="37050"/>
    <x v="2"/>
    <x v="0"/>
    <x v="13"/>
    <x v="0"/>
    <n v="0"/>
    <n v="0"/>
    <n v="0"/>
    <n v="0"/>
    <n v="0"/>
    <n v="0"/>
    <n v="0"/>
    <n v="0"/>
    <n v="0"/>
    <n v="3"/>
    <n v="0"/>
    <n v="0"/>
    <n v="3"/>
    <n v="2"/>
    <n v="1"/>
    <n v="0"/>
    <n v="1"/>
    <n v="0"/>
    <x v="0"/>
    <x v="0"/>
    <x v="0"/>
    <x v="0"/>
    <x v="0"/>
    <x v="0"/>
    <n v="0"/>
    <x v="27"/>
    <x v="3"/>
    <x v="3"/>
    <x v="1"/>
    <x v="0"/>
    <x v="1"/>
    <x v="1"/>
    <x v="0"/>
    <x v="0"/>
    <n v="1082.829915560917"/>
    <x v="0"/>
    <n v="916.59589867310024"/>
    <x v="3"/>
    <n v="7"/>
    <n v="1914"/>
  </r>
  <r>
    <x v="1347"/>
    <x v="1344"/>
    <n v="36675"/>
    <x v="8"/>
    <x v="2"/>
    <x v="6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428.92456486444036"/>
    <x v="0"/>
    <n v="363.07687047160516"/>
    <x v="3"/>
    <n v="0"/>
    <n v="758.16303682861621"/>
  </r>
  <r>
    <x v="1348"/>
    <x v="1345"/>
    <n v="36783"/>
    <x v="8"/>
    <x v="2"/>
    <x v="3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1568.3328938505463"/>
    <x v="0"/>
    <n v="1327.5653707007823"/>
    <x v="3"/>
    <n v="0"/>
    <n v="2772.1705095993661"/>
  </r>
  <r>
    <x v="1349"/>
    <x v="1346"/>
    <n v="36660"/>
    <x v="0"/>
    <x v="0"/>
    <x v="92"/>
    <x v="0"/>
    <n v="0"/>
    <n v="0"/>
    <n v="0"/>
    <n v="0"/>
    <n v="0"/>
    <n v="0"/>
    <n v="0"/>
    <n v="0"/>
    <n v="0"/>
    <n v="0"/>
    <n v="1"/>
    <n v="0"/>
    <n v="0"/>
    <n v="0"/>
    <n v="1"/>
    <n v="0"/>
    <n v="2"/>
    <n v="0"/>
    <x v="0"/>
    <x v="0"/>
    <x v="0"/>
    <x v="0"/>
    <x v="0"/>
    <x v="0"/>
    <n v="0"/>
    <x v="45"/>
    <x v="3"/>
    <x v="3"/>
    <x v="1"/>
    <x v="0"/>
    <x v="1"/>
    <x v="1"/>
    <x v="0"/>
    <x v="0"/>
    <n v="1283.1025331724973"/>
    <x v="0"/>
    <n v="1086.1230398069965"/>
    <x v="3"/>
    <n v="3"/>
    <n v="2268"/>
  </r>
  <r>
    <x v="1350"/>
    <x v="1347"/>
    <n v="37162"/>
    <x v="9"/>
    <x v="0"/>
    <x v="59"/>
    <x v="1"/>
    <n v="0"/>
    <n v="0"/>
    <n v="0"/>
    <n v="0"/>
    <n v="0"/>
    <n v="0"/>
    <n v="0"/>
    <n v="0"/>
    <n v="0"/>
    <n v="0"/>
    <n v="28"/>
    <n v="10"/>
    <n v="11"/>
    <n v="24"/>
    <n v="14"/>
    <n v="14"/>
    <n v="26"/>
    <n v="0"/>
    <x v="0"/>
    <x v="0"/>
    <x v="0"/>
    <x v="0"/>
    <x v="0"/>
    <x v="0"/>
    <n v="0"/>
    <x v="85"/>
    <x v="3"/>
    <x v="3"/>
    <x v="1"/>
    <x v="0"/>
    <x v="1"/>
    <x v="1"/>
    <x v="0"/>
    <x v="0"/>
    <n v="338.98926215175669"/>
    <x v="0"/>
    <n v="286.94826668283031"/>
    <x v="3"/>
    <n v="89"/>
    <n v="599.1942394963886"/>
  </r>
  <r>
    <x v="1351"/>
    <x v="1348"/>
    <n v="37216"/>
    <x v="6"/>
    <x v="0"/>
    <x v="7"/>
    <x v="0"/>
    <n v="0"/>
    <n v="0"/>
    <n v="0"/>
    <n v="0"/>
    <n v="0"/>
    <n v="0"/>
    <n v="0"/>
    <n v="0"/>
    <n v="0"/>
    <n v="0"/>
    <n v="3"/>
    <n v="0"/>
    <n v="1"/>
    <n v="3"/>
    <n v="0"/>
    <n v="3"/>
    <n v="4"/>
    <n v="0"/>
    <x v="0"/>
    <x v="0"/>
    <x v="0"/>
    <x v="0"/>
    <x v="0"/>
    <x v="0"/>
    <n v="0"/>
    <x v="46"/>
    <x v="3"/>
    <x v="3"/>
    <x v="1"/>
    <x v="0"/>
    <x v="1"/>
    <x v="1"/>
    <x v="0"/>
    <x v="0"/>
    <n v="11118.614153766845"/>
    <x v="0"/>
    <n v="9411.7053710990131"/>
    <x v="3"/>
    <n v="11"/>
    <n v="19653.158067105996"/>
  </r>
  <r>
    <x v="1352"/>
    <x v="1349"/>
    <n v="37226"/>
    <x v="5"/>
    <x v="0"/>
    <x v="45"/>
    <x v="0"/>
    <n v="0"/>
    <n v="0"/>
    <n v="0"/>
    <n v="0"/>
    <n v="0"/>
    <n v="0"/>
    <n v="0"/>
    <n v="0"/>
    <n v="0"/>
    <n v="0"/>
    <n v="6"/>
    <n v="8"/>
    <n v="13"/>
    <n v="5"/>
    <n v="14"/>
    <n v="14"/>
    <n v="10"/>
    <n v="16"/>
    <x v="0"/>
    <x v="0"/>
    <x v="0"/>
    <x v="0"/>
    <x v="0"/>
    <x v="0"/>
    <n v="0"/>
    <x v="103"/>
    <x v="3"/>
    <x v="3"/>
    <x v="0"/>
    <x v="0"/>
    <x v="1"/>
    <x v="1"/>
    <x v="0"/>
    <x v="0"/>
    <n v="333.49532872604954"/>
    <x v="0"/>
    <n v="282.29775160819122"/>
    <x v="3"/>
    <n v="56"/>
    <n v="589.48321431534123"/>
  </r>
  <r>
    <x v="1353"/>
    <x v="1350"/>
    <n v="37232"/>
    <x v="0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354"/>
    <x v="1351"/>
    <n v="36807"/>
    <x v="4"/>
    <x v="0"/>
    <x v="3"/>
    <x v="0"/>
    <n v="0"/>
    <n v="0"/>
    <n v="0"/>
    <n v="0"/>
    <n v="0"/>
    <n v="0"/>
    <n v="0"/>
    <n v="0"/>
    <n v="0"/>
    <n v="0"/>
    <n v="4"/>
    <n v="0"/>
    <n v="0"/>
    <n v="4"/>
    <n v="0"/>
    <n v="0"/>
    <n v="1"/>
    <n v="0"/>
    <x v="0"/>
    <x v="0"/>
    <x v="0"/>
    <x v="0"/>
    <x v="0"/>
    <x v="0"/>
    <n v="0"/>
    <x v="14"/>
    <x v="3"/>
    <x v="3"/>
    <x v="1"/>
    <x v="0"/>
    <x v="1"/>
    <x v="1"/>
    <x v="0"/>
    <x v="0"/>
    <n v="78694.692400482527"/>
    <x v="1"/>
    <n v="66613.630880579018"/>
    <x v="3"/>
    <n v="5"/>
    <n v="139100"/>
  </r>
  <r>
    <x v="1355"/>
    <x v="1352"/>
    <n v="37271"/>
    <x v="3"/>
    <x v="0"/>
    <x v="3"/>
    <x v="0"/>
    <n v="0"/>
    <n v="0"/>
    <n v="0"/>
    <n v="0"/>
    <n v="0"/>
    <n v="0"/>
    <n v="0"/>
    <n v="0"/>
    <n v="0"/>
    <n v="0"/>
    <n v="4"/>
    <n v="0"/>
    <n v="0"/>
    <n v="0"/>
    <n v="3"/>
    <n v="0"/>
    <n v="0"/>
    <n v="3"/>
    <x v="0"/>
    <x v="0"/>
    <x v="0"/>
    <x v="0"/>
    <x v="0"/>
    <x v="0"/>
    <n v="0"/>
    <x v="77"/>
    <x v="3"/>
    <x v="3"/>
    <x v="0"/>
    <x v="0"/>
    <x v="1"/>
    <x v="1"/>
    <x v="0"/>
    <x v="0"/>
    <n v="78694.692400482527"/>
    <x v="1"/>
    <n v="66613.630880579018"/>
    <x v="3"/>
    <n v="3"/>
    <n v="139100"/>
  </r>
  <r>
    <x v="1356"/>
    <x v="1353"/>
    <n v="10290"/>
    <x v="0"/>
    <x v="0"/>
    <x v="3"/>
    <x v="0"/>
    <n v="0"/>
    <n v="0"/>
    <n v="0"/>
    <n v="0"/>
    <n v="0"/>
    <n v="0"/>
    <n v="0"/>
    <n v="0"/>
    <n v="0"/>
    <n v="0"/>
    <n v="24"/>
    <n v="0"/>
    <n v="9"/>
    <n v="1"/>
    <n v="13"/>
    <n v="32"/>
    <n v="0"/>
    <n v="0"/>
    <x v="0"/>
    <x v="0"/>
    <x v="0"/>
    <x v="0"/>
    <x v="0"/>
    <x v="0"/>
    <n v="0"/>
    <x v="125"/>
    <x v="3"/>
    <x v="3"/>
    <x v="1"/>
    <x v="0"/>
    <x v="1"/>
    <x v="1"/>
    <x v="0"/>
    <x v="0"/>
    <n v="78694.692400482527"/>
    <x v="1"/>
    <n v="66613.630880579018"/>
    <x v="3"/>
    <n v="55"/>
    <n v="139100"/>
  </r>
  <r>
    <x v="1357"/>
    <x v="1354"/>
    <n v="37369"/>
    <x v="6"/>
    <x v="0"/>
    <x v="7"/>
    <x v="0"/>
    <n v="0"/>
    <n v="0"/>
    <n v="0"/>
    <n v="0"/>
    <n v="0"/>
    <n v="0"/>
    <n v="0"/>
    <n v="0"/>
    <n v="0"/>
    <n v="0"/>
    <n v="12"/>
    <n v="5"/>
    <n v="16"/>
    <n v="13"/>
    <n v="6"/>
    <n v="6"/>
    <n v="3"/>
    <n v="7"/>
    <x v="0"/>
    <x v="0"/>
    <x v="0"/>
    <x v="0"/>
    <x v="0"/>
    <x v="0"/>
    <n v="0"/>
    <x v="80"/>
    <x v="3"/>
    <x v="3"/>
    <x v="0"/>
    <x v="0"/>
    <x v="1"/>
    <x v="1"/>
    <x v="0"/>
    <x v="0"/>
    <n v="11118.614153766845"/>
    <x v="0"/>
    <n v="9411.7053710990131"/>
    <x v="3"/>
    <n v="44"/>
    <n v="19653.158067105996"/>
  </r>
  <r>
    <x v="1358"/>
    <x v="1355"/>
    <n v="3569"/>
    <x v="0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x v="0"/>
    <x v="0"/>
    <x v="0"/>
    <x v="0"/>
    <x v="0"/>
    <x v="0"/>
    <n v="0"/>
    <x v="23"/>
    <x v="3"/>
    <x v="3"/>
    <x v="0"/>
    <x v="0"/>
    <x v="1"/>
    <x v="1"/>
    <x v="0"/>
    <x v="0"/>
    <n v="78694.692400482527"/>
    <x v="1"/>
    <n v="66613.630880579018"/>
    <x v="3"/>
    <n v="0"/>
    <n v="139100"/>
  </r>
  <r>
    <x v="1359"/>
    <x v="1356"/>
    <n v="37205"/>
    <x v="0"/>
    <x v="0"/>
    <x v="3"/>
    <x v="0"/>
    <n v="0"/>
    <n v="0"/>
    <n v="0"/>
    <n v="0"/>
    <n v="0"/>
    <n v="0"/>
    <n v="0"/>
    <n v="0"/>
    <n v="0"/>
    <n v="0"/>
    <n v="28"/>
    <n v="0"/>
    <n v="15"/>
    <n v="47"/>
    <n v="10"/>
    <n v="0"/>
    <n v="70"/>
    <n v="17"/>
    <x v="0"/>
    <x v="0"/>
    <x v="0"/>
    <x v="0"/>
    <x v="0"/>
    <x v="0"/>
    <n v="0"/>
    <x v="182"/>
    <x v="3"/>
    <x v="3"/>
    <x v="0"/>
    <x v="0"/>
    <x v="1"/>
    <x v="1"/>
    <x v="0"/>
    <x v="0"/>
    <n v="78694.692400482527"/>
    <x v="1"/>
    <n v="66613.630880579018"/>
    <x v="3"/>
    <n v="142"/>
    <n v="139100"/>
  </r>
  <r>
    <x v="1360"/>
    <x v="1357"/>
    <n v="37463"/>
    <x v="1"/>
    <x v="2"/>
    <x v="13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601.00425656339849"/>
    <x v="0"/>
    <n v="508.7392107796785"/>
    <x v="3"/>
    <n v="0"/>
    <n v="1062.3294854819985"/>
  </r>
  <r>
    <x v="1361"/>
    <x v="1358"/>
    <n v="37482"/>
    <x v="9"/>
    <x v="0"/>
    <x v="42"/>
    <x v="1"/>
    <n v="0"/>
    <n v="0"/>
    <n v="0"/>
    <n v="0"/>
    <n v="0"/>
    <n v="0"/>
    <n v="0"/>
    <n v="0"/>
    <n v="0"/>
    <n v="0"/>
    <n v="8"/>
    <n v="0"/>
    <n v="0"/>
    <n v="0"/>
    <n v="0"/>
    <n v="6"/>
    <n v="0"/>
    <n v="0"/>
    <x v="0"/>
    <x v="0"/>
    <x v="0"/>
    <x v="0"/>
    <x v="0"/>
    <x v="0"/>
    <n v="0"/>
    <x v="77"/>
    <x v="3"/>
    <x v="3"/>
    <x v="1"/>
    <x v="0"/>
    <x v="1"/>
    <x v="1"/>
    <x v="0"/>
    <x v="0"/>
    <n v="6359.5042219541629"/>
    <x v="1"/>
    <n v="5383.2050663449945"/>
    <x v="3"/>
    <n v="6"/>
    <n v="11241"/>
  </r>
  <r>
    <x v="1362"/>
    <x v="1359"/>
    <n v="37459"/>
    <x v="1"/>
    <x v="0"/>
    <x v="10"/>
    <x v="0"/>
    <n v="0"/>
    <n v="0"/>
    <n v="0"/>
    <n v="0"/>
    <n v="0"/>
    <n v="0"/>
    <n v="0"/>
    <n v="0"/>
    <n v="0"/>
    <n v="0"/>
    <n v="4"/>
    <n v="2"/>
    <n v="4"/>
    <n v="4"/>
    <n v="8"/>
    <n v="8"/>
    <n v="16"/>
    <n v="15"/>
    <x v="0"/>
    <x v="0"/>
    <x v="0"/>
    <x v="0"/>
    <x v="0"/>
    <x v="0"/>
    <n v="0"/>
    <x v="125"/>
    <x v="3"/>
    <x v="3"/>
    <x v="0"/>
    <x v="0"/>
    <x v="1"/>
    <x v="1"/>
    <x v="0"/>
    <x v="0"/>
    <n v="4420.4652654008514"/>
    <x v="0"/>
    <n v="3741.8437321196975"/>
    <x v="3"/>
    <n v="40"/>
    <n v="7813.5729318066215"/>
  </r>
  <r>
    <x v="1363"/>
    <x v="1360"/>
    <n v="37577"/>
    <x v="1"/>
    <x v="0"/>
    <x v="8"/>
    <x v="0"/>
    <n v="0"/>
    <n v="0"/>
    <n v="0"/>
    <n v="0"/>
    <n v="0"/>
    <n v="0"/>
    <n v="0"/>
    <n v="0"/>
    <n v="0"/>
    <n v="0"/>
    <n v="2"/>
    <n v="0"/>
    <n v="0"/>
    <n v="4"/>
    <n v="3"/>
    <n v="5"/>
    <n v="0"/>
    <n v="4"/>
    <x v="0"/>
    <x v="0"/>
    <x v="0"/>
    <x v="0"/>
    <x v="0"/>
    <x v="0"/>
    <n v="0"/>
    <x v="70"/>
    <x v="3"/>
    <x v="3"/>
    <x v="0"/>
    <x v="0"/>
    <x v="1"/>
    <x v="1"/>
    <x v="0"/>
    <x v="0"/>
    <n v="2001.0289505428229"/>
    <x v="0"/>
    <n v="1693.8347406513874"/>
    <x v="3"/>
    <n v="12"/>
    <n v="3537"/>
  </r>
  <r>
    <x v="1364"/>
    <x v="1361"/>
    <n v="37592"/>
    <x v="7"/>
    <x v="0"/>
    <x v="0"/>
    <x v="0"/>
    <n v="0"/>
    <n v="0"/>
    <n v="0"/>
    <n v="0"/>
    <n v="0"/>
    <n v="0"/>
    <n v="0"/>
    <n v="0"/>
    <n v="0"/>
    <n v="0"/>
    <n v="11"/>
    <n v="0"/>
    <n v="13"/>
    <n v="4"/>
    <n v="7"/>
    <n v="0"/>
    <n v="0"/>
    <n v="3"/>
    <x v="0"/>
    <x v="0"/>
    <x v="0"/>
    <x v="0"/>
    <x v="0"/>
    <x v="0"/>
    <n v="0"/>
    <x v="4"/>
    <x v="3"/>
    <x v="3"/>
    <x v="0"/>
    <x v="0"/>
    <x v="1"/>
    <x v="1"/>
    <x v="0"/>
    <x v="0"/>
    <n v="5619.216302882317"/>
    <x v="0"/>
    <n v="4756.5647595826867"/>
    <x v="3"/>
    <n v="24"/>
    <n v="9932.4740193804701"/>
  </r>
  <r>
    <x v="1365"/>
    <x v="1362"/>
    <n v="37578"/>
    <x v="2"/>
    <x v="0"/>
    <x v="36"/>
    <x v="0"/>
    <n v="0"/>
    <n v="0"/>
    <n v="0"/>
    <n v="0"/>
    <n v="0"/>
    <n v="0"/>
    <n v="0"/>
    <n v="0"/>
    <n v="0"/>
    <n v="0"/>
    <n v="5"/>
    <n v="10"/>
    <n v="18"/>
    <n v="10"/>
    <n v="14"/>
    <n v="14"/>
    <n v="8"/>
    <n v="10"/>
    <x v="0"/>
    <x v="0"/>
    <x v="0"/>
    <x v="0"/>
    <x v="0"/>
    <x v="0"/>
    <n v="0"/>
    <x v="151"/>
    <x v="3"/>
    <x v="3"/>
    <x v="0"/>
    <x v="0"/>
    <x v="1"/>
    <x v="1"/>
    <x v="0"/>
    <x v="0"/>
    <n v="1388.8962605548857"/>
    <x v="0"/>
    <n v="1175.6755126658627"/>
    <x v="3"/>
    <n v="64"/>
    <n v="2455"/>
  </r>
  <r>
    <x v="1366"/>
    <x v="1363"/>
    <n v="37593"/>
    <x v="1"/>
    <x v="0"/>
    <x v="211"/>
    <x v="0"/>
    <n v="0"/>
    <n v="0"/>
    <n v="0"/>
    <n v="0"/>
    <n v="0"/>
    <n v="0"/>
    <n v="0"/>
    <n v="0"/>
    <n v="0"/>
    <n v="0"/>
    <n v="2"/>
    <n v="3"/>
    <n v="6"/>
    <n v="6"/>
    <n v="9"/>
    <n v="10"/>
    <n v="12"/>
    <n v="8"/>
    <x v="0"/>
    <x v="0"/>
    <x v="0"/>
    <x v="0"/>
    <x v="0"/>
    <x v="0"/>
    <n v="0"/>
    <x v="80"/>
    <x v="3"/>
    <x v="3"/>
    <x v="0"/>
    <x v="0"/>
    <x v="1"/>
    <x v="1"/>
    <x v="0"/>
    <x v="0"/>
    <n v="0"/>
    <x v="0"/>
    <n v="0"/>
    <x v="3"/>
    <n v="43"/>
    <n v="0"/>
  </r>
  <r>
    <x v="1367"/>
    <x v="1364"/>
    <n v="37574"/>
    <x v="1"/>
    <x v="0"/>
    <x v="10"/>
    <x v="0"/>
    <n v="0"/>
    <n v="0"/>
    <n v="0"/>
    <n v="0"/>
    <n v="0"/>
    <n v="0"/>
    <n v="0"/>
    <n v="0"/>
    <n v="0"/>
    <n v="0"/>
    <n v="0"/>
    <n v="7"/>
    <n v="12"/>
    <n v="6"/>
    <n v="7"/>
    <n v="8"/>
    <n v="0"/>
    <n v="10"/>
    <x v="0"/>
    <x v="0"/>
    <x v="0"/>
    <x v="0"/>
    <x v="0"/>
    <x v="0"/>
    <n v="0"/>
    <x v="113"/>
    <x v="3"/>
    <x v="3"/>
    <x v="0"/>
    <x v="0"/>
    <x v="1"/>
    <x v="1"/>
    <x v="0"/>
    <x v="0"/>
    <n v="4420.4652654008514"/>
    <x v="0"/>
    <n v="3741.8437321196975"/>
    <x v="3"/>
    <n v="33"/>
    <n v="7813.5729318066215"/>
  </r>
  <r>
    <x v="1368"/>
    <x v="1365"/>
    <n v="38035"/>
    <x v="2"/>
    <x v="0"/>
    <x v="51"/>
    <x v="0"/>
    <n v="0"/>
    <n v="0"/>
    <n v="0"/>
    <n v="0"/>
    <n v="0"/>
    <n v="0"/>
    <n v="0"/>
    <n v="0"/>
    <n v="0"/>
    <n v="0"/>
    <n v="0"/>
    <n v="6"/>
    <n v="1"/>
    <n v="-1"/>
    <n v="0"/>
    <n v="0"/>
    <n v="1"/>
    <n v="1"/>
    <x v="0"/>
    <x v="0"/>
    <x v="0"/>
    <x v="0"/>
    <x v="0"/>
    <x v="0"/>
    <n v="0"/>
    <x v="30"/>
    <x v="3"/>
    <x v="3"/>
    <x v="0"/>
    <x v="0"/>
    <x v="1"/>
    <x v="1"/>
    <x v="0"/>
    <x v="0"/>
    <n v="2150.950542822678"/>
    <x v="0"/>
    <n v="1820.7406513872138"/>
    <x v="3"/>
    <n v="1"/>
    <n v="3802"/>
  </r>
  <r>
    <x v="1369"/>
    <x v="1366"/>
    <n v="38065"/>
    <x v="4"/>
    <x v="0"/>
    <x v="3"/>
    <x v="0"/>
    <n v="0"/>
    <n v="0"/>
    <n v="0"/>
    <n v="0"/>
    <n v="0"/>
    <n v="0"/>
    <n v="0"/>
    <n v="0"/>
    <n v="0"/>
    <n v="0"/>
    <n v="0"/>
    <n v="27"/>
    <n v="1"/>
    <n v="0"/>
    <n v="6"/>
    <n v="12"/>
    <n v="42"/>
    <n v="5"/>
    <x v="0"/>
    <x v="0"/>
    <x v="0"/>
    <x v="0"/>
    <x v="0"/>
    <x v="0"/>
    <n v="0"/>
    <x v="63"/>
    <x v="3"/>
    <x v="3"/>
    <x v="0"/>
    <x v="0"/>
    <x v="1"/>
    <x v="1"/>
    <x v="0"/>
    <x v="0"/>
    <n v="78694.692400482527"/>
    <x v="1"/>
    <n v="66613.630880579018"/>
    <x v="3"/>
    <n v="61"/>
    <n v="139100"/>
  </r>
  <r>
    <x v="1370"/>
    <x v="1367"/>
    <n v="37895"/>
    <x v="7"/>
    <x v="0"/>
    <x v="0"/>
    <x v="0"/>
    <n v="0"/>
    <n v="0"/>
    <n v="0"/>
    <n v="0"/>
    <n v="0"/>
    <n v="0"/>
    <n v="0"/>
    <n v="0"/>
    <n v="0"/>
    <n v="0"/>
    <n v="0"/>
    <n v="7"/>
    <n v="6"/>
    <n v="0"/>
    <n v="4"/>
    <n v="6"/>
    <n v="6"/>
    <n v="6"/>
    <x v="0"/>
    <x v="0"/>
    <x v="0"/>
    <x v="0"/>
    <x v="0"/>
    <x v="0"/>
    <n v="0"/>
    <x v="2"/>
    <x v="3"/>
    <x v="3"/>
    <x v="0"/>
    <x v="0"/>
    <x v="1"/>
    <x v="1"/>
    <x v="0"/>
    <x v="0"/>
    <n v="5619.216302882317"/>
    <x v="0"/>
    <n v="4756.5647595826867"/>
    <x v="3"/>
    <n v="22"/>
    <n v="9932.4740193804701"/>
  </r>
  <r>
    <x v="1371"/>
    <x v="1368"/>
    <n v="38022"/>
    <x v="7"/>
    <x v="0"/>
    <x v="0"/>
    <x v="0"/>
    <n v="0"/>
    <n v="0"/>
    <n v="0"/>
    <n v="0"/>
    <n v="0"/>
    <n v="0"/>
    <n v="0"/>
    <n v="0"/>
    <n v="0"/>
    <n v="0"/>
    <n v="0"/>
    <n v="5"/>
    <n v="0"/>
    <n v="0"/>
    <n v="0"/>
    <n v="2"/>
    <n v="0"/>
    <n v="3"/>
    <x v="0"/>
    <x v="0"/>
    <x v="0"/>
    <x v="0"/>
    <x v="0"/>
    <x v="0"/>
    <n v="0"/>
    <x v="14"/>
    <x v="3"/>
    <x v="3"/>
    <x v="0"/>
    <x v="0"/>
    <x v="1"/>
    <x v="1"/>
    <x v="0"/>
    <x v="0"/>
    <n v="5619.216302882317"/>
    <x v="0"/>
    <n v="4756.5647595826867"/>
    <x v="3"/>
    <n v="2"/>
    <n v="9932.4740193804701"/>
  </r>
  <r>
    <x v="1372"/>
    <x v="1369"/>
    <n v="38258"/>
    <x v="7"/>
    <x v="0"/>
    <x v="90"/>
    <x v="0"/>
    <n v="0"/>
    <n v="0"/>
    <n v="0"/>
    <n v="0"/>
    <n v="0"/>
    <n v="0"/>
    <n v="0"/>
    <n v="0"/>
    <n v="0"/>
    <n v="0"/>
    <n v="0"/>
    <n v="0"/>
    <n v="5"/>
    <n v="4"/>
    <n v="3"/>
    <n v="0"/>
    <n v="0"/>
    <n v="3"/>
    <x v="0"/>
    <x v="0"/>
    <x v="0"/>
    <x v="0"/>
    <x v="0"/>
    <x v="0"/>
    <n v="0"/>
    <x v="43"/>
    <x v="3"/>
    <x v="3"/>
    <x v="0"/>
    <x v="0"/>
    <x v="1"/>
    <x v="1"/>
    <x v="0"/>
    <x v="0"/>
    <n v="769.97466827503024"/>
    <x v="0"/>
    <n v="651.76960193003629"/>
    <x v="3"/>
    <n v="12"/>
    <n v="1361"/>
  </r>
  <r>
    <x v="1373"/>
    <x v="1370"/>
    <n v="38308"/>
    <x v="3"/>
    <x v="0"/>
    <x v="3"/>
    <x v="0"/>
    <n v="0"/>
    <n v="0"/>
    <n v="0"/>
    <n v="0"/>
    <n v="0"/>
    <n v="0"/>
    <n v="0"/>
    <n v="0"/>
    <n v="0"/>
    <n v="0"/>
    <n v="0"/>
    <n v="0"/>
    <n v="3"/>
    <n v="0"/>
    <n v="3"/>
    <n v="0"/>
    <n v="3"/>
    <n v="3"/>
    <x v="0"/>
    <x v="0"/>
    <x v="0"/>
    <x v="0"/>
    <x v="0"/>
    <x v="0"/>
    <n v="0"/>
    <x v="32"/>
    <x v="3"/>
    <x v="3"/>
    <x v="0"/>
    <x v="0"/>
    <x v="1"/>
    <x v="1"/>
    <x v="0"/>
    <x v="0"/>
    <n v="78694.692400482527"/>
    <x v="1"/>
    <n v="66613.630880579018"/>
    <x v="3"/>
    <n v="9"/>
    <n v="139100"/>
  </r>
  <r>
    <x v="1374"/>
    <x v="1371"/>
    <n v="38320"/>
    <x v="3"/>
    <x v="0"/>
    <x v="116"/>
    <x v="0"/>
    <n v="0"/>
    <n v="0"/>
    <n v="0"/>
    <n v="0"/>
    <n v="0"/>
    <n v="0"/>
    <n v="0"/>
    <n v="0"/>
    <n v="0"/>
    <n v="0"/>
    <n v="0"/>
    <n v="0"/>
    <n v="5"/>
    <n v="3"/>
    <n v="3"/>
    <n v="3"/>
    <n v="3"/>
    <n v="10"/>
    <x v="0"/>
    <x v="0"/>
    <x v="0"/>
    <x v="0"/>
    <x v="0"/>
    <x v="0"/>
    <n v="0"/>
    <x v="4"/>
    <x v="3"/>
    <x v="3"/>
    <x v="0"/>
    <x v="0"/>
    <x v="1"/>
    <x v="1"/>
    <x v="0"/>
    <x v="0"/>
    <n v="509.86575318209856"/>
    <x v="0"/>
    <n v="431.59211943132863"/>
    <x v="3"/>
    <n v="17"/>
    <n v="901.23392193594805"/>
  </r>
  <r>
    <x v="1375"/>
    <x v="1372"/>
    <n v="38352"/>
    <x v="3"/>
    <x v="0"/>
    <x v="3"/>
    <x v="0"/>
    <n v="0"/>
    <n v="0"/>
    <n v="0"/>
    <n v="0"/>
    <n v="0"/>
    <n v="0"/>
    <n v="0"/>
    <n v="0"/>
    <n v="0"/>
    <n v="0"/>
    <n v="0"/>
    <n v="0"/>
    <n v="17"/>
    <n v="5"/>
    <n v="11"/>
    <n v="9"/>
    <n v="13"/>
    <n v="16"/>
    <x v="0"/>
    <x v="0"/>
    <x v="0"/>
    <x v="0"/>
    <x v="0"/>
    <x v="0"/>
    <n v="0"/>
    <x v="129"/>
    <x v="3"/>
    <x v="3"/>
    <x v="0"/>
    <x v="0"/>
    <x v="1"/>
    <x v="1"/>
    <x v="0"/>
    <x v="0"/>
    <n v="78694.692400482527"/>
    <x v="1"/>
    <n v="66613.630880579018"/>
    <x v="3"/>
    <n v="55"/>
    <n v="139100"/>
  </r>
  <r>
    <x v="1376"/>
    <x v="1373"/>
    <n v="38422"/>
    <x v="1"/>
    <x v="0"/>
    <x v="103"/>
    <x v="0"/>
    <n v="0"/>
    <n v="0"/>
    <n v="0"/>
    <n v="0"/>
    <n v="0"/>
    <n v="0"/>
    <n v="0"/>
    <n v="0"/>
    <n v="0"/>
    <n v="0"/>
    <n v="0"/>
    <n v="0"/>
    <n v="12"/>
    <n v="18"/>
    <n v="12"/>
    <n v="6"/>
    <n v="0"/>
    <n v="4"/>
    <x v="0"/>
    <x v="0"/>
    <x v="0"/>
    <x v="0"/>
    <x v="0"/>
    <x v="0"/>
    <n v="0"/>
    <x v="76"/>
    <x v="3"/>
    <x v="3"/>
    <x v="0"/>
    <x v="0"/>
    <x v="1"/>
    <x v="1"/>
    <x v="0"/>
    <x v="0"/>
    <n v="764.31724969843197"/>
    <x v="0"/>
    <n v="646.98069963811827"/>
    <x v="3"/>
    <n v="48"/>
    <n v="1351"/>
  </r>
  <r>
    <x v="1377"/>
    <x v="1374"/>
    <n v="38406"/>
    <x v="1"/>
    <x v="0"/>
    <x v="8"/>
    <x v="0"/>
    <n v="0"/>
    <n v="0"/>
    <n v="0"/>
    <n v="0"/>
    <n v="0"/>
    <n v="0"/>
    <n v="0"/>
    <n v="0"/>
    <n v="0"/>
    <n v="0"/>
    <n v="0"/>
    <n v="0"/>
    <n v="8"/>
    <n v="4"/>
    <n v="0"/>
    <n v="9"/>
    <n v="6"/>
    <n v="2"/>
    <x v="0"/>
    <x v="0"/>
    <x v="0"/>
    <x v="0"/>
    <x v="0"/>
    <x v="0"/>
    <n v="0"/>
    <x v="84"/>
    <x v="3"/>
    <x v="3"/>
    <x v="0"/>
    <x v="0"/>
    <x v="1"/>
    <x v="1"/>
    <x v="0"/>
    <x v="0"/>
    <n v="2001.0289505428229"/>
    <x v="0"/>
    <n v="1693.8347406513874"/>
    <x v="3"/>
    <n v="27"/>
    <n v="3537"/>
  </r>
  <r>
    <x v="1378"/>
    <x v="1375"/>
    <n v="38436"/>
    <x v="1"/>
    <x v="0"/>
    <x v="54"/>
    <x v="0"/>
    <n v="0"/>
    <n v="0"/>
    <n v="0"/>
    <n v="0"/>
    <n v="0"/>
    <n v="0"/>
    <n v="0"/>
    <n v="0"/>
    <n v="0"/>
    <n v="0"/>
    <n v="0"/>
    <n v="0"/>
    <n v="3"/>
    <n v="3"/>
    <n v="3"/>
    <n v="3"/>
    <n v="0"/>
    <n v="3"/>
    <x v="0"/>
    <x v="0"/>
    <x v="0"/>
    <x v="0"/>
    <x v="0"/>
    <x v="0"/>
    <n v="0"/>
    <x v="43"/>
    <x v="3"/>
    <x v="3"/>
    <x v="0"/>
    <x v="0"/>
    <x v="1"/>
    <x v="1"/>
    <x v="0"/>
    <x v="0"/>
    <n v="84.835996154465803"/>
    <x v="0"/>
    <n v="71.812133205379368"/>
    <x v="3"/>
    <n v="12"/>
    <n v="149.95531089989797"/>
  </r>
  <r>
    <x v="1379"/>
    <x v="1376"/>
    <n v="38399"/>
    <x v="2"/>
    <x v="0"/>
    <x v="189"/>
    <x v="0"/>
    <n v="0"/>
    <n v="0"/>
    <n v="0"/>
    <n v="0"/>
    <n v="0"/>
    <n v="0"/>
    <n v="0"/>
    <n v="0"/>
    <n v="0"/>
    <n v="0"/>
    <n v="0"/>
    <n v="0"/>
    <n v="4"/>
    <n v="3"/>
    <n v="3"/>
    <n v="4"/>
    <n v="3"/>
    <n v="4"/>
    <x v="0"/>
    <x v="0"/>
    <x v="0"/>
    <x v="0"/>
    <x v="0"/>
    <x v="0"/>
    <n v="0"/>
    <x v="59"/>
    <x v="3"/>
    <x v="3"/>
    <x v="0"/>
    <x v="0"/>
    <x v="1"/>
    <x v="1"/>
    <x v="0"/>
    <x v="0"/>
    <n v="2.2233021915069973"/>
    <x v="0"/>
    <n v="1.8819850107212748"/>
    <x v="3"/>
    <n v="17"/>
    <n v="3.9298880954356084"/>
  </r>
  <r>
    <x v="1380"/>
    <x v="1377"/>
    <n v="38558"/>
    <x v="3"/>
    <x v="0"/>
    <x v="212"/>
    <x v="0"/>
    <n v="0"/>
    <n v="0"/>
    <n v="0"/>
    <n v="0"/>
    <n v="0"/>
    <n v="0"/>
    <n v="0"/>
    <n v="0"/>
    <n v="0"/>
    <n v="0"/>
    <n v="0"/>
    <n v="0"/>
    <n v="3"/>
    <n v="3"/>
    <n v="0"/>
    <n v="3"/>
    <n v="4"/>
    <n v="0"/>
    <x v="0"/>
    <x v="0"/>
    <x v="0"/>
    <x v="0"/>
    <x v="0"/>
    <x v="0"/>
    <n v="0"/>
    <x v="74"/>
    <x v="3"/>
    <x v="3"/>
    <x v="1"/>
    <x v="0"/>
    <x v="1"/>
    <x v="1"/>
    <x v="0"/>
    <x v="0"/>
    <n v="0"/>
    <x v="0"/>
    <n v="0"/>
    <x v="3"/>
    <n v="13"/>
    <n v="0"/>
  </r>
  <r>
    <x v="1381"/>
    <x v="1378"/>
    <n v="38413"/>
    <x v="0"/>
    <x v="0"/>
    <x v="108"/>
    <x v="0"/>
    <n v="0"/>
    <n v="0"/>
    <n v="0"/>
    <n v="0"/>
    <n v="0"/>
    <n v="0"/>
    <n v="0"/>
    <n v="0"/>
    <n v="0"/>
    <n v="0"/>
    <n v="0"/>
    <n v="0"/>
    <n v="3"/>
    <n v="0"/>
    <n v="12"/>
    <n v="0"/>
    <n v="3"/>
    <n v="6"/>
    <x v="0"/>
    <x v="0"/>
    <x v="0"/>
    <x v="0"/>
    <x v="0"/>
    <x v="0"/>
    <n v="0"/>
    <x v="35"/>
    <x v="3"/>
    <x v="3"/>
    <x v="0"/>
    <x v="0"/>
    <x v="1"/>
    <x v="1"/>
    <x v="0"/>
    <x v="0"/>
    <n v="398.28226779252117"/>
    <x v="0"/>
    <n v="337.13872135102537"/>
    <x v="3"/>
    <n v="18"/>
    <n v="704"/>
  </r>
  <r>
    <x v="1382"/>
    <x v="1379"/>
    <n v="38607"/>
    <x v="6"/>
    <x v="0"/>
    <x v="170"/>
    <x v="0"/>
    <n v="0"/>
    <n v="0"/>
    <n v="0"/>
    <n v="0"/>
    <n v="0"/>
    <n v="0"/>
    <n v="0"/>
    <n v="0"/>
    <n v="0"/>
    <n v="0"/>
    <n v="0"/>
    <n v="0"/>
    <n v="7"/>
    <n v="12"/>
    <n v="26"/>
    <n v="5"/>
    <n v="8"/>
    <n v="12"/>
    <x v="0"/>
    <x v="0"/>
    <x v="0"/>
    <x v="0"/>
    <x v="0"/>
    <x v="0"/>
    <n v="0"/>
    <x v="111"/>
    <x v="3"/>
    <x v="3"/>
    <x v="0"/>
    <x v="0"/>
    <x v="1"/>
    <x v="1"/>
    <x v="0"/>
    <x v="0"/>
    <n v="77.046380480850431"/>
    <x v="0"/>
    <n v="65.21836471406742"/>
    <x v="3"/>
    <n v="58"/>
    <n v="136.18645931476544"/>
  </r>
  <r>
    <x v="1383"/>
    <x v="1380"/>
    <n v="38400"/>
    <x v="0"/>
    <x v="0"/>
    <x v="3"/>
    <x v="0"/>
    <n v="0"/>
    <n v="0"/>
    <n v="0"/>
    <n v="0"/>
    <n v="0"/>
    <n v="0"/>
    <n v="0"/>
    <n v="0"/>
    <n v="0"/>
    <n v="0"/>
    <n v="0"/>
    <n v="0"/>
    <n v="2"/>
    <n v="6"/>
    <n v="5"/>
    <n v="12"/>
    <n v="4"/>
    <n v="3"/>
    <x v="0"/>
    <x v="0"/>
    <x v="0"/>
    <x v="0"/>
    <x v="0"/>
    <x v="0"/>
    <n v="0"/>
    <x v="66"/>
    <x v="3"/>
    <x v="3"/>
    <x v="0"/>
    <x v="0"/>
    <x v="1"/>
    <x v="1"/>
    <x v="0"/>
    <x v="0"/>
    <n v="78694.692400482527"/>
    <x v="1"/>
    <n v="66613.630880579018"/>
    <x v="3"/>
    <n v="29"/>
    <n v="139100"/>
  </r>
  <r>
    <x v="1384"/>
    <x v="1381"/>
    <n v="35443"/>
    <x v="9"/>
    <x v="2"/>
    <x v="5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41.72226822717494"/>
    <x v="0"/>
    <n v="458.55808206010329"/>
    <x v="3"/>
    <n v="0"/>
    <n v="957.54319906253295"/>
  </r>
  <r>
    <x v="1385"/>
    <x v="1382"/>
    <n v="35064"/>
    <x v="8"/>
    <x v="1"/>
    <x v="3"/>
    <x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x v="0"/>
    <x v="0"/>
    <x v="0"/>
    <x v="0"/>
    <n v="0"/>
    <x v="64"/>
    <x v="3"/>
    <x v="3"/>
    <x v="1"/>
    <x v="0"/>
    <x v="1"/>
    <x v="1"/>
    <x v="0"/>
    <x v="0"/>
    <n v="78694.692400482527"/>
    <x v="1"/>
    <n v="66613.630880579018"/>
    <x v="3"/>
    <n v="1"/>
    <n v="139100"/>
  </r>
  <r>
    <x v="1386"/>
    <x v="1383"/>
    <n v="35282"/>
    <x v="8"/>
    <x v="0"/>
    <x v="3"/>
    <x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x v="0"/>
    <x v="0"/>
    <x v="0"/>
    <x v="0"/>
    <x v="0"/>
    <x v="0"/>
    <n v="0"/>
    <x v="30"/>
    <x v="3"/>
    <x v="3"/>
    <x v="1"/>
    <x v="0"/>
    <x v="1"/>
    <x v="1"/>
    <x v="0"/>
    <x v="0"/>
    <n v="78694.692400482527"/>
    <x v="1"/>
    <n v="66613.630880579018"/>
    <x v="3"/>
    <n v="2"/>
    <n v="139100"/>
  </r>
  <r>
    <x v="1387"/>
    <x v="1384"/>
    <n v="38209"/>
    <x v="2"/>
    <x v="0"/>
    <x v="3"/>
    <x v="0"/>
    <n v="0"/>
    <n v="0"/>
    <n v="0"/>
    <n v="0"/>
    <n v="0"/>
    <n v="0"/>
    <n v="0"/>
    <n v="0"/>
    <n v="0"/>
    <n v="0"/>
    <n v="0"/>
    <n v="0"/>
    <n v="5"/>
    <n v="3"/>
    <n v="3"/>
    <n v="3"/>
    <n v="6"/>
    <n v="0"/>
    <x v="0"/>
    <x v="0"/>
    <x v="0"/>
    <x v="0"/>
    <x v="0"/>
    <x v="0"/>
    <n v="0"/>
    <x v="75"/>
    <x v="3"/>
    <x v="3"/>
    <x v="1"/>
    <x v="0"/>
    <x v="1"/>
    <x v="1"/>
    <x v="0"/>
    <x v="0"/>
    <n v="78694.692400482527"/>
    <x v="1"/>
    <n v="66613.630880579018"/>
    <x v="3"/>
    <n v="20"/>
    <n v="139100"/>
  </r>
  <r>
    <x v="1388"/>
    <x v="1385"/>
    <n v="38223"/>
    <x v="0"/>
    <x v="0"/>
    <x v="213"/>
    <x v="4"/>
    <n v="0"/>
    <n v="0"/>
    <n v="0"/>
    <n v="0"/>
    <n v="0"/>
    <n v="0"/>
    <n v="0"/>
    <n v="0"/>
    <n v="0"/>
    <n v="0"/>
    <n v="0"/>
    <n v="0"/>
    <n v="10"/>
    <n v="11"/>
    <n v="10"/>
    <n v="0"/>
    <n v="32"/>
    <n v="11"/>
    <x v="0"/>
    <x v="0"/>
    <x v="0"/>
    <x v="0"/>
    <x v="0"/>
    <x v="0"/>
    <n v="0"/>
    <x v="151"/>
    <x v="3"/>
    <x v="3"/>
    <x v="0"/>
    <x v="0"/>
    <x v="1"/>
    <x v="1"/>
    <x v="0"/>
    <x v="0"/>
    <n v="0"/>
    <x v="1"/>
    <n v="0"/>
    <x v="3"/>
    <n v="63"/>
    <n v="0"/>
  </r>
  <r>
    <x v="1389"/>
    <x v="1386"/>
    <n v="38238"/>
    <x v="7"/>
    <x v="0"/>
    <x v="214"/>
    <x v="0"/>
    <n v="0"/>
    <n v="0"/>
    <n v="0"/>
    <n v="0"/>
    <n v="0"/>
    <n v="0"/>
    <n v="0"/>
    <n v="0"/>
    <n v="0"/>
    <n v="0"/>
    <n v="0"/>
    <n v="0"/>
    <n v="5"/>
    <n v="4"/>
    <n v="4"/>
    <n v="8"/>
    <n v="6"/>
    <n v="6"/>
    <x v="0"/>
    <x v="0"/>
    <x v="0"/>
    <x v="0"/>
    <x v="0"/>
    <x v="0"/>
    <n v="0"/>
    <x v="95"/>
    <x v="3"/>
    <x v="3"/>
    <x v="0"/>
    <x v="0"/>
    <x v="1"/>
    <x v="1"/>
    <x v="0"/>
    <x v="0"/>
    <n v="0"/>
    <x v="0"/>
    <n v="0"/>
    <x v="3"/>
    <n v="27"/>
    <n v="0"/>
  </r>
  <r>
    <x v="1390"/>
    <x v="1387"/>
    <n v="38251"/>
    <x v="6"/>
    <x v="0"/>
    <x v="7"/>
    <x v="0"/>
    <n v="0"/>
    <n v="0"/>
    <n v="0"/>
    <n v="0"/>
    <n v="0"/>
    <n v="0"/>
    <n v="0"/>
    <n v="0"/>
    <n v="0"/>
    <n v="0"/>
    <n v="0"/>
    <n v="0"/>
    <n v="1"/>
    <n v="2"/>
    <n v="0"/>
    <n v="0"/>
    <n v="1"/>
    <n v="0"/>
    <x v="0"/>
    <x v="0"/>
    <x v="0"/>
    <x v="0"/>
    <x v="0"/>
    <x v="0"/>
    <n v="0"/>
    <x v="79"/>
    <x v="3"/>
    <x v="3"/>
    <x v="1"/>
    <x v="0"/>
    <x v="1"/>
    <x v="1"/>
    <x v="0"/>
    <x v="0"/>
    <n v="11118.614153766845"/>
    <x v="0"/>
    <n v="9411.7053710990131"/>
    <x v="3"/>
    <n v="4"/>
    <n v="19653.158067105996"/>
  </r>
  <r>
    <x v="1391"/>
    <x v="1388"/>
    <n v="38257"/>
    <x v="5"/>
    <x v="0"/>
    <x v="6"/>
    <x v="0"/>
    <n v="0"/>
    <n v="0"/>
    <n v="0"/>
    <n v="0"/>
    <n v="0"/>
    <n v="0"/>
    <n v="0"/>
    <n v="0"/>
    <n v="0"/>
    <n v="0"/>
    <n v="0"/>
    <n v="0"/>
    <n v="10"/>
    <n v="4"/>
    <n v="7"/>
    <n v="5"/>
    <n v="6"/>
    <n v="5"/>
    <x v="0"/>
    <x v="0"/>
    <x v="0"/>
    <x v="0"/>
    <x v="0"/>
    <x v="0"/>
    <n v="0"/>
    <x v="61"/>
    <x v="3"/>
    <x v="3"/>
    <x v="0"/>
    <x v="0"/>
    <x v="1"/>
    <x v="1"/>
    <x v="0"/>
    <x v="0"/>
    <n v="1709.6718938480099"/>
    <x v="0"/>
    <n v="1447.2062726176118"/>
    <x v="3"/>
    <n v="32"/>
    <n v="3022"/>
  </r>
  <r>
    <x v="1392"/>
    <x v="1389"/>
    <n v="38216"/>
    <x v="1"/>
    <x v="0"/>
    <x v="8"/>
    <x v="0"/>
    <n v="0"/>
    <n v="0"/>
    <n v="0"/>
    <n v="0"/>
    <n v="0"/>
    <n v="0"/>
    <n v="0"/>
    <n v="0"/>
    <n v="0"/>
    <n v="0"/>
    <n v="0"/>
    <n v="0"/>
    <n v="46"/>
    <n v="56"/>
    <n v="47"/>
    <n v="42"/>
    <n v="31"/>
    <n v="69"/>
    <x v="0"/>
    <x v="0"/>
    <x v="0"/>
    <x v="0"/>
    <x v="0"/>
    <x v="0"/>
    <n v="0"/>
    <x v="183"/>
    <x v="3"/>
    <x v="3"/>
    <x v="0"/>
    <x v="0"/>
    <x v="1"/>
    <x v="1"/>
    <x v="0"/>
    <x v="0"/>
    <n v="2001.0289505428229"/>
    <x v="0"/>
    <n v="1693.8347406513874"/>
    <x v="3"/>
    <n v="222"/>
    <n v="3537"/>
  </r>
  <r>
    <x v="1393"/>
    <x v="1390"/>
    <n v="38675"/>
    <x v="5"/>
    <x v="0"/>
    <x v="29"/>
    <x v="0"/>
    <n v="0"/>
    <n v="0"/>
    <n v="0"/>
    <n v="0"/>
    <n v="0"/>
    <n v="0"/>
    <n v="0"/>
    <n v="0"/>
    <n v="0"/>
    <n v="0"/>
    <n v="0"/>
    <n v="0"/>
    <n v="0"/>
    <n v="6"/>
    <n v="0"/>
    <n v="7"/>
    <n v="0"/>
    <n v="0"/>
    <x v="0"/>
    <x v="0"/>
    <x v="0"/>
    <x v="0"/>
    <x v="0"/>
    <x v="0"/>
    <n v="0"/>
    <x v="74"/>
    <x v="3"/>
    <x v="3"/>
    <x v="1"/>
    <x v="0"/>
    <x v="2"/>
    <x v="1"/>
    <x v="0"/>
    <x v="0"/>
    <n v="1394.1995762012714"/>
    <x v="0"/>
    <n v="1180.1646732449994"/>
    <x v="3"/>
    <n v="13"/>
    <n v="2464.3740909826306"/>
  </r>
  <r>
    <x v="1394"/>
    <x v="1391"/>
    <n v="38664"/>
    <x v="1"/>
    <x v="0"/>
    <x v="182"/>
    <x v="0"/>
    <n v="0"/>
    <n v="0"/>
    <n v="0"/>
    <n v="0"/>
    <n v="0"/>
    <n v="0"/>
    <n v="0"/>
    <n v="0"/>
    <n v="0"/>
    <n v="0"/>
    <n v="0"/>
    <n v="0"/>
    <n v="0"/>
    <n v="3"/>
    <n v="0"/>
    <n v="2"/>
    <n v="0"/>
    <n v="0"/>
    <x v="0"/>
    <x v="0"/>
    <x v="0"/>
    <x v="0"/>
    <x v="0"/>
    <x v="0"/>
    <n v="0"/>
    <x v="14"/>
    <x v="3"/>
    <x v="3"/>
    <x v="1"/>
    <x v="0"/>
    <x v="1"/>
    <x v="1"/>
    <x v="0"/>
    <x v="0"/>
    <n v="90.288727125996616"/>
    <x v="0"/>
    <n v="76.427771149297769"/>
    <x v="3"/>
    <n v="5"/>
    <n v="159.59350700949079"/>
  </r>
  <r>
    <x v="1395"/>
    <x v="1392"/>
    <n v="38725"/>
    <x v="2"/>
    <x v="0"/>
    <x v="13"/>
    <x v="0"/>
    <n v="0"/>
    <n v="0"/>
    <n v="0"/>
    <n v="0"/>
    <n v="0"/>
    <n v="0"/>
    <n v="0"/>
    <n v="0"/>
    <n v="0"/>
    <n v="0"/>
    <n v="0"/>
    <n v="0"/>
    <n v="0"/>
    <n v="4"/>
    <n v="10"/>
    <n v="10"/>
    <n v="3"/>
    <n v="7"/>
    <x v="0"/>
    <x v="0"/>
    <x v="0"/>
    <x v="0"/>
    <x v="0"/>
    <x v="0"/>
    <n v="0"/>
    <x v="100"/>
    <x v="3"/>
    <x v="3"/>
    <x v="0"/>
    <x v="0"/>
    <x v="1"/>
    <x v="1"/>
    <x v="0"/>
    <x v="0"/>
    <n v="1082.829915560917"/>
    <x v="0"/>
    <n v="916.59589867310024"/>
    <x v="3"/>
    <n v="27"/>
    <n v="1914"/>
  </r>
  <r>
    <x v="1396"/>
    <x v="1393"/>
    <n v="38757"/>
    <x v="3"/>
    <x v="0"/>
    <x v="3"/>
    <x v="0"/>
    <n v="0"/>
    <n v="0"/>
    <n v="0"/>
    <n v="0"/>
    <n v="0"/>
    <n v="0"/>
    <n v="0"/>
    <n v="0"/>
    <n v="0"/>
    <n v="0"/>
    <n v="0"/>
    <n v="0"/>
    <n v="0"/>
    <n v="5"/>
    <n v="14"/>
    <n v="15"/>
    <n v="4"/>
    <n v="3"/>
    <x v="0"/>
    <x v="0"/>
    <x v="0"/>
    <x v="0"/>
    <x v="0"/>
    <x v="0"/>
    <n v="0"/>
    <x v="15"/>
    <x v="3"/>
    <x v="3"/>
    <x v="0"/>
    <x v="0"/>
    <x v="1"/>
    <x v="1"/>
    <x v="0"/>
    <x v="0"/>
    <n v="78694.692400482527"/>
    <x v="1"/>
    <n v="66613.630880579018"/>
    <x v="3"/>
    <n v="38"/>
    <n v="139100"/>
  </r>
  <r>
    <x v="1397"/>
    <x v="1394"/>
    <n v="38815"/>
    <x v="2"/>
    <x v="0"/>
    <x v="64"/>
    <x v="0"/>
    <n v="0"/>
    <n v="0"/>
    <n v="0"/>
    <n v="0"/>
    <n v="0"/>
    <n v="0"/>
    <n v="0"/>
    <n v="0"/>
    <n v="0"/>
    <n v="0"/>
    <n v="0"/>
    <n v="0"/>
    <n v="0"/>
    <n v="11"/>
    <n v="-2"/>
    <n v="4"/>
    <n v="0"/>
    <n v="0"/>
    <x v="0"/>
    <x v="0"/>
    <x v="0"/>
    <x v="0"/>
    <x v="0"/>
    <x v="0"/>
    <n v="0"/>
    <x v="74"/>
    <x v="3"/>
    <x v="3"/>
    <x v="1"/>
    <x v="0"/>
    <x v="1"/>
    <x v="1"/>
    <x v="0"/>
    <x v="0"/>
    <n v="492.76115802171296"/>
    <x v="0"/>
    <n v="417.11338962605555"/>
    <x v="3"/>
    <n v="13"/>
    <n v="871"/>
  </r>
  <r>
    <x v="1398"/>
    <x v="1395"/>
    <n v="38816"/>
    <x v="2"/>
    <x v="0"/>
    <x v="36"/>
    <x v="0"/>
    <n v="0"/>
    <n v="0"/>
    <n v="0"/>
    <n v="0"/>
    <n v="0"/>
    <n v="0"/>
    <n v="0"/>
    <n v="0"/>
    <n v="0"/>
    <n v="0"/>
    <n v="0"/>
    <n v="0"/>
    <n v="0"/>
    <n v="6"/>
    <n v="14"/>
    <n v="24"/>
    <n v="4"/>
    <n v="21"/>
    <x v="0"/>
    <x v="0"/>
    <x v="0"/>
    <x v="0"/>
    <x v="0"/>
    <x v="0"/>
    <n v="0"/>
    <x v="119"/>
    <x v="3"/>
    <x v="3"/>
    <x v="0"/>
    <x v="0"/>
    <x v="1"/>
    <x v="1"/>
    <x v="0"/>
    <x v="0"/>
    <n v="1388.8962605548857"/>
    <x v="0"/>
    <n v="1175.6755126658627"/>
    <x v="3"/>
    <n v="48"/>
    <n v="2455"/>
  </r>
  <r>
    <x v="1399"/>
    <x v="1396"/>
    <n v="38828"/>
    <x v="9"/>
    <x v="0"/>
    <x v="42"/>
    <x v="1"/>
    <n v="0"/>
    <n v="0"/>
    <n v="0"/>
    <n v="0"/>
    <n v="0"/>
    <n v="0"/>
    <n v="0"/>
    <n v="0"/>
    <n v="0"/>
    <n v="0"/>
    <n v="0"/>
    <n v="0"/>
    <n v="0"/>
    <n v="12"/>
    <n v="9"/>
    <n v="13"/>
    <n v="8"/>
    <n v="31"/>
    <x v="0"/>
    <x v="0"/>
    <x v="0"/>
    <x v="0"/>
    <x v="0"/>
    <x v="0"/>
    <n v="0"/>
    <x v="164"/>
    <x v="3"/>
    <x v="3"/>
    <x v="0"/>
    <x v="0"/>
    <x v="1"/>
    <x v="1"/>
    <x v="0"/>
    <x v="0"/>
    <n v="6359.5042219541629"/>
    <x v="1"/>
    <n v="5383.2050663449945"/>
    <x v="3"/>
    <n v="42"/>
    <n v="11241"/>
  </r>
  <r>
    <x v="1400"/>
    <x v="1397"/>
    <n v="38836"/>
    <x v="7"/>
    <x v="1"/>
    <x v="3"/>
    <x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x v="0"/>
    <x v="0"/>
    <x v="0"/>
    <x v="0"/>
    <x v="0"/>
    <x v="0"/>
    <n v="0"/>
    <x v="77"/>
    <x v="3"/>
    <x v="3"/>
    <x v="1"/>
    <x v="0"/>
    <x v="1"/>
    <x v="1"/>
    <x v="0"/>
    <x v="0"/>
    <n v="78694.692400482527"/>
    <x v="1"/>
    <n v="66613.630880579018"/>
    <x v="3"/>
    <n v="6"/>
    <n v="139100"/>
  </r>
  <r>
    <x v="1401"/>
    <x v="1398"/>
    <n v="38838"/>
    <x v="5"/>
    <x v="0"/>
    <x v="35"/>
    <x v="0"/>
    <n v="0"/>
    <n v="0"/>
    <n v="0"/>
    <n v="0"/>
    <n v="0"/>
    <n v="0"/>
    <n v="0"/>
    <n v="0"/>
    <n v="0"/>
    <n v="0"/>
    <n v="0"/>
    <n v="0"/>
    <n v="0"/>
    <n v="3"/>
    <n v="4"/>
    <n v="8"/>
    <n v="7"/>
    <n v="12"/>
    <x v="0"/>
    <x v="0"/>
    <x v="0"/>
    <x v="0"/>
    <x v="0"/>
    <x v="0"/>
    <n v="0"/>
    <x v="100"/>
    <x v="3"/>
    <x v="3"/>
    <x v="0"/>
    <x v="0"/>
    <x v="1"/>
    <x v="1"/>
    <x v="0"/>
    <x v="0"/>
    <n v="624.01326899879382"/>
    <x v="0"/>
    <n v="528.21592279855258"/>
    <x v="3"/>
    <n v="22"/>
    <n v="1103"/>
  </r>
  <r>
    <x v="1402"/>
    <x v="1399"/>
    <n v="38841"/>
    <x v="5"/>
    <x v="0"/>
    <x v="77"/>
    <x v="0"/>
    <n v="0"/>
    <n v="0"/>
    <n v="0"/>
    <n v="0"/>
    <n v="0"/>
    <n v="0"/>
    <n v="0"/>
    <n v="0"/>
    <n v="0"/>
    <n v="0"/>
    <n v="0"/>
    <n v="0"/>
    <n v="0"/>
    <n v="13"/>
    <n v="16"/>
    <n v="6"/>
    <n v="7"/>
    <n v="18"/>
    <x v="0"/>
    <x v="0"/>
    <x v="0"/>
    <x v="0"/>
    <x v="0"/>
    <x v="0"/>
    <n v="0"/>
    <x v="83"/>
    <x v="3"/>
    <x v="3"/>
    <x v="0"/>
    <x v="0"/>
    <x v="1"/>
    <x v="1"/>
    <x v="0"/>
    <x v="0"/>
    <n v="611.00120627261765"/>
    <x v="0"/>
    <n v="517.20144752714123"/>
    <x v="3"/>
    <n v="42"/>
    <n v="1080"/>
  </r>
  <r>
    <x v="1403"/>
    <x v="1400"/>
    <n v="6518"/>
    <x v="1"/>
    <x v="0"/>
    <x v="11"/>
    <x v="0"/>
    <n v="0"/>
    <n v="0"/>
    <n v="0"/>
    <n v="0"/>
    <n v="0"/>
    <n v="0"/>
    <n v="0"/>
    <n v="0"/>
    <n v="0"/>
    <n v="0"/>
    <n v="0"/>
    <n v="0"/>
    <n v="0"/>
    <n v="4"/>
    <n v="6"/>
    <n v="10"/>
    <n v="13"/>
    <n v="30"/>
    <x v="0"/>
    <x v="0"/>
    <x v="0"/>
    <x v="0"/>
    <x v="0"/>
    <x v="0"/>
    <n v="0"/>
    <x v="68"/>
    <x v="3"/>
    <x v="3"/>
    <x v="0"/>
    <x v="0"/>
    <x v="1"/>
    <x v="1"/>
    <x v="0"/>
    <x v="0"/>
    <n v="1264.9987937273825"/>
    <x v="0"/>
    <n v="1070.798552472859"/>
    <x v="3"/>
    <n v="33"/>
    <n v="2236"/>
  </r>
  <r>
    <x v="1404"/>
    <x v="1401"/>
    <n v="38898"/>
    <x v="2"/>
    <x v="0"/>
    <x v="3"/>
    <x v="0"/>
    <n v="0"/>
    <n v="0"/>
    <n v="0"/>
    <n v="0"/>
    <n v="0"/>
    <n v="0"/>
    <n v="0"/>
    <n v="0"/>
    <n v="0"/>
    <n v="0"/>
    <n v="0"/>
    <n v="0"/>
    <n v="0"/>
    <n v="3"/>
    <n v="0"/>
    <n v="4"/>
    <n v="0"/>
    <n v="6"/>
    <x v="0"/>
    <x v="0"/>
    <x v="0"/>
    <x v="0"/>
    <x v="0"/>
    <x v="0"/>
    <n v="0"/>
    <x v="74"/>
    <x v="3"/>
    <x v="3"/>
    <x v="0"/>
    <x v="0"/>
    <x v="1"/>
    <x v="1"/>
    <x v="0"/>
    <x v="0"/>
    <n v="78694.692400482527"/>
    <x v="1"/>
    <n v="66613.630880579018"/>
    <x v="3"/>
    <n v="7"/>
    <n v="139100"/>
  </r>
  <r>
    <x v="1405"/>
    <x v="1402"/>
    <n v="38543"/>
    <x v="0"/>
    <x v="0"/>
    <x v="50"/>
    <x v="0"/>
    <n v="0"/>
    <n v="0"/>
    <n v="0"/>
    <n v="0"/>
    <n v="0"/>
    <n v="0"/>
    <n v="0"/>
    <n v="0"/>
    <n v="0"/>
    <n v="0"/>
    <n v="0"/>
    <n v="0"/>
    <n v="0"/>
    <n v="15"/>
    <n v="0"/>
    <n v="4"/>
    <n v="4"/>
    <n v="0"/>
    <x v="0"/>
    <x v="0"/>
    <x v="0"/>
    <x v="0"/>
    <x v="0"/>
    <x v="0"/>
    <n v="0"/>
    <x v="73"/>
    <x v="3"/>
    <x v="3"/>
    <x v="1"/>
    <x v="0"/>
    <x v="1"/>
    <x v="1"/>
    <x v="0"/>
    <x v="0"/>
    <n v="820.32569360675529"/>
    <x v="0"/>
    <n v="694.39083232810628"/>
    <x v="3"/>
    <n v="23"/>
    <n v="1450"/>
  </r>
  <r>
    <x v="1406"/>
    <x v="1403"/>
    <n v="38398"/>
    <x v="0"/>
    <x v="0"/>
    <x v="7"/>
    <x v="0"/>
    <n v="0"/>
    <n v="0"/>
    <n v="0"/>
    <n v="0"/>
    <n v="0"/>
    <n v="0"/>
    <n v="0"/>
    <n v="0"/>
    <n v="0"/>
    <n v="0"/>
    <n v="0"/>
    <n v="0"/>
    <n v="0"/>
    <n v="5"/>
    <n v="0"/>
    <n v="6"/>
    <n v="0"/>
    <n v="0"/>
    <x v="0"/>
    <x v="0"/>
    <x v="0"/>
    <x v="0"/>
    <x v="0"/>
    <x v="0"/>
    <n v="0"/>
    <x v="46"/>
    <x v="3"/>
    <x v="3"/>
    <x v="1"/>
    <x v="0"/>
    <x v="1"/>
    <x v="1"/>
    <x v="0"/>
    <x v="0"/>
    <n v="11118.614153766845"/>
    <x v="0"/>
    <n v="9411.7053710990131"/>
    <x v="3"/>
    <n v="11"/>
    <n v="19653.158067105996"/>
  </r>
  <r>
    <x v="1407"/>
    <x v="1404"/>
    <n v="38904"/>
    <x v="0"/>
    <x v="0"/>
    <x v="75"/>
    <x v="0"/>
    <n v="0"/>
    <n v="0"/>
    <n v="0"/>
    <n v="0"/>
    <n v="0"/>
    <n v="0"/>
    <n v="0"/>
    <n v="0"/>
    <n v="0"/>
    <n v="0"/>
    <n v="0"/>
    <n v="0"/>
    <n v="0"/>
    <n v="10"/>
    <n v="0"/>
    <n v="9"/>
    <n v="8"/>
    <n v="0"/>
    <x v="0"/>
    <x v="0"/>
    <x v="0"/>
    <x v="0"/>
    <x v="0"/>
    <x v="0"/>
    <n v="0"/>
    <x v="4"/>
    <x v="3"/>
    <x v="3"/>
    <x v="1"/>
    <x v="0"/>
    <x v="1"/>
    <x v="1"/>
    <x v="0"/>
    <x v="0"/>
    <n v="1284.2340168878168"/>
    <x v="0"/>
    <n v="1087.0808202653802"/>
    <x v="3"/>
    <n v="27"/>
    <n v="2270"/>
  </r>
  <r>
    <x v="1408"/>
    <x v="1405"/>
    <n v="38896"/>
    <x v="3"/>
    <x v="1"/>
    <x v="96"/>
    <x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x v="0"/>
    <x v="0"/>
    <x v="0"/>
    <x v="0"/>
    <x v="0"/>
    <x v="0"/>
    <n v="0"/>
    <x v="45"/>
    <x v="3"/>
    <x v="3"/>
    <x v="1"/>
    <x v="0"/>
    <x v="1"/>
    <x v="1"/>
    <x v="0"/>
    <x v="0"/>
    <n v="195.66098278363023"/>
    <x v="0"/>
    <n v="165.62347583177228"/>
    <x v="3"/>
    <n v="3"/>
    <n v="345.84851754291992"/>
  </r>
  <r>
    <x v="1409"/>
    <x v="1406"/>
    <n v="38895"/>
    <x v="6"/>
    <x v="0"/>
    <x v="147"/>
    <x v="0"/>
    <n v="0"/>
    <n v="0"/>
    <n v="0"/>
    <n v="0"/>
    <n v="0"/>
    <n v="0"/>
    <n v="0"/>
    <n v="0"/>
    <n v="0"/>
    <n v="0"/>
    <n v="0"/>
    <n v="0"/>
    <n v="0"/>
    <n v="0"/>
    <n v="2"/>
    <n v="6"/>
    <n v="4"/>
    <n v="5"/>
    <x v="0"/>
    <x v="0"/>
    <x v="0"/>
    <x v="0"/>
    <x v="0"/>
    <x v="0"/>
    <n v="0"/>
    <x v="78"/>
    <x v="3"/>
    <x v="3"/>
    <x v="0"/>
    <x v="0"/>
    <x v="1"/>
    <x v="1"/>
    <x v="0"/>
    <x v="0"/>
    <n v="22.233021915069969"/>
    <x v="0"/>
    <n v="18.819850107212744"/>
    <x v="3"/>
    <n v="12"/>
    <n v="39.298880954356079"/>
  </r>
  <r>
    <x v="1410"/>
    <x v="1407"/>
    <n v="38893"/>
    <x v="3"/>
    <x v="1"/>
    <x v="61"/>
    <x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x v="0"/>
    <x v="0"/>
    <x v="0"/>
    <x v="0"/>
    <x v="0"/>
    <x v="0"/>
    <n v="0"/>
    <x v="27"/>
    <x v="3"/>
    <x v="3"/>
    <x v="1"/>
    <x v="0"/>
    <x v="1"/>
    <x v="1"/>
    <x v="0"/>
    <x v="0"/>
    <n v="601.85403281870219"/>
    <x v="0"/>
    <n v="509.45853097873089"/>
    <x v="3"/>
    <n v="7"/>
    <n v="1063.8315420185588"/>
  </r>
  <r>
    <x v="1411"/>
    <x v="1408"/>
    <n v="38894"/>
    <x v="3"/>
    <x v="1"/>
    <x v="61"/>
    <x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x v="0"/>
    <x v="0"/>
    <x v="0"/>
    <x v="0"/>
    <x v="0"/>
    <x v="0"/>
    <n v="0"/>
    <x v="79"/>
    <x v="3"/>
    <x v="3"/>
    <x v="1"/>
    <x v="0"/>
    <x v="1"/>
    <x v="1"/>
    <x v="0"/>
    <x v="0"/>
    <n v="601.85403281870219"/>
    <x v="0"/>
    <n v="509.45853097873089"/>
    <x v="3"/>
    <n v="4"/>
    <n v="1063.8315420185588"/>
  </r>
  <r>
    <x v="1412"/>
    <x v="1409"/>
    <n v="38409"/>
    <x v="0"/>
    <x v="0"/>
    <x v="93"/>
    <x v="0"/>
    <n v="0"/>
    <n v="0"/>
    <n v="0"/>
    <n v="0"/>
    <n v="0"/>
    <n v="0"/>
    <n v="0"/>
    <n v="0"/>
    <n v="0"/>
    <n v="0"/>
    <n v="0"/>
    <n v="0"/>
    <n v="0"/>
    <n v="14"/>
    <n v="19"/>
    <n v="23"/>
    <n v="12"/>
    <n v="5"/>
    <x v="0"/>
    <x v="0"/>
    <x v="0"/>
    <x v="0"/>
    <x v="0"/>
    <x v="0"/>
    <n v="0"/>
    <x v="164"/>
    <x v="3"/>
    <x v="3"/>
    <x v="0"/>
    <x v="0"/>
    <x v="1"/>
    <x v="1"/>
    <x v="0"/>
    <x v="0"/>
    <n v="93.26294401955883"/>
    <x v="0"/>
    <n v="78.945391845980495"/>
    <x v="3"/>
    <n v="68"/>
    <n v="164.85070488745043"/>
  </r>
  <r>
    <x v="1413"/>
    <x v="1410"/>
    <n v="38528"/>
    <x v="0"/>
    <x v="0"/>
    <x v="4"/>
    <x v="0"/>
    <n v="0"/>
    <n v="0"/>
    <n v="0"/>
    <n v="0"/>
    <n v="0"/>
    <n v="0"/>
    <n v="0"/>
    <n v="0"/>
    <n v="0"/>
    <n v="0"/>
    <n v="0"/>
    <n v="0"/>
    <n v="0"/>
    <n v="10"/>
    <n v="0"/>
    <n v="10"/>
    <n v="6"/>
    <n v="0"/>
    <x v="0"/>
    <x v="0"/>
    <x v="0"/>
    <x v="0"/>
    <x v="0"/>
    <x v="0"/>
    <n v="0"/>
    <x v="86"/>
    <x v="3"/>
    <x v="3"/>
    <x v="1"/>
    <x v="0"/>
    <x v="1"/>
    <x v="1"/>
    <x v="0"/>
    <x v="0"/>
    <n v="596.29191797346209"/>
    <x v="0"/>
    <n v="504.7503015681545"/>
    <x v="3"/>
    <n v="26"/>
    <n v="1054"/>
  </r>
  <r>
    <x v="1414"/>
    <x v="1411"/>
    <n v="38943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0"/>
    <x v="0"/>
    <x v="0"/>
    <x v="0"/>
    <x v="0"/>
    <x v="0"/>
    <n v="0"/>
    <x v="64"/>
    <x v="3"/>
    <x v="3"/>
    <x v="0"/>
    <x v="0"/>
    <x v="1"/>
    <x v="1"/>
    <x v="0"/>
    <x v="0"/>
    <n v="2237.8857683417605"/>
    <x v="0"/>
    <n v="1894.3297442040061"/>
    <x v="3"/>
    <n v="0"/>
    <n v="3955.6658890305312"/>
  </r>
  <r>
    <x v="1415"/>
    <x v="1412"/>
    <n v="39035"/>
    <x v="6"/>
    <x v="0"/>
    <x v="7"/>
    <x v="0"/>
    <n v="0"/>
    <n v="0"/>
    <n v="0"/>
    <n v="0"/>
    <n v="0"/>
    <n v="0"/>
    <n v="0"/>
    <n v="0"/>
    <n v="0"/>
    <n v="0"/>
    <n v="0"/>
    <n v="0"/>
    <n v="0"/>
    <n v="0"/>
    <n v="6"/>
    <n v="1"/>
    <n v="0"/>
    <n v="3"/>
    <x v="0"/>
    <x v="0"/>
    <x v="0"/>
    <x v="0"/>
    <x v="0"/>
    <x v="0"/>
    <n v="0"/>
    <x v="69"/>
    <x v="3"/>
    <x v="3"/>
    <x v="0"/>
    <x v="0"/>
    <x v="1"/>
    <x v="1"/>
    <x v="0"/>
    <x v="0"/>
    <n v="11118.614153766845"/>
    <x v="0"/>
    <n v="9411.7053710990131"/>
    <x v="3"/>
    <n v="7"/>
    <n v="19653.158067105996"/>
  </r>
  <r>
    <x v="1416"/>
    <x v="1413"/>
    <n v="9658"/>
    <x v="1"/>
    <x v="0"/>
    <x v="85"/>
    <x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x v="0"/>
    <x v="0"/>
    <x v="0"/>
    <x v="0"/>
    <x v="0"/>
    <x v="0"/>
    <n v="0"/>
    <x v="77"/>
    <x v="3"/>
    <x v="3"/>
    <x v="1"/>
    <x v="0"/>
    <x v="1"/>
    <x v="1"/>
    <x v="0"/>
    <x v="0"/>
    <n v="3409.0190775258643"/>
    <x v="0"/>
    <n v="2885.6728651977996"/>
    <x v="3"/>
    <n v="6"/>
    <n v="6025.7501391661854"/>
  </r>
  <r>
    <x v="1417"/>
    <x v="1414"/>
    <n v="39049"/>
    <x v="1"/>
    <x v="2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001.0289505428229"/>
    <x v="0"/>
    <n v="1693.8347406513874"/>
    <x v="3"/>
    <n v="0"/>
    <n v="3537"/>
  </r>
  <r>
    <x v="1418"/>
    <x v="1415"/>
    <n v="39050"/>
    <x v="1"/>
    <x v="0"/>
    <x v="179"/>
    <x v="0"/>
    <n v="0"/>
    <n v="0"/>
    <n v="0"/>
    <n v="0"/>
    <n v="0"/>
    <n v="0"/>
    <n v="0"/>
    <n v="0"/>
    <n v="0"/>
    <n v="0"/>
    <n v="0"/>
    <n v="0"/>
    <n v="0"/>
    <n v="0"/>
    <n v="3"/>
    <n v="2"/>
    <n v="2"/>
    <n v="3"/>
    <x v="0"/>
    <x v="0"/>
    <x v="0"/>
    <x v="0"/>
    <x v="0"/>
    <x v="0"/>
    <n v="0"/>
    <x v="69"/>
    <x v="3"/>
    <x v="3"/>
    <x v="0"/>
    <x v="0"/>
    <x v="1"/>
    <x v="1"/>
    <x v="0"/>
    <x v="0"/>
    <n v="568.57056694813036"/>
    <x v="0"/>
    <n v="481.28468033775641"/>
    <x v="3"/>
    <n v="7"/>
    <n v="1005"/>
  </r>
  <r>
    <x v="1419"/>
    <x v="1416"/>
    <n v="4570"/>
    <x v="0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x v="0"/>
    <x v="0"/>
    <x v="0"/>
    <x v="0"/>
    <x v="0"/>
    <x v="0"/>
    <n v="0"/>
    <x v="30"/>
    <x v="3"/>
    <x v="3"/>
    <x v="1"/>
    <x v="0"/>
    <x v="1"/>
    <x v="1"/>
    <x v="0"/>
    <x v="0"/>
    <n v="78694.692400482527"/>
    <x v="1"/>
    <n v="66613.630880579018"/>
    <x v="3"/>
    <n v="2"/>
    <n v="139100"/>
  </r>
  <r>
    <x v="1420"/>
    <x v="1417"/>
    <n v="39038"/>
    <x v="5"/>
    <x v="0"/>
    <x v="35"/>
    <x v="0"/>
    <n v="0"/>
    <n v="0"/>
    <n v="0"/>
    <n v="0"/>
    <n v="0"/>
    <n v="0"/>
    <n v="0"/>
    <n v="0"/>
    <n v="0"/>
    <n v="0"/>
    <n v="0"/>
    <n v="0"/>
    <n v="0"/>
    <n v="0"/>
    <n v="7"/>
    <n v="3"/>
    <n v="3"/>
    <n v="0"/>
    <x v="0"/>
    <x v="0"/>
    <x v="0"/>
    <x v="0"/>
    <x v="0"/>
    <x v="0"/>
    <n v="0"/>
    <x v="74"/>
    <x v="3"/>
    <x v="3"/>
    <x v="1"/>
    <x v="0"/>
    <x v="1"/>
    <x v="1"/>
    <x v="0"/>
    <x v="0"/>
    <n v="624.01326899879382"/>
    <x v="0"/>
    <n v="528.21592279855258"/>
    <x v="3"/>
    <n v="13"/>
    <n v="1103"/>
  </r>
  <r>
    <x v="1421"/>
    <x v="1418"/>
    <n v="6270"/>
    <x v="8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0"/>
    <x v="0"/>
    <x v="0"/>
    <x v="0"/>
    <x v="0"/>
    <x v="0"/>
    <n v="0"/>
    <x v="64"/>
    <x v="3"/>
    <x v="3"/>
    <x v="0"/>
    <x v="0"/>
    <x v="1"/>
    <x v="1"/>
    <x v="0"/>
    <x v="0"/>
    <n v="78694.692400482527"/>
    <x v="1"/>
    <n v="66613.630880579018"/>
    <x v="3"/>
    <n v="0"/>
    <n v="139100"/>
  </r>
  <r>
    <x v="1422"/>
    <x v="1419"/>
    <n v="39039"/>
    <x v="2"/>
    <x v="0"/>
    <x v="2"/>
    <x v="0"/>
    <n v="0"/>
    <n v="0"/>
    <n v="0"/>
    <n v="0"/>
    <n v="0"/>
    <n v="0"/>
    <n v="0"/>
    <n v="0"/>
    <n v="0"/>
    <n v="0"/>
    <n v="0"/>
    <n v="0"/>
    <n v="0"/>
    <n v="0"/>
    <n v="7"/>
    <n v="0"/>
    <n v="4"/>
    <n v="6"/>
    <x v="0"/>
    <x v="0"/>
    <x v="0"/>
    <x v="0"/>
    <x v="0"/>
    <x v="0"/>
    <n v="0"/>
    <x v="78"/>
    <x v="3"/>
    <x v="3"/>
    <x v="0"/>
    <x v="0"/>
    <x v="1"/>
    <x v="1"/>
    <x v="0"/>
    <x v="0"/>
    <n v="2237.8857683417605"/>
    <x v="0"/>
    <n v="1894.3297442040061"/>
    <x v="3"/>
    <n v="11"/>
    <n v="3955.6658890305312"/>
  </r>
  <r>
    <x v="1423"/>
    <x v="1420"/>
    <n v="39087"/>
    <x v="3"/>
    <x v="0"/>
    <x v="215"/>
    <x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x v="0"/>
    <x v="0"/>
    <x v="0"/>
    <x v="0"/>
    <x v="0"/>
    <x v="0"/>
    <n v="0"/>
    <x v="77"/>
    <x v="3"/>
    <x v="3"/>
    <x v="0"/>
    <x v="0"/>
    <x v="1"/>
    <x v="1"/>
    <x v="0"/>
    <x v="0"/>
    <n v="0"/>
    <x v="0"/>
    <n v="0"/>
    <x v="3"/>
    <n v="3"/>
    <n v="0"/>
  </r>
  <r>
    <x v="1424"/>
    <x v="1421"/>
    <n v="39091"/>
    <x v="7"/>
    <x v="0"/>
    <x v="67"/>
    <x v="0"/>
    <n v="0"/>
    <n v="0"/>
    <n v="0"/>
    <n v="0"/>
    <n v="0"/>
    <n v="0"/>
    <n v="0"/>
    <n v="0"/>
    <n v="0"/>
    <n v="0"/>
    <n v="0"/>
    <n v="0"/>
    <n v="0"/>
    <n v="0"/>
    <n v="6"/>
    <n v="8"/>
    <n v="0"/>
    <n v="0"/>
    <x v="0"/>
    <x v="0"/>
    <x v="0"/>
    <x v="0"/>
    <x v="0"/>
    <x v="0"/>
    <n v="0"/>
    <x v="65"/>
    <x v="3"/>
    <x v="3"/>
    <x v="1"/>
    <x v="0"/>
    <x v="1"/>
    <x v="1"/>
    <x v="0"/>
    <x v="0"/>
    <n v="1016.0723763570569"/>
    <x v="0"/>
    <n v="860.08685162846814"/>
    <x v="3"/>
    <n v="14"/>
    <n v="1796"/>
  </r>
  <r>
    <x v="1425"/>
    <x v="1422"/>
    <n v="39142"/>
    <x v="2"/>
    <x v="0"/>
    <x v="19"/>
    <x v="0"/>
    <n v="0"/>
    <n v="0"/>
    <n v="0"/>
    <n v="0"/>
    <n v="0"/>
    <n v="0"/>
    <n v="0"/>
    <n v="0"/>
    <n v="0"/>
    <n v="0"/>
    <n v="0"/>
    <n v="0"/>
    <n v="0"/>
    <n v="0"/>
    <n v="8"/>
    <n v="9"/>
    <n v="20"/>
    <n v="12"/>
    <x v="0"/>
    <x v="0"/>
    <x v="0"/>
    <x v="0"/>
    <x v="0"/>
    <x v="0"/>
    <n v="0"/>
    <x v="81"/>
    <x v="3"/>
    <x v="3"/>
    <x v="0"/>
    <x v="0"/>
    <x v="1"/>
    <x v="1"/>
    <x v="0"/>
    <x v="0"/>
    <n v="260.24125452352234"/>
    <x v="0"/>
    <n v="220.28950542822682"/>
    <x v="3"/>
    <n v="37"/>
    <n v="460"/>
  </r>
  <r>
    <x v="1426"/>
    <x v="1423"/>
    <n v="39094"/>
    <x v="1"/>
    <x v="0"/>
    <x v="10"/>
    <x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x v="0"/>
    <x v="0"/>
    <x v="0"/>
    <x v="0"/>
    <x v="0"/>
    <x v="0"/>
    <n v="0"/>
    <x v="14"/>
    <x v="3"/>
    <x v="3"/>
    <x v="1"/>
    <x v="0"/>
    <x v="1"/>
    <x v="1"/>
    <x v="0"/>
    <x v="0"/>
    <n v="4420.4652654008514"/>
    <x v="0"/>
    <n v="3741.8437321196975"/>
    <x v="3"/>
    <n v="5"/>
    <n v="7813.5729318066215"/>
  </r>
  <r>
    <x v="1427"/>
    <x v="1424"/>
    <n v="39095"/>
    <x v="4"/>
    <x v="0"/>
    <x v="32"/>
    <x v="0"/>
    <n v="0"/>
    <n v="0"/>
    <n v="0"/>
    <n v="0"/>
    <n v="0"/>
    <n v="0"/>
    <n v="0"/>
    <n v="0"/>
    <n v="0"/>
    <n v="0"/>
    <n v="0"/>
    <n v="0"/>
    <n v="0"/>
    <n v="0"/>
    <n v="6"/>
    <n v="9"/>
    <n v="16"/>
    <n v="31"/>
    <x v="0"/>
    <x v="0"/>
    <x v="0"/>
    <x v="0"/>
    <x v="0"/>
    <x v="0"/>
    <n v="0"/>
    <x v="98"/>
    <x v="3"/>
    <x v="3"/>
    <x v="0"/>
    <x v="0"/>
    <x v="1"/>
    <x v="1"/>
    <x v="0"/>
    <x v="0"/>
    <n v="468.79323417576273"/>
    <x v="0"/>
    <n v="396.82497647713819"/>
    <x v="3"/>
    <n v="31"/>
    <n v="828.63452266888544"/>
  </r>
  <r>
    <x v="1428"/>
    <x v="1425"/>
    <n v="39136"/>
    <x v="2"/>
    <x v="0"/>
    <x v="2"/>
    <x v="0"/>
    <n v="0"/>
    <n v="0"/>
    <n v="0"/>
    <n v="0"/>
    <n v="0"/>
    <n v="0"/>
    <n v="0"/>
    <n v="0"/>
    <n v="0"/>
    <n v="0"/>
    <n v="0"/>
    <n v="0"/>
    <n v="0"/>
    <n v="0"/>
    <n v="6"/>
    <n v="6"/>
    <n v="7"/>
    <n v="1"/>
    <x v="0"/>
    <x v="0"/>
    <x v="0"/>
    <x v="0"/>
    <x v="0"/>
    <x v="0"/>
    <n v="0"/>
    <x v="75"/>
    <x v="3"/>
    <x v="3"/>
    <x v="0"/>
    <x v="0"/>
    <x v="1"/>
    <x v="1"/>
    <x v="0"/>
    <x v="0"/>
    <n v="2237.8857683417605"/>
    <x v="1"/>
    <n v="1894.3297442040061"/>
    <x v="3"/>
    <n v="19"/>
    <n v="3955.6658890305312"/>
  </r>
  <r>
    <x v="1429"/>
    <x v="1426"/>
    <n v="39125"/>
    <x v="2"/>
    <x v="0"/>
    <x v="2"/>
    <x v="0"/>
    <n v="0"/>
    <n v="0"/>
    <n v="0"/>
    <n v="0"/>
    <n v="0"/>
    <n v="0"/>
    <n v="0"/>
    <n v="0"/>
    <n v="0"/>
    <n v="0"/>
    <n v="0"/>
    <n v="0"/>
    <n v="0"/>
    <n v="0"/>
    <n v="6"/>
    <n v="0"/>
    <n v="6"/>
    <n v="0"/>
    <x v="0"/>
    <x v="0"/>
    <x v="0"/>
    <x v="0"/>
    <x v="0"/>
    <x v="0"/>
    <n v="0"/>
    <x v="32"/>
    <x v="3"/>
    <x v="3"/>
    <x v="1"/>
    <x v="0"/>
    <x v="1"/>
    <x v="1"/>
    <x v="0"/>
    <x v="0"/>
    <n v="2237.8857683417605"/>
    <x v="0"/>
    <n v="1894.3297442040061"/>
    <x v="3"/>
    <n v="12"/>
    <n v="3955.6658890305312"/>
  </r>
  <r>
    <x v="1430"/>
    <x v="1427"/>
    <n v="39233"/>
    <x v="3"/>
    <x v="0"/>
    <x v="3"/>
    <x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x v="0"/>
    <x v="0"/>
    <x v="0"/>
    <x v="0"/>
    <x v="0"/>
    <x v="0"/>
    <n v="0"/>
    <x v="70"/>
    <x v="3"/>
    <x v="3"/>
    <x v="0"/>
    <x v="0"/>
    <x v="1"/>
    <x v="1"/>
    <x v="0"/>
    <x v="0"/>
    <n v="78694.692400482527"/>
    <x v="1"/>
    <n v="66613.630880579018"/>
    <x v="3"/>
    <n v="12"/>
    <n v="139100"/>
  </r>
  <r>
    <x v="1431"/>
    <x v="1428"/>
    <n v="39143"/>
    <x v="7"/>
    <x v="0"/>
    <x v="3"/>
    <x v="0"/>
    <n v="0"/>
    <n v="0"/>
    <n v="0"/>
    <n v="0"/>
    <n v="0"/>
    <n v="0"/>
    <n v="0"/>
    <n v="0"/>
    <n v="0"/>
    <n v="0"/>
    <n v="0"/>
    <n v="0"/>
    <n v="0"/>
    <n v="0"/>
    <n v="10"/>
    <n v="11"/>
    <n v="20"/>
    <n v="6"/>
    <x v="0"/>
    <x v="0"/>
    <x v="0"/>
    <x v="0"/>
    <x v="0"/>
    <x v="0"/>
    <n v="0"/>
    <x v="62"/>
    <x v="3"/>
    <x v="3"/>
    <x v="0"/>
    <x v="0"/>
    <x v="1"/>
    <x v="1"/>
    <x v="0"/>
    <x v="0"/>
    <n v="78694.692400482527"/>
    <x v="1"/>
    <n v="66613.630880579018"/>
    <x v="3"/>
    <n v="41"/>
    <n v="139100"/>
  </r>
  <r>
    <x v="1432"/>
    <x v="1429"/>
    <n v="39205"/>
    <x v="6"/>
    <x v="0"/>
    <x v="7"/>
    <x v="0"/>
    <n v="0"/>
    <n v="0"/>
    <n v="0"/>
    <n v="0"/>
    <n v="0"/>
    <n v="0"/>
    <n v="0"/>
    <n v="0"/>
    <n v="0"/>
    <n v="0"/>
    <n v="0"/>
    <n v="0"/>
    <n v="0"/>
    <n v="0"/>
    <n v="6"/>
    <n v="4"/>
    <n v="10"/>
    <n v="5"/>
    <x v="0"/>
    <x v="0"/>
    <x v="0"/>
    <x v="0"/>
    <x v="0"/>
    <x v="0"/>
    <n v="0"/>
    <x v="110"/>
    <x v="3"/>
    <x v="3"/>
    <x v="0"/>
    <x v="0"/>
    <x v="1"/>
    <x v="1"/>
    <x v="0"/>
    <x v="0"/>
    <n v="11118.614153766845"/>
    <x v="0"/>
    <n v="9411.7053710990131"/>
    <x v="3"/>
    <n v="20"/>
    <n v="19653.158067105996"/>
  </r>
  <r>
    <x v="1433"/>
    <x v="1430"/>
    <n v="39174"/>
    <x v="2"/>
    <x v="0"/>
    <x v="93"/>
    <x v="0"/>
    <n v="0"/>
    <n v="0"/>
    <n v="0"/>
    <n v="0"/>
    <n v="0"/>
    <n v="0"/>
    <n v="0"/>
    <n v="0"/>
    <n v="0"/>
    <n v="0"/>
    <n v="0"/>
    <n v="0"/>
    <n v="0"/>
    <n v="0"/>
    <n v="19"/>
    <n v="12"/>
    <n v="0"/>
    <n v="0"/>
    <x v="0"/>
    <x v="0"/>
    <x v="0"/>
    <x v="0"/>
    <x v="0"/>
    <x v="0"/>
    <n v="0"/>
    <x v="67"/>
    <x v="3"/>
    <x v="3"/>
    <x v="1"/>
    <x v="0"/>
    <x v="1"/>
    <x v="1"/>
    <x v="0"/>
    <x v="0"/>
    <n v="93.26294401955883"/>
    <x v="0"/>
    <n v="78.945391845980495"/>
    <x v="3"/>
    <n v="31"/>
    <n v="164.85070488745043"/>
  </r>
  <r>
    <x v="1434"/>
    <x v="1431"/>
    <n v="39199"/>
    <x v="7"/>
    <x v="0"/>
    <x v="135"/>
    <x v="0"/>
    <n v="0"/>
    <n v="0"/>
    <n v="0"/>
    <n v="0"/>
    <n v="0"/>
    <n v="0"/>
    <n v="0"/>
    <n v="0"/>
    <n v="0"/>
    <n v="0"/>
    <n v="0"/>
    <n v="0"/>
    <n v="0"/>
    <n v="0"/>
    <n v="5"/>
    <n v="0"/>
    <n v="7"/>
    <n v="0"/>
    <x v="0"/>
    <x v="0"/>
    <x v="0"/>
    <x v="0"/>
    <x v="0"/>
    <x v="0"/>
    <n v="0"/>
    <x v="32"/>
    <x v="3"/>
    <x v="3"/>
    <x v="1"/>
    <x v="0"/>
    <x v="1"/>
    <x v="1"/>
    <x v="0"/>
    <x v="0"/>
    <n v="1219.1737032569363"/>
    <x v="0"/>
    <n v="1032.0084439083234"/>
    <x v="3"/>
    <n v="12"/>
    <n v="2155"/>
  </r>
  <r>
    <x v="1435"/>
    <x v="1432"/>
    <n v="39219"/>
    <x v="5"/>
    <x v="0"/>
    <x v="163"/>
    <x v="0"/>
    <n v="0"/>
    <n v="0"/>
    <n v="0"/>
    <n v="0"/>
    <n v="0"/>
    <n v="0"/>
    <n v="0"/>
    <n v="0"/>
    <n v="0"/>
    <n v="0"/>
    <n v="0"/>
    <n v="0"/>
    <n v="0"/>
    <n v="0"/>
    <n v="6"/>
    <n v="5"/>
    <n v="4"/>
    <n v="4"/>
    <x v="0"/>
    <x v="0"/>
    <x v="0"/>
    <x v="0"/>
    <x v="0"/>
    <x v="0"/>
    <n v="0"/>
    <x v="36"/>
    <x v="3"/>
    <x v="3"/>
    <x v="0"/>
    <x v="0"/>
    <x v="1"/>
    <x v="1"/>
    <x v="0"/>
    <x v="0"/>
    <n v="222.33021915069969"/>
    <x v="0"/>
    <n v="188.19850107212747"/>
    <x v="3"/>
    <n v="15"/>
    <n v="392.98880954356082"/>
  </r>
  <r>
    <x v="1436"/>
    <x v="1433"/>
    <n v="39201"/>
    <x v="5"/>
    <x v="2"/>
    <x v="16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222.33021915069969"/>
    <x v="0"/>
    <n v="188.19850107212747"/>
    <x v="3"/>
    <n v="0"/>
    <n v="392.98880954356082"/>
  </r>
  <r>
    <x v="1437"/>
    <x v="1434"/>
    <n v="39203"/>
    <x v="9"/>
    <x v="0"/>
    <x v="42"/>
    <x v="1"/>
    <n v="0"/>
    <n v="0"/>
    <n v="0"/>
    <n v="0"/>
    <n v="0"/>
    <n v="0"/>
    <n v="0"/>
    <n v="0"/>
    <n v="0"/>
    <n v="0"/>
    <n v="0"/>
    <n v="0"/>
    <n v="0"/>
    <n v="0"/>
    <n v="9"/>
    <n v="5"/>
    <n v="7"/>
    <n v="8"/>
    <x v="0"/>
    <x v="0"/>
    <x v="0"/>
    <x v="0"/>
    <x v="0"/>
    <x v="0"/>
    <n v="0"/>
    <x v="84"/>
    <x v="3"/>
    <x v="3"/>
    <x v="0"/>
    <x v="0"/>
    <x v="1"/>
    <x v="1"/>
    <x v="0"/>
    <x v="0"/>
    <n v="6359.5042219541629"/>
    <x v="1"/>
    <n v="5383.2050663449945"/>
    <x v="3"/>
    <n v="21"/>
    <n v="11241"/>
  </r>
  <r>
    <x v="1438"/>
    <x v="1435"/>
    <n v="39220"/>
    <x v="7"/>
    <x v="0"/>
    <x v="50"/>
    <x v="0"/>
    <n v="0"/>
    <n v="0"/>
    <n v="0"/>
    <n v="0"/>
    <n v="0"/>
    <n v="0"/>
    <n v="0"/>
    <n v="0"/>
    <n v="0"/>
    <n v="0"/>
    <n v="0"/>
    <n v="0"/>
    <n v="0"/>
    <n v="0"/>
    <n v="3"/>
    <n v="4"/>
    <n v="6"/>
    <n v="5"/>
    <x v="0"/>
    <x v="0"/>
    <x v="0"/>
    <x v="0"/>
    <x v="0"/>
    <x v="0"/>
    <n v="0"/>
    <x v="34"/>
    <x v="3"/>
    <x v="3"/>
    <x v="0"/>
    <x v="0"/>
    <x v="1"/>
    <x v="1"/>
    <x v="0"/>
    <x v="0"/>
    <n v="820.32569360675529"/>
    <x v="0"/>
    <n v="694.39083232810628"/>
    <x v="3"/>
    <n v="13"/>
    <n v="1450"/>
  </r>
  <r>
    <x v="1439"/>
    <x v="1436"/>
    <n v="39208"/>
    <x v="5"/>
    <x v="0"/>
    <x v="164"/>
    <x v="0"/>
    <n v="0"/>
    <n v="0"/>
    <n v="0"/>
    <n v="0"/>
    <n v="0"/>
    <n v="0"/>
    <n v="0"/>
    <n v="0"/>
    <n v="0"/>
    <n v="0"/>
    <n v="0"/>
    <n v="0"/>
    <n v="0"/>
    <n v="0"/>
    <n v="8"/>
    <n v="6"/>
    <n v="9"/>
    <n v="9"/>
    <x v="0"/>
    <x v="0"/>
    <x v="0"/>
    <x v="0"/>
    <x v="0"/>
    <x v="0"/>
    <n v="0"/>
    <x v="66"/>
    <x v="3"/>
    <x v="3"/>
    <x v="0"/>
    <x v="0"/>
    <x v="1"/>
    <x v="1"/>
    <x v="0"/>
    <x v="0"/>
    <n v="403.43127720533522"/>
    <x v="0"/>
    <n v="341.49726450003857"/>
    <x v="3"/>
    <n v="23"/>
    <n v="713.10134073181848"/>
  </r>
  <r>
    <x v="1440"/>
    <x v="1437"/>
    <n v="39240"/>
    <x v="4"/>
    <x v="0"/>
    <x v="30"/>
    <x v="0"/>
    <n v="0"/>
    <n v="0"/>
    <n v="0"/>
    <n v="0"/>
    <n v="0"/>
    <n v="0"/>
    <n v="0"/>
    <n v="0"/>
    <n v="0"/>
    <n v="0"/>
    <n v="0"/>
    <n v="0"/>
    <n v="0"/>
    <n v="0"/>
    <n v="15"/>
    <n v="23"/>
    <n v="38"/>
    <n v="30"/>
    <x v="0"/>
    <x v="0"/>
    <x v="0"/>
    <x v="0"/>
    <x v="0"/>
    <x v="0"/>
    <n v="0"/>
    <x v="146"/>
    <x v="3"/>
    <x v="3"/>
    <x v="0"/>
    <x v="0"/>
    <x v="1"/>
    <x v="1"/>
    <x v="0"/>
    <x v="0"/>
    <n v="1568.3328938505463"/>
    <x v="0"/>
    <n v="1327.5653707007823"/>
    <x v="3"/>
    <n v="76"/>
    <n v="2772.1705095993661"/>
  </r>
  <r>
    <x v="1441"/>
    <x v="1438"/>
    <n v="39225"/>
    <x v="4"/>
    <x v="0"/>
    <x v="3"/>
    <x v="0"/>
    <n v="0"/>
    <n v="0"/>
    <n v="0"/>
    <n v="0"/>
    <n v="0"/>
    <n v="0"/>
    <n v="0"/>
    <n v="0"/>
    <n v="0"/>
    <n v="0"/>
    <n v="0"/>
    <n v="0"/>
    <n v="0"/>
    <n v="0"/>
    <n v="6"/>
    <n v="0"/>
    <n v="3"/>
    <n v="0"/>
    <x v="0"/>
    <x v="0"/>
    <x v="0"/>
    <x v="0"/>
    <x v="0"/>
    <x v="0"/>
    <n v="0"/>
    <x v="72"/>
    <x v="3"/>
    <x v="3"/>
    <x v="1"/>
    <x v="0"/>
    <x v="1"/>
    <x v="1"/>
    <x v="0"/>
    <x v="0"/>
    <n v="78694.692400482527"/>
    <x v="1"/>
    <n v="66613.630880579018"/>
    <x v="3"/>
    <n v="9"/>
    <n v="139100"/>
  </r>
  <r>
    <x v="1442"/>
    <x v="1439"/>
    <n v="35170"/>
    <x v="0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443"/>
    <x v="1440"/>
    <n v="39262"/>
    <x v="3"/>
    <x v="0"/>
    <x v="193"/>
    <x v="0"/>
    <n v="0"/>
    <n v="0"/>
    <n v="0"/>
    <n v="0"/>
    <n v="0"/>
    <n v="0"/>
    <n v="0"/>
    <n v="0"/>
    <n v="0"/>
    <n v="0"/>
    <n v="0"/>
    <n v="0"/>
    <n v="0"/>
    <n v="0"/>
    <n v="4"/>
    <n v="4"/>
    <n v="4"/>
    <n v="0"/>
    <x v="0"/>
    <x v="0"/>
    <x v="0"/>
    <x v="0"/>
    <x v="0"/>
    <x v="0"/>
    <n v="0"/>
    <x v="32"/>
    <x v="3"/>
    <x v="3"/>
    <x v="1"/>
    <x v="0"/>
    <x v="1"/>
    <x v="1"/>
    <x v="0"/>
    <x v="0"/>
    <n v="219.02982980447644"/>
    <x v="0"/>
    <n v="185.40478130570821"/>
    <x v="3"/>
    <n v="12"/>
    <n v="387.15507229831758"/>
  </r>
  <r>
    <x v="1444"/>
    <x v="1441"/>
    <n v="39246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3"/>
    <n v="-3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445"/>
    <x v="1442"/>
    <n v="39281"/>
    <x v="5"/>
    <x v="0"/>
    <x v="216"/>
    <x v="0"/>
    <n v="0"/>
    <n v="0"/>
    <n v="0"/>
    <n v="0"/>
    <n v="0"/>
    <n v="0"/>
    <n v="0"/>
    <n v="0"/>
    <n v="0"/>
    <n v="0"/>
    <n v="0"/>
    <n v="0"/>
    <n v="0"/>
    <n v="0"/>
    <n v="13"/>
    <n v="21"/>
    <n v="24"/>
    <n v="2"/>
    <x v="0"/>
    <x v="0"/>
    <x v="0"/>
    <x v="0"/>
    <x v="0"/>
    <x v="0"/>
    <n v="0"/>
    <x v="83"/>
    <x v="3"/>
    <x v="3"/>
    <x v="0"/>
    <x v="0"/>
    <x v="1"/>
    <x v="1"/>
    <x v="0"/>
    <x v="0"/>
    <n v="0"/>
    <x v="0"/>
    <n v="0"/>
    <x v="3"/>
    <n v="58"/>
    <n v="0"/>
  </r>
  <r>
    <x v="1446"/>
    <x v="1443"/>
    <n v="39286"/>
    <x v="4"/>
    <x v="0"/>
    <x v="3"/>
    <x v="0"/>
    <n v="0"/>
    <n v="0"/>
    <n v="0"/>
    <n v="0"/>
    <n v="0"/>
    <n v="0"/>
    <n v="0"/>
    <n v="0"/>
    <n v="0"/>
    <n v="0"/>
    <n v="0"/>
    <n v="0"/>
    <n v="0"/>
    <n v="0"/>
    <n v="3"/>
    <n v="2"/>
    <n v="4"/>
    <n v="23"/>
    <x v="0"/>
    <x v="0"/>
    <x v="0"/>
    <x v="0"/>
    <x v="0"/>
    <x v="0"/>
    <n v="0"/>
    <x v="66"/>
    <x v="3"/>
    <x v="3"/>
    <x v="0"/>
    <x v="0"/>
    <x v="1"/>
    <x v="1"/>
    <x v="0"/>
    <x v="0"/>
    <n v="78694.692400482527"/>
    <x v="1"/>
    <n v="66613.630880579018"/>
    <x v="3"/>
    <n v="9"/>
    <n v="139100"/>
  </r>
  <r>
    <x v="1447"/>
    <x v="1444"/>
    <n v="39461"/>
    <x v="7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5"/>
    <n v="1"/>
    <n v="0"/>
    <x v="0"/>
    <x v="0"/>
    <x v="0"/>
    <x v="0"/>
    <x v="0"/>
    <x v="0"/>
    <n v="0"/>
    <x v="77"/>
    <x v="3"/>
    <x v="3"/>
    <x v="1"/>
    <x v="0"/>
    <x v="1"/>
    <x v="1"/>
    <x v="0"/>
    <x v="0"/>
    <n v="78694.692400482527"/>
    <x v="1"/>
    <n v="66613.630880579018"/>
    <x v="3"/>
    <n v="6"/>
    <n v="139100"/>
  </r>
  <r>
    <x v="1448"/>
    <x v="1445"/>
    <n v="39462"/>
    <x v="7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25"/>
    <n v="50"/>
    <n v="55"/>
    <x v="0"/>
    <x v="0"/>
    <x v="0"/>
    <x v="0"/>
    <x v="0"/>
    <x v="0"/>
    <n v="0"/>
    <x v="168"/>
    <x v="3"/>
    <x v="3"/>
    <x v="0"/>
    <x v="0"/>
    <x v="1"/>
    <x v="1"/>
    <x v="0"/>
    <x v="0"/>
    <n v="5619.216302882317"/>
    <x v="0"/>
    <n v="4756.5647595826867"/>
    <x v="3"/>
    <n v="75"/>
    <n v="9932.4740193804701"/>
  </r>
  <r>
    <x v="1449"/>
    <x v="1068"/>
    <n v="38632"/>
    <x v="10"/>
    <x v="0"/>
    <x v="199"/>
    <x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x v="0"/>
    <x v="0"/>
    <x v="0"/>
    <x v="0"/>
    <x v="0"/>
    <x v="0"/>
    <n v="0"/>
    <x v="64"/>
    <x v="3"/>
    <x v="3"/>
    <x v="1"/>
    <x v="0"/>
    <x v="1"/>
    <x v="1"/>
    <x v="0"/>
    <x v="0"/>
    <n v="0"/>
    <x v="2"/>
    <n v="0"/>
    <x v="3"/>
    <n v="1"/>
    <n v="0"/>
  </r>
  <r>
    <x v="1450"/>
    <x v="1446"/>
    <n v="39459"/>
    <x v="3"/>
    <x v="0"/>
    <x v="27"/>
    <x v="0"/>
    <n v="0"/>
    <n v="0"/>
    <n v="0"/>
    <n v="0"/>
    <n v="0"/>
    <n v="0"/>
    <n v="0"/>
    <n v="0"/>
    <n v="0"/>
    <n v="0"/>
    <n v="0"/>
    <n v="0"/>
    <n v="0"/>
    <n v="0"/>
    <n v="0"/>
    <n v="4"/>
    <n v="0"/>
    <n v="4"/>
    <x v="0"/>
    <x v="0"/>
    <x v="0"/>
    <x v="0"/>
    <x v="0"/>
    <x v="0"/>
    <n v="0"/>
    <x v="10"/>
    <x v="3"/>
    <x v="3"/>
    <x v="0"/>
    <x v="0"/>
    <x v="1"/>
    <x v="1"/>
    <x v="0"/>
    <x v="0"/>
    <n v="622.88178528347419"/>
    <x v="0"/>
    <n v="527.258142340169"/>
    <x v="3"/>
    <n v="4"/>
    <n v="1101"/>
  </r>
  <r>
    <x v="1451"/>
    <x v="1447"/>
    <n v="39460"/>
    <x v="6"/>
    <x v="0"/>
    <x v="7"/>
    <x v="0"/>
    <n v="0"/>
    <n v="0"/>
    <n v="0"/>
    <n v="0"/>
    <n v="0"/>
    <n v="0"/>
    <n v="0"/>
    <n v="0"/>
    <n v="0"/>
    <n v="0"/>
    <n v="0"/>
    <n v="0"/>
    <n v="0"/>
    <n v="0"/>
    <n v="0"/>
    <n v="2"/>
    <n v="6"/>
    <n v="0"/>
    <x v="0"/>
    <x v="0"/>
    <x v="0"/>
    <x v="0"/>
    <x v="0"/>
    <x v="0"/>
    <n v="0"/>
    <x v="10"/>
    <x v="3"/>
    <x v="3"/>
    <x v="1"/>
    <x v="0"/>
    <x v="1"/>
    <x v="1"/>
    <x v="0"/>
    <x v="0"/>
    <n v="11118.614153766845"/>
    <x v="0"/>
    <n v="9411.7053710990131"/>
    <x v="3"/>
    <n v="8"/>
    <n v="19653.158067105996"/>
  </r>
  <r>
    <x v="1452"/>
    <x v="1448"/>
    <n v="39444"/>
    <x v="0"/>
    <x v="0"/>
    <x v="7"/>
    <x v="0"/>
    <n v="0"/>
    <n v="0"/>
    <n v="0"/>
    <n v="0"/>
    <n v="0"/>
    <n v="0"/>
    <n v="0"/>
    <n v="0"/>
    <n v="0"/>
    <n v="0"/>
    <n v="0"/>
    <n v="0"/>
    <n v="0"/>
    <n v="0"/>
    <n v="0"/>
    <n v="18"/>
    <n v="0"/>
    <n v="9"/>
    <x v="0"/>
    <x v="0"/>
    <x v="0"/>
    <x v="0"/>
    <x v="0"/>
    <x v="0"/>
    <n v="0"/>
    <x v="4"/>
    <x v="3"/>
    <x v="3"/>
    <x v="0"/>
    <x v="0"/>
    <x v="1"/>
    <x v="1"/>
    <x v="0"/>
    <x v="0"/>
    <n v="11118.614153766845"/>
    <x v="0"/>
    <n v="9411.7053710990131"/>
    <x v="3"/>
    <n v="18"/>
    <n v="19653.158067105996"/>
  </r>
  <r>
    <x v="1453"/>
    <x v="1449"/>
    <n v="39487"/>
    <x v="9"/>
    <x v="0"/>
    <x v="42"/>
    <x v="1"/>
    <n v="0"/>
    <n v="0"/>
    <n v="0"/>
    <n v="0"/>
    <n v="0"/>
    <n v="0"/>
    <n v="0"/>
    <n v="0"/>
    <n v="0"/>
    <n v="0"/>
    <n v="0"/>
    <n v="0"/>
    <n v="0"/>
    <n v="0"/>
    <n v="0"/>
    <n v="3"/>
    <n v="4"/>
    <n v="8"/>
    <x v="0"/>
    <x v="0"/>
    <x v="0"/>
    <x v="0"/>
    <x v="0"/>
    <x v="0"/>
    <n v="0"/>
    <x v="43"/>
    <x v="3"/>
    <x v="3"/>
    <x v="0"/>
    <x v="0"/>
    <x v="1"/>
    <x v="1"/>
    <x v="0"/>
    <x v="0"/>
    <n v="6359.5042219541629"/>
    <x v="1"/>
    <n v="5383.2050663449945"/>
    <x v="3"/>
    <n v="7"/>
    <n v="11241"/>
  </r>
  <r>
    <x v="1454"/>
    <x v="1450"/>
    <n v="39510"/>
    <x v="4"/>
    <x v="0"/>
    <x v="98"/>
    <x v="0"/>
    <n v="0"/>
    <n v="0"/>
    <n v="0"/>
    <n v="0"/>
    <n v="0"/>
    <n v="0"/>
    <n v="0"/>
    <n v="0"/>
    <n v="0"/>
    <n v="0"/>
    <n v="0"/>
    <n v="0"/>
    <n v="0"/>
    <n v="0"/>
    <n v="0"/>
    <n v="14"/>
    <n v="14"/>
    <n v="11"/>
    <x v="0"/>
    <x v="0"/>
    <x v="0"/>
    <x v="0"/>
    <x v="0"/>
    <x v="0"/>
    <n v="0"/>
    <x v="44"/>
    <x v="3"/>
    <x v="3"/>
    <x v="0"/>
    <x v="0"/>
    <x v="1"/>
    <x v="1"/>
    <x v="0"/>
    <x v="0"/>
    <n v="598.55488540410147"/>
    <x v="0"/>
    <n v="506.66586248492166"/>
    <x v="3"/>
    <n v="28"/>
    <n v="1058"/>
  </r>
  <r>
    <x v="1455"/>
    <x v="1451"/>
    <n v="39513"/>
    <x v="1"/>
    <x v="0"/>
    <x v="171"/>
    <x v="0"/>
    <n v="0"/>
    <n v="0"/>
    <n v="0"/>
    <n v="0"/>
    <n v="0"/>
    <n v="0"/>
    <n v="0"/>
    <n v="0"/>
    <n v="0"/>
    <n v="0"/>
    <n v="0"/>
    <n v="0"/>
    <n v="0"/>
    <n v="0"/>
    <n v="0"/>
    <n v="4"/>
    <n v="6"/>
    <n v="6"/>
    <x v="0"/>
    <x v="0"/>
    <x v="0"/>
    <x v="0"/>
    <x v="0"/>
    <x v="0"/>
    <n v="0"/>
    <x v="70"/>
    <x v="3"/>
    <x v="3"/>
    <x v="0"/>
    <x v="0"/>
    <x v="1"/>
    <x v="1"/>
    <x v="0"/>
    <x v="0"/>
    <n v="505.33361315381308"/>
    <x v="0"/>
    <n v="427.7557450363833"/>
    <x v="3"/>
    <n v="10"/>
    <n v="893.22295374096154"/>
  </r>
  <r>
    <x v="1456"/>
    <x v="1452"/>
    <n v="39503"/>
    <x v="2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9"/>
    <n v="10"/>
    <n v="9"/>
    <x v="0"/>
    <x v="0"/>
    <x v="0"/>
    <x v="0"/>
    <x v="0"/>
    <x v="0"/>
    <n v="0"/>
    <x v="2"/>
    <x v="3"/>
    <x v="3"/>
    <x v="0"/>
    <x v="0"/>
    <x v="1"/>
    <x v="1"/>
    <x v="0"/>
    <x v="0"/>
    <n v="78694.692400482527"/>
    <x v="1"/>
    <n v="66613.630880579018"/>
    <x v="3"/>
    <n v="19"/>
    <n v="139100"/>
  </r>
  <r>
    <x v="1457"/>
    <x v="1453"/>
    <n v="39501"/>
    <x v="6"/>
    <x v="0"/>
    <x v="7"/>
    <x v="0"/>
    <n v="0"/>
    <n v="0"/>
    <n v="0"/>
    <n v="0"/>
    <n v="0"/>
    <n v="0"/>
    <n v="0"/>
    <n v="0"/>
    <n v="0"/>
    <n v="0"/>
    <n v="0"/>
    <n v="0"/>
    <n v="0"/>
    <n v="0"/>
    <n v="0"/>
    <n v="4"/>
    <n v="3"/>
    <n v="0"/>
    <x v="0"/>
    <x v="0"/>
    <x v="0"/>
    <x v="0"/>
    <x v="0"/>
    <x v="0"/>
    <n v="0"/>
    <x v="27"/>
    <x v="3"/>
    <x v="3"/>
    <x v="1"/>
    <x v="0"/>
    <x v="1"/>
    <x v="1"/>
    <x v="0"/>
    <x v="0"/>
    <n v="11118.614153766845"/>
    <x v="0"/>
    <n v="9411.7053710990131"/>
    <x v="3"/>
    <n v="7"/>
    <n v="19653.158067105996"/>
  </r>
  <r>
    <x v="1458"/>
    <x v="1454"/>
    <n v="39620"/>
    <x v="7"/>
    <x v="0"/>
    <x v="174"/>
    <x v="0"/>
    <n v="0"/>
    <n v="0"/>
    <n v="0"/>
    <n v="0"/>
    <n v="0"/>
    <n v="0"/>
    <n v="0"/>
    <n v="0"/>
    <n v="0"/>
    <n v="0"/>
    <n v="0"/>
    <n v="0"/>
    <n v="0"/>
    <n v="0"/>
    <n v="0"/>
    <n v="6"/>
    <n v="4"/>
    <n v="5"/>
    <x v="0"/>
    <x v="0"/>
    <x v="0"/>
    <x v="0"/>
    <x v="0"/>
    <x v="0"/>
    <n v="0"/>
    <x v="43"/>
    <x v="3"/>
    <x v="3"/>
    <x v="0"/>
    <x v="0"/>
    <x v="1"/>
    <x v="1"/>
    <x v="0"/>
    <x v="0"/>
    <n v="176.75346110312751"/>
    <x v="0"/>
    <n v="149.61860140286058"/>
    <x v="3"/>
    <n v="10"/>
    <n v="312.42775960446198"/>
  </r>
  <r>
    <x v="1459"/>
    <x v="1455"/>
    <n v="39614"/>
    <x v="6"/>
    <x v="0"/>
    <x v="7"/>
    <x v="0"/>
    <n v="0"/>
    <n v="0"/>
    <n v="0"/>
    <n v="0"/>
    <n v="0"/>
    <n v="0"/>
    <n v="0"/>
    <n v="0"/>
    <n v="0"/>
    <n v="0"/>
    <n v="0"/>
    <n v="0"/>
    <n v="0"/>
    <n v="0"/>
    <n v="0"/>
    <n v="20"/>
    <n v="2"/>
    <n v="1"/>
    <x v="0"/>
    <x v="0"/>
    <x v="0"/>
    <x v="0"/>
    <x v="0"/>
    <x v="0"/>
    <n v="0"/>
    <x v="73"/>
    <x v="3"/>
    <x v="3"/>
    <x v="0"/>
    <x v="0"/>
    <x v="1"/>
    <x v="1"/>
    <x v="0"/>
    <x v="0"/>
    <n v="11118.614153766845"/>
    <x v="0"/>
    <n v="9411.7053710990131"/>
    <x v="3"/>
    <n v="22"/>
    <n v="19653.158067105996"/>
  </r>
  <r>
    <x v="1460"/>
    <x v="1456"/>
    <n v="5033"/>
    <x v="2"/>
    <x v="0"/>
    <x v="63"/>
    <x v="0"/>
    <n v="0"/>
    <n v="0"/>
    <n v="0"/>
    <n v="0"/>
    <n v="0"/>
    <n v="0"/>
    <n v="0"/>
    <n v="0"/>
    <n v="0"/>
    <n v="0"/>
    <n v="0"/>
    <n v="0"/>
    <n v="0"/>
    <n v="0"/>
    <n v="0"/>
    <n v="7"/>
    <n v="6"/>
    <n v="5"/>
    <x v="0"/>
    <x v="0"/>
    <x v="0"/>
    <x v="0"/>
    <x v="0"/>
    <x v="0"/>
    <n v="0"/>
    <x v="34"/>
    <x v="3"/>
    <x v="3"/>
    <x v="0"/>
    <x v="0"/>
    <x v="1"/>
    <x v="1"/>
    <x v="0"/>
    <x v="0"/>
    <n v="154.7300931531785"/>
    <x v="0"/>
    <n v="130.97621957742402"/>
    <x v="3"/>
    <n v="13"/>
    <n v="273.49946103195089"/>
  </r>
  <r>
    <x v="1461"/>
    <x v="1457"/>
    <n v="39707"/>
    <x v="1"/>
    <x v="0"/>
    <x v="85"/>
    <x v="0"/>
    <n v="0"/>
    <n v="0"/>
    <n v="0"/>
    <n v="0"/>
    <n v="0"/>
    <n v="0"/>
    <n v="0"/>
    <n v="0"/>
    <n v="0"/>
    <n v="0"/>
    <n v="0"/>
    <n v="0"/>
    <n v="0"/>
    <n v="0"/>
    <n v="0"/>
    <n v="46"/>
    <n v="163"/>
    <n v="41"/>
    <x v="0"/>
    <x v="0"/>
    <x v="0"/>
    <x v="0"/>
    <x v="0"/>
    <x v="0"/>
    <n v="0"/>
    <x v="184"/>
    <x v="3"/>
    <x v="3"/>
    <x v="0"/>
    <x v="0"/>
    <x v="1"/>
    <x v="1"/>
    <x v="0"/>
    <x v="0"/>
    <n v="3409.0190775258643"/>
    <x v="0"/>
    <n v="2885.6728651977996"/>
    <x v="3"/>
    <n v="209"/>
    <n v="6025.7501391661854"/>
  </r>
  <r>
    <x v="1462"/>
    <x v="1458"/>
    <n v="39453"/>
    <x v="7"/>
    <x v="0"/>
    <x v="92"/>
    <x v="0"/>
    <n v="0"/>
    <n v="0"/>
    <n v="0"/>
    <n v="0"/>
    <n v="0"/>
    <n v="0"/>
    <n v="0"/>
    <n v="0"/>
    <n v="0"/>
    <n v="0"/>
    <n v="0"/>
    <n v="0"/>
    <n v="0"/>
    <n v="0"/>
    <n v="0"/>
    <n v="12"/>
    <n v="12"/>
    <n v="11"/>
    <x v="0"/>
    <x v="0"/>
    <x v="0"/>
    <x v="0"/>
    <x v="0"/>
    <x v="0"/>
    <n v="0"/>
    <x v="25"/>
    <x v="3"/>
    <x v="3"/>
    <x v="0"/>
    <x v="0"/>
    <x v="1"/>
    <x v="1"/>
    <x v="0"/>
    <x v="0"/>
    <n v="1283.1025331724973"/>
    <x v="0"/>
    <n v="1086.1230398069965"/>
    <x v="3"/>
    <n v="24"/>
    <n v="2268"/>
  </r>
  <r>
    <x v="1463"/>
    <x v="1459"/>
    <n v="39733"/>
    <x v="9"/>
    <x v="0"/>
    <x v="41"/>
    <x v="1"/>
    <n v="0"/>
    <n v="0"/>
    <n v="0"/>
    <n v="0"/>
    <n v="0"/>
    <n v="0"/>
    <n v="0"/>
    <n v="0"/>
    <n v="0"/>
    <n v="0"/>
    <n v="0"/>
    <n v="0"/>
    <n v="0"/>
    <n v="0"/>
    <n v="0"/>
    <n v="10"/>
    <n v="0"/>
    <n v="6"/>
    <x v="0"/>
    <x v="0"/>
    <x v="0"/>
    <x v="0"/>
    <x v="0"/>
    <x v="0"/>
    <n v="0"/>
    <x v="70"/>
    <x v="3"/>
    <x v="3"/>
    <x v="0"/>
    <x v="0"/>
    <x v="1"/>
    <x v="1"/>
    <x v="0"/>
    <x v="0"/>
    <n v="1736.828068686322"/>
    <x v="0"/>
    <n v="1470.193482448763"/>
    <x v="3"/>
    <n v="10"/>
    <n v="3070.0009998741166"/>
  </r>
  <r>
    <x v="1464"/>
    <x v="1460"/>
    <n v="39706"/>
    <x v="2"/>
    <x v="0"/>
    <x v="108"/>
    <x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x v="0"/>
    <x v="0"/>
    <x v="0"/>
    <x v="0"/>
    <x v="0"/>
    <x v="0"/>
    <n v="0"/>
    <x v="45"/>
    <x v="3"/>
    <x v="3"/>
    <x v="1"/>
    <x v="0"/>
    <x v="1"/>
    <x v="1"/>
    <x v="0"/>
    <x v="0"/>
    <n v="398.28226779252117"/>
    <x v="0"/>
    <n v="337.13872135102537"/>
    <x v="3"/>
    <n v="3"/>
    <n v="704"/>
  </r>
  <r>
    <x v="1465"/>
    <x v="1461"/>
    <n v="39737"/>
    <x v="3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9"/>
    <n v="0"/>
    <n v="3"/>
    <x v="0"/>
    <x v="0"/>
    <x v="0"/>
    <x v="0"/>
    <x v="0"/>
    <x v="0"/>
    <n v="0"/>
    <x v="32"/>
    <x v="3"/>
    <x v="3"/>
    <x v="0"/>
    <x v="0"/>
    <x v="1"/>
    <x v="1"/>
    <x v="0"/>
    <x v="0"/>
    <n v="78694.692400482527"/>
    <x v="1"/>
    <n v="66613.630880579018"/>
    <x v="3"/>
    <n v="9"/>
    <n v="139100"/>
  </r>
  <r>
    <x v="1466"/>
    <x v="1462"/>
    <n v="39732"/>
    <x v="3"/>
    <x v="0"/>
    <x v="116"/>
    <x v="0"/>
    <n v="0"/>
    <n v="0"/>
    <n v="0"/>
    <n v="0"/>
    <n v="0"/>
    <n v="0"/>
    <n v="0"/>
    <n v="0"/>
    <n v="0"/>
    <n v="0"/>
    <n v="0"/>
    <n v="0"/>
    <n v="0"/>
    <n v="0"/>
    <n v="0"/>
    <n v="22"/>
    <n v="20"/>
    <n v="0"/>
    <x v="0"/>
    <x v="0"/>
    <x v="0"/>
    <x v="0"/>
    <x v="0"/>
    <x v="0"/>
    <n v="0"/>
    <x v="20"/>
    <x v="3"/>
    <x v="3"/>
    <x v="1"/>
    <x v="0"/>
    <x v="1"/>
    <x v="1"/>
    <x v="0"/>
    <x v="0"/>
    <n v="509.86575318209856"/>
    <x v="0"/>
    <n v="431.59211943132863"/>
    <x v="3"/>
    <n v="42"/>
    <n v="901.23392193594805"/>
  </r>
  <r>
    <x v="1467"/>
    <x v="1463"/>
    <n v="39708"/>
    <x v="5"/>
    <x v="0"/>
    <x v="75"/>
    <x v="0"/>
    <n v="0"/>
    <n v="0"/>
    <n v="0"/>
    <n v="0"/>
    <n v="0"/>
    <n v="0"/>
    <n v="0"/>
    <n v="0"/>
    <n v="0"/>
    <n v="0"/>
    <n v="0"/>
    <n v="0"/>
    <n v="0"/>
    <n v="0"/>
    <n v="0"/>
    <n v="8"/>
    <n v="7"/>
    <n v="4"/>
    <x v="0"/>
    <x v="0"/>
    <x v="0"/>
    <x v="0"/>
    <x v="0"/>
    <x v="0"/>
    <n v="0"/>
    <x v="36"/>
    <x v="3"/>
    <x v="3"/>
    <x v="0"/>
    <x v="0"/>
    <x v="1"/>
    <x v="1"/>
    <x v="0"/>
    <x v="0"/>
    <n v="1284.2340168878168"/>
    <x v="0"/>
    <n v="1087.0808202653802"/>
    <x v="3"/>
    <n v="15"/>
    <n v="2270"/>
  </r>
  <r>
    <x v="1468"/>
    <x v="1464"/>
    <n v="39709"/>
    <x v="5"/>
    <x v="0"/>
    <x v="74"/>
    <x v="0"/>
    <n v="0"/>
    <n v="0"/>
    <n v="0"/>
    <n v="0"/>
    <n v="0"/>
    <n v="0"/>
    <n v="0"/>
    <n v="0"/>
    <n v="0"/>
    <n v="0"/>
    <n v="0"/>
    <n v="0"/>
    <n v="0"/>
    <n v="0"/>
    <n v="0"/>
    <n v="8"/>
    <n v="0"/>
    <n v="14"/>
    <x v="0"/>
    <x v="0"/>
    <x v="0"/>
    <x v="0"/>
    <x v="0"/>
    <x v="0"/>
    <n v="0"/>
    <x v="33"/>
    <x v="3"/>
    <x v="3"/>
    <x v="0"/>
    <x v="0"/>
    <x v="1"/>
    <x v="1"/>
    <x v="0"/>
    <x v="0"/>
    <n v="581.01688781664666"/>
    <x v="0"/>
    <n v="491.82026537997592"/>
    <x v="3"/>
    <n v="8"/>
    <n v="1027"/>
  </r>
  <r>
    <x v="1469"/>
    <x v="1465"/>
    <n v="39892"/>
    <x v="3"/>
    <x v="0"/>
    <x v="38"/>
    <x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x v="0"/>
    <x v="0"/>
    <x v="0"/>
    <x v="0"/>
    <x v="0"/>
    <x v="0"/>
    <n v="0"/>
    <x v="30"/>
    <x v="3"/>
    <x v="3"/>
    <x v="1"/>
    <x v="0"/>
    <x v="1"/>
    <x v="1"/>
    <x v="0"/>
    <x v="0"/>
    <n v="1742.4849215922802"/>
    <x v="0"/>
    <n v="1474.981905910736"/>
    <x v="3"/>
    <n v="2"/>
    <n v="3080"/>
  </r>
  <r>
    <x v="1470"/>
    <x v="1466"/>
    <n v="39959"/>
    <x v="6"/>
    <x v="0"/>
    <x v="217"/>
    <x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x v="0"/>
    <x v="0"/>
    <x v="0"/>
    <x v="0"/>
    <x v="0"/>
    <x v="0"/>
    <n v="0"/>
    <x v="77"/>
    <x v="3"/>
    <x v="3"/>
    <x v="0"/>
    <x v="0"/>
    <x v="1"/>
    <x v="1"/>
    <x v="0"/>
    <x v="0"/>
    <n v="0"/>
    <x v="0"/>
    <n v="0"/>
    <x v="3"/>
    <n v="3"/>
    <n v="0"/>
  </r>
  <r>
    <x v="1471"/>
    <x v="1467"/>
    <n v="39930"/>
    <x v="7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8694.692400482527"/>
    <x v="1"/>
    <n v="66613.630880579018"/>
    <x v="3"/>
    <n v="0"/>
    <n v="139100"/>
  </r>
  <r>
    <x v="1472"/>
    <x v="1468"/>
    <n v="39963"/>
    <x v="7"/>
    <x v="0"/>
    <x v="2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  <x v="0"/>
    <x v="0"/>
    <x v="0"/>
    <x v="0"/>
    <n v="0"/>
    <x v="45"/>
    <x v="3"/>
    <x v="3"/>
    <x v="0"/>
    <x v="0"/>
    <x v="1"/>
    <x v="1"/>
    <x v="0"/>
    <x v="0"/>
    <n v="0"/>
    <x v="0"/>
    <n v="0"/>
    <x v="3"/>
    <n v="0"/>
    <n v="0"/>
  </r>
  <r>
    <x v="1473"/>
    <x v="1469"/>
    <n v="6740"/>
    <x v="1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24"/>
    <n v="0"/>
    <x v="0"/>
    <x v="0"/>
    <x v="0"/>
    <x v="0"/>
    <x v="0"/>
    <x v="0"/>
    <n v="0"/>
    <x v="35"/>
    <x v="3"/>
    <x v="3"/>
    <x v="1"/>
    <x v="0"/>
    <x v="1"/>
    <x v="1"/>
    <x v="0"/>
    <x v="0"/>
    <n v="78694.692400482527"/>
    <x v="1"/>
    <n v="66613.630880579018"/>
    <x v="3"/>
    <n v="24"/>
    <n v="139100"/>
  </r>
  <r>
    <x v="1474"/>
    <x v="1470"/>
    <n v="40102"/>
    <x v="7"/>
    <x v="0"/>
    <x v="13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  <x v="0"/>
    <x v="0"/>
    <x v="0"/>
    <x v="0"/>
    <n v="0"/>
    <x v="77"/>
    <x v="3"/>
    <x v="3"/>
    <x v="0"/>
    <x v="0"/>
    <x v="1"/>
    <x v="1"/>
    <x v="0"/>
    <x v="0"/>
    <n v="12.250941013958753"/>
    <x v="0"/>
    <n v="10.370199536336088"/>
    <x v="3"/>
    <n v="0"/>
    <n v="21.65464840207208"/>
  </r>
  <r>
    <x v="1475"/>
    <x v="1471"/>
    <n v="40041"/>
    <x v="3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5"/>
    <n v="10"/>
    <x v="0"/>
    <x v="0"/>
    <x v="0"/>
    <x v="0"/>
    <x v="0"/>
    <x v="0"/>
    <n v="0"/>
    <x v="43"/>
    <x v="3"/>
    <x v="3"/>
    <x v="0"/>
    <x v="0"/>
    <x v="1"/>
    <x v="1"/>
    <x v="0"/>
    <x v="0"/>
    <n v="78694.692400482527"/>
    <x v="1"/>
    <n v="66613.630880579018"/>
    <x v="3"/>
    <n v="5"/>
    <n v="139100"/>
  </r>
  <r>
    <x v="1476"/>
    <x v="1472"/>
    <n v="40133"/>
    <x v="2"/>
    <x v="0"/>
    <x v="55"/>
    <x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x v="0"/>
    <x v="0"/>
    <x v="0"/>
    <x v="0"/>
    <x v="0"/>
    <x v="0"/>
    <n v="0"/>
    <x v="79"/>
    <x v="3"/>
    <x v="3"/>
    <x v="1"/>
    <x v="0"/>
    <x v="1"/>
    <x v="1"/>
    <x v="0"/>
    <x v="0"/>
    <n v="581.45940269141806"/>
    <x v="0"/>
    <n v="492.1948462014775"/>
    <x v="3"/>
    <n v="4"/>
    <n v="1027.7821851411204"/>
  </r>
  <r>
    <x v="1477"/>
    <x v="1473"/>
    <n v="40179"/>
    <x v="1"/>
    <x v="0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  <x v="0"/>
    <x v="0"/>
    <x v="0"/>
    <x v="0"/>
    <n v="0"/>
    <x v="77"/>
    <x v="3"/>
    <x v="3"/>
    <x v="0"/>
    <x v="0"/>
    <x v="1"/>
    <x v="1"/>
    <x v="0"/>
    <x v="0"/>
    <n v="2001.0289505428229"/>
    <x v="0"/>
    <n v="1693.8347406513874"/>
    <x v="3"/>
    <n v="0"/>
    <n v="3537"/>
  </r>
  <r>
    <x v="1478"/>
    <x v="1474"/>
    <n v="40178"/>
    <x v="9"/>
    <x v="0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x v="0"/>
    <x v="0"/>
    <x v="0"/>
    <x v="0"/>
    <x v="0"/>
    <x v="0"/>
    <n v="0"/>
    <x v="45"/>
    <x v="3"/>
    <x v="3"/>
    <x v="1"/>
    <x v="0"/>
    <x v="1"/>
    <x v="1"/>
    <x v="0"/>
    <x v="0"/>
    <n v="1736.828068686322"/>
    <x v="0"/>
    <n v="1470.193482448763"/>
    <x v="3"/>
    <n v="3"/>
    <n v="3070.0009998741166"/>
  </r>
  <r>
    <x v="1479"/>
    <x v="1475"/>
    <n v="40190"/>
    <x v="4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x v="0"/>
    <x v="0"/>
    <x v="0"/>
    <x v="0"/>
    <x v="0"/>
    <x v="0"/>
    <n v="0"/>
    <x v="64"/>
    <x v="3"/>
    <x v="3"/>
    <x v="1"/>
    <x v="0"/>
    <x v="1"/>
    <x v="1"/>
    <x v="0"/>
    <x v="0"/>
    <n v="78694.692400482527"/>
    <x v="1"/>
    <n v="66613.630880579018"/>
    <x v="3"/>
    <n v="1"/>
    <n v="139100"/>
  </r>
  <r>
    <x v="1480"/>
    <x v="1476"/>
    <n v="40214"/>
    <x v="1"/>
    <x v="0"/>
    <x v="52"/>
    <x v="0"/>
    <n v="0"/>
    <n v="0"/>
    <n v="0"/>
    <n v="0"/>
    <n v="0"/>
    <n v="0"/>
    <n v="0"/>
    <n v="0"/>
    <n v="0"/>
    <n v="0"/>
    <n v="0"/>
    <n v="0"/>
    <n v="0"/>
    <n v="0"/>
    <n v="0"/>
    <n v="0"/>
    <n v="11"/>
    <n v="5"/>
    <x v="0"/>
    <x v="0"/>
    <x v="0"/>
    <x v="0"/>
    <x v="0"/>
    <x v="0"/>
    <n v="0"/>
    <x v="70"/>
    <x v="3"/>
    <x v="3"/>
    <x v="0"/>
    <x v="0"/>
    <x v="1"/>
    <x v="1"/>
    <x v="0"/>
    <x v="0"/>
    <n v="1156.7579275318856"/>
    <x v="0"/>
    <n v="979.17462095982637"/>
    <x v="3"/>
    <n v="11"/>
    <n v="2044.6744603921813"/>
  </r>
  <r>
    <x v="1481"/>
    <x v="1477"/>
    <n v="40232"/>
    <x v="3"/>
    <x v="0"/>
    <x v="39"/>
    <x v="0"/>
    <n v="0"/>
    <n v="0"/>
    <n v="0"/>
    <n v="0"/>
    <n v="0"/>
    <n v="0"/>
    <n v="0"/>
    <n v="0"/>
    <n v="0"/>
    <n v="0"/>
    <n v="0"/>
    <n v="0"/>
    <n v="0"/>
    <n v="0"/>
    <n v="0"/>
    <n v="0"/>
    <n v="14"/>
    <n v="10"/>
    <x v="0"/>
    <x v="0"/>
    <x v="0"/>
    <x v="0"/>
    <x v="0"/>
    <x v="0"/>
    <n v="0"/>
    <x v="35"/>
    <x v="3"/>
    <x v="3"/>
    <x v="0"/>
    <x v="0"/>
    <x v="1"/>
    <x v="1"/>
    <x v="0"/>
    <x v="0"/>
    <n v="462.21109770808209"/>
    <x v="0"/>
    <n v="391.25331724969851"/>
    <x v="3"/>
    <n v="14"/>
    <n v="817"/>
  </r>
  <r>
    <x v="1482"/>
    <x v="1478"/>
    <n v="35178"/>
    <x v="8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x v="0"/>
    <x v="0"/>
    <x v="0"/>
    <x v="0"/>
    <x v="0"/>
    <x v="0"/>
    <n v="0"/>
    <x v="127"/>
    <x v="3"/>
    <x v="3"/>
    <x v="1"/>
    <x v="0"/>
    <x v="1"/>
    <x v="1"/>
    <x v="0"/>
    <x v="0"/>
    <n v="78694.692400482527"/>
    <x v="1"/>
    <n v="66613.630880579018"/>
    <x v="3"/>
    <n v="30"/>
    <n v="139100"/>
  </r>
  <r>
    <x v="1483"/>
    <x v="1479"/>
    <n v="40327"/>
    <x v="4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x v="0"/>
    <x v="0"/>
    <x v="0"/>
    <x v="0"/>
    <x v="0"/>
    <x v="0"/>
    <n v="0"/>
    <x v="86"/>
    <x v="3"/>
    <x v="3"/>
    <x v="0"/>
    <x v="0"/>
    <x v="1"/>
    <x v="1"/>
    <x v="0"/>
    <x v="0"/>
    <n v="78694.692400482527"/>
    <x v="1"/>
    <n v="66613.630880579018"/>
    <x v="3"/>
    <n v="0"/>
    <n v="139100"/>
  </r>
  <r>
    <x v="1484"/>
    <x v="1480"/>
    <n v="40331"/>
    <x v="2"/>
    <x v="0"/>
    <x v="9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  <x v="0"/>
    <x v="0"/>
    <x v="0"/>
    <x v="0"/>
    <n v="0"/>
    <x v="79"/>
    <x v="3"/>
    <x v="3"/>
    <x v="0"/>
    <x v="0"/>
    <x v="1"/>
    <x v="1"/>
    <x v="0"/>
    <x v="0"/>
    <n v="93.26294401955883"/>
    <x v="0"/>
    <n v="78.945391845980495"/>
    <x v="3"/>
    <n v="0"/>
    <n v="164.85070488745043"/>
  </r>
  <r>
    <x v="1485"/>
    <x v="1481"/>
    <n v="40335"/>
    <x v="1"/>
    <x v="0"/>
    <x v="2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  <x v="0"/>
    <x v="0"/>
    <x v="0"/>
    <x v="0"/>
    <n v="0"/>
    <x v="27"/>
    <x v="3"/>
    <x v="3"/>
    <x v="0"/>
    <x v="0"/>
    <x v="1"/>
    <x v="1"/>
    <x v="0"/>
    <x v="0"/>
    <n v="0"/>
    <x v="0"/>
    <n v="0"/>
    <x v="3"/>
    <n v="0"/>
    <n v="0"/>
  </r>
  <r>
    <x v="1486"/>
    <x v="1482"/>
    <n v="40345"/>
    <x v="1"/>
    <x v="2"/>
    <x v="10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764.31724969843197"/>
    <x v="0"/>
    <n v="646.98069963811827"/>
    <x v="3"/>
    <n v="0"/>
    <n v="1351"/>
  </r>
  <r>
    <x v="1487"/>
    <x v="1483"/>
    <n v="40403"/>
    <x v="6"/>
    <x v="0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  <x v="0"/>
    <x v="0"/>
    <x v="0"/>
    <x v="0"/>
    <n v="0"/>
    <x v="10"/>
    <x v="3"/>
    <x v="3"/>
    <x v="0"/>
    <x v="0"/>
    <x v="1"/>
    <x v="1"/>
    <x v="0"/>
    <x v="0"/>
    <n v="11118.614153766845"/>
    <x v="0"/>
    <n v="9411.7053710990131"/>
    <x v="3"/>
    <n v="0"/>
    <n v="19653.158067105996"/>
  </r>
  <r>
    <x v="1488"/>
    <x v="1484"/>
    <n v="40382"/>
    <x v="1"/>
    <x v="0"/>
    <x v="2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  <x v="0"/>
    <x v="0"/>
    <x v="0"/>
    <x v="0"/>
    <n v="0"/>
    <x v="45"/>
    <x v="3"/>
    <x v="3"/>
    <x v="0"/>
    <x v="0"/>
    <x v="1"/>
    <x v="1"/>
    <x v="0"/>
    <x v="0"/>
    <n v="0"/>
    <x v="0"/>
    <n v="0"/>
    <x v="3"/>
    <n v="0"/>
    <n v="0"/>
  </r>
  <r>
    <x v="1489"/>
    <x v="1485"/>
    <n v="3361"/>
    <x v="4"/>
    <x v="0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0"/>
    <x v="0"/>
    <x v="0"/>
    <x v="0"/>
    <x v="0"/>
    <x v="0"/>
    <n v="0"/>
    <x v="64"/>
    <x v="3"/>
    <x v="3"/>
    <x v="0"/>
    <x v="0"/>
    <x v="1"/>
    <x v="1"/>
    <x v="0"/>
    <x v="0"/>
    <n v="0"/>
    <x v="0"/>
    <n v="0"/>
    <x v="3"/>
    <n v="0"/>
    <n v="0"/>
  </r>
  <r>
    <x v="1490"/>
    <x v="1486"/>
    <n v="40433"/>
    <x v="2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x v="0"/>
    <x v="0"/>
    <x v="0"/>
    <x v="0"/>
    <x v="0"/>
    <x v="0"/>
    <n v="0"/>
    <x v="78"/>
    <x v="3"/>
    <x v="3"/>
    <x v="0"/>
    <x v="0"/>
    <x v="1"/>
    <x v="1"/>
    <x v="0"/>
    <x v="0"/>
    <n v="78694.692400482527"/>
    <x v="1"/>
    <n v="66613.630880579018"/>
    <x v="3"/>
    <n v="0"/>
    <n v="139100"/>
  </r>
  <r>
    <x v="1491"/>
    <x v="1487"/>
    <n v="40559"/>
    <x v="9"/>
    <x v="0"/>
    <x v="2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  <x v="0"/>
    <x v="0"/>
    <x v="0"/>
    <x v="0"/>
    <n v="0"/>
    <x v="79"/>
    <x v="3"/>
    <x v="3"/>
    <x v="0"/>
    <x v="0"/>
    <x v="1"/>
    <x v="1"/>
    <x v="0"/>
    <x v="0"/>
    <n v="0"/>
    <x v="0"/>
    <n v="0"/>
    <x v="3"/>
    <n v="0"/>
    <n v="0"/>
  </r>
  <r>
    <x v="1492"/>
    <x v="1488"/>
    <n v="40595"/>
    <x v="6"/>
    <x v="0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  <x v="0"/>
    <x v="0"/>
    <x v="0"/>
    <x v="0"/>
    <n v="0"/>
    <x v="79"/>
    <x v="3"/>
    <x v="3"/>
    <x v="0"/>
    <x v="0"/>
    <x v="1"/>
    <x v="1"/>
    <x v="0"/>
    <x v="0"/>
    <n v="11118.614153766845"/>
    <x v="0"/>
    <n v="9411.7053710990131"/>
    <x v="3"/>
    <n v="0"/>
    <n v="19653.158067105996"/>
  </r>
  <r>
    <x v="1493"/>
    <x v="1489"/>
    <n v="40527"/>
    <x v="2"/>
    <x v="0"/>
    <x v="5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  <x v="0"/>
    <x v="0"/>
    <x v="0"/>
    <x v="0"/>
    <n v="0"/>
    <x v="45"/>
    <x v="3"/>
    <x v="3"/>
    <x v="0"/>
    <x v="0"/>
    <x v="1"/>
    <x v="1"/>
    <x v="0"/>
    <x v="0"/>
    <n v="2150.950542822678"/>
    <x v="0"/>
    <n v="1820.7406513872138"/>
    <x v="3"/>
    <n v="0"/>
    <n v="3802"/>
  </r>
  <r>
    <x v="1494"/>
    <x v="1490"/>
    <n v="40482"/>
    <x v="1"/>
    <x v="2"/>
    <x v="10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n v="0"/>
    <x v="7"/>
    <x v="3"/>
    <x v="3"/>
    <x v="1"/>
    <x v="1"/>
    <x v="1"/>
    <x v="1"/>
    <x v="0"/>
    <x v="0"/>
    <n v="509.7334137515079"/>
    <x v="0"/>
    <n v="431.48009650180944"/>
    <x v="3"/>
    <n v="0"/>
    <n v="901"/>
  </r>
  <r>
    <x v="1495"/>
    <x v="1491"/>
    <n v="40546"/>
    <x v="3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x v="0"/>
    <x v="0"/>
    <x v="0"/>
    <x v="0"/>
    <x v="0"/>
    <x v="0"/>
    <n v="0"/>
    <x v="43"/>
    <x v="3"/>
    <x v="3"/>
    <x v="0"/>
    <x v="0"/>
    <x v="1"/>
    <x v="1"/>
    <x v="0"/>
    <x v="0"/>
    <n v="78694.692400482527"/>
    <x v="1"/>
    <n v="66613.630880579018"/>
    <x v="3"/>
    <n v="0"/>
    <n v="139100"/>
  </r>
  <r>
    <x v="1496"/>
    <x v="1492"/>
    <n v="40553"/>
    <x v="3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  <x v="0"/>
    <x v="0"/>
    <x v="0"/>
    <x v="0"/>
    <n v="0"/>
    <x v="45"/>
    <x v="3"/>
    <x v="3"/>
    <x v="0"/>
    <x v="0"/>
    <x v="1"/>
    <x v="1"/>
    <x v="0"/>
    <x v="0"/>
    <n v="78694.692400482527"/>
    <x v="1"/>
    <n v="66613.630880579018"/>
    <x v="3"/>
    <n v="0"/>
    <n v="139100"/>
  </r>
  <r>
    <x v="1497"/>
    <x v="1493"/>
    <n v="40554"/>
    <x v="3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  <x v="0"/>
    <x v="0"/>
    <x v="0"/>
    <x v="0"/>
    <n v="0"/>
    <x v="45"/>
    <x v="3"/>
    <x v="3"/>
    <x v="0"/>
    <x v="0"/>
    <x v="1"/>
    <x v="1"/>
    <x v="0"/>
    <x v="0"/>
    <n v="78694.692400482527"/>
    <x v="1"/>
    <n v="66613.630880579018"/>
    <x v="3"/>
    <n v="0"/>
    <n v="139100"/>
  </r>
  <r>
    <x v="1498"/>
    <x v="1494"/>
    <n v="40539"/>
    <x v="5"/>
    <x v="0"/>
    <x v="3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  <x v="0"/>
    <x v="0"/>
    <x v="0"/>
    <x v="0"/>
    <n v="0"/>
    <x v="14"/>
    <x v="3"/>
    <x v="3"/>
    <x v="0"/>
    <x v="0"/>
    <x v="1"/>
    <x v="1"/>
    <x v="0"/>
    <x v="0"/>
    <n v="624.01326899879382"/>
    <x v="0"/>
    <n v="528.21592279855258"/>
    <x v="3"/>
    <n v="0"/>
    <n v="1103"/>
  </r>
  <r>
    <x v="1499"/>
    <x v="1495"/>
    <n v="40563"/>
    <x v="9"/>
    <x v="0"/>
    <x v="4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  <x v="0"/>
    <x v="0"/>
    <x v="0"/>
    <x v="0"/>
    <n v="0"/>
    <x v="77"/>
    <x v="3"/>
    <x v="3"/>
    <x v="0"/>
    <x v="0"/>
    <x v="1"/>
    <x v="1"/>
    <x v="0"/>
    <x v="0"/>
    <n v="6359.5042219541629"/>
    <x v="1"/>
    <n v="5383.2050663449945"/>
    <x v="3"/>
    <n v="0"/>
    <n v="11241"/>
  </r>
  <r>
    <x v="1500"/>
    <x v="1496"/>
    <n v="40596"/>
    <x v="4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x v="0"/>
    <x v="0"/>
    <x v="0"/>
    <x v="0"/>
    <x v="0"/>
    <x v="0"/>
    <n v="0"/>
    <x v="74"/>
    <x v="3"/>
    <x v="3"/>
    <x v="0"/>
    <x v="0"/>
    <x v="1"/>
    <x v="1"/>
    <x v="0"/>
    <x v="0"/>
    <n v="78694.692400482527"/>
    <x v="1"/>
    <n v="66613.630880579018"/>
    <x v="3"/>
    <n v="0"/>
    <n v="139100"/>
  </r>
  <r>
    <x v="1501"/>
    <x v="1497"/>
    <n v="40594"/>
    <x v="7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x v="0"/>
    <x v="0"/>
    <x v="0"/>
    <x v="0"/>
    <x v="0"/>
    <n v="0"/>
    <x v="69"/>
    <x v="3"/>
    <x v="3"/>
    <x v="0"/>
    <x v="0"/>
    <x v="1"/>
    <x v="1"/>
    <x v="0"/>
    <x v="0"/>
    <n v="5619.216302882317"/>
    <x v="0"/>
    <n v="4756.5647595826867"/>
    <x v="3"/>
    <n v="0"/>
    <n v="9932.4740193804701"/>
  </r>
  <r>
    <x v="1502"/>
    <x v="1498"/>
    <n v="40611"/>
    <x v="4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x v="0"/>
    <x v="0"/>
    <x v="0"/>
    <x v="0"/>
    <x v="0"/>
    <n v="0"/>
    <x v="69"/>
    <x v="3"/>
    <x v="3"/>
    <x v="0"/>
    <x v="0"/>
    <x v="1"/>
    <x v="1"/>
    <x v="0"/>
    <x v="0"/>
    <n v="78694.692400482527"/>
    <x v="1"/>
    <n v="66613.630880579018"/>
    <x v="3"/>
    <n v="0"/>
    <n v="139100"/>
  </r>
  <r>
    <x v="1503"/>
    <x v="1499"/>
    <n v="40615"/>
    <x v="4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  <x v="0"/>
    <x v="0"/>
    <x v="0"/>
    <x v="0"/>
    <n v="0"/>
    <x v="45"/>
    <x v="3"/>
    <x v="3"/>
    <x v="0"/>
    <x v="0"/>
    <x v="1"/>
    <x v="1"/>
    <x v="0"/>
    <x v="0"/>
    <n v="4372.806980415914"/>
    <x v="0"/>
    <n v="3701.5018576228522"/>
    <x v="3"/>
    <n v="0"/>
    <n v="7729.3325943812197"/>
  </r>
  <r>
    <x v="1504"/>
    <x v="1068"/>
    <s v="YE09331030"/>
    <x v="8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0"/>
    <x v="0"/>
    <x v="0"/>
    <x v="0"/>
    <x v="0"/>
    <x v="0"/>
    <n v="0"/>
    <x v="64"/>
    <x v="3"/>
    <x v="3"/>
    <x v="0"/>
    <x v="0"/>
    <x v="1"/>
    <x v="1"/>
    <x v="0"/>
    <x v="0"/>
    <n v="78694.692400482527"/>
    <x v="1"/>
    <n v="66613.630880579018"/>
    <x v="3"/>
    <n v="0"/>
    <n v="139100"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  <r>
    <x v="1505"/>
    <x v="1500"/>
    <m/>
    <x v="11"/>
    <x v="4"/>
    <x v="222"/>
    <x v="5"/>
    <m/>
    <m/>
    <m/>
    <m/>
    <m/>
    <m/>
    <m/>
    <m/>
    <m/>
    <m/>
    <m/>
    <m/>
    <m/>
    <m/>
    <m/>
    <m/>
    <m/>
    <m/>
    <x v="0"/>
    <x v="0"/>
    <x v="0"/>
    <x v="0"/>
    <x v="0"/>
    <x v="0"/>
    <m/>
    <x v="185"/>
    <x v="3"/>
    <x v="3"/>
    <x v="2"/>
    <x v="2"/>
    <x v="2"/>
    <x v="2"/>
    <x v="0"/>
    <x v="0"/>
    <m/>
    <x v="3"/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F90D00-60F4-49F1-813A-06F62A899DE8}" name="TablaDinámica9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5">
  <location ref="A23:M36" firstHeaderRow="0" firstDataRow="1" firstDataCol="1"/>
  <pivotFields count="54">
    <pivotField showAll="0"/>
    <pivotField showAll="0"/>
    <pivotField showAll="0"/>
    <pivotField axis="axisRow" showAll="0">
      <items count="13">
        <item x="7"/>
        <item x="9"/>
        <item x="6"/>
        <item x="3"/>
        <item x="2"/>
        <item x="5"/>
        <item x="8"/>
        <item x="4"/>
        <item x="11"/>
        <item x="10"/>
        <item x="0"/>
        <item x="1"/>
        <item t="default"/>
      </items>
    </pivotField>
    <pivotField showAll="0"/>
    <pivotField outline="0" showAll="0" defaultSubtotal="0"/>
    <pivotField outline="0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a de enero 28/1" fld="19" baseField="0" baseItem="0"/>
    <dataField name="Suma de febrero" fld="20" baseField="0" baseItem="0"/>
    <dataField name="Suma de marzo" fld="21" baseField="0" baseItem="0"/>
    <dataField name="Suma de abril" fld="22" baseField="0" baseItem="0"/>
    <dataField name="Suma de mayo" fld="23" baseField="0" baseItem="0"/>
    <dataField name="Suma de junio" fld="24" baseField="0" baseItem="0"/>
    <dataField name="Suma de julio" fld="25" baseField="0" baseItem="0"/>
    <dataField name="Suma de Agosto" fld="26" baseField="3" baseItem="11"/>
    <dataField name="Suma de Septiembre" fld="27" baseField="0" baseItem="0"/>
    <dataField name="Suma de Octubre" fld="28" baseField="0" baseItem="0"/>
    <dataField name="Suma de Noviembre" fld="29" baseField="0" baseItem="0"/>
    <dataField name="Suma de Diciembre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48F9F8-002E-4EA2-AFA7-400EA18E07E3}" name="TablaDinámica2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13">
  <location ref="A2:M15" firstHeaderRow="0" firstDataRow="1" firstDataCol="1"/>
  <pivotFields count="54">
    <pivotField showAll="0"/>
    <pivotField showAll="0"/>
    <pivotField showAll="0"/>
    <pivotField axis="axisRow" showAll="0">
      <items count="13">
        <item x="7"/>
        <item x="9"/>
        <item x="6"/>
        <item x="3"/>
        <item x="2"/>
        <item x="5"/>
        <item x="8"/>
        <item x="4"/>
        <item x="11"/>
        <item x="10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numFmtId="1" showAll="0"/>
    <pivotField dataField="1" numFmtId="1"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a de VOLUMEN %" fld="48" baseField="0" baseItem="0"/>
    <dataField name="Suma de POSITIVACION %" fld="49" baseField="0" baseItem="0" numFmtId="9"/>
    <dataField name="Suma de junio" fld="24" baseField="0" baseItem="0"/>
    <dataField name="Suma de jun-19" fld="12" baseField="0" baseItem="0"/>
    <dataField name="Suma de Positi julio" fld="35" baseField="3" baseItem="8" numFmtId="164"/>
    <dataField name="Suma de acumulado 2019" fld="31" baseField="0" baseItem="0" numFmtId="164"/>
    <dataField name="Suma de Acumulado 2020" fld="32" baseField="0" baseItem="0" numFmtId="164"/>
    <dataField name="Suma de Posi 2020" fld="36" baseField="3" baseItem="0"/>
    <dataField name="Suma de posi 2019" fld="37" baseField="3" baseItem="0"/>
    <dataField name="Suma de posi Julio 2019" fld="38" baseField="3" baseItem="0"/>
    <dataField name="Suma de APERTURA %" fld="47" baseField="0" baseItem="0"/>
    <dataField name="Suma de apertura" fld="40" baseField="0" baseItem="0"/>
  </dataFields>
  <formats count="2">
    <format dxfId="19">
      <pivotArea outline="0" collapsedLevelsAreSubtotals="1" fieldPosition="0">
        <references count="1">
          <reference field="4294967294" count="3" selected="0">
            <x v="4"/>
            <x v="5"/>
            <x v="6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65200-4169-471C-9865-07071B661834}" name="TablaDinámica3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90:C102" firstHeaderRow="1" firstDataRow="1" firstDataCol="1" rowPageCount="1" colPageCount="1"/>
  <pivotFields count="54">
    <pivotField showAll="0"/>
    <pivotField showAll="0"/>
    <pivotField dataField="1" showAll="0"/>
    <pivotField axis="axisRow" showAll="0">
      <items count="13">
        <item x="10"/>
        <item x="7"/>
        <item x="0"/>
        <item x="9"/>
        <item x="6"/>
        <item x="3"/>
        <item x="2"/>
        <item x="1"/>
        <item x="5"/>
        <item x="8"/>
        <item x="4"/>
        <item x="11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numFmtId="164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4" item="1" hier="-1"/>
  </pageFields>
  <dataFields count="1">
    <dataField name="Cuenta de N° SAP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67E15B-F32E-43A4-ADA9-9608D8118B37}" name="TablaDinámica1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68:C79" firstHeaderRow="1" firstDataRow="1" firstDataCol="1" rowPageCount="2" colPageCount="1"/>
  <pivotFields count="54">
    <pivotField showAll="0"/>
    <pivotField showAll="0"/>
    <pivotField showAll="0"/>
    <pivotField axis="axisRow" showAll="0">
      <items count="13">
        <item x="10"/>
        <item x="7"/>
        <item x="0"/>
        <item x="9"/>
        <item x="6"/>
        <item x="3"/>
        <item x="2"/>
        <item x="1"/>
        <item x="5"/>
        <item x="8"/>
        <item x="4"/>
        <item x="11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axis="axisPage" dataField="1" multipleItemSelectionAllowed="1"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numFmtId="164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4" item="1" hier="-1"/>
    <pageField fld="35" hier="-1"/>
  </pageFields>
  <dataFields count="1">
    <dataField name="Cuenta de Positi julio" fld="3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FB3345-1DF0-40D0-9621-231457E046BC}" name="TablaDinámica7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R43:T56" firstHeaderRow="0" firstDataRow="1" firstDataCol="1"/>
  <pivotFields count="54">
    <pivotField showAll="0"/>
    <pivotField showAll="0"/>
    <pivotField showAll="0"/>
    <pivotField axis="axisRow" showAll="0">
      <items count="13">
        <item x="7"/>
        <item x="9"/>
        <item x="6"/>
        <item x="3"/>
        <item x="2"/>
        <item x="5"/>
        <item x="8"/>
        <item x="4"/>
        <item x="11"/>
        <item x="10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Obj. Anual" fld="44" baseField="0" baseItem="0"/>
    <dataField name="Suma de Acumulado 2020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6E504-85CB-48DA-85E4-530E8C215992}" name="TablaDinámica6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20:C47" firstHeaderRow="0" firstDataRow="1" firstDataCol="1" rowPageCount="1" colPageCount="1"/>
  <pivotFields count="54">
    <pivotField showAll="0"/>
    <pivotField showAll="0"/>
    <pivotField showAll="0"/>
    <pivotField axis="axisPage" multipleItemSelectionAllowed="1" showAll="0">
      <items count="13">
        <item h="1" x="7"/>
        <item h="1" x="9"/>
        <item h="1" x="6"/>
        <item h="1" x="3"/>
        <item h="1" x="2"/>
        <item x="5"/>
        <item h="1" x="8"/>
        <item h="1" x="4"/>
        <item h="1" x="11"/>
        <item h="1" x="10"/>
        <item h="1" x="0"/>
        <item h="1" x="1"/>
        <item t="default"/>
      </items>
    </pivotField>
    <pivotField showAll="0">
      <items count="6">
        <item h="1" x="3"/>
        <item x="0"/>
        <item h="1" x="1"/>
        <item h="1" x="2"/>
        <item h="1" x="4"/>
        <item t="default"/>
      </items>
    </pivotField>
    <pivotField axis="axisRow" showAll="0" sortType="descending">
      <items count="224">
        <item x="158"/>
        <item x="73"/>
        <item x="144"/>
        <item x="56"/>
        <item x="161"/>
        <item x="128"/>
        <item x="119"/>
        <item x="192"/>
        <item x="69"/>
        <item h="1" x="85"/>
        <item x="109"/>
        <item x="126"/>
        <item x="137"/>
        <item x="101"/>
        <item x="15"/>
        <item x="99"/>
        <item h="1" x="30"/>
        <item x="79"/>
        <item x="94"/>
        <item x="108"/>
        <item h="1" x="22"/>
        <item x="131"/>
        <item x="70"/>
        <item x="40"/>
        <item x="173"/>
        <item x="143"/>
        <item x="207"/>
        <item x="68"/>
        <item x="115"/>
        <item x="24"/>
        <item x="185"/>
        <item x="132"/>
        <item x="80"/>
        <item x="106"/>
        <item x="57"/>
        <item x="170"/>
        <item x="172"/>
        <item x="41"/>
        <item x="18"/>
        <item x="65"/>
        <item x="3"/>
        <item x="71"/>
        <item x="74"/>
        <item x="43"/>
        <item x="11"/>
        <item x="205"/>
        <item x="116"/>
        <item x="53"/>
        <item x="180"/>
        <item x="36"/>
        <item x="76"/>
        <item x="123"/>
        <item x="66"/>
        <item x="121"/>
        <item x="149"/>
        <item x="114"/>
        <item x="190"/>
        <item x="88"/>
        <item x="102"/>
        <item x="9"/>
        <item x="113"/>
        <item x="32"/>
        <item x="204"/>
        <item x="95"/>
        <item x="20"/>
        <item x="169"/>
        <item x="164"/>
        <item x="37"/>
        <item x="46"/>
        <item x="165"/>
        <item x="72"/>
        <item x="162"/>
        <item x="136"/>
        <item x="77"/>
        <item x="159"/>
        <item x="194"/>
        <item x="118"/>
        <item x="100"/>
        <item x="155"/>
        <item h="1" x="2"/>
        <item x="45"/>
        <item x="61"/>
        <item h="1" x="51"/>
        <item x="83"/>
        <item x="206"/>
        <item x="178"/>
        <item x="52"/>
        <item x="160"/>
        <item x="25"/>
        <item x="181"/>
        <item x="129"/>
        <item x="28"/>
        <item x="138"/>
        <item x="141"/>
        <item x="63"/>
        <item x="42"/>
        <item x="62"/>
        <item x="75"/>
        <item x="156"/>
        <item x="147"/>
        <item x="186"/>
        <item x="1"/>
        <item x="47"/>
        <item x="145"/>
        <item x="187"/>
        <item x="81"/>
        <item x="105"/>
        <item x="48"/>
        <item x="139"/>
        <item x="27"/>
        <item x="89"/>
        <item x="122"/>
        <item x="171"/>
        <item x="97"/>
        <item x="38"/>
        <item x="151"/>
        <item x="120"/>
        <item x="166"/>
        <item x="195"/>
        <item x="26"/>
        <item x="130"/>
        <item x="12"/>
        <item x="117"/>
        <item x="200"/>
        <item x="39"/>
        <item x="98"/>
        <item x="60"/>
        <item x="13"/>
        <item x="150"/>
        <item x="54"/>
        <item x="44"/>
        <item x="90"/>
        <item x="107"/>
        <item x="50"/>
        <item x="78"/>
        <item x="96"/>
        <item x="153"/>
        <item x="91"/>
        <item x="184"/>
        <item x="152"/>
        <item x="202"/>
        <item x="148"/>
        <item x="33"/>
        <item x="191"/>
        <item x="188"/>
        <item x="84"/>
        <item x="29"/>
        <item h="1" x="7"/>
        <item x="111"/>
        <item x="92"/>
        <item x="23"/>
        <item x="197"/>
        <item x="49"/>
        <item x="58"/>
        <item x="182"/>
        <item x="35"/>
        <item x="140"/>
        <item x="127"/>
        <item x="176"/>
        <item x="125"/>
        <item x="198"/>
        <item x="163"/>
        <item x="183"/>
        <item h="1" x="5"/>
        <item x="201"/>
        <item x="19"/>
        <item x="14"/>
        <item x="193"/>
        <item x="168"/>
        <item x="103"/>
        <item x="64"/>
        <item x="21"/>
        <item x="174"/>
        <item x="112"/>
        <item x="167"/>
        <item x="16"/>
        <item x="93"/>
        <item x="146"/>
        <item x="34"/>
        <item x="154"/>
        <item x="133"/>
        <item x="134"/>
        <item x="124"/>
        <item x="82"/>
        <item x="17"/>
        <item x="4"/>
        <item h="1" x="6"/>
        <item h="1" x="10"/>
        <item x="209"/>
        <item x="87"/>
        <item x="179"/>
        <item x="104"/>
        <item x="67"/>
        <item x="55"/>
        <item h="1" x="8"/>
        <item x="196"/>
        <item x="86"/>
        <item x="110"/>
        <item x="177"/>
        <item h="1" x="0"/>
        <item x="189"/>
        <item x="135"/>
        <item x="203"/>
        <item x="175"/>
        <item x="59"/>
        <item x="142"/>
        <item x="31"/>
        <item x="222"/>
        <item x="157"/>
        <item h="1" x="199"/>
        <item h="1" x="208"/>
        <item x="210"/>
        <item x="212"/>
        <item x="213"/>
        <item x="214"/>
        <item h="1" x="215"/>
        <item h="1" x="216"/>
        <item h="1" x="211"/>
        <item h="1" x="217"/>
        <item h="1" x="218"/>
        <item h="1" x="219"/>
        <item h="1" x="220"/>
        <item h="1" x="2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3"/>
        <item x="2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7">
    <i>
      <x v="146"/>
    </i>
    <i>
      <x v="185"/>
    </i>
    <i>
      <x v="40"/>
    </i>
    <i>
      <x v="97"/>
    </i>
    <i>
      <x v="184"/>
    </i>
    <i>
      <x v="80"/>
    </i>
    <i>
      <x v="156"/>
    </i>
    <i>
      <x v="1"/>
    </i>
    <i>
      <x v="197"/>
    </i>
    <i>
      <x v="161"/>
    </i>
    <i>
      <x v="66"/>
    </i>
    <i>
      <x v="73"/>
    </i>
    <i>
      <x v="42"/>
    </i>
    <i>
      <x v="50"/>
    </i>
    <i>
      <x v="77"/>
    </i>
    <i>
      <x v="117"/>
    </i>
    <i>
      <x v="155"/>
    </i>
    <i>
      <x v="174"/>
    </i>
    <i>
      <x v="152"/>
    </i>
    <i>
      <x v="119"/>
    </i>
    <i>
      <x v="88"/>
    </i>
    <i>
      <x v="69"/>
    </i>
    <i>
      <x v="182"/>
    </i>
    <i>
      <x v="26"/>
    </i>
    <i>
      <x v="177"/>
    </i>
    <i>
      <x v="70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a de Acumulado 2020" fld="32" baseField="0" baseItem="0"/>
    <dataField name="Suma de acumulado 2019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7271D8-0DDD-4E26-AEA3-C9B4992CBCE1}" name="TablaDinámica13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V28:X76" firstHeaderRow="0" firstDataRow="1" firstDataCol="1" rowPageCount="2" colPageCount="1"/>
  <pivotFields count="54">
    <pivotField axis="axisPage" multipleItemSelectionAllowed="1" showAll="0">
      <items count="1508">
        <item x="599"/>
        <item x="111"/>
        <item x="48"/>
        <item x="562"/>
        <item x="645"/>
        <item x="162"/>
        <item x="302"/>
        <item x="454"/>
        <item x="641"/>
        <item x="683"/>
        <item x="102"/>
        <item x="232"/>
        <item x="594"/>
        <item x="990"/>
        <item x="202"/>
        <item x="161"/>
        <item x="299"/>
        <item x="475"/>
        <item x="563"/>
        <item x="429"/>
        <item x="480"/>
        <item x="324"/>
        <item x="113"/>
        <item x="646"/>
        <item x="195"/>
        <item x="568"/>
        <item x="917"/>
        <item x="541"/>
        <item x="390"/>
        <item x="433"/>
        <item x="473"/>
        <item x="459"/>
        <item x="588"/>
        <item x="134"/>
        <item x="204"/>
        <item x="447"/>
        <item x="648"/>
        <item x="836"/>
        <item x="168"/>
        <item x="345"/>
        <item x="183"/>
        <item x="211"/>
        <item x="155"/>
        <item x="227"/>
        <item x="108"/>
        <item x="528"/>
        <item x="182"/>
        <item x="143"/>
        <item x="112"/>
        <item x="39"/>
        <item x="31"/>
        <item x="228"/>
        <item x="141"/>
        <item x="841"/>
        <item x="466"/>
        <item x="22"/>
        <item x="1173"/>
        <item x="988"/>
        <item x="231"/>
        <item x="331"/>
        <item x="51"/>
        <item x="396"/>
        <item x="123"/>
        <item x="840"/>
        <item x="1065"/>
        <item x="439"/>
        <item x="316"/>
        <item x="574"/>
        <item x="556"/>
        <item x="868"/>
        <item x="58"/>
        <item x="902"/>
        <item x="358"/>
        <item x="468"/>
        <item x="1092"/>
        <item x="564"/>
        <item x="418"/>
        <item x="245"/>
        <item x="546"/>
        <item x="151"/>
        <item x="12"/>
        <item x="423"/>
        <item x="572"/>
        <item x="298"/>
        <item x="55"/>
        <item x="1256"/>
        <item x="92"/>
        <item x="59"/>
        <item x="312"/>
        <item x="711"/>
        <item x="346"/>
        <item x="330"/>
        <item x="1217"/>
        <item x="693"/>
        <item x="416"/>
        <item x="828"/>
        <item x="250"/>
        <item x="386"/>
        <item x="536"/>
        <item x="625"/>
        <item x="417"/>
        <item x="628"/>
        <item x="376"/>
        <item x="411"/>
        <item x="593"/>
        <item x="7"/>
        <item x="644"/>
        <item x="192"/>
        <item x="524"/>
        <item x="15"/>
        <item x="675"/>
        <item x="597"/>
        <item x="142"/>
        <item x="239"/>
        <item x="128"/>
        <item x="80"/>
        <item x="398"/>
        <item x="846"/>
        <item x="294"/>
        <item x="258"/>
        <item x="679"/>
        <item x="525"/>
        <item x="164"/>
        <item x="464"/>
        <item x="369"/>
        <item x="364"/>
        <item x="445"/>
        <item x="292"/>
        <item x="327"/>
        <item x="867"/>
        <item x="634"/>
        <item x="513"/>
        <item x="916"/>
        <item x="570"/>
        <item x="431"/>
        <item x="404"/>
        <item x="530"/>
        <item x="548"/>
        <item x="425"/>
        <item x="559"/>
        <item x="13"/>
        <item x="579"/>
        <item x="1149"/>
        <item x="414"/>
        <item x="144"/>
        <item x="589"/>
        <item x="163"/>
        <item x="558"/>
        <item x="521"/>
        <item x="437"/>
        <item x="306"/>
        <item x="100"/>
        <item x="259"/>
        <item x="373"/>
        <item x="1255"/>
        <item x="42"/>
        <item x="158"/>
        <item x="440"/>
        <item x="438"/>
        <item x="75"/>
        <item x="859"/>
        <item x="488"/>
        <item x="215"/>
        <item x="407"/>
        <item x="940"/>
        <item x="325"/>
        <item x="116"/>
        <item x="763"/>
        <item x="177"/>
        <item x="273"/>
        <item x="133"/>
        <item x="216"/>
        <item x="28"/>
        <item x="354"/>
        <item x="252"/>
        <item x="540"/>
        <item x="584"/>
        <item x="487"/>
        <item x="335"/>
        <item x="66"/>
        <item x="172"/>
        <item x="0"/>
        <item x="1"/>
        <item x="587"/>
        <item x="181"/>
        <item x="220"/>
        <item x="323"/>
        <item x="842"/>
        <item x="565"/>
        <item x="618"/>
        <item x="465"/>
        <item x="149"/>
        <item x="1243"/>
        <item x="196"/>
        <item x="352"/>
        <item x="760"/>
        <item x="575"/>
        <item x="32"/>
        <item x="897"/>
        <item x="105"/>
        <item x="403"/>
        <item x="573"/>
        <item x="436"/>
        <item x="754"/>
        <item x="503"/>
        <item x="65"/>
        <item x="1145"/>
        <item x="279"/>
        <item x="74"/>
        <item x="213"/>
        <item x="248"/>
        <item x="45"/>
        <item x="321"/>
        <item x="90"/>
        <item x="444"/>
        <item x="360"/>
        <item x="303"/>
        <item x="555"/>
        <item x="489"/>
        <item x="244"/>
        <item x="608"/>
        <item x="1084"/>
        <item x="1181"/>
        <item x="2"/>
        <item x="253"/>
        <item x="566"/>
        <item x="333"/>
        <item x="237"/>
        <item x="19"/>
        <item x="446"/>
        <item x="571"/>
        <item x="406"/>
        <item x="529"/>
        <item x="89"/>
        <item x="448"/>
        <item x="612"/>
        <item x="236"/>
        <item x="421"/>
        <item x="184"/>
        <item x="514"/>
        <item x="441"/>
        <item x="545"/>
        <item x="230"/>
        <item x="482"/>
        <item x="209"/>
        <item x="175"/>
        <item x="293"/>
        <item x="46"/>
        <item x="146"/>
        <item x="590"/>
        <item x="561"/>
        <item x="669"/>
        <item x="332"/>
        <item x="201"/>
        <item x="193"/>
        <item x="98"/>
        <item x="165"/>
        <item x="186"/>
        <item x="847"/>
        <item x="472"/>
        <item x="515"/>
        <item x="409"/>
        <item x="348"/>
        <item x="284"/>
        <item x="336"/>
        <item x="552"/>
        <item x="344"/>
        <item x="671"/>
        <item x="505"/>
        <item x="657"/>
        <item x="479"/>
        <item x="405"/>
        <item x="519"/>
        <item x="452"/>
        <item x="11"/>
        <item x="476"/>
        <item x="551"/>
        <item x="139"/>
        <item x="47"/>
        <item x="152"/>
        <item x="135"/>
        <item x="72"/>
        <item x="408"/>
        <item x="544"/>
        <item x="368"/>
        <item x="61"/>
        <item x="510"/>
        <item x="77"/>
        <item x="578"/>
        <item x="621"/>
        <item x="308"/>
        <item x="576"/>
        <item x="501"/>
        <item x="38"/>
        <item x="399"/>
        <item x="238"/>
        <item x="351"/>
        <item x="972"/>
        <item x="229"/>
        <item x="389"/>
        <item x="246"/>
        <item x="29"/>
        <item x="592"/>
        <item x="271"/>
        <item x="37"/>
        <item x="334"/>
        <item x="167"/>
        <item x="420"/>
        <item x="891"/>
        <item x="381"/>
        <item x="314"/>
        <item x="166"/>
        <item x="370"/>
        <item x="27"/>
        <item x="395"/>
        <item x="283"/>
        <item x="114"/>
        <item x="78"/>
        <item x="67"/>
        <item x="305"/>
        <item x="463"/>
        <item x="126"/>
        <item x="319"/>
        <item x="553"/>
        <item x="173"/>
        <item x="580"/>
        <item x="20"/>
        <item x="71"/>
        <item x="362"/>
        <item x="674"/>
        <item x="419"/>
        <item x="235"/>
        <item x="517"/>
        <item x="410"/>
        <item x="131"/>
        <item x="127"/>
        <item x="132"/>
        <item x="356"/>
        <item x="180"/>
        <item x="206"/>
        <item x="569"/>
        <item x="554"/>
        <item x="156"/>
        <item x="69"/>
        <item x="86"/>
        <item x="140"/>
        <item x="353"/>
        <item x="516"/>
        <item x="147"/>
        <item x="534"/>
        <item x="311"/>
        <item x="509"/>
        <item x="119"/>
        <item x="136"/>
        <item x="347"/>
        <item x="169"/>
        <item x="937"/>
        <item x="107"/>
        <item x="610"/>
        <item x="320"/>
        <item x="16"/>
        <item x="54"/>
        <item x="53"/>
        <item x="567"/>
        <item x="93"/>
        <item x="583"/>
        <item x="936"/>
        <item x="307"/>
        <item x="41"/>
        <item x="372"/>
        <item x="275"/>
        <item x="443"/>
        <item x="831"/>
        <item x="385"/>
        <item x="378"/>
        <item x="120"/>
        <item x="251"/>
        <item x="290"/>
        <item x="21"/>
        <item x="280"/>
        <item x="765"/>
        <item x="543"/>
        <item x="504"/>
        <item x="547"/>
        <item x="864"/>
        <item x="282"/>
        <item x="770"/>
        <item x="537"/>
        <item x="586"/>
        <item x="106"/>
        <item x="560"/>
        <item x="95"/>
        <item x="432"/>
        <item x="188"/>
        <item x="455"/>
        <item x="3"/>
        <item x="453"/>
        <item x="185"/>
        <item x="371"/>
        <item x="233"/>
        <item x="357"/>
        <item x="550"/>
        <item x="467"/>
        <item x="214"/>
        <item x="101"/>
        <item x="377"/>
        <item x="25"/>
        <item x="121"/>
        <item x="363"/>
        <item x="87"/>
        <item x="97"/>
        <item x="662"/>
        <item x="70"/>
        <item x="110"/>
        <item x="397"/>
        <item x="295"/>
        <item x="159"/>
        <item x="430"/>
        <item x="591"/>
        <item x="6"/>
        <item x="382"/>
        <item x="249"/>
        <item x="449"/>
        <item x="24"/>
        <item x="340"/>
        <item x="297"/>
        <item x="242"/>
        <item x="774"/>
        <item x="474"/>
        <item x="88"/>
        <item x="8"/>
        <item x="243"/>
        <item x="117"/>
        <item x="596"/>
        <item x="522"/>
        <item x="150"/>
        <item x="198"/>
        <item x="450"/>
        <item x="627"/>
        <item x="379"/>
        <item x="81"/>
        <item x="91"/>
        <item x="581"/>
        <item x="1098"/>
        <item x="224"/>
        <item x="355"/>
        <item x="1253"/>
        <item x="653"/>
        <item x="626"/>
        <item x="502"/>
        <item x="96"/>
        <item x="247"/>
        <item x="743"/>
        <item x="350"/>
        <item x="1163"/>
        <item x="490"/>
        <item x="518"/>
        <item x="401"/>
        <item x="508"/>
        <item x="23"/>
        <item x="241"/>
        <item x="400"/>
        <item x="194"/>
        <item x="234"/>
        <item x="103"/>
        <item x="138"/>
        <item x="643"/>
        <item x="585"/>
        <item x="412"/>
        <item x="636"/>
        <item x="499"/>
        <item x="148"/>
        <item x="498"/>
        <item x="9"/>
        <item x="458"/>
        <item x="577"/>
        <item x="84"/>
        <item x="272"/>
        <item x="207"/>
        <item x="304"/>
        <item x="99"/>
        <item x="460"/>
        <item x="1205"/>
        <item x="750"/>
        <item x="457"/>
        <item x="494"/>
        <item x="512"/>
        <item x="197"/>
        <item x="109"/>
        <item x="17"/>
        <item x="843"/>
        <item x="315"/>
        <item x="254"/>
        <item x="309"/>
        <item x="1090"/>
        <item x="130"/>
        <item x="387"/>
        <item x="478"/>
        <item x="393"/>
        <item x="391"/>
        <item x="115"/>
        <item x="388"/>
        <item x="428"/>
        <item x="285"/>
        <item x="50"/>
        <item x="212"/>
        <item x="83"/>
        <item x="337"/>
        <item x="269"/>
        <item x="179"/>
        <item x="34"/>
        <item x="170"/>
        <item x="94"/>
        <item x="171"/>
        <item x="208"/>
        <item x="394"/>
        <item x="326"/>
        <item x="422"/>
        <item x="313"/>
        <item x="461"/>
        <item x="36"/>
        <item x="257"/>
        <item x="125"/>
        <item x="1071"/>
        <item x="270"/>
        <item x="35"/>
        <item x="471"/>
        <item x="339"/>
        <item x="300"/>
        <item x="338"/>
        <item x="287"/>
        <item x="301"/>
        <item x="85"/>
        <item x="174"/>
        <item x="451"/>
        <item x="462"/>
        <item x="5"/>
        <item x="485"/>
        <item x="286"/>
        <item x="52"/>
        <item x="118"/>
        <item x="329"/>
        <item x="491"/>
        <item x="495"/>
        <item x="434"/>
        <item x="493"/>
        <item x="255"/>
        <item x="30"/>
        <item x="1172"/>
        <item x="486"/>
        <item x="392"/>
        <item x="635"/>
        <item x="178"/>
        <item x="262"/>
        <item x="481"/>
        <item x="154"/>
        <item x="260"/>
        <item x="611"/>
        <item x="725"/>
        <item x="4"/>
        <item x="1016"/>
        <item x="477"/>
        <item x="14"/>
        <item x="18"/>
        <item x="218"/>
        <item x="256"/>
        <item x="261"/>
        <item x="492"/>
        <item x="496"/>
        <item x="341"/>
        <item x="342"/>
        <item x="160"/>
        <item x="500"/>
        <item x="343"/>
        <item x="638"/>
        <item x="844"/>
        <item x="49"/>
        <item x="845"/>
        <item x="191"/>
        <item x="63"/>
        <item x="205"/>
        <item x="435"/>
        <item x="263"/>
        <item x="264"/>
        <item x="533"/>
        <item x="1180"/>
        <item x="1182"/>
        <item x="1183"/>
        <item x="1203"/>
        <item x="1204"/>
        <item x="1208"/>
        <item x="1206"/>
        <item x="1207"/>
        <item x="1209"/>
        <item x="1210"/>
        <item x="1214"/>
        <item x="1215"/>
        <item x="1211"/>
        <item x="1216"/>
        <item x="1219"/>
        <item x="1220"/>
        <item x="1222"/>
        <item x="1221"/>
        <item x="1228"/>
        <item x="1227"/>
        <item x="1229"/>
        <item x="1230"/>
        <item x="1231"/>
        <item x="1232"/>
        <item x="129"/>
        <item x="1234"/>
        <item x="1235"/>
        <item x="1233"/>
        <item x="1237"/>
        <item x="1236"/>
        <item x="1239"/>
        <item x="1238"/>
        <item x="1240"/>
        <item x="1241"/>
        <item x="1242"/>
        <item x="1245"/>
        <item x="1248"/>
        <item x="1244"/>
        <item x="310"/>
        <item x="1246"/>
        <item x="1247"/>
        <item x="1283"/>
        <item x="145"/>
        <item x="1249"/>
        <item x="1252"/>
        <item x="1251"/>
        <item x="1250"/>
        <item x="1254"/>
        <item x="1212"/>
        <item x="1257"/>
        <item x="1263"/>
        <item x="1259"/>
        <item x="1258"/>
        <item x="1260"/>
        <item x="1262"/>
        <item x="1266"/>
        <item x="1271"/>
        <item x="1264"/>
        <item x="1261"/>
        <item x="1270"/>
        <item x="1268"/>
        <item x="1272"/>
        <item x="1269"/>
        <item x="1273"/>
        <item x="1274"/>
        <item x="1275"/>
        <item x="1276"/>
        <item x="1277"/>
        <item x="1281"/>
        <item x="1279"/>
        <item x="1278"/>
        <item x="1282"/>
        <item x="1280"/>
        <item x="1286"/>
        <item x="1284"/>
        <item x="1288"/>
        <item x="1287"/>
        <item x="1285"/>
        <item x="1290"/>
        <item x="1292"/>
        <item x="1291"/>
        <item x="1289"/>
        <item x="1293"/>
        <item h="1" x="1197"/>
        <item h="1" x="1199"/>
        <item h="1" x="1190"/>
        <item h="1" x="1193"/>
        <item h="1" x="1201"/>
        <item h="1" x="1192"/>
        <item h="1" x="1189"/>
        <item h="1" x="1200"/>
        <item h="1" x="1185"/>
        <item h="1" x="1195"/>
        <item h="1" x="1225"/>
        <item h="1" x="1224"/>
        <item h="1" x="1226"/>
        <item h="1" x="1218"/>
        <item h="1" x="1267"/>
        <item h="1" x="1505"/>
        <item h="1" x="10"/>
        <item h="1" x="26"/>
        <item h="1" x="33"/>
        <item h="1" x="40"/>
        <item h="1" x="43"/>
        <item h="1" x="44"/>
        <item h="1" x="56"/>
        <item h="1" x="57"/>
        <item h="1" x="60"/>
        <item h="1" x="62"/>
        <item h="1" x="64"/>
        <item h="1" x="68"/>
        <item h="1" x="73"/>
        <item h="1" x="76"/>
        <item h="1" x="79"/>
        <item h="1" x="82"/>
        <item h="1" x="104"/>
        <item h="1" x="122"/>
        <item h="1" x="124"/>
        <item h="1" x="137"/>
        <item h="1" x="153"/>
        <item h="1" x="157"/>
        <item h="1" x="176"/>
        <item h="1" x="187"/>
        <item h="1" x="189"/>
        <item h="1" x="190"/>
        <item h="1" x="199"/>
        <item h="1" x="200"/>
        <item h="1" x="203"/>
        <item h="1" x="210"/>
        <item h="1" x="217"/>
        <item h="1" x="219"/>
        <item h="1" x="221"/>
        <item h="1" x="222"/>
        <item h="1" x="223"/>
        <item h="1" x="225"/>
        <item h="1" x="226"/>
        <item h="1" x="240"/>
        <item h="1" x="265"/>
        <item h="1" x="266"/>
        <item h="1" x="267"/>
        <item h="1" x="268"/>
        <item h="1" x="274"/>
        <item h="1" x="276"/>
        <item h="1" x="277"/>
        <item h="1" x="278"/>
        <item h="1" x="281"/>
        <item h="1" x="288"/>
        <item h="1" x="289"/>
        <item h="1" x="291"/>
        <item h="1" x="296"/>
        <item h="1" x="317"/>
        <item h="1" x="318"/>
        <item h="1" x="322"/>
        <item h="1" x="328"/>
        <item h="1" x="349"/>
        <item h="1" x="359"/>
        <item h="1" x="361"/>
        <item h="1" x="365"/>
        <item h="1" x="366"/>
        <item h="1" x="367"/>
        <item h="1" x="374"/>
        <item h="1" x="375"/>
        <item h="1" x="380"/>
        <item h="1" x="383"/>
        <item h="1" x="384"/>
        <item h="1" x="402"/>
        <item h="1" x="413"/>
        <item h="1" x="415"/>
        <item h="1" x="424"/>
        <item h="1" x="426"/>
        <item h="1" x="427"/>
        <item h="1" x="442"/>
        <item h="1" x="456"/>
        <item h="1" x="469"/>
        <item h="1" x="470"/>
        <item h="1" x="483"/>
        <item h="1" x="484"/>
        <item h="1" x="497"/>
        <item h="1" x="506"/>
        <item h="1" x="507"/>
        <item h="1" x="511"/>
        <item h="1" x="520"/>
        <item h="1" x="523"/>
        <item h="1" x="526"/>
        <item h="1" x="527"/>
        <item h="1" x="531"/>
        <item h="1" x="532"/>
        <item h="1" x="535"/>
        <item h="1" x="538"/>
        <item h="1" x="539"/>
        <item h="1" x="542"/>
        <item h="1" x="549"/>
        <item h="1" x="557"/>
        <item h="1" x="582"/>
        <item h="1" x="595"/>
        <item h="1" x="598"/>
        <item h="1" x="600"/>
        <item h="1" x="601"/>
        <item h="1" x="602"/>
        <item h="1" x="603"/>
        <item h="1" x="604"/>
        <item h="1" x="605"/>
        <item h="1" x="606"/>
        <item h="1" x="607"/>
        <item h="1" x="609"/>
        <item h="1" x="613"/>
        <item h="1" x="614"/>
        <item h="1" x="615"/>
        <item h="1" x="616"/>
        <item h="1" x="617"/>
        <item h="1" x="619"/>
        <item h="1" x="620"/>
        <item h="1" x="622"/>
        <item h="1" x="623"/>
        <item h="1" x="624"/>
        <item h="1" x="629"/>
        <item h="1" x="630"/>
        <item h="1" x="631"/>
        <item h="1" x="632"/>
        <item h="1" x="633"/>
        <item h="1" x="637"/>
        <item h="1" x="639"/>
        <item h="1" x="640"/>
        <item h="1" x="642"/>
        <item h="1" x="647"/>
        <item h="1" x="649"/>
        <item h="1" x="650"/>
        <item h="1" x="651"/>
        <item h="1" x="652"/>
        <item h="1" x="654"/>
        <item h="1" x="655"/>
        <item h="1" x="656"/>
        <item h="1" x="658"/>
        <item h="1" x="659"/>
        <item h="1" x="660"/>
        <item h="1" x="661"/>
        <item h="1" x="663"/>
        <item h="1" x="664"/>
        <item h="1" x="665"/>
        <item h="1" x="666"/>
        <item h="1" x="667"/>
        <item h="1" x="668"/>
        <item h="1" x="670"/>
        <item h="1" x="672"/>
        <item h="1" x="673"/>
        <item h="1" x="676"/>
        <item h="1" x="677"/>
        <item h="1" x="678"/>
        <item h="1" x="680"/>
        <item h="1" x="681"/>
        <item h="1" x="682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4"/>
        <item h="1" x="745"/>
        <item h="1" x="746"/>
        <item h="1" x="747"/>
        <item h="1" x="748"/>
        <item h="1" x="749"/>
        <item h="1" x="751"/>
        <item h="1" x="752"/>
        <item h="1" x="753"/>
        <item h="1" x="755"/>
        <item h="1" x="756"/>
        <item h="1" x="757"/>
        <item h="1" x="758"/>
        <item h="1" x="759"/>
        <item h="1" x="761"/>
        <item h="1" x="762"/>
        <item h="1" x="764"/>
        <item h="1" x="766"/>
        <item h="1" x="767"/>
        <item h="1" x="768"/>
        <item h="1" x="769"/>
        <item h="1" x="771"/>
        <item h="1" x="772"/>
        <item h="1" x="773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9"/>
        <item h="1" x="830"/>
        <item h="1" x="832"/>
        <item h="1" x="833"/>
        <item h="1" x="834"/>
        <item h="1" x="835"/>
        <item h="1" x="837"/>
        <item h="1" x="838"/>
        <item h="1" x="839"/>
        <item h="1" x="848"/>
        <item h="1" x="849"/>
        <item h="1" x="850"/>
        <item h="1" x="851"/>
        <item h="1" x="852"/>
        <item h="1" x="853"/>
        <item h="1" x="854"/>
        <item h="1" x="855"/>
        <item h="1" x="856"/>
        <item h="1" x="857"/>
        <item h="1" x="858"/>
        <item h="1" x="860"/>
        <item h="1" x="861"/>
        <item h="1" x="862"/>
        <item h="1" x="863"/>
        <item h="1" x="865"/>
        <item h="1" x="866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2"/>
        <item h="1" x="893"/>
        <item h="1" x="894"/>
        <item h="1" x="895"/>
        <item h="1" x="896"/>
        <item h="1" x="898"/>
        <item h="1" x="899"/>
        <item h="1" x="900"/>
        <item h="1" x="901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8"/>
        <item h="1" x="939"/>
        <item h="1" x="941"/>
        <item h="1" x="942"/>
        <item h="1" x="943"/>
        <item h="1" x="944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9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h="1" x="1000"/>
        <item h="1" x="1001"/>
        <item h="1" x="1002"/>
        <item h="1" x="1003"/>
        <item h="1" x="1004"/>
        <item h="1" x="1005"/>
        <item h="1" x="1006"/>
        <item h="1" x="1007"/>
        <item h="1" x="1008"/>
        <item h="1" x="1009"/>
        <item h="1" x="1010"/>
        <item h="1" x="1011"/>
        <item h="1" x="1012"/>
        <item h="1" x="1013"/>
        <item h="1" x="1014"/>
        <item h="1" x="1015"/>
        <item h="1" x="1017"/>
        <item h="1" x="1018"/>
        <item h="1" x="1019"/>
        <item h="1" x="1020"/>
        <item h="1" x="1021"/>
        <item h="1" x="1022"/>
        <item h="1" x="1023"/>
        <item h="1" x="1024"/>
        <item h="1" x="1025"/>
        <item h="1" x="1026"/>
        <item h="1" x="1027"/>
        <item h="1" x="1028"/>
        <item h="1" x="1029"/>
        <item h="1" x="1030"/>
        <item h="1" x="1031"/>
        <item h="1" x="1032"/>
        <item h="1" x="1033"/>
        <item h="1" x="1034"/>
        <item h="1" x="1035"/>
        <item h="1" x="1036"/>
        <item h="1" x="1037"/>
        <item h="1" x="1038"/>
        <item h="1" x="1039"/>
        <item h="1" x="1040"/>
        <item h="1" x="1041"/>
        <item h="1" x="1042"/>
        <item h="1" x="1043"/>
        <item h="1" x="1044"/>
        <item h="1" x="1045"/>
        <item h="1" x="1046"/>
        <item h="1" x="1047"/>
        <item h="1" x="1048"/>
        <item h="1" x="1049"/>
        <item h="1" x="1050"/>
        <item h="1" x="1051"/>
        <item h="1" x="1052"/>
        <item h="1" x="1053"/>
        <item h="1" x="1054"/>
        <item h="1" x="1055"/>
        <item h="1" x="1056"/>
        <item h="1" x="1057"/>
        <item h="1" x="1058"/>
        <item h="1" x="1059"/>
        <item h="1" x="1060"/>
        <item h="1" x="1061"/>
        <item h="1" x="1062"/>
        <item h="1" x="1063"/>
        <item h="1" x="1064"/>
        <item h="1" x="1066"/>
        <item h="1" x="1067"/>
        <item h="1" x="1068"/>
        <item h="1" x="1069"/>
        <item h="1" x="1070"/>
        <item h="1" x="1072"/>
        <item h="1" x="1073"/>
        <item h="1" x="1074"/>
        <item h="1" x="1075"/>
        <item h="1" x="1076"/>
        <item h="1" x="1077"/>
        <item h="1" x="1078"/>
        <item h="1" x="1079"/>
        <item h="1" x="1080"/>
        <item h="1" x="1081"/>
        <item h="1" x="1082"/>
        <item h="1" x="1083"/>
        <item h="1" x="1085"/>
        <item h="1" x="1086"/>
        <item h="1" x="1087"/>
        <item h="1" x="1088"/>
        <item h="1" x="1089"/>
        <item h="1" x="1091"/>
        <item h="1" x="1093"/>
        <item h="1" x="1094"/>
        <item h="1" x="1095"/>
        <item h="1" x="1096"/>
        <item h="1" x="1097"/>
        <item h="1" x="1099"/>
        <item h="1" x="1100"/>
        <item h="1" x="1101"/>
        <item h="1" x="1102"/>
        <item h="1" x="1103"/>
        <item h="1" x="1104"/>
        <item h="1" x="1105"/>
        <item h="1" x="1106"/>
        <item h="1" x="1107"/>
        <item h="1" x="1108"/>
        <item h="1" x="1109"/>
        <item h="1" x="1110"/>
        <item h="1" x="1111"/>
        <item h="1" x="1112"/>
        <item h="1" x="1113"/>
        <item h="1" x="1114"/>
        <item h="1" x="1115"/>
        <item h="1" x="1116"/>
        <item h="1" x="1117"/>
        <item h="1" x="1118"/>
        <item h="1" x="1119"/>
        <item h="1" x="1120"/>
        <item h="1" x="1121"/>
        <item h="1" x="1122"/>
        <item h="1" x="1123"/>
        <item h="1" x="1124"/>
        <item h="1" x="1125"/>
        <item h="1" x="1126"/>
        <item h="1" x="1127"/>
        <item h="1" x="1128"/>
        <item h="1" x="1129"/>
        <item h="1" x="1130"/>
        <item h="1" x="1131"/>
        <item h="1" x="1132"/>
        <item h="1" x="1133"/>
        <item h="1" x="1134"/>
        <item h="1" x="1135"/>
        <item h="1" x="1136"/>
        <item h="1" x="1137"/>
        <item h="1" x="1138"/>
        <item h="1" x="1139"/>
        <item h="1" x="1140"/>
        <item h="1" x="1141"/>
        <item h="1" x="1142"/>
        <item h="1" x="1143"/>
        <item h="1" x="1144"/>
        <item h="1" x="1146"/>
        <item h="1" x="1147"/>
        <item h="1" x="1148"/>
        <item h="1" x="1150"/>
        <item h="1" x="1151"/>
        <item h="1" x="1152"/>
        <item h="1" x="1153"/>
        <item h="1" x="1154"/>
        <item h="1" x="1155"/>
        <item h="1" x="1156"/>
        <item h="1" x="1157"/>
        <item h="1" x="1158"/>
        <item h="1" x="1159"/>
        <item h="1" x="1160"/>
        <item h="1" x="1161"/>
        <item h="1" x="1162"/>
        <item h="1" x="1164"/>
        <item h="1" x="1165"/>
        <item h="1" x="1166"/>
        <item h="1" x="1167"/>
        <item h="1" x="1168"/>
        <item h="1" x="1169"/>
        <item h="1" x="1170"/>
        <item h="1" x="1171"/>
        <item h="1" x="1174"/>
        <item h="1" x="1175"/>
        <item h="1" x="1176"/>
        <item h="1" x="1177"/>
        <item h="1" x="1178"/>
        <item h="1" x="1179"/>
        <item h="1" x="1184"/>
        <item h="1" x="1186"/>
        <item h="1" x="1187"/>
        <item h="1" x="1188"/>
        <item h="1" x="1191"/>
        <item h="1" x="1194"/>
        <item h="1" x="1196"/>
        <item h="1" x="1198"/>
        <item h="1" x="1202"/>
        <item h="1" x="1213"/>
        <item h="1" x="1223"/>
        <item h="1" x="1265"/>
        <item h="1" x="1294"/>
        <item h="1" x="1295"/>
        <item h="1" x="1296"/>
        <item h="1" x="1297"/>
        <item h="1" x="1298"/>
        <item h="1" x="1299"/>
        <item h="1" x="1300"/>
        <item h="1" x="1301"/>
        <item h="1" x="1302"/>
        <item h="1" x="1303"/>
        <item h="1" x="1304"/>
        <item h="1" x="1305"/>
        <item h="1" x="1306"/>
        <item h="1" x="1307"/>
        <item h="1" x="1308"/>
        <item h="1" x="1309"/>
        <item h="1" x="1310"/>
        <item h="1" x="1311"/>
        <item h="1" x="1312"/>
        <item h="1" x="1313"/>
        <item h="1" x="1314"/>
        <item h="1" x="1315"/>
        <item h="1" x="1316"/>
        <item h="1" x="1317"/>
        <item h="1" x="1318"/>
        <item h="1" x="1319"/>
        <item h="1" x="1320"/>
        <item h="1" x="1321"/>
        <item h="1" x="1322"/>
        <item h="1" x="1323"/>
        <item h="1" x="1324"/>
        <item h="1" x="1325"/>
        <item h="1" x="1326"/>
        <item h="1" x="1327"/>
        <item h="1" x="1328"/>
        <item h="1" x="1329"/>
        <item h="1" x="1330"/>
        <item h="1" x="1331"/>
        <item h="1" x="1332"/>
        <item h="1" x="1333"/>
        <item h="1" x="1334"/>
        <item h="1" x="1335"/>
        <item h="1" x="1336"/>
        <item h="1" x="1337"/>
        <item h="1" x="1338"/>
        <item h="1" x="1339"/>
        <item h="1" x="1340"/>
        <item h="1" x="1341"/>
        <item h="1" x="1342"/>
        <item h="1" x="1343"/>
        <item h="1" x="1344"/>
        <item h="1" x="1345"/>
        <item h="1" x="1346"/>
        <item h="1" x="1347"/>
        <item h="1" x="1348"/>
        <item h="1" x="1349"/>
        <item h="1" x="1350"/>
        <item h="1" x="1351"/>
        <item h="1" x="1352"/>
        <item h="1" x="1353"/>
        <item h="1" x="1354"/>
        <item h="1" x="1355"/>
        <item h="1" x="1356"/>
        <item h="1" x="1357"/>
        <item h="1" x="1358"/>
        <item h="1" x="1359"/>
        <item h="1" x="1360"/>
        <item h="1" x="1361"/>
        <item h="1" x="1362"/>
        <item h="1" x="1363"/>
        <item h="1" x="1364"/>
        <item h="1" x="1365"/>
        <item h="1" x="1366"/>
        <item h="1" x="1367"/>
        <item h="1" x="1368"/>
        <item h="1" x="1369"/>
        <item h="1" x="1370"/>
        <item h="1" x="1371"/>
        <item h="1" x="1372"/>
        <item h="1" x="1373"/>
        <item h="1" x="1374"/>
        <item h="1" x="1375"/>
        <item h="1" x="1376"/>
        <item h="1" x="1377"/>
        <item h="1" x="1378"/>
        <item h="1" x="1379"/>
        <item h="1" x="1380"/>
        <item h="1" x="1381"/>
        <item h="1" x="1382"/>
        <item h="1" x="1383"/>
        <item h="1" x="1384"/>
        <item h="1" x="1385"/>
        <item h="1" x="1386"/>
        <item h="1" x="1387"/>
        <item h="1" x="1388"/>
        <item h="1" x="1389"/>
        <item h="1" x="1390"/>
        <item h="1" x="1391"/>
        <item h="1" x="1392"/>
        <item h="1" x="1393"/>
        <item h="1" x="1394"/>
        <item h="1" x="1395"/>
        <item h="1" x="1396"/>
        <item h="1" x="1397"/>
        <item h="1" x="1398"/>
        <item h="1" x="1399"/>
        <item h="1" x="1400"/>
        <item h="1" x="1401"/>
        <item h="1" x="1402"/>
        <item h="1" x="1403"/>
        <item h="1" x="1404"/>
        <item h="1" x="1405"/>
        <item h="1" x="1406"/>
        <item h="1" x="1407"/>
        <item h="1" x="1408"/>
        <item h="1" x="1409"/>
        <item h="1" x="1410"/>
        <item h="1" x="1411"/>
        <item h="1" x="1412"/>
        <item h="1" x="1413"/>
        <item h="1" x="1414"/>
        <item h="1" x="1415"/>
        <item h="1" x="1416"/>
        <item h="1" x="1417"/>
        <item h="1" x="1418"/>
        <item h="1" x="1419"/>
        <item h="1" x="1420"/>
        <item h="1" x="1421"/>
        <item h="1" x="1422"/>
        <item h="1" x="1423"/>
        <item h="1" x="1424"/>
        <item h="1" x="1425"/>
        <item h="1" x="1426"/>
        <item h="1" x="1427"/>
        <item h="1" x="1428"/>
        <item h="1" x="1429"/>
        <item h="1" x="1430"/>
        <item h="1" x="1431"/>
        <item h="1" x="1432"/>
        <item h="1" x="1433"/>
        <item h="1" x="1434"/>
        <item h="1" x="1435"/>
        <item h="1" x="1436"/>
        <item h="1" x="1437"/>
        <item h="1" x="1438"/>
        <item h="1" x="1439"/>
        <item h="1" x="1440"/>
        <item h="1" x="1441"/>
        <item h="1" x="1442"/>
        <item h="1" x="1443"/>
        <item h="1" x="1444"/>
        <item h="1" x="1445"/>
        <item h="1" x="1446"/>
        <item h="1" x="1449"/>
        <item h="1" m="1" x="1506"/>
        <item h="1" x="1447"/>
        <item h="1" x="1448"/>
        <item h="1" x="1450"/>
        <item h="1" x="1451"/>
        <item h="1" x="1452"/>
        <item h="1" x="1453"/>
        <item h="1" x="1454"/>
        <item h="1" x="1455"/>
        <item h="1" x="1456"/>
        <item h="1" x="1457"/>
        <item h="1" x="1458"/>
        <item h="1" x="1459"/>
        <item h="1" x="1460"/>
        <item h="1" x="1461"/>
        <item h="1" x="1462"/>
        <item h="1" x="1463"/>
        <item h="1" x="1464"/>
        <item h="1" x="1465"/>
        <item h="1" x="1466"/>
        <item h="1" x="1467"/>
        <item h="1" x="1468"/>
        <item h="1" x="1469"/>
        <item h="1" x="1470"/>
        <item h="1" x="1471"/>
        <item h="1" x="1472"/>
        <item h="1" x="1473"/>
        <item h="1" x="1474"/>
        <item h="1" x="1475"/>
        <item h="1" x="1476"/>
        <item h="1" x="1477"/>
        <item h="1" x="1478"/>
        <item h="1" x="1479"/>
        <item h="1" x="1480"/>
        <item h="1" x="1481"/>
        <item h="1" x="1482"/>
        <item h="1" x="1483"/>
        <item h="1" x="1484"/>
        <item h="1" x="1485"/>
        <item h="1" x="1486"/>
        <item h="1" x="1487"/>
        <item h="1" x="1488"/>
        <item h="1" x="1489"/>
        <item h="1" x="1490"/>
        <item h="1" x="1491"/>
        <item h="1" x="1492"/>
        <item h="1" x="1493"/>
        <item h="1" x="1494"/>
        <item h="1" x="1495"/>
        <item h="1" x="1496"/>
        <item h="1" x="1497"/>
        <item h="1" x="1498"/>
        <item h="1" x="1499"/>
        <item h="1" x="1500"/>
        <item h="1" x="1501"/>
        <item h="1" x="1502"/>
        <item h="1" x="1503"/>
        <item h="1" x="1504"/>
        <item t="default"/>
      </items>
    </pivotField>
    <pivotField axis="axisRow" showAll="0" sortType="descending">
      <items count="1502">
        <item x="105"/>
        <item x="347"/>
        <item x="253"/>
        <item x="493"/>
        <item x="355"/>
        <item x="135"/>
        <item x="674"/>
        <item x="294"/>
        <item x="447"/>
        <item x="260"/>
        <item x="399"/>
        <item x="643"/>
        <item x="510"/>
        <item x="215"/>
        <item x="136"/>
        <item x="18"/>
        <item x="363"/>
        <item x="844"/>
        <item x="577"/>
        <item x="93"/>
        <item x="1092"/>
        <item x="547"/>
        <item x="259"/>
        <item x="343"/>
        <item x="116"/>
        <item x="212"/>
        <item x="184"/>
        <item x="1173"/>
        <item x="1210"/>
        <item x="1271"/>
        <item x="206"/>
        <item x="353"/>
        <item x="423"/>
        <item x="151"/>
        <item x="571"/>
        <item x="59"/>
        <item x="63"/>
        <item x="940"/>
        <item x="69"/>
        <item x="372"/>
        <item x="536"/>
        <item x="370"/>
        <item x="1228"/>
        <item x="501"/>
        <item x="125"/>
        <item x="499"/>
        <item x="513"/>
        <item x="315"/>
        <item x="554"/>
        <item x="1284"/>
        <item x="846"/>
        <item x="194"/>
        <item x="100"/>
        <item x="102"/>
        <item x="859"/>
        <item x="479"/>
        <item x="224"/>
        <item x="269"/>
        <item x="546"/>
        <item x="244"/>
        <item x="305"/>
        <item x="562"/>
        <item x="534"/>
        <item x="321"/>
        <item x="242"/>
        <item x="150"/>
        <item x="37"/>
        <item x="831"/>
        <item x="216"/>
        <item x="83"/>
        <item x="641"/>
        <item x="585"/>
        <item x="376"/>
        <item x="468"/>
        <item x="1269"/>
        <item x="545"/>
        <item x="173"/>
        <item x="1263"/>
        <item x="552"/>
        <item x="1239"/>
        <item x="335"/>
        <item x="563"/>
        <item x="143"/>
        <item x="418"/>
        <item x="262"/>
        <item x="258"/>
        <item x="679"/>
        <item x="161"/>
        <item x="657"/>
        <item x="521"/>
        <item x="1266"/>
        <item x="245"/>
        <item x="770"/>
        <item x="1145"/>
        <item x="330"/>
        <item x="414"/>
        <item x="516"/>
        <item x="1267"/>
        <item x="1206"/>
        <item x="106"/>
        <item x="441"/>
        <item x="476"/>
        <item x="1180"/>
        <item x="208"/>
        <item x="671"/>
        <item x="439"/>
        <item x="78"/>
        <item x="491"/>
        <item x="285"/>
        <item x="599"/>
        <item x="445"/>
        <item x="67"/>
        <item x="466"/>
        <item x="312"/>
        <item x="409"/>
        <item x="570"/>
        <item x="308"/>
        <item x="252"/>
        <item x="284"/>
        <item x="897"/>
        <item x="182"/>
        <item x="354"/>
        <item x="1216"/>
        <item x="628"/>
        <item x="626"/>
        <item x="141"/>
        <item x="147"/>
        <item x="553"/>
        <item x="108"/>
        <item x="597"/>
        <item x="568"/>
        <item x="1065"/>
        <item x="1209"/>
        <item x="393"/>
        <item x="178"/>
        <item x="1251"/>
        <item x="1230"/>
        <item x="496"/>
        <item x="453"/>
        <item x="475"/>
        <item x="560"/>
        <item x="580"/>
        <item x="473"/>
        <item x="371"/>
        <item x="1243"/>
        <item x="581"/>
        <item x="271"/>
        <item x="159"/>
        <item x="420"/>
        <item x="467"/>
        <item x="440"/>
        <item x="168"/>
        <item x="1204"/>
        <item x="307"/>
        <item x="272"/>
        <item x="612"/>
        <item x="243"/>
        <item x="229"/>
        <item x="358"/>
        <item x="348"/>
        <item x="139"/>
        <item x="395"/>
        <item x="396"/>
        <item x="561"/>
        <item x="377"/>
        <item x="171"/>
        <item x="868"/>
        <item x="3"/>
        <item x="537"/>
        <item x="1238"/>
        <item x="1217"/>
        <item x="160"/>
        <item x="334"/>
        <item x="326"/>
        <item x="130"/>
        <item x="503"/>
        <item x="306"/>
        <item x="608"/>
        <item x="174"/>
        <item x="61"/>
        <item x="528"/>
        <item x="36"/>
        <item x="864"/>
        <item x="172"/>
        <item x="412"/>
        <item x="459"/>
        <item x="1213"/>
        <item x="500"/>
        <item x="463"/>
        <item x="209"/>
        <item x="522"/>
        <item x="1191"/>
        <item x="241"/>
        <item x="89"/>
        <item x="502"/>
        <item x="357"/>
        <item x="5"/>
        <item x="1185"/>
        <item x="133"/>
        <item x="565"/>
        <item x="256"/>
        <item x="65"/>
        <item x="555"/>
        <item x="356"/>
        <item x="478"/>
        <item x="1252"/>
        <item x="239"/>
        <item x="461"/>
        <item x="774"/>
        <item x="0"/>
        <item x="232"/>
        <item x="58"/>
        <item x="183"/>
        <item x="529"/>
        <item x="53"/>
        <item x="645"/>
        <item x="158"/>
        <item x="295"/>
        <item x="32"/>
        <item x="917"/>
        <item x="300"/>
        <item x="181"/>
        <item x="81"/>
        <item x="417"/>
        <item x="197"/>
        <item x="1290"/>
        <item x="132"/>
        <item x="1234"/>
        <item x="214"/>
        <item x="213"/>
        <item x="11"/>
        <item x="592"/>
        <item x="1247"/>
        <item x="257"/>
        <item x="228"/>
        <item x="113"/>
        <item x="566"/>
        <item x="279"/>
        <item x="316"/>
        <item x="378"/>
        <item x="54"/>
        <item x="342"/>
        <item x="625"/>
        <item x="760"/>
        <item x="621"/>
        <item x="1258"/>
        <item x="237"/>
        <item x="35"/>
        <item x="725"/>
        <item x="192"/>
        <item x="47"/>
        <item x="644"/>
        <item x="406"/>
        <item x="589"/>
        <item x="282"/>
        <item x="693"/>
        <item x="145"/>
        <item x="320"/>
        <item x="754"/>
        <item x="162"/>
        <item x="27"/>
        <item x="1254"/>
        <item x="249"/>
        <item x="847"/>
        <item x="397"/>
        <item x="464"/>
        <item x="743"/>
        <item x="471"/>
        <item x="7"/>
        <item x="304"/>
        <item x="505"/>
        <item x="1199"/>
        <item x="350"/>
        <item x="107"/>
        <item x="25"/>
        <item x="142"/>
        <item x="1288"/>
        <item x="1231"/>
        <item x="55"/>
        <item x="386"/>
        <item x="489"/>
        <item x="1273"/>
        <item x="323"/>
        <item x="840"/>
        <item x="1192"/>
        <item x="1253"/>
        <item x="77"/>
        <item x="29"/>
        <item x="1222"/>
        <item x="425"/>
        <item x="1221"/>
        <item x="333"/>
        <item x="121"/>
        <item x="19"/>
        <item x="92"/>
        <item x="446"/>
        <item x="301"/>
        <item x="336"/>
        <item x="13"/>
        <item x="233"/>
        <item x="429"/>
        <item x="351"/>
        <item x="452"/>
        <item x="175"/>
        <item x="390"/>
        <item x="843"/>
        <item x="583"/>
        <item x="193"/>
        <item x="338"/>
        <item x="14"/>
        <item x="1265"/>
        <item x="1246"/>
        <item x="454"/>
        <item x="1279"/>
        <item x="564"/>
        <item x="584"/>
        <item x="66"/>
        <item x="842"/>
        <item x="123"/>
        <item x="544"/>
        <item x="120"/>
        <item x="1195"/>
        <item x="337"/>
        <item x="669"/>
        <item x="75"/>
        <item x="432"/>
        <item x="1194"/>
        <item x="867"/>
        <item x="341"/>
        <item x="460"/>
        <item x="391"/>
        <item x="362"/>
        <item x="533"/>
        <item x="74"/>
        <item x="138"/>
        <item x="331"/>
        <item x="1248"/>
        <item x="596"/>
        <item x="1261"/>
        <item x="519"/>
        <item x="179"/>
        <item x="16"/>
        <item x="12"/>
        <item x="408"/>
        <item x="498"/>
        <item x="346"/>
        <item x="841"/>
        <item x="1223"/>
        <item x="202"/>
        <item x="24"/>
        <item x="84"/>
        <item x="1233"/>
        <item x="569"/>
        <item x="1197"/>
        <item x="618"/>
        <item x="1275"/>
        <item x="551"/>
        <item x="381"/>
        <item x="198"/>
        <item x="201"/>
        <item x="512"/>
        <item x="750"/>
        <item x="474"/>
        <item x="421"/>
        <item x="95"/>
        <item x="97"/>
        <item x="1264"/>
        <item x="246"/>
        <item x="653"/>
        <item x="450"/>
        <item x="1227"/>
        <item x="324"/>
        <item x="443"/>
        <item x="574"/>
        <item x="254"/>
        <item x="117"/>
        <item x="385"/>
        <item x="28"/>
        <item x="46"/>
        <item x="449"/>
        <item x="594"/>
        <item x="487"/>
        <item x="509"/>
        <item x="248"/>
        <item x="455"/>
        <item x="508"/>
        <item x="675"/>
        <item x="238"/>
        <item x="1189"/>
        <item x="389"/>
        <item x="610"/>
        <item x="1198"/>
        <item x="433"/>
        <item x="196"/>
        <item x="188"/>
        <item x="504"/>
        <item x="126"/>
        <item x="31"/>
        <item x="280"/>
        <item x="166"/>
        <item x="437"/>
        <item x="434"/>
        <item x="155"/>
        <item x="275"/>
        <item x="1188"/>
        <item x="114"/>
        <item x="156"/>
        <item x="235"/>
        <item x="20"/>
        <item x="327"/>
        <item x="1270"/>
        <item x="936"/>
        <item x="39"/>
        <item x="490"/>
        <item x="41"/>
        <item x="435"/>
        <item x="517"/>
        <item x="990"/>
        <item x="220"/>
        <item x="21"/>
        <item x="48"/>
        <item x="836"/>
        <item x="1272"/>
        <item x="988"/>
        <item x="394"/>
        <item x="127"/>
        <item x="711"/>
        <item x="891"/>
        <item x="590"/>
        <item x="227"/>
        <item x="96"/>
        <item x="146"/>
        <item x="411"/>
        <item x="573"/>
        <item x="410"/>
        <item x="916"/>
        <item x="264"/>
        <item x="579"/>
        <item x="541"/>
        <item x="90"/>
        <item x="524"/>
        <item x="247"/>
        <item x="103"/>
        <item x="86"/>
        <item x="548"/>
        <item x="404"/>
        <item x="431"/>
        <item x="15"/>
        <item x="169"/>
        <item x="22"/>
        <item x="648"/>
        <item x="140"/>
        <item x="52"/>
        <item x="250"/>
        <item x="340"/>
        <item x="165"/>
        <item x="515"/>
        <item x="283"/>
        <item x="763"/>
        <item x="1277"/>
        <item x="576"/>
        <item x="1071"/>
        <item x="368"/>
        <item x="972"/>
        <item x="273"/>
        <item x="486"/>
        <item x="251"/>
        <item x="1163"/>
        <item x="110"/>
        <item x="230"/>
        <item x="488"/>
        <item x="683"/>
        <item x="627"/>
        <item x="436"/>
        <item x="51"/>
        <item x="567"/>
        <item x="586"/>
        <item x="111"/>
        <item x="2"/>
        <item x="180"/>
        <item x="112"/>
        <item x="634"/>
        <item x="302"/>
        <item x="298"/>
        <item x="131"/>
        <item x="231"/>
        <item x="398"/>
        <item x="1203"/>
        <item x="6"/>
        <item x="636"/>
        <item x="345"/>
        <item x="477"/>
        <item x="543"/>
        <item x="195"/>
        <item x="1249"/>
        <item x="558"/>
        <item x="588"/>
        <item x="293"/>
        <item x="164"/>
        <item x="1208"/>
        <item x="559"/>
        <item x="422"/>
        <item x="314"/>
        <item x="339"/>
        <item x="34"/>
        <item x="1286"/>
        <item x="236"/>
        <item x="587"/>
        <item x="332"/>
        <item x="611"/>
        <item x="344"/>
        <item x="185"/>
        <item x="525"/>
        <item x="360"/>
        <item x="465"/>
        <item x="38"/>
        <item x="1285"/>
        <item x="444"/>
        <item x="80"/>
        <item x="591"/>
        <item x="514"/>
        <item x="373"/>
        <item x="163"/>
        <item x="403"/>
        <item x="91"/>
        <item x="286"/>
        <item x="405"/>
        <item x="1287"/>
        <item x="128"/>
        <item x="325"/>
        <item x="550"/>
        <item x="480"/>
        <item x="144"/>
        <item x="292"/>
        <item x="177"/>
        <item x="416"/>
        <item x="572"/>
        <item x="937"/>
        <item x="518"/>
        <item x="50"/>
        <item x="407"/>
        <item x="352"/>
        <item x="845"/>
        <item x="1219"/>
        <item x="419"/>
        <item x="828"/>
        <item x="646"/>
        <item x="261"/>
        <item x="329"/>
        <item x="88"/>
        <item x="70"/>
        <item x="71"/>
        <item x="204"/>
        <item x="765"/>
        <item x="303"/>
        <item x="635"/>
        <item x="448"/>
        <item x="1500"/>
        <item x="10"/>
        <item x="26"/>
        <item x="33"/>
        <item x="43"/>
        <item x="44"/>
        <item x="56"/>
        <item x="57"/>
        <item x="60"/>
        <item x="62"/>
        <item x="73"/>
        <item x="76"/>
        <item x="79"/>
        <item x="82"/>
        <item x="104"/>
        <item x="122"/>
        <item x="124"/>
        <item x="137"/>
        <item x="153"/>
        <item x="157"/>
        <item x="176"/>
        <item x="187"/>
        <item x="199"/>
        <item x="200"/>
        <item x="203"/>
        <item x="210"/>
        <item x="217"/>
        <item x="219"/>
        <item x="221"/>
        <item x="222"/>
        <item x="223"/>
        <item x="225"/>
        <item x="226"/>
        <item x="265"/>
        <item x="267"/>
        <item x="268"/>
        <item x="276"/>
        <item x="277"/>
        <item x="281"/>
        <item x="288"/>
        <item x="289"/>
        <item x="291"/>
        <item x="296"/>
        <item x="317"/>
        <item x="318"/>
        <item x="322"/>
        <item x="328"/>
        <item x="349"/>
        <item x="359"/>
        <item x="361"/>
        <item x="365"/>
        <item x="366"/>
        <item x="367"/>
        <item x="374"/>
        <item x="375"/>
        <item x="380"/>
        <item x="384"/>
        <item x="413"/>
        <item x="415"/>
        <item x="424"/>
        <item x="426"/>
        <item x="427"/>
        <item x="442"/>
        <item x="456"/>
        <item x="469"/>
        <item x="470"/>
        <item x="483"/>
        <item x="484"/>
        <item x="497"/>
        <item x="506"/>
        <item x="511"/>
        <item x="523"/>
        <item x="526"/>
        <item x="527"/>
        <item x="531"/>
        <item x="532"/>
        <item x="535"/>
        <item x="538"/>
        <item x="539"/>
        <item x="542"/>
        <item x="549"/>
        <item x="557"/>
        <item x="582"/>
        <item x="595"/>
        <item x="598"/>
        <item x="600"/>
        <item x="601"/>
        <item x="602"/>
        <item x="603"/>
        <item x="604"/>
        <item x="605"/>
        <item x="606"/>
        <item x="607"/>
        <item x="613"/>
        <item x="614"/>
        <item x="615"/>
        <item x="616"/>
        <item x="619"/>
        <item x="620"/>
        <item x="622"/>
        <item x="623"/>
        <item x="624"/>
        <item x="629"/>
        <item x="630"/>
        <item x="631"/>
        <item x="632"/>
        <item x="633"/>
        <item x="637"/>
        <item x="639"/>
        <item x="640"/>
        <item x="642"/>
        <item x="647"/>
        <item x="649"/>
        <item x="650"/>
        <item x="651"/>
        <item x="652"/>
        <item x="654"/>
        <item x="655"/>
        <item x="656"/>
        <item x="658"/>
        <item x="659"/>
        <item x="660"/>
        <item x="661"/>
        <item x="663"/>
        <item x="664"/>
        <item x="665"/>
        <item x="666"/>
        <item x="667"/>
        <item x="668"/>
        <item x="670"/>
        <item x="672"/>
        <item x="673"/>
        <item x="676"/>
        <item x="677"/>
        <item x="678"/>
        <item x="680"/>
        <item x="681"/>
        <item x="682"/>
        <item x="684"/>
        <item x="685"/>
        <item x="686"/>
        <item x="687"/>
        <item x="688"/>
        <item x="689"/>
        <item x="690"/>
        <item x="691"/>
        <item x="692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10"/>
        <item x="712"/>
        <item x="714"/>
        <item x="715"/>
        <item x="716"/>
        <item x="718"/>
        <item x="719"/>
        <item x="720"/>
        <item x="721"/>
        <item x="722"/>
        <item x="723"/>
        <item x="724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4"/>
        <item x="745"/>
        <item x="746"/>
        <item x="747"/>
        <item x="748"/>
        <item x="749"/>
        <item x="751"/>
        <item x="752"/>
        <item x="753"/>
        <item x="755"/>
        <item x="756"/>
        <item x="757"/>
        <item x="758"/>
        <item x="759"/>
        <item x="764"/>
        <item x="767"/>
        <item x="768"/>
        <item x="769"/>
        <item x="771"/>
        <item x="772"/>
        <item x="773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9"/>
        <item x="830"/>
        <item x="832"/>
        <item x="833"/>
        <item x="835"/>
        <item x="837"/>
        <item x="838"/>
        <item x="839"/>
        <item x="848"/>
        <item x="849"/>
        <item x="850"/>
        <item x="851"/>
        <item x="852"/>
        <item x="853"/>
        <item x="854"/>
        <item x="855"/>
        <item x="856"/>
        <item x="857"/>
        <item x="860"/>
        <item x="861"/>
        <item x="863"/>
        <item x="865"/>
        <item x="866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5"/>
        <item x="886"/>
        <item x="887"/>
        <item x="888"/>
        <item x="889"/>
        <item x="890"/>
        <item x="892"/>
        <item x="893"/>
        <item x="894"/>
        <item x="895"/>
        <item x="896"/>
        <item x="898"/>
        <item x="899"/>
        <item x="900"/>
        <item x="901"/>
        <item x="903"/>
        <item x="904"/>
        <item x="905"/>
        <item x="906"/>
        <item x="907"/>
        <item x="908"/>
        <item x="909"/>
        <item x="911"/>
        <item x="912"/>
        <item x="913"/>
        <item x="914"/>
        <item x="915"/>
        <item x="918"/>
        <item x="919"/>
        <item x="920"/>
        <item x="921"/>
        <item x="922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8"/>
        <item x="939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4"/>
        <item x="985"/>
        <item x="986"/>
        <item x="987"/>
        <item x="989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6"/>
        <item x="1007"/>
        <item x="1008"/>
        <item x="1009"/>
        <item x="1010"/>
        <item x="1011"/>
        <item x="1012"/>
        <item x="1013"/>
        <item x="1014"/>
        <item x="1015"/>
        <item x="1017"/>
        <item x="1018"/>
        <item x="1019"/>
        <item x="1020"/>
        <item x="1021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6"/>
        <item x="1047"/>
        <item x="1048"/>
        <item x="1049"/>
        <item x="1050"/>
        <item x="1051"/>
        <item x="1052"/>
        <item x="1053"/>
        <item x="1054"/>
        <item x="1056"/>
        <item x="1057"/>
        <item x="1058"/>
        <item x="1059"/>
        <item x="1060"/>
        <item x="1062"/>
        <item x="1063"/>
        <item x="1064"/>
        <item x="1066"/>
        <item x="1067"/>
        <item x="1069"/>
        <item x="1072"/>
        <item x="1074"/>
        <item x="1075"/>
        <item x="1076"/>
        <item x="1077"/>
        <item x="1078"/>
        <item x="1079"/>
        <item x="1080"/>
        <item x="1081"/>
        <item x="1082"/>
        <item x="1083"/>
        <item x="1085"/>
        <item x="1086"/>
        <item x="1088"/>
        <item x="1089"/>
        <item x="1091"/>
        <item x="1093"/>
        <item x="1094"/>
        <item x="1095"/>
        <item x="1096"/>
        <item x="1097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6"/>
        <item x="1137"/>
        <item x="1138"/>
        <item x="1139"/>
        <item x="1140"/>
        <item x="1141"/>
        <item x="1142"/>
        <item x="1143"/>
        <item x="1144"/>
        <item x="1146"/>
        <item x="1147"/>
        <item x="1148"/>
        <item x="1150"/>
        <item x="1151"/>
        <item x="1153"/>
        <item x="1154"/>
        <item x="1155"/>
        <item x="1156"/>
        <item x="1157"/>
        <item x="1158"/>
        <item x="1159"/>
        <item x="1160"/>
        <item x="1161"/>
        <item x="1162"/>
        <item x="1164"/>
        <item x="1165"/>
        <item x="1167"/>
        <item x="1168"/>
        <item x="1169"/>
        <item x="1170"/>
        <item x="1171"/>
        <item x="1174"/>
        <item x="1175"/>
        <item x="1176"/>
        <item x="1177"/>
        <item x="1178"/>
        <item x="1179"/>
        <item x="1184"/>
        <item x="1186"/>
        <item x="1187"/>
        <item x="1190"/>
        <item x="1193"/>
        <item x="1196"/>
        <item x="1200"/>
        <item x="1220"/>
        <item x="1262"/>
        <item x="1291"/>
        <item x="1292"/>
        <item x="1294"/>
        <item x="1295"/>
        <item x="1296"/>
        <item x="1297"/>
        <item x="1298"/>
        <item x="1300"/>
        <item x="1301"/>
        <item x="1302"/>
        <item x="1304"/>
        <item x="1305"/>
        <item x="1306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"/>
        <item x="4"/>
        <item x="8"/>
        <item x="9"/>
        <item x="17"/>
        <item x="23"/>
        <item x="30"/>
        <item x="42"/>
        <item x="45"/>
        <item x="49"/>
        <item x="64"/>
        <item x="68"/>
        <item x="72"/>
        <item x="85"/>
        <item x="87"/>
        <item x="94"/>
        <item x="98"/>
        <item x="99"/>
        <item x="101"/>
        <item x="109"/>
        <item x="118"/>
        <item x="119"/>
        <item x="129"/>
        <item x="134"/>
        <item x="148"/>
        <item x="149"/>
        <item x="152"/>
        <item x="154"/>
        <item x="167"/>
        <item x="170"/>
        <item x="186"/>
        <item x="189"/>
        <item x="190"/>
        <item x="191"/>
        <item x="205"/>
        <item x="207"/>
        <item x="211"/>
        <item x="218"/>
        <item x="234"/>
        <item x="240"/>
        <item x="255"/>
        <item x="263"/>
        <item x="266"/>
        <item x="270"/>
        <item x="274"/>
        <item x="278"/>
        <item x="287"/>
        <item x="290"/>
        <item x="297"/>
        <item x="299"/>
        <item x="309"/>
        <item x="310"/>
        <item x="311"/>
        <item x="313"/>
        <item x="319"/>
        <item x="364"/>
        <item x="379"/>
        <item x="382"/>
        <item x="383"/>
        <item x="387"/>
        <item x="388"/>
        <item x="392"/>
        <item x="400"/>
        <item x="401"/>
        <item x="402"/>
        <item x="428"/>
        <item x="430"/>
        <item x="438"/>
        <item x="451"/>
        <item x="457"/>
        <item x="458"/>
        <item x="462"/>
        <item x="472"/>
        <item x="481"/>
        <item x="482"/>
        <item x="485"/>
        <item x="492"/>
        <item x="494"/>
        <item x="495"/>
        <item x="520"/>
        <item x="530"/>
        <item x="540"/>
        <item x="556"/>
        <item x="575"/>
        <item x="578"/>
        <item x="593"/>
        <item x="609"/>
        <item x="617"/>
        <item x="638"/>
        <item x="662"/>
        <item x="709"/>
        <item x="713"/>
        <item x="717"/>
        <item x="761"/>
        <item x="762"/>
        <item x="766"/>
        <item x="775"/>
        <item x="834"/>
        <item x="858"/>
        <item x="862"/>
        <item x="883"/>
        <item x="884"/>
        <item x="902"/>
        <item x="910"/>
        <item x="923"/>
        <item x="957"/>
        <item x="983"/>
        <item x="1005"/>
        <item x="1016"/>
        <item x="1022"/>
        <item x="1023"/>
        <item x="1045"/>
        <item x="1055"/>
        <item x="1061"/>
        <item x="1070"/>
        <item x="1073"/>
        <item x="1084"/>
        <item x="1087"/>
        <item x="1090"/>
        <item x="1098"/>
        <item x="1135"/>
        <item x="1149"/>
        <item x="1152"/>
        <item x="1166"/>
        <item x="1172"/>
        <item x="1181"/>
        <item x="1182"/>
        <item x="1183"/>
        <item x="1068"/>
        <item x="1201"/>
        <item x="1202"/>
        <item x="1205"/>
        <item x="1207"/>
        <item x="1211"/>
        <item x="1212"/>
        <item x="1214"/>
        <item x="1215"/>
        <item x="1218"/>
        <item x="1224"/>
        <item x="1225"/>
        <item x="1226"/>
        <item x="1229"/>
        <item x="1232"/>
        <item x="1235"/>
        <item x="1236"/>
        <item x="1237"/>
        <item x="1240"/>
        <item x="1241"/>
        <item x="1242"/>
        <item x="1244"/>
        <item x="1245"/>
        <item x="1250"/>
        <item x="1255"/>
        <item x="1256"/>
        <item x="1257"/>
        <item x="1259"/>
        <item x="1260"/>
        <item x="1268"/>
        <item x="1274"/>
        <item x="1276"/>
        <item x="1278"/>
        <item x="1280"/>
        <item x="1281"/>
        <item x="1282"/>
        <item x="1283"/>
        <item x="1289"/>
        <item x="1293"/>
        <item x="1299"/>
        <item x="1303"/>
        <item x="1307"/>
        <item x="1308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507"/>
        <item x="1344"/>
        <item x="1345"/>
        <item x="1346"/>
        <item x="1347"/>
        <item x="1348"/>
        <item x="1349"/>
        <item x="1350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40"/>
        <item x="1351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60"/>
        <item x="1462"/>
        <item x="1463"/>
        <item x="1464"/>
        <item x="369"/>
        <item x="1418"/>
        <item x="1459"/>
        <item x="1461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15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>
      <items count="13">
        <item h="1" x="10"/>
        <item h="1" x="7"/>
        <item h="1" x="0"/>
        <item h="1" x="9"/>
        <item h="1" x="6"/>
        <item h="1" x="3"/>
        <item h="1" x="2"/>
        <item h="1" x="1"/>
        <item x="5"/>
        <item h="1" x="8"/>
        <item h="1" x="4"/>
        <item h="1" x="11"/>
        <item t="default"/>
      </items>
    </pivotField>
    <pivotField showAll="0">
      <items count="6">
        <item h="1" x="3"/>
        <item x="0"/>
        <item h="1" x="1"/>
        <item h="1" x="2"/>
        <item h="1" x="4"/>
        <item t="default"/>
      </items>
    </pivotField>
    <pivotField showAll="0"/>
    <pivotField showAll="0">
      <items count="7">
        <item x="3"/>
        <item x="2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" showAll="0"/>
    <pivotField axis="axisPage" dataField="1" numFmtId="1" multipleItemSelectionAllowed="1" showAll="0">
      <items count="463">
        <item h="1" x="7"/>
        <item x="64"/>
        <item x="30"/>
        <item x="45"/>
        <item x="79"/>
        <item x="14"/>
        <item x="77"/>
        <item x="27"/>
        <item x="10"/>
        <item x="72"/>
        <item x="69"/>
        <item x="46"/>
        <item x="32"/>
        <item x="74"/>
        <item x="65"/>
        <item x="43"/>
        <item x="70"/>
        <item x="78"/>
        <item x="34"/>
        <item x="36"/>
        <item x="75"/>
        <item x="59"/>
        <item x="33"/>
        <item x="73"/>
        <item x="35"/>
        <item x="110"/>
        <item x="86"/>
        <item x="4"/>
        <item x="2"/>
        <item x="84"/>
        <item x="127"/>
        <item x="67"/>
        <item x="66"/>
        <item x="95"/>
        <item x="100"/>
        <item x="25"/>
        <item x="31"/>
        <item x="61"/>
        <item x="99"/>
        <item x="44"/>
        <item x="150"/>
        <item x="15"/>
        <item x="20"/>
        <item x="113"/>
        <item x="117"/>
        <item x="109"/>
        <item x="82"/>
        <item x="62"/>
        <item x="174"/>
        <item x="118"/>
        <item x="80"/>
        <item x="76"/>
        <item x="144"/>
        <item x="133"/>
        <item x="28"/>
        <item x="105"/>
        <item m="1" x="323"/>
        <item x="155"/>
        <item x="83"/>
        <item x="98"/>
        <item x="115"/>
        <item x="128"/>
        <item x="111"/>
        <item x="129"/>
        <item x="164"/>
        <item x="151"/>
        <item x="166"/>
        <item x="154"/>
        <item x="177"/>
        <item x="181"/>
        <item x="123"/>
        <item m="1" x="229"/>
        <item x="85"/>
        <item m="1" x="296"/>
        <item x="134"/>
        <item x="175"/>
        <item x="23"/>
        <item x="152"/>
        <item m="1" x="370"/>
        <item x="161"/>
        <item m="1" x="311"/>
        <item x="97"/>
        <item m="1" x="190"/>
        <item x="179"/>
        <item m="1" x="334"/>
        <item m="1" x="274"/>
        <item x="168"/>
        <item x="107"/>
        <item x="40"/>
        <item m="1" x="461"/>
        <item x="26"/>
        <item m="1" x="302"/>
        <item h="1" x="185"/>
        <item h="1" m="1" x="252"/>
        <item h="1" m="1" x="374"/>
        <item h="1" x="24"/>
        <item h="1" m="1" x="360"/>
        <item h="1" m="1" x="390"/>
        <item h="1" m="1" x="379"/>
        <item h="1" x="143"/>
        <item h="1" m="1" x="455"/>
        <item h="1" m="1" x="259"/>
        <item h="1" x="63"/>
        <item h="1" m="1" x="263"/>
        <item h="1" m="1" x="445"/>
        <item h="1" x="170"/>
        <item h="1" m="1" x="385"/>
        <item h="1" m="1" x="267"/>
        <item h="1" m="1" x="250"/>
        <item h="1" x="119"/>
        <item h="1" x="124"/>
        <item h="1" m="1" x="375"/>
        <item h="1" m="1" x="394"/>
        <item h="1" m="1" x="249"/>
        <item h="1" x="93"/>
        <item h="1" m="1" x="344"/>
        <item h="1" x="147"/>
        <item h="1" x="156"/>
        <item h="1" m="1" x="430"/>
        <item h="1" m="1" x="282"/>
        <item h="1" m="1" x="335"/>
        <item h="1" x="101"/>
        <item h="1" x="172"/>
        <item h="1" m="1" x="359"/>
        <item h="1" m="1" x="348"/>
        <item h="1" m="1" x="407"/>
        <item h="1" x="68"/>
        <item h="1" x="103"/>
        <item h="1" x="81"/>
        <item h="1" m="1" x="280"/>
        <item h="1" m="1" x="388"/>
        <item h="1" m="1" x="238"/>
        <item h="1" m="1" x="265"/>
        <item h="1" m="1" x="307"/>
        <item h="1" m="1" x="399"/>
        <item h="1" m="1" x="199"/>
        <item h="1" m="1" x="450"/>
        <item h="1" x="137"/>
        <item h="1" m="1" x="228"/>
        <item h="1" m="1" x="290"/>
        <item h="1" m="1" x="402"/>
        <item h="1" m="1" x="325"/>
        <item h="1" m="1" x="397"/>
        <item h="1" m="1" x="426"/>
        <item h="1" x="159"/>
        <item h="1" m="1" x="208"/>
        <item h="1" m="1" x="306"/>
        <item h="1" m="1" x="458"/>
        <item h="1" m="1" x="428"/>
        <item h="1" m="1" x="398"/>
        <item h="1" x="12"/>
        <item h="1" m="1" x="451"/>
        <item h="1" x="184"/>
        <item h="1" m="1" x="318"/>
        <item h="1" m="1" x="340"/>
        <item h="1" m="1" x="382"/>
        <item h="1" x="142"/>
        <item h="1" m="1" x="255"/>
        <item h="1" m="1" x="309"/>
        <item h="1" m="1" x="366"/>
        <item h="1" m="1" x="444"/>
        <item h="1" m="1" x="292"/>
        <item h="1" m="1" x="346"/>
        <item h="1" m="1" x="293"/>
        <item h="1" m="1" x="376"/>
        <item h="1" m="1" x="253"/>
        <item h="1" m="1" x="403"/>
        <item h="1" x="37"/>
        <item h="1" x="173"/>
        <item h="1" m="1" x="424"/>
        <item h="1" m="1" x="328"/>
        <item h="1" m="1" x="300"/>
        <item h="1" m="1" x="193"/>
        <item h="1" m="1" x="276"/>
        <item h="1" m="1" x="338"/>
        <item h="1" m="1" x="392"/>
        <item h="1" x="38"/>
        <item h="1" m="1" x="341"/>
        <item h="1" m="1" x="321"/>
        <item h="1" x="160"/>
        <item h="1" m="1" x="207"/>
        <item h="1" m="1" x="364"/>
        <item h="1" x="140"/>
        <item h="1" m="1" x="349"/>
        <item h="1" m="1" x="251"/>
        <item h="1" m="1" x="400"/>
        <item h="1" m="1" x="308"/>
        <item h="1" x="165"/>
        <item h="1" x="51"/>
        <item h="1" m="1" x="257"/>
        <item h="1" m="1" x="284"/>
        <item h="1" m="1" x="239"/>
        <item h="1" m="1" x="202"/>
        <item h="1" m="1" x="319"/>
        <item h="1" m="1" x="384"/>
        <item h="1" m="1" x="275"/>
        <item h="1" x="55"/>
        <item h="1" m="1" x="435"/>
        <item h="1" x="146"/>
        <item h="1" m="1" x="396"/>
        <item h="1" m="1" x="355"/>
        <item h="1" m="1" x="453"/>
        <item h="1" m="1" x="187"/>
        <item h="1" m="1" x="205"/>
        <item h="1" m="1" x="363"/>
        <item h="1" m="1" x="329"/>
        <item h="1" m="1" x="322"/>
        <item h="1" m="1" x="429"/>
        <item h="1" x="11"/>
        <item h="1" m="1" x="405"/>
        <item h="1" m="1" x="226"/>
        <item h="1" m="1" x="343"/>
        <item h="1" m="1" x="221"/>
        <item h="1" m="1" x="224"/>
        <item h="1" m="1" x="215"/>
        <item h="1" m="1" x="337"/>
        <item h="1" m="1" x="331"/>
        <item h="1" m="1" x="242"/>
        <item h="1" x="1"/>
        <item h="1" x="49"/>
        <item h="1" x="47"/>
        <item h="1" x="131"/>
        <item h="1" m="1" x="377"/>
        <item h="1" m="1" x="203"/>
        <item h="1" m="1" x="437"/>
        <item h="1" m="1" x="387"/>
        <item h="1" m="1" x="416"/>
        <item h="1" m="1" x="422"/>
        <item h="1" m="1" x="305"/>
        <item h="1" m="1" x="421"/>
        <item h="1" m="1" x="240"/>
        <item h="1" m="1" x="245"/>
        <item h="1" m="1" x="419"/>
        <item h="1" m="1" x="333"/>
        <item h="1" x="94"/>
        <item h="1" m="1" x="314"/>
        <item h="1" m="1" x="415"/>
        <item h="1" m="1" x="285"/>
        <item h="1" m="1" x="266"/>
        <item h="1" m="1" x="262"/>
        <item h="1" m="1" x="395"/>
        <item h="1" m="1" x="371"/>
        <item h="1" m="1" x="418"/>
        <item h="1" x="176"/>
        <item h="1" m="1" x="417"/>
        <item h="1" x="125"/>
        <item h="1" m="1" x="439"/>
        <item h="1" m="1" x="332"/>
        <item h="1" m="1" x="192"/>
        <item h="1" m="1" x="214"/>
        <item h="1" m="1" x="217"/>
        <item h="1" m="1" x="347"/>
        <item h="1" m="1" x="324"/>
        <item h="1" m="1" x="196"/>
        <item h="1" m="1" x="210"/>
        <item h="1" m="1" x="283"/>
        <item h="1" m="1" x="281"/>
        <item h="1" m="1" x="411"/>
        <item h="1" m="1" x="191"/>
        <item h="1" x="5"/>
        <item h="1" m="1" x="414"/>
        <item h="1" m="1" x="225"/>
        <item h="1" m="1" x="391"/>
        <item h="1" m="1" x="413"/>
        <item h="1" m="1" x="408"/>
        <item h="1" x="60"/>
        <item h="1" m="1" x="230"/>
        <item h="1" x="89"/>
        <item h="1" m="1" x="317"/>
        <item h="1" m="1" x="452"/>
        <item h="1" x="163"/>
        <item h="1" x="102"/>
        <item h="1" m="1" x="410"/>
        <item h="1" x="135"/>
        <item h="1" x="148"/>
        <item h="1" m="1" x="425"/>
        <item h="1" m="1" x="431"/>
        <item h="1" x="180"/>
        <item h="1" m="1" x="264"/>
        <item h="1" m="1" x="350"/>
        <item h="1" m="1" x="233"/>
        <item h="1" m="1" x="310"/>
        <item h="1" x="106"/>
        <item h="1" x="145"/>
        <item h="1" m="1" x="446"/>
        <item h="1" m="1" x="244"/>
        <item h="1" m="1" x="454"/>
        <item h="1" m="1" x="448"/>
        <item h="1" m="1" x="222"/>
        <item h="1" m="1" x="434"/>
        <item h="1" m="1" x="260"/>
        <item h="1" m="1" x="270"/>
        <item h="1" m="1" x="294"/>
        <item h="1" m="1" x="288"/>
        <item h="1" m="1" x="256"/>
        <item h="1" x="18"/>
        <item h="1" m="1" x="213"/>
        <item h="1" m="1" x="361"/>
        <item h="1" m="1" x="313"/>
        <item h="1" m="1" x="449"/>
        <item h="1" x="149"/>
        <item h="1" m="1" x="406"/>
        <item h="1" m="1" x="286"/>
        <item h="1" m="1" x="351"/>
        <item h="1" x="19"/>
        <item h="1" m="1" x="247"/>
        <item h="1" m="1" x="254"/>
        <item h="1" m="1" x="353"/>
        <item h="1" m="1" x="220"/>
        <item h="1" m="1" x="404"/>
        <item h="1" m="1" x="299"/>
        <item h="1" m="1" x="279"/>
        <item h="1" m="1" x="206"/>
        <item h="1" m="1" x="268"/>
        <item h="1" m="1" x="303"/>
        <item h="1" m="1" x="269"/>
        <item h="1" m="1" x="378"/>
        <item h="1" x="120"/>
        <item h="1" m="1" x="289"/>
        <item h="1" m="1" x="304"/>
        <item h="1" x="108"/>
        <item h="1" m="1" x="443"/>
        <item h="1" m="1" x="298"/>
        <item h="1" m="1" x="459"/>
        <item h="1" m="1" x="393"/>
        <item h="1" m="1" x="367"/>
        <item h="1" m="1" x="204"/>
        <item h="1" m="1" x="433"/>
        <item h="1" m="1" x="212"/>
        <item h="1" x="139"/>
        <item h="1" m="1" x="441"/>
        <item h="1" x="90"/>
        <item h="1" m="1" x="365"/>
        <item h="1" m="1" x="320"/>
        <item h="1" m="1" x="330"/>
        <item h="1" x="162"/>
        <item h="1" m="1" x="352"/>
        <item h="1" x="91"/>
        <item h="1" x="182"/>
        <item h="1" x="158"/>
        <item h="1" m="1" x="440"/>
        <item h="1" m="1" x="456"/>
        <item h="1" m="1" x="248"/>
        <item h="1" m="1" x="271"/>
        <item h="1" x="96"/>
        <item h="1" m="1" x="201"/>
        <item h="1" m="1" x="357"/>
        <item h="1" x="29"/>
        <item h="1" m="1" x="316"/>
        <item h="1" m="1" x="409"/>
        <item h="1" m="1" x="457"/>
        <item h="1" m="1" x="197"/>
        <item h="1" m="1" x="232"/>
        <item h="1" x="169"/>
        <item h="1" x="136"/>
        <item h="1" x="126"/>
        <item h="1" m="1" x="236"/>
        <item h="1" x="92"/>
        <item h="1" m="1" x="354"/>
        <item h="1" m="1" x="442"/>
        <item h="1" m="1" x="227"/>
        <item h="1" m="1" x="389"/>
        <item h="1" x="39"/>
        <item h="1" m="1" x="372"/>
        <item h="1" m="1" x="436"/>
        <item h="1" m="1" x="237"/>
        <item h="1" x="114"/>
        <item h="1" m="1" x="223"/>
        <item h="1" x="3"/>
        <item h="1" x="52"/>
        <item h="1" m="1" x="234"/>
        <item h="1" m="1" x="188"/>
        <item h="1" m="1" x="423"/>
        <item h="1" m="1" x="383"/>
        <item h="1" x="9"/>
        <item h="1" m="1" x="258"/>
        <item h="1" x="141"/>
        <item h="1" m="1" x="326"/>
        <item h="1" m="1" x="291"/>
        <item h="1" m="1" x="216"/>
        <item h="1" m="1" x="369"/>
        <item h="1" m="1" x="336"/>
        <item h="1" m="1" x="412"/>
        <item h="1" x="132"/>
        <item h="1" m="1" x="427"/>
        <item h="1" m="1" x="315"/>
        <item h="1" m="1" x="301"/>
        <item h="1" m="1" x="231"/>
        <item h="1" x="13"/>
        <item h="1" m="1" x="246"/>
        <item h="1" x="54"/>
        <item h="1" m="1" x="356"/>
        <item h="1" m="1" x="401"/>
        <item h="1" m="1" x="345"/>
        <item h="1" m="1" x="194"/>
        <item h="1" m="1" x="273"/>
        <item h="1" m="1" x="219"/>
        <item h="1" m="1" x="460"/>
        <item h="1" m="1" x="373"/>
        <item h="1" m="1" x="447"/>
        <item h="1" m="1" x="243"/>
        <item h="1" m="1" x="420"/>
        <item h="1" m="1" x="327"/>
        <item h="1" m="1" x="261"/>
        <item h="1" m="1" x="200"/>
        <item h="1" m="1" x="209"/>
        <item h="1" m="1" x="381"/>
        <item h="1" m="1" x="198"/>
        <item h="1" m="1" x="432"/>
        <item h="1" m="1" x="218"/>
        <item h="1" m="1" x="295"/>
        <item h="1" m="1" x="235"/>
        <item h="1" m="1" x="312"/>
        <item h="1" m="1" x="241"/>
        <item h="1" m="1" x="386"/>
        <item h="1" m="1" x="342"/>
        <item h="1" m="1" x="368"/>
        <item h="1" m="1" x="189"/>
        <item h="1" m="1" x="339"/>
        <item h="1" m="1" x="277"/>
        <item h="1" m="1" x="362"/>
        <item h="1" x="121"/>
        <item h="1" m="1" x="380"/>
        <item h="1" m="1" x="438"/>
        <item h="1" m="1" x="358"/>
        <item h="1" m="1" x="186"/>
        <item h="1" m="1" x="297"/>
        <item h="1" x="178"/>
        <item h="1" m="1" x="287"/>
        <item h="1" m="1" x="278"/>
        <item h="1" m="1" x="272"/>
        <item h="1" m="1" x="195"/>
        <item h="1" m="1" x="211"/>
        <item h="1" x="0"/>
        <item h="1" x="6"/>
        <item h="1" x="8"/>
        <item h="1" x="16"/>
        <item h="1" x="17"/>
        <item h="1" x="21"/>
        <item h="1" x="22"/>
        <item h="1" x="41"/>
        <item h="1" x="42"/>
        <item h="1" x="48"/>
        <item h="1" x="50"/>
        <item h="1" x="53"/>
        <item h="1" x="56"/>
        <item h="1" x="57"/>
        <item h="1" x="58"/>
        <item h="1" x="71"/>
        <item h="1" x="87"/>
        <item h="1" x="88"/>
        <item h="1" x="104"/>
        <item h="1" x="112"/>
        <item h="1" x="116"/>
        <item h="1" x="122"/>
        <item h="1" x="130"/>
        <item h="1" x="138"/>
        <item h="1" x="153"/>
        <item h="1" x="157"/>
        <item h="1" x="167"/>
        <item h="1" x="171"/>
        <item h="1" x="18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8">
    <i>
      <x v="401"/>
    </i>
    <i>
      <x v="242"/>
    </i>
    <i>
      <x v="1199"/>
    </i>
    <i>
      <x v="141"/>
    </i>
    <i>
      <x v="433"/>
    </i>
    <i>
      <x v="224"/>
    </i>
    <i>
      <x v="437"/>
    </i>
    <i>
      <x v="1223"/>
    </i>
    <i>
      <x v="47"/>
    </i>
    <i>
      <x v="325"/>
    </i>
    <i>
      <x v="1224"/>
    </i>
    <i>
      <x v="238"/>
    </i>
    <i>
      <x v="282"/>
    </i>
    <i>
      <x v="363"/>
    </i>
    <i>
      <x v="1278"/>
    </i>
    <i>
      <x v="63"/>
    </i>
    <i>
      <x v="147"/>
    </i>
    <i>
      <x v="502"/>
    </i>
    <i>
      <x v="552"/>
    </i>
    <i>
      <x v="174"/>
    </i>
    <i>
      <x v="1222"/>
    </i>
    <i>
      <x v="170"/>
    </i>
    <i>
      <x v="257"/>
    </i>
    <i>
      <x v="259"/>
    </i>
    <i>
      <x v="1230"/>
    </i>
    <i>
      <x v="373"/>
    </i>
    <i>
      <x v="1169"/>
    </i>
    <i>
      <x v="484"/>
    </i>
    <i>
      <x v="528"/>
    </i>
    <i>
      <x v="371"/>
    </i>
    <i>
      <x v="113"/>
    </i>
    <i>
      <x v="32"/>
    </i>
    <i>
      <x v="1198"/>
    </i>
    <i>
      <x v="1248"/>
    </i>
    <i>
      <x v="206"/>
    </i>
    <i>
      <x v="192"/>
    </i>
    <i>
      <x v="226"/>
    </i>
    <i>
      <x v="537"/>
    </i>
    <i>
      <x v="1187"/>
    </i>
    <i>
      <x v="460"/>
    </i>
    <i>
      <x v="18"/>
    </i>
    <i>
      <x v="1168"/>
    </i>
    <i>
      <x v="434"/>
    </i>
    <i>
      <x v="115"/>
    </i>
    <i>
      <x v="1289"/>
    </i>
    <i>
      <x v="355"/>
    </i>
    <i>
      <x v="225"/>
    </i>
    <i t="grand">
      <x/>
    </i>
  </rowItems>
  <colFields count="1">
    <field x="-2"/>
  </colFields>
  <colItems count="2">
    <i>
      <x/>
    </i>
    <i i="1">
      <x v="1"/>
    </i>
  </colItems>
  <pageFields count="2">
    <pageField fld="0" hier="-1"/>
    <pageField fld="32" hier="-1"/>
  </pageFields>
  <dataFields count="2">
    <dataField name="Suma de Acumulado 2020" fld="32" baseField="0" baseItem="0"/>
    <dataField name="Suma de acumulado 2019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9AECD-69F6-4C04-9432-2A0E9ED5F975}" name="TablaDinámica15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CF31:CJ53" firstHeaderRow="0" firstDataRow="1" firstDataCol="2" rowPageCount="1" colPageCount="1"/>
  <pivotFields count="54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13">
        <item h="1" x="10"/>
        <item h="1" x="7"/>
        <item h="1" x="0"/>
        <item h="1" x="9"/>
        <item h="1" x="6"/>
        <item h="1" x="3"/>
        <item h="1" x="2"/>
        <item h="1" x="1"/>
        <item x="5"/>
        <item h="1" x="8"/>
        <item h="1" x="4"/>
        <item h="1"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6">
        <item h="1" x="3"/>
        <item x="0"/>
        <item h="1" x="1"/>
        <item h="1" x="2"/>
        <item h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multipleItemSelectionAllowed="1" showAll="0">
      <items count="224">
        <item x="158"/>
        <item x="73"/>
        <item x="56"/>
        <item x="128"/>
        <item x="119"/>
        <item h="1" x="69"/>
        <item x="85"/>
        <item x="126"/>
        <item x="137"/>
        <item x="99"/>
        <item h="1" x="30"/>
        <item x="108"/>
        <item x="22"/>
        <item x="131"/>
        <item x="70"/>
        <item x="40"/>
        <item x="207"/>
        <item x="68"/>
        <item x="115"/>
        <item x="185"/>
        <item x="132"/>
        <item h="1" x="18"/>
        <item x="65"/>
        <item x="3"/>
        <item h="1" x="11"/>
        <item x="205"/>
        <item h="1" x="53"/>
        <item x="180"/>
        <item h="1" x="36"/>
        <item x="88"/>
        <item x="9"/>
        <item h="1" x="32"/>
        <item x="204"/>
        <item h="1" x="20"/>
        <item h="1" x="169"/>
        <item x="37"/>
        <item h="1" x="46"/>
        <item x="162"/>
        <item x="136"/>
        <item x="77"/>
        <item x="155"/>
        <item h="1" x="2"/>
        <item x="45"/>
        <item x="206"/>
        <item h="1" x="52"/>
        <item x="160"/>
        <item x="28"/>
        <item x="138"/>
        <item x="42"/>
        <item x="147"/>
        <item h="1" x="27"/>
        <item x="122"/>
        <item x="38"/>
        <item x="151"/>
        <item x="130"/>
        <item x="12"/>
        <item h="1" x="39"/>
        <item h="1" x="13"/>
        <item x="54"/>
        <item x="44"/>
        <item x="153"/>
        <item x="184"/>
        <item x="152"/>
        <item x="148"/>
        <item x="84"/>
        <item h="1" x="29"/>
        <item h="1" x="7"/>
        <item x="23"/>
        <item h="1" x="49"/>
        <item x="140"/>
        <item x="176"/>
        <item h="1" x="5"/>
        <item x="14"/>
        <item x="103"/>
        <item x="21"/>
        <item x="146"/>
        <item x="34"/>
        <item x="134"/>
        <item x="82"/>
        <item h="1" x="17"/>
        <item h="1" x="6"/>
        <item h="1" x="10"/>
        <item x="209"/>
        <item x="87"/>
        <item x="104"/>
        <item x="67"/>
        <item h="1" x="8"/>
        <item x="86"/>
        <item x="177"/>
        <item h="1" x="0"/>
        <item x="142"/>
        <item x="222"/>
        <item x="144"/>
        <item x="173"/>
        <item x="186"/>
        <item x="193"/>
        <item x="194"/>
        <item x="201"/>
        <item x="1"/>
        <item x="4"/>
        <item x="16"/>
        <item x="19"/>
        <item h="1" x="24"/>
        <item x="25"/>
        <item h="1" x="26"/>
        <item x="31"/>
        <item x="33"/>
        <item x="35"/>
        <item x="41"/>
        <item h="1" x="43"/>
        <item x="47"/>
        <item h="1" x="48"/>
        <item x="50"/>
        <item h="1" x="51"/>
        <item x="55"/>
        <item x="57"/>
        <item x="58"/>
        <item x="59"/>
        <item x="60"/>
        <item h="1" x="61"/>
        <item x="62"/>
        <item x="63"/>
        <item h="1" x="66"/>
        <item x="71"/>
        <item x="72"/>
        <item x="74"/>
        <item h="1" x="75"/>
        <item x="76"/>
        <item x="78"/>
        <item x="79"/>
        <item x="80"/>
        <item x="81"/>
        <item h="1" x="83"/>
        <item x="89"/>
        <item x="90"/>
        <item h="1" x="91"/>
        <item h="1" x="92"/>
        <item x="93"/>
        <item x="94"/>
        <item x="95"/>
        <item x="96"/>
        <item h="1" x="97"/>
        <item x="98"/>
        <item x="100"/>
        <item x="101"/>
        <item x="102"/>
        <item x="105"/>
        <item x="106"/>
        <item x="107"/>
        <item x="110"/>
        <item x="111"/>
        <item x="112"/>
        <item x="113"/>
        <item x="114"/>
        <item h="1" x="116"/>
        <item x="117"/>
        <item x="118"/>
        <item x="120"/>
        <item x="121"/>
        <item x="123"/>
        <item x="124"/>
        <item x="125"/>
        <item x="127"/>
        <item x="129"/>
        <item x="133"/>
        <item h="1" x="135"/>
        <item x="139"/>
        <item x="141"/>
        <item h="1" x="143"/>
        <item x="145"/>
        <item x="149"/>
        <item x="150"/>
        <item h="1" x="64"/>
        <item x="154"/>
        <item x="156"/>
        <item x="159"/>
        <item x="161"/>
        <item x="163"/>
        <item x="164"/>
        <item x="165"/>
        <item x="166"/>
        <item x="167"/>
        <item x="168"/>
        <item x="170"/>
        <item x="171"/>
        <item x="172"/>
        <item x="174"/>
        <item x="175"/>
        <item x="178"/>
        <item x="179"/>
        <item x="109"/>
        <item x="181"/>
        <item x="182"/>
        <item x="183"/>
        <item x="187"/>
        <item x="188"/>
        <item x="189"/>
        <item x="190"/>
        <item x="191"/>
        <item x="192"/>
        <item x="195"/>
        <item x="196"/>
        <item x="197"/>
        <item x="198"/>
        <item x="200"/>
        <item x="202"/>
        <item x="203"/>
        <item x="15"/>
        <item x="157"/>
        <item h="1" x="199"/>
        <item h="1" x="208"/>
        <item x="210"/>
        <item x="212"/>
        <item x="213"/>
        <item x="214"/>
        <item h="1" x="215"/>
        <item h="1" x="216"/>
        <item h="1" x="211"/>
        <item h="1" x="217"/>
        <item h="1" x="218"/>
        <item h="1" x="219"/>
        <item h="1" x="220"/>
        <item h="1" x="22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multipleItemSelectionAllowed="1" showAll="0">
      <items count="7">
        <item x="0"/>
        <item x="1"/>
        <item x="5"/>
        <item x="3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4">
        <item x="1"/>
        <item x="0"/>
        <item h="1" x="3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2"/>
    <field x="5"/>
  </rowFields>
  <rowItems count="22">
    <i>
      <x/>
      <x v="23"/>
    </i>
    <i>
      <x v="1"/>
      <x v="1"/>
    </i>
    <i r="1">
      <x v="16"/>
    </i>
    <i r="1">
      <x v="39"/>
    </i>
    <i r="1">
      <x v="42"/>
    </i>
    <i r="1">
      <x v="69"/>
    </i>
    <i r="1">
      <x v="75"/>
    </i>
    <i r="1">
      <x v="99"/>
    </i>
    <i r="1">
      <x v="103"/>
    </i>
    <i r="1">
      <x v="107"/>
    </i>
    <i r="1">
      <x v="124"/>
    </i>
    <i r="1">
      <x v="125"/>
    </i>
    <i r="1">
      <x v="127"/>
    </i>
    <i r="1">
      <x v="143"/>
    </i>
    <i r="1">
      <x v="149"/>
    </i>
    <i r="1">
      <x v="160"/>
    </i>
    <i r="1">
      <x v="177"/>
    </i>
    <i r="1">
      <x v="178"/>
    </i>
    <i r="1">
      <x v="179"/>
    </i>
    <i r="1">
      <x v="180"/>
    </i>
    <i r="1">
      <x v="18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hier="-1"/>
  </pageFields>
  <dataFields count="3">
    <dataField name="Suma de Acumulado 2020" fld="32" baseField="0" baseItem="0"/>
    <dataField name="Suma de SUMA 2020" fld="53" baseField="0" baseItem="0"/>
    <dataField name="Promedio de Potencial anual" fld="46" subtotal="average" baseField="5" baseItem="23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577220-00A4-4A73-9FEA-B2DF5216C435}" name="TablaDinámica14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BQ30:BV60" firstHeaderRow="0" firstDataRow="1" firstDataCol="2" rowPageCount="1" colPageCount="1"/>
  <pivotFields count="54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13">
        <item h="1" x="10"/>
        <item h="1" x="7"/>
        <item h="1" x="0"/>
        <item h="1" x="9"/>
        <item h="1" x="6"/>
        <item h="1" x="3"/>
        <item h="1" x="2"/>
        <item h="1" x="1"/>
        <item x="5"/>
        <item h="1" x="8"/>
        <item h="1" x="4"/>
        <item h="1"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6">
        <item h="1" x="3"/>
        <item x="0"/>
        <item h="1" x="1"/>
        <item h="1" x="2"/>
        <item h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23">
        <item x="158"/>
        <item x="73"/>
        <item x="56"/>
        <item x="128"/>
        <item x="119"/>
        <item x="69"/>
        <item x="85"/>
        <item x="126"/>
        <item x="137"/>
        <item x="99"/>
        <item x="30"/>
        <item x="108"/>
        <item x="22"/>
        <item x="131"/>
        <item x="70"/>
        <item x="40"/>
        <item x="207"/>
        <item x="68"/>
        <item x="115"/>
        <item x="185"/>
        <item x="132"/>
        <item x="18"/>
        <item x="65"/>
        <item x="3"/>
        <item x="11"/>
        <item x="205"/>
        <item x="53"/>
        <item x="180"/>
        <item x="36"/>
        <item x="88"/>
        <item x="9"/>
        <item x="32"/>
        <item x="204"/>
        <item x="20"/>
        <item x="169"/>
        <item x="37"/>
        <item x="46"/>
        <item x="162"/>
        <item x="136"/>
        <item x="77"/>
        <item x="155"/>
        <item x="2"/>
        <item x="45"/>
        <item x="206"/>
        <item x="52"/>
        <item x="160"/>
        <item x="28"/>
        <item x="138"/>
        <item x="42"/>
        <item x="147"/>
        <item x="27"/>
        <item x="122"/>
        <item x="38"/>
        <item x="151"/>
        <item x="130"/>
        <item x="12"/>
        <item x="39"/>
        <item x="13"/>
        <item x="54"/>
        <item x="44"/>
        <item x="153"/>
        <item x="184"/>
        <item x="152"/>
        <item x="148"/>
        <item x="84"/>
        <item x="29"/>
        <item x="7"/>
        <item x="23"/>
        <item x="49"/>
        <item x="140"/>
        <item x="176"/>
        <item x="5"/>
        <item x="14"/>
        <item x="103"/>
        <item x="21"/>
        <item x="146"/>
        <item x="34"/>
        <item x="134"/>
        <item x="82"/>
        <item x="17"/>
        <item x="6"/>
        <item x="10"/>
        <item x="209"/>
        <item x="87"/>
        <item x="104"/>
        <item x="67"/>
        <item x="8"/>
        <item x="86"/>
        <item x="177"/>
        <item x="0"/>
        <item x="142"/>
        <item x="222"/>
        <item x="144"/>
        <item x="173"/>
        <item x="186"/>
        <item x="193"/>
        <item x="194"/>
        <item x="201"/>
        <item x="1"/>
        <item x="4"/>
        <item x="16"/>
        <item x="19"/>
        <item x="24"/>
        <item x="25"/>
        <item x="26"/>
        <item x="31"/>
        <item x="33"/>
        <item x="35"/>
        <item x="41"/>
        <item x="43"/>
        <item x="47"/>
        <item x="48"/>
        <item x="50"/>
        <item x="51"/>
        <item x="55"/>
        <item x="57"/>
        <item x="58"/>
        <item x="59"/>
        <item x="60"/>
        <item x="61"/>
        <item x="62"/>
        <item x="63"/>
        <item x="66"/>
        <item x="71"/>
        <item x="72"/>
        <item x="74"/>
        <item x="75"/>
        <item x="76"/>
        <item x="78"/>
        <item x="79"/>
        <item x="80"/>
        <item x="81"/>
        <item x="83"/>
        <item x="89"/>
        <item x="90"/>
        <item x="91"/>
        <item x="92"/>
        <item x="93"/>
        <item x="94"/>
        <item x="95"/>
        <item x="96"/>
        <item x="97"/>
        <item x="98"/>
        <item x="100"/>
        <item x="101"/>
        <item x="102"/>
        <item x="105"/>
        <item x="106"/>
        <item x="107"/>
        <item x="110"/>
        <item x="111"/>
        <item x="112"/>
        <item x="113"/>
        <item x="114"/>
        <item x="116"/>
        <item x="117"/>
        <item x="118"/>
        <item x="120"/>
        <item x="121"/>
        <item x="123"/>
        <item x="124"/>
        <item x="125"/>
        <item x="127"/>
        <item x="129"/>
        <item x="133"/>
        <item x="135"/>
        <item x="139"/>
        <item x="141"/>
        <item x="143"/>
        <item x="145"/>
        <item x="149"/>
        <item x="150"/>
        <item x="64"/>
        <item x="154"/>
        <item x="156"/>
        <item x="159"/>
        <item x="161"/>
        <item x="163"/>
        <item x="164"/>
        <item x="165"/>
        <item x="166"/>
        <item x="167"/>
        <item x="168"/>
        <item x="170"/>
        <item x="171"/>
        <item x="172"/>
        <item x="174"/>
        <item x="175"/>
        <item x="178"/>
        <item x="179"/>
        <item x="109"/>
        <item x="181"/>
        <item x="182"/>
        <item x="183"/>
        <item x="187"/>
        <item x="188"/>
        <item x="189"/>
        <item x="190"/>
        <item x="191"/>
        <item x="192"/>
        <item x="195"/>
        <item x="196"/>
        <item x="197"/>
        <item x="198"/>
        <item x="200"/>
        <item x="202"/>
        <item x="203"/>
        <item x="15"/>
        <item x="157"/>
        <item x="199"/>
        <item x="208"/>
        <item x="210"/>
        <item x="212"/>
        <item x="213"/>
        <item x="214"/>
        <item x="215"/>
        <item x="216"/>
        <item x="211"/>
        <item x="217"/>
        <item x="218"/>
        <item x="219"/>
        <item x="220"/>
        <item x="2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multipleItemSelectionAllowed="1" showAll="0">
      <items count="7">
        <item x="0"/>
        <item x="1"/>
        <item x="5"/>
        <item x="3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4">
        <item x="1"/>
        <item x="0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2"/>
    <field x="5"/>
  </rowFields>
  <rowItems count="30">
    <i>
      <x/>
      <x v="23"/>
    </i>
    <i r="1">
      <x v="65"/>
    </i>
    <i>
      <x v="1"/>
      <x v="1"/>
    </i>
    <i r="1">
      <x v="16"/>
    </i>
    <i r="1">
      <x v="39"/>
    </i>
    <i r="1">
      <x v="42"/>
    </i>
    <i r="1">
      <x v="65"/>
    </i>
    <i r="1">
      <x v="68"/>
    </i>
    <i r="1">
      <x v="69"/>
    </i>
    <i r="1">
      <x v="75"/>
    </i>
    <i r="1">
      <x v="79"/>
    </i>
    <i r="1">
      <x v="80"/>
    </i>
    <i r="1">
      <x v="99"/>
    </i>
    <i r="1">
      <x v="103"/>
    </i>
    <i r="1">
      <x v="104"/>
    </i>
    <i r="1">
      <x v="107"/>
    </i>
    <i r="1">
      <x v="124"/>
    </i>
    <i r="1">
      <x v="125"/>
    </i>
    <i r="1">
      <x v="126"/>
    </i>
    <i r="1">
      <x v="127"/>
    </i>
    <i r="1">
      <x v="143"/>
    </i>
    <i r="1">
      <x v="149"/>
    </i>
    <i r="1">
      <x v="160"/>
    </i>
    <i r="1">
      <x v="177"/>
    </i>
    <i r="1">
      <x v="178"/>
    </i>
    <i r="1">
      <x v="179"/>
    </i>
    <i r="1">
      <x v="180"/>
    </i>
    <i r="1">
      <x v="181"/>
    </i>
    <i r="1">
      <x v="21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hier="-1"/>
  </pageFields>
  <dataFields count="4">
    <dataField name="Suma de Acumulado 2020" fld="32" baseField="0" baseItem="0"/>
    <dataField name="Suma de suma 2019" fld="52" baseField="0" baseItem="0"/>
    <dataField name="Promedio de Potencial Share" fld="41" subtotal="average" baseField="5" baseItem="0" numFmtId="43"/>
    <dataField name="Promedio de Potencial anual" fld="46" subtotal="average" baseField="5" baseItem="23"/>
  </dataFields>
  <formats count="1">
    <format dxfId="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EF357-721E-4FFC-ABE1-7561254693D4}" name="TablaDinámica2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K31:AN61" firstHeaderRow="0" firstDataRow="1" firstDataCol="2" rowPageCount="1" colPageCount="1"/>
  <pivotFields count="54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13">
        <item h="1" x="10"/>
        <item h="1" x="7"/>
        <item h="1" x="0"/>
        <item h="1" x="9"/>
        <item h="1" x="6"/>
        <item h="1" x="3"/>
        <item h="1" x="2"/>
        <item h="1" x="1"/>
        <item x="5"/>
        <item h="1" x="8"/>
        <item h="1" x="4"/>
        <item h="1"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6">
        <item h="1" x="3"/>
        <item x="0"/>
        <item h="1" x="1"/>
        <item h="1" x="2"/>
        <item h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23">
        <item x="158"/>
        <item x="73"/>
        <item x="56"/>
        <item x="128"/>
        <item x="119"/>
        <item x="69"/>
        <item x="85"/>
        <item x="126"/>
        <item x="137"/>
        <item x="99"/>
        <item x="30"/>
        <item x="108"/>
        <item x="22"/>
        <item x="131"/>
        <item x="70"/>
        <item x="40"/>
        <item x="207"/>
        <item x="68"/>
        <item x="115"/>
        <item x="185"/>
        <item x="132"/>
        <item x="18"/>
        <item x="65"/>
        <item x="3"/>
        <item x="11"/>
        <item x="205"/>
        <item x="53"/>
        <item x="180"/>
        <item x="36"/>
        <item x="88"/>
        <item x="9"/>
        <item x="32"/>
        <item x="204"/>
        <item x="20"/>
        <item x="169"/>
        <item x="37"/>
        <item x="46"/>
        <item x="162"/>
        <item x="136"/>
        <item x="77"/>
        <item x="155"/>
        <item x="2"/>
        <item x="45"/>
        <item x="206"/>
        <item x="52"/>
        <item x="160"/>
        <item x="28"/>
        <item x="138"/>
        <item x="42"/>
        <item x="147"/>
        <item x="27"/>
        <item x="122"/>
        <item x="38"/>
        <item x="151"/>
        <item x="130"/>
        <item x="12"/>
        <item x="39"/>
        <item x="13"/>
        <item x="54"/>
        <item x="44"/>
        <item x="153"/>
        <item x="184"/>
        <item x="152"/>
        <item x="148"/>
        <item x="84"/>
        <item x="29"/>
        <item x="7"/>
        <item x="23"/>
        <item x="49"/>
        <item x="140"/>
        <item x="176"/>
        <item x="5"/>
        <item x="14"/>
        <item x="103"/>
        <item x="21"/>
        <item x="146"/>
        <item x="34"/>
        <item x="134"/>
        <item x="82"/>
        <item x="17"/>
        <item x="6"/>
        <item x="10"/>
        <item x="209"/>
        <item x="87"/>
        <item x="104"/>
        <item x="67"/>
        <item x="8"/>
        <item x="86"/>
        <item x="177"/>
        <item x="0"/>
        <item x="142"/>
        <item x="222"/>
        <item x="144"/>
        <item x="173"/>
        <item x="186"/>
        <item x="193"/>
        <item x="194"/>
        <item x="201"/>
        <item x="1"/>
        <item x="4"/>
        <item x="16"/>
        <item x="19"/>
        <item x="24"/>
        <item x="25"/>
        <item x="26"/>
        <item x="31"/>
        <item x="33"/>
        <item x="35"/>
        <item x="41"/>
        <item x="43"/>
        <item x="47"/>
        <item x="48"/>
        <item x="50"/>
        <item x="51"/>
        <item x="55"/>
        <item x="57"/>
        <item x="58"/>
        <item x="59"/>
        <item x="60"/>
        <item x="61"/>
        <item x="62"/>
        <item x="63"/>
        <item x="66"/>
        <item x="71"/>
        <item x="72"/>
        <item x="74"/>
        <item x="75"/>
        <item x="76"/>
        <item x="78"/>
        <item x="79"/>
        <item x="80"/>
        <item x="81"/>
        <item x="83"/>
        <item x="89"/>
        <item x="90"/>
        <item x="91"/>
        <item x="92"/>
        <item x="93"/>
        <item x="94"/>
        <item x="95"/>
        <item x="96"/>
        <item x="97"/>
        <item x="98"/>
        <item x="100"/>
        <item x="101"/>
        <item x="102"/>
        <item x="105"/>
        <item x="106"/>
        <item x="107"/>
        <item x="110"/>
        <item x="111"/>
        <item x="112"/>
        <item x="113"/>
        <item x="114"/>
        <item x="116"/>
        <item x="117"/>
        <item x="118"/>
        <item x="120"/>
        <item x="121"/>
        <item x="123"/>
        <item x="124"/>
        <item x="125"/>
        <item x="127"/>
        <item x="129"/>
        <item x="133"/>
        <item x="135"/>
        <item x="139"/>
        <item x="141"/>
        <item x="143"/>
        <item x="145"/>
        <item x="149"/>
        <item x="150"/>
        <item x="64"/>
        <item x="154"/>
        <item x="156"/>
        <item x="159"/>
        <item x="161"/>
        <item x="163"/>
        <item x="164"/>
        <item x="165"/>
        <item x="166"/>
        <item x="167"/>
        <item x="168"/>
        <item x="170"/>
        <item x="171"/>
        <item x="172"/>
        <item x="174"/>
        <item x="175"/>
        <item x="178"/>
        <item x="179"/>
        <item x="109"/>
        <item x="181"/>
        <item x="182"/>
        <item x="183"/>
        <item x="187"/>
        <item x="188"/>
        <item x="189"/>
        <item x="190"/>
        <item x="191"/>
        <item x="192"/>
        <item x="195"/>
        <item x="196"/>
        <item x="197"/>
        <item x="198"/>
        <item x="200"/>
        <item x="202"/>
        <item x="203"/>
        <item x="15"/>
        <item x="157"/>
        <item x="199"/>
        <item x="208"/>
        <item x="210"/>
        <item x="212"/>
        <item x="213"/>
        <item x="214"/>
        <item x="215"/>
        <item x="216"/>
        <item x="211"/>
        <item x="217"/>
        <item x="218"/>
        <item x="219"/>
        <item x="220"/>
        <item x="2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multipleItemSelectionAllowed="1" showAll="0">
      <items count="7">
        <item x="0"/>
        <item x="1"/>
        <item x="5"/>
        <item x="3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4">
        <item x="1"/>
        <item x="0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2"/>
    <field x="5"/>
  </rowFields>
  <rowItems count="30">
    <i>
      <x/>
      <x v="23"/>
    </i>
    <i r="1">
      <x v="65"/>
    </i>
    <i>
      <x v="1"/>
      <x v="1"/>
    </i>
    <i r="1">
      <x v="16"/>
    </i>
    <i r="1">
      <x v="39"/>
    </i>
    <i r="1">
      <x v="42"/>
    </i>
    <i r="1">
      <x v="65"/>
    </i>
    <i r="1">
      <x v="68"/>
    </i>
    <i r="1">
      <x v="69"/>
    </i>
    <i r="1">
      <x v="75"/>
    </i>
    <i r="1">
      <x v="79"/>
    </i>
    <i r="1">
      <x v="80"/>
    </i>
    <i r="1">
      <x v="99"/>
    </i>
    <i r="1">
      <x v="103"/>
    </i>
    <i r="1">
      <x v="104"/>
    </i>
    <i r="1">
      <x v="107"/>
    </i>
    <i r="1">
      <x v="124"/>
    </i>
    <i r="1">
      <x v="125"/>
    </i>
    <i r="1">
      <x v="126"/>
    </i>
    <i r="1">
      <x v="127"/>
    </i>
    <i r="1">
      <x v="143"/>
    </i>
    <i r="1">
      <x v="149"/>
    </i>
    <i r="1">
      <x v="160"/>
    </i>
    <i r="1">
      <x v="177"/>
    </i>
    <i r="1">
      <x v="178"/>
    </i>
    <i r="1">
      <x v="179"/>
    </i>
    <i r="1">
      <x v="180"/>
    </i>
    <i r="1">
      <x v="181"/>
    </i>
    <i r="1">
      <x v="216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Promedio de Potencial mes anterior" fld="43" subtotal="average" baseField="5" baseItem="38"/>
    <dataField name="Suma de Venta mes anterior" fld="45" baseField="0" baseItem="0"/>
  </dataFields>
  <formats count="1">
    <format dxfId="4">
      <pivotArea outline="0" collapsedLevelsAreSubtotals="1" fieldPosition="0">
        <references count="3">
          <reference field="4294967294" count="1" selected="0">
            <x v="0"/>
          </reference>
          <reference field="5" count="91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</reference>
          <reference field="42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47FA6C-6138-45CB-B202-671A5CEE1039}" name="TablaDinámica5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F202:J224" firstHeaderRow="0" firstDataRow="1" firstDataCol="2" rowPageCount="1" colPageCount="1"/>
  <pivotFields count="54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13">
        <item h="1" x="10"/>
        <item h="1" x="7"/>
        <item h="1" x="0"/>
        <item h="1" x="9"/>
        <item h="1" x="6"/>
        <item h="1" x="3"/>
        <item h="1" x="2"/>
        <item h="1" x="1"/>
        <item x="5"/>
        <item h="1" x="8"/>
        <item h="1" x="4"/>
        <item h="1"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6">
        <item h="1" x="3"/>
        <item x="0"/>
        <item h="1" x="1"/>
        <item h="1" x="2"/>
        <item h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multipleItemSelectionAllowed="1" showAll="0">
      <items count="224">
        <item x="158"/>
        <item x="73"/>
        <item x="56"/>
        <item x="128"/>
        <item x="119"/>
        <item h="1" x="69"/>
        <item h="1" x="85"/>
        <item x="126"/>
        <item x="137"/>
        <item x="99"/>
        <item h="1" x="30"/>
        <item x="108"/>
        <item x="22"/>
        <item x="131"/>
        <item x="70"/>
        <item x="40"/>
        <item x="207"/>
        <item x="68"/>
        <item x="115"/>
        <item x="185"/>
        <item x="132"/>
        <item h="1" x="18"/>
        <item x="65"/>
        <item x="3"/>
        <item h="1" x="11"/>
        <item x="205"/>
        <item h="1" x="53"/>
        <item x="180"/>
        <item h="1" x="36"/>
        <item x="88"/>
        <item x="9"/>
        <item h="1" x="32"/>
        <item x="204"/>
        <item h="1" x="20"/>
        <item h="1" x="169"/>
        <item x="37"/>
        <item h="1" x="46"/>
        <item x="162"/>
        <item x="136"/>
        <item x="77"/>
        <item x="155"/>
        <item h="1" x="2"/>
        <item x="45"/>
        <item x="206"/>
        <item h="1" x="52"/>
        <item x="160"/>
        <item x="28"/>
        <item x="138"/>
        <item x="42"/>
        <item x="147"/>
        <item h="1" x="27"/>
        <item x="122"/>
        <item x="38"/>
        <item x="151"/>
        <item x="130"/>
        <item x="12"/>
        <item h="1" x="39"/>
        <item h="1" x="13"/>
        <item x="54"/>
        <item x="44"/>
        <item x="153"/>
        <item x="184"/>
        <item x="152"/>
        <item x="148"/>
        <item x="84"/>
        <item h="1" x="29"/>
        <item h="1" x="7"/>
        <item x="23"/>
        <item h="1" x="49"/>
        <item x="140"/>
        <item x="176"/>
        <item h="1" x="5"/>
        <item x="14"/>
        <item x="103"/>
        <item x="21"/>
        <item x="146"/>
        <item x="34"/>
        <item x="134"/>
        <item x="82"/>
        <item h="1" x="17"/>
        <item h="1" x="6"/>
        <item h="1" x="10"/>
        <item x="209"/>
        <item x="87"/>
        <item x="104"/>
        <item x="67"/>
        <item h="1" x="8"/>
        <item x="86"/>
        <item x="177"/>
        <item h="1" x="0"/>
        <item x="142"/>
        <item x="222"/>
        <item x="144"/>
        <item x="173"/>
        <item x="186"/>
        <item x="193"/>
        <item x="194"/>
        <item x="201"/>
        <item x="1"/>
        <item x="4"/>
        <item x="16"/>
        <item x="19"/>
        <item h="1" x="24"/>
        <item x="25"/>
        <item h="1" x="26"/>
        <item x="31"/>
        <item x="33"/>
        <item x="35"/>
        <item x="41"/>
        <item h="1" x="43"/>
        <item x="47"/>
        <item h="1" x="48"/>
        <item x="50"/>
        <item h="1" x="51"/>
        <item x="55"/>
        <item x="57"/>
        <item x="58"/>
        <item x="59"/>
        <item x="60"/>
        <item h="1" x="61"/>
        <item x="62"/>
        <item x="63"/>
        <item h="1" x="66"/>
        <item x="71"/>
        <item x="72"/>
        <item x="74"/>
        <item h="1" x="75"/>
        <item x="76"/>
        <item x="78"/>
        <item x="79"/>
        <item x="80"/>
        <item x="81"/>
        <item h="1" x="83"/>
        <item x="89"/>
        <item x="90"/>
        <item h="1" x="91"/>
        <item h="1" x="92"/>
        <item x="93"/>
        <item x="94"/>
        <item x="95"/>
        <item x="96"/>
        <item h="1" x="97"/>
        <item x="98"/>
        <item x="100"/>
        <item x="101"/>
        <item x="102"/>
        <item x="105"/>
        <item x="106"/>
        <item x="107"/>
        <item x="110"/>
        <item x="111"/>
        <item x="112"/>
        <item x="113"/>
        <item x="114"/>
        <item h="1" x="116"/>
        <item x="117"/>
        <item x="118"/>
        <item x="120"/>
        <item x="121"/>
        <item x="123"/>
        <item x="124"/>
        <item x="125"/>
        <item x="127"/>
        <item x="129"/>
        <item x="133"/>
        <item h="1" x="135"/>
        <item x="139"/>
        <item x="141"/>
        <item h="1" x="143"/>
        <item x="145"/>
        <item x="149"/>
        <item x="150"/>
        <item h="1" x="64"/>
        <item x="154"/>
        <item x="156"/>
        <item x="159"/>
        <item x="161"/>
        <item x="163"/>
        <item x="164"/>
        <item x="165"/>
        <item x="166"/>
        <item x="167"/>
        <item x="168"/>
        <item x="170"/>
        <item x="171"/>
        <item x="172"/>
        <item x="174"/>
        <item x="175"/>
        <item x="178"/>
        <item x="179"/>
        <item x="109"/>
        <item x="181"/>
        <item x="182"/>
        <item x="183"/>
        <item x="187"/>
        <item x="188"/>
        <item x="189"/>
        <item x="190"/>
        <item x="191"/>
        <item x="192"/>
        <item x="195"/>
        <item x="196"/>
        <item x="197"/>
        <item x="198"/>
        <item x="200"/>
        <item x="202"/>
        <item x="203"/>
        <item x="15"/>
        <item x="157"/>
        <item h="1" x="199"/>
        <item h="1" x="208"/>
        <item x="210"/>
        <item x="212"/>
        <item x="213"/>
        <item x="214"/>
        <item h="1" x="215"/>
        <item h="1" x="216"/>
        <item h="1" x="211"/>
        <item h="1" x="217"/>
        <item h="1" x="218"/>
        <item h="1" x="219"/>
        <item h="1" x="220"/>
        <item h="1" x="22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multipleItemSelectionAllowed="1" showAll="0">
      <items count="7">
        <item x="0"/>
        <item x="1"/>
        <item x="5"/>
        <item x="3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4">
        <item x="1"/>
        <item x="0"/>
        <item h="1" x="3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2"/>
    <field x="5"/>
  </rowFields>
  <rowItems count="22">
    <i>
      <x/>
      <x v="23"/>
    </i>
    <i>
      <x v="1"/>
      <x v="1"/>
    </i>
    <i r="1">
      <x v="16"/>
    </i>
    <i r="1">
      <x v="39"/>
    </i>
    <i r="1">
      <x v="42"/>
    </i>
    <i r="1">
      <x v="69"/>
    </i>
    <i r="1">
      <x v="75"/>
    </i>
    <i r="1">
      <x v="99"/>
    </i>
    <i r="1">
      <x v="103"/>
    </i>
    <i r="1">
      <x v="107"/>
    </i>
    <i r="1">
      <x v="124"/>
    </i>
    <i r="1">
      <x v="125"/>
    </i>
    <i r="1">
      <x v="127"/>
    </i>
    <i r="1">
      <x v="143"/>
    </i>
    <i r="1">
      <x v="149"/>
    </i>
    <i r="1">
      <x v="160"/>
    </i>
    <i r="1">
      <x v="177"/>
    </i>
    <i r="1">
      <x v="178"/>
    </i>
    <i r="1">
      <x v="179"/>
    </i>
    <i r="1">
      <x v="180"/>
    </i>
    <i r="1">
      <x v="18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hier="-1"/>
  </pageFields>
  <dataFields count="3">
    <dataField name="Suma de Acumulado 2020" fld="32" baseField="0" baseItem="0"/>
    <dataField name="Suma de acumulado 2019" fld="31" baseField="5" baseItem="23"/>
    <dataField name="Promedio de Potencial Share" fld="41" subtotal="average" baseField="5" baseItem="23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E03C96-D8D9-47E3-9853-3DDA2787280E}" name="TablaDinámica8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K28:M107" firstHeaderRow="0" firstDataRow="1" firstDataCol="1"/>
  <pivotFields count="54">
    <pivotField showAll="0"/>
    <pivotField axis="axisRow" showAll="0" sortType="descending">
      <items count="1502">
        <item x="105"/>
        <item x="347"/>
        <item x="253"/>
        <item x="493"/>
        <item x="355"/>
        <item x="135"/>
        <item x="674"/>
        <item x="294"/>
        <item x="447"/>
        <item x="260"/>
        <item x="399"/>
        <item x="643"/>
        <item x="510"/>
        <item x="215"/>
        <item x="136"/>
        <item x="18"/>
        <item x="363"/>
        <item x="844"/>
        <item x="577"/>
        <item x="93"/>
        <item x="1092"/>
        <item x="547"/>
        <item x="259"/>
        <item x="343"/>
        <item x="116"/>
        <item x="212"/>
        <item x="184"/>
        <item x="1173"/>
        <item x="1210"/>
        <item x="1271"/>
        <item x="206"/>
        <item x="353"/>
        <item x="423"/>
        <item x="151"/>
        <item x="571"/>
        <item x="59"/>
        <item x="63"/>
        <item x="940"/>
        <item x="69"/>
        <item x="372"/>
        <item x="536"/>
        <item x="370"/>
        <item x="1228"/>
        <item x="501"/>
        <item x="125"/>
        <item x="499"/>
        <item x="513"/>
        <item x="315"/>
        <item x="554"/>
        <item x="1284"/>
        <item x="846"/>
        <item x="194"/>
        <item x="100"/>
        <item x="102"/>
        <item x="859"/>
        <item x="479"/>
        <item x="224"/>
        <item x="269"/>
        <item x="546"/>
        <item x="244"/>
        <item x="305"/>
        <item x="562"/>
        <item x="534"/>
        <item x="321"/>
        <item x="242"/>
        <item x="150"/>
        <item x="37"/>
        <item x="831"/>
        <item x="216"/>
        <item x="83"/>
        <item x="641"/>
        <item x="585"/>
        <item x="376"/>
        <item x="468"/>
        <item x="1269"/>
        <item x="545"/>
        <item x="173"/>
        <item x="1263"/>
        <item x="552"/>
        <item x="1239"/>
        <item x="335"/>
        <item x="563"/>
        <item x="143"/>
        <item x="418"/>
        <item x="262"/>
        <item x="258"/>
        <item x="679"/>
        <item x="161"/>
        <item x="657"/>
        <item x="521"/>
        <item x="1266"/>
        <item x="245"/>
        <item x="770"/>
        <item x="1145"/>
        <item x="330"/>
        <item x="414"/>
        <item x="516"/>
        <item x="1267"/>
        <item x="1206"/>
        <item x="106"/>
        <item x="441"/>
        <item x="476"/>
        <item x="1180"/>
        <item x="208"/>
        <item x="671"/>
        <item x="439"/>
        <item x="78"/>
        <item x="491"/>
        <item x="285"/>
        <item x="599"/>
        <item x="445"/>
        <item x="67"/>
        <item x="466"/>
        <item x="312"/>
        <item x="409"/>
        <item x="570"/>
        <item x="308"/>
        <item x="252"/>
        <item x="284"/>
        <item x="897"/>
        <item x="182"/>
        <item x="354"/>
        <item x="1216"/>
        <item x="628"/>
        <item x="626"/>
        <item x="141"/>
        <item x="147"/>
        <item x="553"/>
        <item x="108"/>
        <item x="597"/>
        <item x="568"/>
        <item x="1065"/>
        <item x="1209"/>
        <item x="393"/>
        <item x="178"/>
        <item x="1251"/>
        <item x="1230"/>
        <item x="496"/>
        <item x="453"/>
        <item x="475"/>
        <item x="560"/>
        <item x="580"/>
        <item x="473"/>
        <item x="371"/>
        <item x="1243"/>
        <item x="581"/>
        <item x="271"/>
        <item x="159"/>
        <item x="420"/>
        <item x="467"/>
        <item x="440"/>
        <item x="168"/>
        <item x="1204"/>
        <item x="307"/>
        <item x="272"/>
        <item x="612"/>
        <item x="243"/>
        <item x="229"/>
        <item x="358"/>
        <item x="348"/>
        <item x="139"/>
        <item x="395"/>
        <item x="396"/>
        <item x="561"/>
        <item x="377"/>
        <item x="171"/>
        <item x="868"/>
        <item x="3"/>
        <item x="537"/>
        <item x="1238"/>
        <item x="1217"/>
        <item x="160"/>
        <item x="334"/>
        <item x="326"/>
        <item x="130"/>
        <item x="503"/>
        <item x="306"/>
        <item x="608"/>
        <item x="174"/>
        <item x="61"/>
        <item x="528"/>
        <item x="36"/>
        <item x="864"/>
        <item x="172"/>
        <item x="412"/>
        <item x="459"/>
        <item x="1213"/>
        <item x="500"/>
        <item x="463"/>
        <item x="209"/>
        <item x="522"/>
        <item x="1191"/>
        <item x="241"/>
        <item x="89"/>
        <item x="502"/>
        <item x="357"/>
        <item x="5"/>
        <item x="1185"/>
        <item x="133"/>
        <item x="565"/>
        <item x="256"/>
        <item x="65"/>
        <item x="555"/>
        <item x="356"/>
        <item x="478"/>
        <item x="1252"/>
        <item x="239"/>
        <item x="461"/>
        <item x="774"/>
        <item x="0"/>
        <item x="232"/>
        <item x="58"/>
        <item x="183"/>
        <item x="529"/>
        <item x="53"/>
        <item x="645"/>
        <item x="158"/>
        <item x="295"/>
        <item x="32"/>
        <item x="917"/>
        <item x="300"/>
        <item x="181"/>
        <item x="81"/>
        <item x="417"/>
        <item x="197"/>
        <item x="1290"/>
        <item x="132"/>
        <item x="1234"/>
        <item x="214"/>
        <item x="213"/>
        <item x="11"/>
        <item x="592"/>
        <item x="1247"/>
        <item x="257"/>
        <item x="228"/>
        <item x="113"/>
        <item x="566"/>
        <item x="279"/>
        <item x="316"/>
        <item x="378"/>
        <item x="54"/>
        <item x="342"/>
        <item x="625"/>
        <item x="760"/>
        <item x="621"/>
        <item x="1258"/>
        <item x="237"/>
        <item x="35"/>
        <item x="725"/>
        <item x="192"/>
        <item x="47"/>
        <item x="644"/>
        <item x="406"/>
        <item x="589"/>
        <item x="282"/>
        <item x="693"/>
        <item x="145"/>
        <item x="320"/>
        <item x="754"/>
        <item x="162"/>
        <item x="27"/>
        <item x="1254"/>
        <item x="249"/>
        <item x="847"/>
        <item x="397"/>
        <item x="464"/>
        <item x="743"/>
        <item x="471"/>
        <item x="7"/>
        <item x="304"/>
        <item x="505"/>
        <item x="1199"/>
        <item x="350"/>
        <item x="107"/>
        <item x="25"/>
        <item x="142"/>
        <item x="1288"/>
        <item x="1231"/>
        <item x="55"/>
        <item x="386"/>
        <item x="489"/>
        <item x="1273"/>
        <item x="323"/>
        <item x="840"/>
        <item x="1192"/>
        <item x="1253"/>
        <item x="77"/>
        <item x="29"/>
        <item x="1222"/>
        <item x="425"/>
        <item x="1221"/>
        <item x="333"/>
        <item x="121"/>
        <item x="19"/>
        <item x="92"/>
        <item x="446"/>
        <item x="301"/>
        <item x="336"/>
        <item x="13"/>
        <item x="233"/>
        <item x="429"/>
        <item x="351"/>
        <item x="452"/>
        <item x="175"/>
        <item x="390"/>
        <item x="843"/>
        <item x="583"/>
        <item x="193"/>
        <item x="338"/>
        <item x="14"/>
        <item x="1265"/>
        <item x="1246"/>
        <item x="454"/>
        <item x="1279"/>
        <item x="564"/>
        <item x="584"/>
        <item x="66"/>
        <item x="842"/>
        <item x="123"/>
        <item x="544"/>
        <item x="120"/>
        <item x="1195"/>
        <item x="337"/>
        <item x="669"/>
        <item x="75"/>
        <item x="432"/>
        <item x="1194"/>
        <item x="867"/>
        <item x="341"/>
        <item x="460"/>
        <item x="391"/>
        <item x="362"/>
        <item x="533"/>
        <item x="74"/>
        <item x="138"/>
        <item x="331"/>
        <item x="1248"/>
        <item x="596"/>
        <item x="1261"/>
        <item x="519"/>
        <item x="179"/>
        <item x="16"/>
        <item x="12"/>
        <item x="408"/>
        <item x="498"/>
        <item x="346"/>
        <item x="841"/>
        <item x="1223"/>
        <item x="202"/>
        <item x="24"/>
        <item x="84"/>
        <item x="1233"/>
        <item x="569"/>
        <item x="1197"/>
        <item x="618"/>
        <item x="1275"/>
        <item x="551"/>
        <item x="381"/>
        <item x="198"/>
        <item x="201"/>
        <item x="512"/>
        <item x="750"/>
        <item x="474"/>
        <item x="421"/>
        <item x="95"/>
        <item x="97"/>
        <item x="1264"/>
        <item x="246"/>
        <item x="653"/>
        <item x="450"/>
        <item x="1227"/>
        <item x="324"/>
        <item x="443"/>
        <item x="574"/>
        <item x="254"/>
        <item x="117"/>
        <item x="385"/>
        <item x="28"/>
        <item x="46"/>
        <item x="449"/>
        <item x="594"/>
        <item x="487"/>
        <item x="509"/>
        <item x="248"/>
        <item x="455"/>
        <item x="508"/>
        <item x="675"/>
        <item x="238"/>
        <item x="1189"/>
        <item x="389"/>
        <item x="610"/>
        <item x="1198"/>
        <item x="433"/>
        <item x="196"/>
        <item x="188"/>
        <item x="504"/>
        <item x="126"/>
        <item x="31"/>
        <item x="280"/>
        <item x="166"/>
        <item x="437"/>
        <item x="434"/>
        <item x="155"/>
        <item x="275"/>
        <item x="1188"/>
        <item x="114"/>
        <item x="156"/>
        <item x="235"/>
        <item x="20"/>
        <item x="327"/>
        <item x="1270"/>
        <item x="936"/>
        <item x="39"/>
        <item x="490"/>
        <item x="41"/>
        <item x="435"/>
        <item x="517"/>
        <item x="990"/>
        <item x="220"/>
        <item x="21"/>
        <item x="48"/>
        <item x="836"/>
        <item x="1272"/>
        <item x="988"/>
        <item x="394"/>
        <item x="127"/>
        <item x="711"/>
        <item x="891"/>
        <item x="590"/>
        <item x="227"/>
        <item x="96"/>
        <item x="146"/>
        <item x="411"/>
        <item x="573"/>
        <item x="410"/>
        <item x="916"/>
        <item x="264"/>
        <item x="579"/>
        <item x="541"/>
        <item x="90"/>
        <item x="524"/>
        <item x="247"/>
        <item x="103"/>
        <item x="86"/>
        <item x="548"/>
        <item x="404"/>
        <item x="431"/>
        <item x="15"/>
        <item x="169"/>
        <item x="22"/>
        <item x="648"/>
        <item x="140"/>
        <item x="52"/>
        <item x="250"/>
        <item x="340"/>
        <item x="165"/>
        <item x="515"/>
        <item x="283"/>
        <item x="763"/>
        <item x="1277"/>
        <item x="576"/>
        <item x="1071"/>
        <item x="368"/>
        <item x="972"/>
        <item x="273"/>
        <item x="486"/>
        <item x="251"/>
        <item x="1163"/>
        <item x="110"/>
        <item x="230"/>
        <item x="488"/>
        <item x="683"/>
        <item x="627"/>
        <item x="436"/>
        <item x="51"/>
        <item x="567"/>
        <item x="586"/>
        <item x="111"/>
        <item x="2"/>
        <item x="180"/>
        <item x="112"/>
        <item x="634"/>
        <item x="302"/>
        <item x="298"/>
        <item x="131"/>
        <item x="231"/>
        <item x="398"/>
        <item x="1203"/>
        <item x="6"/>
        <item x="636"/>
        <item x="345"/>
        <item x="477"/>
        <item x="543"/>
        <item x="195"/>
        <item x="1249"/>
        <item x="558"/>
        <item x="588"/>
        <item x="293"/>
        <item x="164"/>
        <item x="1208"/>
        <item x="559"/>
        <item x="422"/>
        <item x="314"/>
        <item x="339"/>
        <item x="34"/>
        <item x="1286"/>
        <item x="236"/>
        <item x="587"/>
        <item x="332"/>
        <item x="611"/>
        <item x="344"/>
        <item x="185"/>
        <item x="525"/>
        <item x="360"/>
        <item x="465"/>
        <item x="38"/>
        <item x="1285"/>
        <item x="444"/>
        <item x="80"/>
        <item x="591"/>
        <item x="514"/>
        <item x="373"/>
        <item x="163"/>
        <item x="403"/>
        <item x="91"/>
        <item x="286"/>
        <item x="405"/>
        <item x="1287"/>
        <item x="128"/>
        <item x="325"/>
        <item x="550"/>
        <item x="480"/>
        <item x="144"/>
        <item x="292"/>
        <item x="177"/>
        <item x="416"/>
        <item x="572"/>
        <item x="937"/>
        <item x="518"/>
        <item x="50"/>
        <item x="407"/>
        <item x="352"/>
        <item x="845"/>
        <item x="1219"/>
        <item x="419"/>
        <item x="828"/>
        <item x="646"/>
        <item x="261"/>
        <item x="329"/>
        <item x="88"/>
        <item x="70"/>
        <item x="71"/>
        <item x="204"/>
        <item x="765"/>
        <item x="303"/>
        <item x="635"/>
        <item x="448"/>
        <item x="1500"/>
        <item x="10"/>
        <item x="26"/>
        <item x="33"/>
        <item x="43"/>
        <item x="44"/>
        <item x="56"/>
        <item x="57"/>
        <item x="60"/>
        <item x="62"/>
        <item x="73"/>
        <item x="76"/>
        <item x="79"/>
        <item x="82"/>
        <item x="104"/>
        <item x="122"/>
        <item x="124"/>
        <item x="137"/>
        <item x="153"/>
        <item x="157"/>
        <item x="176"/>
        <item x="187"/>
        <item x="199"/>
        <item x="200"/>
        <item x="203"/>
        <item x="210"/>
        <item x="217"/>
        <item x="219"/>
        <item x="221"/>
        <item x="222"/>
        <item x="223"/>
        <item x="225"/>
        <item x="226"/>
        <item x="265"/>
        <item x="267"/>
        <item x="268"/>
        <item x="276"/>
        <item x="277"/>
        <item x="281"/>
        <item x="288"/>
        <item x="289"/>
        <item x="291"/>
        <item x="296"/>
        <item x="317"/>
        <item x="318"/>
        <item x="322"/>
        <item x="328"/>
        <item x="349"/>
        <item x="359"/>
        <item x="361"/>
        <item x="365"/>
        <item x="366"/>
        <item x="367"/>
        <item x="374"/>
        <item x="375"/>
        <item x="380"/>
        <item x="384"/>
        <item x="413"/>
        <item x="415"/>
        <item x="424"/>
        <item x="426"/>
        <item x="427"/>
        <item x="442"/>
        <item x="456"/>
        <item x="469"/>
        <item x="470"/>
        <item x="483"/>
        <item x="484"/>
        <item x="497"/>
        <item x="506"/>
        <item x="511"/>
        <item x="523"/>
        <item x="526"/>
        <item x="527"/>
        <item x="531"/>
        <item x="532"/>
        <item x="535"/>
        <item x="538"/>
        <item x="539"/>
        <item x="542"/>
        <item x="549"/>
        <item x="557"/>
        <item x="582"/>
        <item x="595"/>
        <item x="598"/>
        <item x="600"/>
        <item x="601"/>
        <item x="602"/>
        <item x="603"/>
        <item x="604"/>
        <item x="605"/>
        <item x="606"/>
        <item x="607"/>
        <item x="613"/>
        <item x="614"/>
        <item x="615"/>
        <item x="616"/>
        <item x="619"/>
        <item x="620"/>
        <item x="622"/>
        <item x="623"/>
        <item x="624"/>
        <item x="629"/>
        <item x="630"/>
        <item x="631"/>
        <item x="632"/>
        <item x="633"/>
        <item x="637"/>
        <item x="639"/>
        <item x="640"/>
        <item x="642"/>
        <item x="647"/>
        <item x="649"/>
        <item x="650"/>
        <item x="651"/>
        <item x="652"/>
        <item x="654"/>
        <item x="655"/>
        <item x="656"/>
        <item x="658"/>
        <item x="659"/>
        <item x="660"/>
        <item x="661"/>
        <item x="663"/>
        <item x="664"/>
        <item x="665"/>
        <item x="666"/>
        <item x="667"/>
        <item x="668"/>
        <item x="670"/>
        <item x="672"/>
        <item x="673"/>
        <item x="676"/>
        <item x="677"/>
        <item x="678"/>
        <item x="680"/>
        <item x="681"/>
        <item x="682"/>
        <item x="684"/>
        <item x="685"/>
        <item x="686"/>
        <item x="687"/>
        <item x="688"/>
        <item x="689"/>
        <item x="690"/>
        <item x="691"/>
        <item x="692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10"/>
        <item x="712"/>
        <item x="714"/>
        <item x="715"/>
        <item x="716"/>
        <item x="718"/>
        <item x="719"/>
        <item x="720"/>
        <item x="721"/>
        <item x="722"/>
        <item x="723"/>
        <item x="724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4"/>
        <item x="745"/>
        <item x="746"/>
        <item x="747"/>
        <item x="748"/>
        <item x="749"/>
        <item x="751"/>
        <item x="752"/>
        <item x="753"/>
        <item x="755"/>
        <item x="756"/>
        <item x="757"/>
        <item x="758"/>
        <item x="759"/>
        <item x="764"/>
        <item x="767"/>
        <item x="768"/>
        <item x="769"/>
        <item x="771"/>
        <item x="772"/>
        <item x="773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9"/>
        <item x="830"/>
        <item x="832"/>
        <item x="833"/>
        <item x="835"/>
        <item x="837"/>
        <item x="838"/>
        <item x="839"/>
        <item x="848"/>
        <item x="849"/>
        <item x="850"/>
        <item x="851"/>
        <item x="852"/>
        <item x="853"/>
        <item x="854"/>
        <item x="855"/>
        <item x="856"/>
        <item x="857"/>
        <item x="860"/>
        <item x="861"/>
        <item x="863"/>
        <item x="865"/>
        <item x="866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5"/>
        <item x="886"/>
        <item x="887"/>
        <item x="888"/>
        <item x="889"/>
        <item x="890"/>
        <item x="892"/>
        <item x="893"/>
        <item x="894"/>
        <item x="895"/>
        <item x="896"/>
        <item x="898"/>
        <item x="899"/>
        <item x="900"/>
        <item x="901"/>
        <item x="903"/>
        <item x="904"/>
        <item x="905"/>
        <item x="906"/>
        <item x="907"/>
        <item x="908"/>
        <item x="909"/>
        <item x="911"/>
        <item x="912"/>
        <item x="913"/>
        <item x="914"/>
        <item x="915"/>
        <item x="918"/>
        <item x="919"/>
        <item x="920"/>
        <item x="921"/>
        <item x="922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8"/>
        <item x="939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4"/>
        <item x="985"/>
        <item x="986"/>
        <item x="987"/>
        <item x="989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6"/>
        <item x="1007"/>
        <item x="1008"/>
        <item x="1009"/>
        <item x="1010"/>
        <item x="1011"/>
        <item x="1012"/>
        <item x="1013"/>
        <item x="1014"/>
        <item x="1015"/>
        <item x="1017"/>
        <item x="1018"/>
        <item x="1019"/>
        <item x="1020"/>
        <item x="1021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6"/>
        <item x="1047"/>
        <item x="1048"/>
        <item x="1049"/>
        <item x="1050"/>
        <item x="1051"/>
        <item x="1052"/>
        <item x="1053"/>
        <item x="1054"/>
        <item x="1056"/>
        <item x="1057"/>
        <item x="1058"/>
        <item x="1059"/>
        <item x="1060"/>
        <item x="1062"/>
        <item x="1063"/>
        <item x="1064"/>
        <item x="1066"/>
        <item x="1067"/>
        <item x="1069"/>
        <item x="1072"/>
        <item x="1074"/>
        <item x="1075"/>
        <item x="1076"/>
        <item x="1077"/>
        <item x="1078"/>
        <item x="1079"/>
        <item x="1080"/>
        <item x="1081"/>
        <item x="1082"/>
        <item x="1083"/>
        <item x="1085"/>
        <item x="1086"/>
        <item x="1088"/>
        <item x="1089"/>
        <item x="1091"/>
        <item x="1093"/>
        <item x="1094"/>
        <item x="1095"/>
        <item x="1096"/>
        <item x="1097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6"/>
        <item x="1137"/>
        <item x="1138"/>
        <item x="1139"/>
        <item x="1140"/>
        <item x="1141"/>
        <item x="1142"/>
        <item x="1143"/>
        <item x="1144"/>
        <item x="1146"/>
        <item x="1147"/>
        <item x="1148"/>
        <item x="1150"/>
        <item x="1151"/>
        <item x="1153"/>
        <item x="1154"/>
        <item x="1155"/>
        <item x="1156"/>
        <item x="1157"/>
        <item x="1158"/>
        <item x="1159"/>
        <item x="1160"/>
        <item x="1161"/>
        <item x="1162"/>
        <item x="1164"/>
        <item x="1165"/>
        <item x="1167"/>
        <item x="1168"/>
        <item x="1169"/>
        <item x="1170"/>
        <item x="1171"/>
        <item x="1174"/>
        <item x="1175"/>
        <item x="1176"/>
        <item x="1177"/>
        <item x="1178"/>
        <item x="1179"/>
        <item x="1184"/>
        <item x="1186"/>
        <item x="1187"/>
        <item x="1190"/>
        <item x="1193"/>
        <item x="1196"/>
        <item x="1200"/>
        <item x="1220"/>
        <item x="1262"/>
        <item x="1291"/>
        <item x="1292"/>
        <item x="1294"/>
        <item x="1295"/>
        <item x="1296"/>
        <item x="1297"/>
        <item x="1298"/>
        <item x="1300"/>
        <item x="1301"/>
        <item x="1302"/>
        <item x="1304"/>
        <item x="1305"/>
        <item x="1306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"/>
        <item x="4"/>
        <item x="8"/>
        <item x="9"/>
        <item x="17"/>
        <item x="23"/>
        <item x="30"/>
        <item x="42"/>
        <item x="45"/>
        <item x="49"/>
        <item x="64"/>
        <item x="68"/>
        <item x="72"/>
        <item x="85"/>
        <item x="87"/>
        <item x="94"/>
        <item x="98"/>
        <item x="99"/>
        <item x="101"/>
        <item x="109"/>
        <item x="118"/>
        <item x="119"/>
        <item x="129"/>
        <item x="134"/>
        <item x="148"/>
        <item x="149"/>
        <item x="152"/>
        <item x="154"/>
        <item x="167"/>
        <item x="170"/>
        <item x="186"/>
        <item x="189"/>
        <item x="190"/>
        <item x="191"/>
        <item x="205"/>
        <item x="207"/>
        <item x="211"/>
        <item x="218"/>
        <item x="234"/>
        <item x="240"/>
        <item x="255"/>
        <item x="263"/>
        <item x="266"/>
        <item x="270"/>
        <item x="274"/>
        <item x="278"/>
        <item x="287"/>
        <item x="290"/>
        <item x="297"/>
        <item x="299"/>
        <item x="309"/>
        <item x="310"/>
        <item x="311"/>
        <item x="313"/>
        <item x="319"/>
        <item x="364"/>
        <item x="379"/>
        <item x="382"/>
        <item x="383"/>
        <item x="387"/>
        <item x="388"/>
        <item x="392"/>
        <item x="400"/>
        <item x="401"/>
        <item x="402"/>
        <item x="428"/>
        <item x="430"/>
        <item x="438"/>
        <item x="451"/>
        <item x="457"/>
        <item x="458"/>
        <item x="462"/>
        <item x="472"/>
        <item x="481"/>
        <item x="482"/>
        <item x="485"/>
        <item x="492"/>
        <item x="494"/>
        <item x="495"/>
        <item x="520"/>
        <item x="530"/>
        <item x="540"/>
        <item x="556"/>
        <item x="575"/>
        <item x="578"/>
        <item x="593"/>
        <item x="609"/>
        <item x="617"/>
        <item x="638"/>
        <item x="662"/>
        <item x="709"/>
        <item x="713"/>
        <item x="717"/>
        <item x="761"/>
        <item x="762"/>
        <item x="766"/>
        <item x="775"/>
        <item x="834"/>
        <item x="858"/>
        <item x="862"/>
        <item x="883"/>
        <item x="884"/>
        <item x="902"/>
        <item x="910"/>
        <item x="923"/>
        <item x="957"/>
        <item x="983"/>
        <item x="1005"/>
        <item x="1016"/>
        <item x="1022"/>
        <item x="1023"/>
        <item x="1045"/>
        <item x="1055"/>
        <item x="1061"/>
        <item x="1070"/>
        <item x="1073"/>
        <item x="1084"/>
        <item x="1087"/>
        <item x="1090"/>
        <item x="1098"/>
        <item x="1135"/>
        <item x="1149"/>
        <item x="1152"/>
        <item x="1166"/>
        <item x="1172"/>
        <item x="1181"/>
        <item x="1182"/>
        <item x="1183"/>
        <item x="1068"/>
        <item x="1201"/>
        <item x="1202"/>
        <item x="1205"/>
        <item x="1207"/>
        <item x="1211"/>
        <item x="1212"/>
        <item x="1214"/>
        <item x="1215"/>
        <item x="1218"/>
        <item x="1224"/>
        <item x="1225"/>
        <item x="1226"/>
        <item x="1229"/>
        <item x="1232"/>
        <item x="1235"/>
        <item x="1236"/>
        <item x="1237"/>
        <item x="1240"/>
        <item x="1241"/>
        <item x="1242"/>
        <item x="1244"/>
        <item x="1245"/>
        <item x="1250"/>
        <item x="1255"/>
        <item x="1256"/>
        <item x="1257"/>
        <item x="1259"/>
        <item x="1260"/>
        <item x="1268"/>
        <item x="1274"/>
        <item x="1276"/>
        <item x="1278"/>
        <item x="1280"/>
        <item x="1281"/>
        <item x="1282"/>
        <item x="1283"/>
        <item x="1289"/>
        <item x="1293"/>
        <item x="1299"/>
        <item x="1303"/>
        <item x="1307"/>
        <item x="1308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507"/>
        <item x="1344"/>
        <item x="1345"/>
        <item x="1346"/>
        <item x="1347"/>
        <item x="1348"/>
        <item x="1349"/>
        <item x="1350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40"/>
        <item x="1351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60"/>
        <item x="1462"/>
        <item x="1463"/>
        <item x="1464"/>
        <item x="369"/>
        <item x="1418"/>
        <item x="1459"/>
        <item x="1461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15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3">
        <item h="1" x="10"/>
        <item h="1" x="7"/>
        <item h="1" x="0"/>
        <item h="1" x="9"/>
        <item h="1" x="6"/>
        <item h="1" x="3"/>
        <item h="1" x="2"/>
        <item h="1" x="1"/>
        <item x="5"/>
        <item h="1" x="8"/>
        <item h="1" x="4"/>
        <item h="1" x="11"/>
        <item t="default"/>
      </items>
    </pivotField>
    <pivotField showAll="0">
      <items count="6">
        <item h="1" x="3"/>
        <item x="0"/>
        <item h="1" x="1"/>
        <item h="1" x="2"/>
        <item h="1" x="4"/>
        <item t="default"/>
      </items>
    </pivotField>
    <pivotField showAll="0"/>
    <pivotField showAll="0">
      <items count="7">
        <item x="3"/>
        <item x="2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" showAll="0"/>
    <pivotField dataField="1"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79">
    <i>
      <x v="1280"/>
    </i>
    <i>
      <x v="449"/>
    </i>
    <i>
      <x v="349"/>
    </i>
    <i>
      <x v="38"/>
    </i>
    <i>
      <x v="1200"/>
    </i>
    <i>
      <x v="149"/>
    </i>
    <i>
      <x v="1229"/>
    </i>
    <i>
      <x v="233"/>
    </i>
    <i>
      <x v="112"/>
    </i>
    <i>
      <x v="1318"/>
    </i>
    <i>
      <x v="536"/>
    </i>
    <i>
      <x v="3"/>
    </i>
    <i>
      <x v="67"/>
    </i>
    <i>
      <x v="514"/>
    </i>
    <i>
      <x v="242"/>
    </i>
    <i>
      <x v="225"/>
    </i>
    <i>
      <x v="1347"/>
    </i>
    <i>
      <x v="401"/>
    </i>
    <i>
      <x v="1199"/>
    </i>
    <i>
      <x v="143"/>
    </i>
    <i>
      <x v="437"/>
    </i>
    <i>
      <x v="433"/>
    </i>
    <i>
      <x v="1223"/>
    </i>
    <i>
      <x v="1440"/>
    </i>
    <i>
      <x v="1398"/>
    </i>
    <i>
      <x v="141"/>
    </i>
    <i>
      <x v="325"/>
    </i>
    <i>
      <x v="363"/>
    </i>
    <i>
      <x v="257"/>
    </i>
    <i>
      <x v="259"/>
    </i>
    <i>
      <x v="1123"/>
    </i>
    <i>
      <x v="224"/>
    </i>
    <i>
      <x v="1224"/>
    </i>
    <i>
      <x v="282"/>
    </i>
    <i>
      <x v="502"/>
    </i>
    <i>
      <x v="1278"/>
    </i>
    <i>
      <x v="1387"/>
    </i>
    <i>
      <x v="238"/>
    </i>
    <i>
      <x v="1397"/>
    </i>
    <i>
      <x v="113"/>
    </i>
    <i>
      <x v="1434"/>
    </i>
    <i>
      <x v="226"/>
    </i>
    <i>
      <x v="1169"/>
    </i>
    <i>
      <x v="147"/>
    </i>
    <i>
      <x v="170"/>
    </i>
    <i>
      <x v="552"/>
    </i>
    <i>
      <x v="1320"/>
    </i>
    <i>
      <x v="1127"/>
    </i>
    <i>
      <x v="47"/>
    </i>
    <i>
      <x v="1460"/>
    </i>
    <i>
      <x v="371"/>
    </i>
    <i>
      <x v="115"/>
    </i>
    <i>
      <x v="174"/>
    </i>
    <i>
      <x v="434"/>
    </i>
    <i>
      <x v="1248"/>
    </i>
    <i>
      <x v="1430"/>
    </i>
    <i>
      <x v="1459"/>
    </i>
    <i>
      <x v="373"/>
    </i>
    <i>
      <x v="1289"/>
    </i>
    <i>
      <x v="484"/>
    </i>
    <i>
      <x v="18"/>
    </i>
    <i>
      <x v="192"/>
    </i>
    <i>
      <x v="1222"/>
    </i>
    <i>
      <x v="206"/>
    </i>
    <i>
      <x v="355"/>
    </i>
    <i>
      <x v="1416"/>
    </i>
    <i>
      <x v="1187"/>
    </i>
    <i>
      <x v="1389"/>
    </i>
    <i>
      <x v="460"/>
    </i>
    <i>
      <x v="537"/>
    </i>
    <i>
      <x v="1250"/>
    </i>
    <i>
      <x v="1198"/>
    </i>
    <i>
      <x v="1230"/>
    </i>
    <i>
      <x v="63"/>
    </i>
    <i>
      <x v="32"/>
    </i>
    <i>
      <x v="1495"/>
    </i>
    <i>
      <x v="1168"/>
    </i>
    <i>
      <x v="528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Acumulado 2020" fld="32" baseField="0" baseItem="0"/>
    <dataField name="Suma de acumulado 2019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99083F-FF50-4D11-A359-46EFEC812758}" name="TablaDinámica1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E31:AH54" firstHeaderRow="0" firstDataRow="1" firstDataCol="2" rowPageCount="1" colPageCount="1"/>
  <pivotFields count="54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13">
        <item h="1" x="10"/>
        <item h="1" x="7"/>
        <item h="1" x="0"/>
        <item h="1" x="9"/>
        <item h="1" x="6"/>
        <item h="1" x="3"/>
        <item h="1" x="2"/>
        <item h="1" x="1"/>
        <item x="5"/>
        <item h="1" x="8"/>
        <item h="1" x="4"/>
        <item h="1"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6">
        <item h="1" x="3"/>
        <item x="0"/>
        <item h="1" x="1"/>
        <item h="1" x="2"/>
        <item h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23">
        <item x="158"/>
        <item x="73"/>
        <item x="56"/>
        <item x="128"/>
        <item x="119"/>
        <item h="1" x="69"/>
        <item h="1" x="85"/>
        <item x="126"/>
        <item x="137"/>
        <item x="99"/>
        <item h="1" x="30"/>
        <item x="108"/>
        <item x="22"/>
        <item x="131"/>
        <item x="70"/>
        <item x="40"/>
        <item x="207"/>
        <item x="68"/>
        <item x="115"/>
        <item x="185"/>
        <item x="132"/>
        <item h="1" x="18"/>
        <item x="65"/>
        <item x="3"/>
        <item h="1" x="11"/>
        <item x="205"/>
        <item h="1" x="53"/>
        <item x="180"/>
        <item h="1" x="36"/>
        <item x="88"/>
        <item x="9"/>
        <item h="1" x="32"/>
        <item x="204"/>
        <item h="1" x="20"/>
        <item h="1" x="169"/>
        <item x="37"/>
        <item h="1" x="46"/>
        <item x="162"/>
        <item x="136"/>
        <item x="77"/>
        <item x="155"/>
        <item h="1" x="2"/>
        <item x="45"/>
        <item x="206"/>
        <item h="1" x="52"/>
        <item x="160"/>
        <item x="28"/>
        <item x="138"/>
        <item x="42"/>
        <item x="147"/>
        <item h="1" x="27"/>
        <item x="122"/>
        <item h="1" x="38"/>
        <item x="151"/>
        <item x="130"/>
        <item x="12"/>
        <item h="1" x="39"/>
        <item h="1" x="13"/>
        <item x="54"/>
        <item x="44"/>
        <item x="153"/>
        <item x="184"/>
        <item x="152"/>
        <item x="148"/>
        <item x="84"/>
        <item h="1" x="29"/>
        <item h="1" x="7"/>
        <item x="23"/>
        <item h="1" x="49"/>
        <item x="140"/>
        <item x="176"/>
        <item h="1" x="5"/>
        <item x="14"/>
        <item x="103"/>
        <item x="21"/>
        <item x="146"/>
        <item x="34"/>
        <item x="134"/>
        <item x="82"/>
        <item h="1" x="17"/>
        <item h="1" x="6"/>
        <item h="1" x="10"/>
        <item x="209"/>
        <item x="87"/>
        <item x="104"/>
        <item h="1" x="67"/>
        <item h="1" x="8"/>
        <item x="86"/>
        <item x="177"/>
        <item h="1" x="0"/>
        <item x="142"/>
        <item x="222"/>
        <item x="144"/>
        <item x="173"/>
        <item x="186"/>
        <item x="193"/>
        <item x="194"/>
        <item x="201"/>
        <item x="1"/>
        <item x="4"/>
        <item x="16"/>
        <item x="19"/>
        <item h="1" x="24"/>
        <item x="25"/>
        <item h="1" x="26"/>
        <item x="31"/>
        <item x="33"/>
        <item x="35"/>
        <item x="41"/>
        <item h="1" x="43"/>
        <item x="47"/>
        <item h="1" x="48"/>
        <item x="50"/>
        <item h="1" x="51"/>
        <item x="55"/>
        <item x="57"/>
        <item x="58"/>
        <item x="59"/>
        <item x="60"/>
        <item h="1" x="61"/>
        <item x="62"/>
        <item x="63"/>
        <item h="1" x="66"/>
        <item x="71"/>
        <item x="72"/>
        <item x="74"/>
        <item h="1" x="75"/>
        <item x="76"/>
        <item x="78"/>
        <item x="79"/>
        <item x="80"/>
        <item x="81"/>
        <item h="1" x="83"/>
        <item x="89"/>
        <item x="90"/>
        <item h="1" x="91"/>
        <item x="92"/>
        <item x="93"/>
        <item x="94"/>
        <item x="95"/>
        <item x="96"/>
        <item h="1" x="97"/>
        <item x="98"/>
        <item x="100"/>
        <item x="101"/>
        <item x="102"/>
        <item x="105"/>
        <item x="106"/>
        <item x="107"/>
        <item x="110"/>
        <item x="111"/>
        <item x="112"/>
        <item x="113"/>
        <item x="114"/>
        <item h="1" x="116"/>
        <item x="117"/>
        <item x="118"/>
        <item x="120"/>
        <item x="121"/>
        <item x="123"/>
        <item x="124"/>
        <item x="125"/>
        <item x="127"/>
        <item x="129"/>
        <item x="133"/>
        <item h="1" x="135"/>
        <item x="139"/>
        <item x="141"/>
        <item h="1" x="143"/>
        <item x="145"/>
        <item x="149"/>
        <item x="150"/>
        <item h="1" x="64"/>
        <item x="154"/>
        <item x="156"/>
        <item x="159"/>
        <item x="161"/>
        <item x="163"/>
        <item x="164"/>
        <item x="165"/>
        <item x="166"/>
        <item x="167"/>
        <item x="168"/>
        <item x="170"/>
        <item x="171"/>
        <item x="172"/>
        <item x="174"/>
        <item x="175"/>
        <item x="178"/>
        <item x="179"/>
        <item x="109"/>
        <item x="181"/>
        <item x="182"/>
        <item x="183"/>
        <item x="187"/>
        <item x="188"/>
        <item x="189"/>
        <item x="190"/>
        <item x="191"/>
        <item x="192"/>
        <item x="195"/>
        <item x="196"/>
        <item x="197"/>
        <item x="198"/>
        <item x="200"/>
        <item x="202"/>
        <item x="203"/>
        <item x="15"/>
        <item x="157"/>
        <item h="1" x="199"/>
        <item h="1" x="208"/>
        <item x="210"/>
        <item x="212"/>
        <item x="213"/>
        <item x="214"/>
        <item x="215"/>
        <item x="216"/>
        <item x="211"/>
        <item x="217"/>
        <item x="218"/>
        <item x="219"/>
        <item x="220"/>
        <item x="2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multipleItemSelectionAllowed="1" showAll="0">
      <items count="7">
        <item x="0"/>
        <item x="1"/>
        <item x="5"/>
        <item x="3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4">
        <item x="1"/>
        <item x="0"/>
        <item h="1" x="3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2"/>
    <field x="5"/>
  </rowFields>
  <rowItems count="23">
    <i>
      <x/>
      <x v="23"/>
    </i>
    <i>
      <x v="1"/>
      <x v="1"/>
    </i>
    <i r="1">
      <x v="16"/>
    </i>
    <i r="1">
      <x v="39"/>
    </i>
    <i r="1">
      <x v="42"/>
    </i>
    <i r="1">
      <x v="69"/>
    </i>
    <i r="1">
      <x v="75"/>
    </i>
    <i r="1">
      <x v="99"/>
    </i>
    <i r="1">
      <x v="103"/>
    </i>
    <i r="1">
      <x v="107"/>
    </i>
    <i r="1">
      <x v="124"/>
    </i>
    <i r="1">
      <x v="125"/>
    </i>
    <i r="1">
      <x v="127"/>
    </i>
    <i r="1">
      <x v="143"/>
    </i>
    <i r="1">
      <x v="149"/>
    </i>
    <i r="1">
      <x v="160"/>
    </i>
    <i r="1">
      <x v="177"/>
    </i>
    <i r="1">
      <x v="178"/>
    </i>
    <i r="1">
      <x v="179"/>
    </i>
    <i r="1">
      <x v="180"/>
    </i>
    <i r="1">
      <x v="181"/>
    </i>
    <i r="1">
      <x v="216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Promedio de Potencial mes anterior" fld="43" subtotal="average" baseField="5" baseItem="23" numFmtId="164"/>
    <dataField name="Suma de Venta mes anterior" fld="45" baseField="5" baseItem="23"/>
  </dataFields>
  <formats count="1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06B071-1DB5-4B8E-906D-E9F01203F00D}" name="TablaDinámica12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W3:AY5" firstHeaderRow="0" firstDataRow="1" firstDataCol="1" rowPageCount="1" colPageCount="1"/>
  <pivotFields count="54">
    <pivotField showAll="0"/>
    <pivotField showAll="0"/>
    <pivotField showAll="0"/>
    <pivotField axis="axisPage" multipleItemSelectionAllowed="1" showAll="0">
      <items count="13">
        <item h="1" x="10"/>
        <item h="1" x="7"/>
        <item h="1" x="9"/>
        <item h="1" x="6"/>
        <item h="1" x="3"/>
        <item h="1" x="2"/>
        <item x="5"/>
        <item h="1" x="8"/>
        <item h="1" x="4"/>
        <item h="1" x="11"/>
        <item h="1" x="0"/>
        <item h="1" x="1"/>
        <item t="default"/>
      </items>
    </pivotField>
    <pivotField showAll="0">
      <items count="6">
        <item h="1" x="3"/>
        <item x="0"/>
        <item h="1" x="1"/>
        <item h="1" x="2"/>
        <item h="1" x="4"/>
        <item t="default"/>
      </items>
    </pivotField>
    <pivotField axis="axisRow" showAll="0">
      <items count="224">
        <item h="1" x="158"/>
        <item h="1" x="73"/>
        <item h="1" x="144"/>
        <item h="1" x="56"/>
        <item h="1" x="161"/>
        <item h="1" x="128"/>
        <item h="1" x="119"/>
        <item h="1" x="192"/>
        <item h="1" x="69"/>
        <item h="1" x="85"/>
        <item h="1" x="109"/>
        <item h="1" x="126"/>
        <item h="1" x="137"/>
        <item h="1" x="101"/>
        <item h="1" x="15"/>
        <item h="1" x="99"/>
        <item x="30"/>
        <item h="1" x="79"/>
        <item h="1" x="94"/>
        <item h="1" x="108"/>
        <item x="22"/>
        <item h="1" x="131"/>
        <item h="1" x="70"/>
        <item h="1" x="40"/>
        <item h="1" x="173"/>
        <item h="1" x="143"/>
        <item h="1" x="207"/>
        <item h="1" x="68"/>
        <item h="1" x="115"/>
        <item h="1" x="24"/>
        <item h="1" x="185"/>
        <item h="1" x="132"/>
        <item h="1" x="80"/>
        <item h="1" x="106"/>
        <item h="1" x="57"/>
        <item h="1" x="170"/>
        <item h="1" x="172"/>
        <item h="1" x="41"/>
        <item h="1" x="18"/>
        <item h="1" x="65"/>
        <item h="1" x="3"/>
        <item h="1" x="71"/>
        <item h="1" x="74"/>
        <item h="1" x="43"/>
        <item h="1" x="11"/>
        <item h="1" x="205"/>
        <item h="1" x="116"/>
        <item x="53"/>
        <item h="1" x="180"/>
        <item h="1" x="36"/>
        <item h="1" x="76"/>
        <item h="1" x="123"/>
        <item h="1" x="66"/>
        <item h="1" x="121"/>
        <item h="1" x="149"/>
        <item h="1" x="114"/>
        <item h="1" x="190"/>
        <item h="1" x="88"/>
        <item h="1" x="102"/>
        <item h="1" x="9"/>
        <item h="1" x="113"/>
        <item h="1" x="32"/>
        <item h="1" x="204"/>
        <item h="1" x="95"/>
        <item h="1" x="20"/>
        <item h="1" x="169"/>
        <item h="1" x="164"/>
        <item h="1" x="37"/>
        <item h="1" x="46"/>
        <item h="1" x="165"/>
        <item h="1" x="72"/>
        <item h="1" x="162"/>
        <item h="1" x="136"/>
        <item h="1" x="77"/>
        <item h="1" x="159"/>
        <item h="1" x="194"/>
        <item h="1" x="118"/>
        <item h="1" x="100"/>
        <item h="1" x="155"/>
        <item x="2"/>
        <item h="1" x="45"/>
        <item h="1" x="61"/>
        <item x="51"/>
        <item h="1" x="83"/>
        <item h="1" x="206"/>
        <item h="1" x="178"/>
        <item h="1" x="52"/>
        <item h="1" x="160"/>
        <item h="1" x="25"/>
        <item h="1" x="181"/>
        <item h="1" x="129"/>
        <item h="1" x="28"/>
        <item h="1" x="138"/>
        <item h="1" x="141"/>
        <item h="1" x="63"/>
        <item h="1" x="42"/>
        <item h="1" x="62"/>
        <item h="1" x="75"/>
        <item h="1" x="156"/>
        <item h="1" x="147"/>
        <item h="1" x="186"/>
        <item h="1" x="1"/>
        <item h="1" x="47"/>
        <item h="1" x="145"/>
        <item h="1" x="187"/>
        <item h="1" x="81"/>
        <item h="1" x="105"/>
        <item h="1" x="48"/>
        <item h="1" x="139"/>
        <item h="1" x="27"/>
        <item h="1" x="89"/>
        <item h="1" x="122"/>
        <item h="1" x="171"/>
        <item h="1" x="97"/>
        <item x="38"/>
        <item h="1" x="151"/>
        <item h="1" x="120"/>
        <item h="1" x="166"/>
        <item h="1" x="195"/>
        <item h="1" x="26"/>
        <item h="1" x="130"/>
        <item h="1" x="12"/>
        <item h="1" x="117"/>
        <item h="1" x="200"/>
        <item h="1" x="39"/>
        <item h="1" x="98"/>
        <item h="1" x="60"/>
        <item h="1" x="13"/>
        <item h="1" x="150"/>
        <item h="1" x="54"/>
        <item h="1" x="44"/>
        <item h="1" x="90"/>
        <item h="1" x="107"/>
        <item h="1" x="50"/>
        <item h="1" x="78"/>
        <item h="1" x="96"/>
        <item h="1" x="153"/>
        <item h="1" x="91"/>
        <item h="1" x="184"/>
        <item h="1" x="152"/>
        <item h="1" x="202"/>
        <item h="1" x="148"/>
        <item h="1" x="33"/>
        <item h="1" x="191"/>
        <item h="1" x="188"/>
        <item h="1" x="84"/>
        <item h="1" x="29"/>
        <item x="7"/>
        <item h="1" x="111"/>
        <item h="1" x="92"/>
        <item h="1" x="23"/>
        <item h="1" x="197"/>
        <item h="1" x="49"/>
        <item h="1" x="58"/>
        <item h="1" x="182"/>
        <item h="1" x="35"/>
        <item h="1" x="140"/>
        <item h="1" x="127"/>
        <item h="1" x="176"/>
        <item h="1" x="125"/>
        <item h="1" x="198"/>
        <item h="1" x="163"/>
        <item h="1" x="183"/>
        <item x="5"/>
        <item h="1" x="201"/>
        <item h="1" x="19"/>
        <item h="1" x="14"/>
        <item h="1" x="193"/>
        <item h="1" x="168"/>
        <item h="1" x="103"/>
        <item h="1" x="64"/>
        <item h="1" x="21"/>
        <item h="1" x="174"/>
        <item h="1" x="112"/>
        <item h="1" x="167"/>
        <item h="1" x="16"/>
        <item h="1" x="93"/>
        <item h="1" x="146"/>
        <item h="1" x="34"/>
        <item h="1" x="154"/>
        <item h="1" x="133"/>
        <item h="1" x="134"/>
        <item h="1" x="124"/>
        <item h="1" x="82"/>
        <item h="1" x="17"/>
        <item h="1" x="4"/>
        <item x="6"/>
        <item x="10"/>
        <item h="1" x="209"/>
        <item h="1" x="87"/>
        <item h="1" x="179"/>
        <item h="1" x="104"/>
        <item h="1" x="67"/>
        <item h="1" x="55"/>
        <item x="8"/>
        <item h="1" x="196"/>
        <item h="1" x="86"/>
        <item h="1" x="110"/>
        <item h="1" x="177"/>
        <item x="0"/>
        <item h="1" x="189"/>
        <item h="1" x="135"/>
        <item h="1" x="203"/>
        <item h="1" x="175"/>
        <item h="1" x="59"/>
        <item h="1" x="142"/>
        <item h="1" x="31"/>
        <item h="1" x="222"/>
        <item h="1" x="157"/>
        <item h="1" x="199"/>
        <item h="1" x="208"/>
        <item h="1" x="210"/>
        <item h="1" x="212"/>
        <item h="1" x="213"/>
        <item h="1" x="214"/>
        <item h="1" x="215"/>
        <item h="1" x="216"/>
        <item h="1" x="211"/>
        <item h="1" x="217"/>
        <item h="1" x="218"/>
        <item h="1" x="219"/>
        <item h="1" x="220"/>
        <item h="1" x="221"/>
        <item t="default"/>
      </items>
    </pivotField>
    <pivotField showAll="0">
      <items count="7">
        <item x="3"/>
        <item x="2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">
    <i>
      <x v="186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a de Acumulado 2020" fld="32" baseField="0" baseItem="0"/>
    <dataField name="Promedio de Potencial anual" fld="46" subtotal="average" baseField="5" baseItem="0"/>
  </dataFields>
  <formats count="2">
    <format dxfId="8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  <format dxfId="7">
      <pivotArea field="5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B5ADEE-2571-4E03-B218-FF628FA486A4}" name="TablaDinámica9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W23:AY51" firstHeaderRow="0" firstDataRow="1" firstDataCol="1" rowPageCount="2" colPageCount="1"/>
  <pivotFields count="54">
    <pivotField showAll="0"/>
    <pivotField showAll="0"/>
    <pivotField showAll="0"/>
    <pivotField axis="axisPage" multipleItemSelectionAllowed="1" showAll="0">
      <items count="13">
        <item h="1" x="10"/>
        <item h="1" x="7"/>
        <item h="1" x="9"/>
        <item h="1" x="6"/>
        <item h="1" x="3"/>
        <item h="1" x="2"/>
        <item x="5"/>
        <item h="1" x="8"/>
        <item h="1" x="4"/>
        <item h="1" x="11"/>
        <item h="1" x="0"/>
        <item h="1" x="1"/>
        <item t="default"/>
      </items>
    </pivotField>
    <pivotField axis="axisPage" multipleItemSelectionAllowed="1" showAll="0">
      <items count="6">
        <item h="1" x="3"/>
        <item x="0"/>
        <item h="1" x="1"/>
        <item h="1" x="2"/>
        <item h="1" x="4"/>
        <item t="default"/>
      </items>
    </pivotField>
    <pivotField axis="axisRow" showAll="0">
      <items count="224">
        <item h="1" x="199"/>
        <item h="1" x="208"/>
        <item x="158"/>
        <item x="73"/>
        <item x="144"/>
        <item x="56"/>
        <item x="161"/>
        <item x="128"/>
        <item x="119"/>
        <item x="192"/>
        <item x="69"/>
        <item x="85"/>
        <item x="109"/>
        <item x="126"/>
        <item x="137"/>
        <item x="101"/>
        <item x="15"/>
        <item x="99"/>
        <item x="30"/>
        <item x="79"/>
        <item x="94"/>
        <item x="108"/>
        <item x="22"/>
        <item x="131"/>
        <item x="70"/>
        <item x="40"/>
        <item x="173"/>
        <item x="143"/>
        <item x="207"/>
        <item x="68"/>
        <item x="115"/>
        <item x="24"/>
        <item x="185"/>
        <item x="132"/>
        <item x="80"/>
        <item x="106"/>
        <item x="57"/>
        <item x="170"/>
        <item x="172"/>
        <item x="41"/>
        <item x="18"/>
        <item x="65"/>
        <item x="3"/>
        <item x="71"/>
        <item x="74"/>
        <item x="43"/>
        <item x="157"/>
        <item x="11"/>
        <item x="205"/>
        <item x="116"/>
        <item x="53"/>
        <item x="180"/>
        <item x="36"/>
        <item x="76"/>
        <item x="123"/>
        <item x="66"/>
        <item x="121"/>
        <item x="149"/>
        <item x="114"/>
        <item x="190"/>
        <item x="88"/>
        <item x="102"/>
        <item x="9"/>
        <item x="113"/>
        <item x="32"/>
        <item x="204"/>
        <item x="95"/>
        <item x="20"/>
        <item x="169"/>
        <item x="164"/>
        <item x="37"/>
        <item x="46"/>
        <item x="165"/>
        <item x="72"/>
        <item x="162"/>
        <item x="136"/>
        <item x="77"/>
        <item x="159"/>
        <item x="194"/>
        <item x="118"/>
        <item x="100"/>
        <item x="155"/>
        <item x="2"/>
        <item x="45"/>
        <item x="61"/>
        <item x="51"/>
        <item x="83"/>
        <item x="206"/>
        <item x="178"/>
        <item x="52"/>
        <item x="160"/>
        <item x="25"/>
        <item x="181"/>
        <item x="129"/>
        <item x="28"/>
        <item x="138"/>
        <item x="141"/>
        <item x="63"/>
        <item x="42"/>
        <item x="62"/>
        <item x="75"/>
        <item x="156"/>
        <item x="147"/>
        <item x="186"/>
        <item x="1"/>
        <item x="47"/>
        <item x="145"/>
        <item x="187"/>
        <item x="81"/>
        <item x="105"/>
        <item x="48"/>
        <item x="139"/>
        <item x="27"/>
        <item x="89"/>
        <item x="122"/>
        <item x="171"/>
        <item x="97"/>
        <item x="38"/>
        <item x="151"/>
        <item x="120"/>
        <item x="166"/>
        <item x="195"/>
        <item x="26"/>
        <item x="130"/>
        <item x="12"/>
        <item x="117"/>
        <item x="200"/>
        <item x="39"/>
        <item x="98"/>
        <item x="60"/>
        <item x="13"/>
        <item x="150"/>
        <item x="54"/>
        <item x="44"/>
        <item x="90"/>
        <item x="107"/>
        <item x="50"/>
        <item x="78"/>
        <item x="96"/>
        <item x="153"/>
        <item x="91"/>
        <item x="184"/>
        <item x="152"/>
        <item x="202"/>
        <item x="148"/>
        <item x="33"/>
        <item x="191"/>
        <item x="188"/>
        <item x="84"/>
        <item x="29"/>
        <item x="7"/>
        <item x="111"/>
        <item x="92"/>
        <item x="23"/>
        <item x="197"/>
        <item x="49"/>
        <item x="58"/>
        <item x="182"/>
        <item x="35"/>
        <item x="140"/>
        <item x="127"/>
        <item x="176"/>
        <item x="125"/>
        <item x="198"/>
        <item x="163"/>
        <item x="183"/>
        <item x="5"/>
        <item x="201"/>
        <item x="19"/>
        <item x="14"/>
        <item x="193"/>
        <item x="168"/>
        <item x="103"/>
        <item x="64"/>
        <item x="21"/>
        <item x="174"/>
        <item x="112"/>
        <item x="167"/>
        <item x="16"/>
        <item x="93"/>
        <item x="146"/>
        <item x="34"/>
        <item x="154"/>
        <item x="133"/>
        <item x="134"/>
        <item x="124"/>
        <item x="82"/>
        <item x="17"/>
        <item x="210"/>
        <item x="4"/>
        <item x="6"/>
        <item x="10"/>
        <item x="209"/>
        <item x="87"/>
        <item x="179"/>
        <item x="104"/>
        <item x="67"/>
        <item x="55"/>
        <item x="8"/>
        <item x="196"/>
        <item x="86"/>
        <item x="110"/>
        <item x="177"/>
        <item x="0"/>
        <item x="189"/>
        <item x="135"/>
        <item x="203"/>
        <item x="175"/>
        <item x="59"/>
        <item x="142"/>
        <item x="31"/>
        <item h="1" x="222"/>
        <item h="1" x="212"/>
        <item h="1" x="213"/>
        <item h="1" x="214"/>
        <item h="1" x="215"/>
        <item h="1" x="216"/>
        <item h="1" x="211"/>
        <item h="1" x="217"/>
        <item h="1" x="218"/>
        <item h="1" x="219"/>
        <item h="1" x="220"/>
        <item h="1" x="221"/>
        <item t="default"/>
      </items>
    </pivotField>
    <pivotField showAll="0">
      <items count="7">
        <item x="3"/>
        <item x="2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8">
    <i>
      <x v="3"/>
    </i>
    <i>
      <x v="28"/>
    </i>
    <i>
      <x v="42"/>
    </i>
    <i>
      <x v="44"/>
    </i>
    <i>
      <x v="53"/>
    </i>
    <i>
      <x v="69"/>
    </i>
    <i>
      <x v="72"/>
    </i>
    <i>
      <x v="73"/>
    </i>
    <i>
      <x v="76"/>
    </i>
    <i>
      <x v="80"/>
    </i>
    <i>
      <x v="83"/>
    </i>
    <i>
      <x v="91"/>
    </i>
    <i>
      <x v="100"/>
    </i>
    <i>
      <x v="120"/>
    </i>
    <i>
      <x v="122"/>
    </i>
    <i>
      <x v="149"/>
    </i>
    <i>
      <x v="155"/>
    </i>
    <i>
      <x v="158"/>
    </i>
    <i>
      <x v="159"/>
    </i>
    <i>
      <x v="164"/>
    </i>
    <i>
      <x v="177"/>
    </i>
    <i>
      <x v="180"/>
    </i>
    <i>
      <x v="185"/>
    </i>
    <i>
      <x v="187"/>
    </i>
    <i>
      <x v="189"/>
    </i>
    <i>
      <x v="190"/>
    </i>
    <i>
      <x v="201"/>
    </i>
    <i t="grand">
      <x/>
    </i>
  </rowItems>
  <colFields count="1">
    <field x="-2"/>
  </colFields>
  <colItems count="2">
    <i>
      <x/>
    </i>
    <i i="1">
      <x v="1"/>
    </i>
  </colItems>
  <pageFields count="2">
    <pageField fld="3" hier="-1"/>
    <pageField fld="4" hier="-1"/>
  </pageFields>
  <dataFields count="2">
    <dataField name="Suma de Acumulado 2020" fld="32" baseField="0" baseItem="0"/>
    <dataField name="Promedio de Potencial anual" fld="46" subtotal="average" baseField="5" baseItem="3"/>
  </dataFields>
  <formats count="6"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5" type="button" dataOnly="0" labelOnly="1" outline="0" axis="axisRow" fieldPosition="0"/>
    </format>
    <format dxfId="11">
      <pivotArea dataOnly="0" labelOnly="1" fieldPosition="0">
        <references count="1">
          <reference field="5" count="39">
            <x v="3"/>
            <x v="6"/>
            <x v="10"/>
            <x v="24"/>
            <x v="42"/>
            <x v="43"/>
            <x v="44"/>
            <x v="53"/>
            <x v="54"/>
            <x v="60"/>
            <x v="62"/>
            <x v="69"/>
            <x v="71"/>
            <x v="72"/>
            <x v="73"/>
            <x v="76"/>
            <x v="80"/>
            <x v="83"/>
            <x v="91"/>
            <x v="100"/>
            <x v="120"/>
            <x v="122"/>
            <x v="137"/>
            <x v="139"/>
            <x v="149"/>
            <x v="155"/>
            <x v="158"/>
            <x v="159"/>
            <x v="160"/>
            <x v="164"/>
            <x v="171"/>
            <x v="177"/>
            <x v="180"/>
            <x v="181"/>
            <x v="182"/>
            <x v="187"/>
            <x v="189"/>
            <x v="190"/>
            <x v="201"/>
          </reference>
        </references>
      </pivotArea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8CECD8-F5C2-4130-95C7-275F6E38C7DB}" name="TablaDinámica11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O67:Q70" firstHeaderRow="1" firstDataRow="2" firstDataCol="1"/>
  <pivotFields count="54">
    <pivotField showAll="0"/>
    <pivotField showAll="0"/>
    <pivotField dataField="1" showAll="0"/>
    <pivotField axis="axisRow" showAll="0">
      <items count="13">
        <item h="1" x="7"/>
        <item h="1" x="9"/>
        <item h="1" x="6"/>
        <item h="1" x="3"/>
        <item h="1" x="2"/>
        <item x="5"/>
        <item h="1" x="8"/>
        <item h="1" x="4"/>
        <item h="1" x="11"/>
        <item h="1" x="10"/>
        <item h="1" x="0"/>
        <item h="1" x="1"/>
        <item t="default"/>
      </items>
    </pivotField>
    <pivotField axis="axisCol" showAll="0">
      <items count="6">
        <item x="0"/>
        <item h="1" x="1"/>
        <item h="1" x="2"/>
        <item h="1" x="4"/>
        <item h="1" x="3"/>
        <item t="default"/>
      </items>
    </pivotField>
    <pivotField showAll="0"/>
    <pivotField showAll="0">
      <items count="7">
        <item x="3"/>
        <item x="2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2">
    <i>
      <x v="5"/>
    </i>
    <i t="grand">
      <x/>
    </i>
  </rowItems>
  <colFields count="1">
    <field x="4"/>
  </colFields>
  <colItems count="2">
    <i>
      <x/>
    </i>
    <i t="grand">
      <x/>
    </i>
  </colItems>
  <dataFields count="1">
    <dataField name="Cuenta de N° SAP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24B42-1A47-4323-BA13-AD6A93C32866}" name="TablaDinámica4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T4:V6" firstHeaderRow="0" firstDataRow="1" firstDataCol="1"/>
  <pivotFields count="54">
    <pivotField showAll="0"/>
    <pivotField showAll="0"/>
    <pivotField showAll="0"/>
    <pivotField showAll="0">
      <items count="13">
        <item h="1" x="10"/>
        <item h="1" x="7"/>
        <item h="1" x="0"/>
        <item h="1" x="9"/>
        <item h="1" x="6"/>
        <item h="1" x="3"/>
        <item h="1" x="2"/>
        <item h="1" x="1"/>
        <item x="5"/>
        <item h="1" x="8"/>
        <item h="1" x="4"/>
        <item h="1" x="11"/>
        <item t="default"/>
      </items>
    </pivotField>
    <pivotField showAll="0">
      <items count="6">
        <item h="1" x="3"/>
        <item x="0"/>
        <item h="1" x="1"/>
        <item h="1" x="2"/>
        <item h="1" x="4"/>
        <item t="default"/>
      </items>
    </pivotField>
    <pivotField axis="axisRow" showAll="0">
      <items count="224">
        <item h="1" x="158"/>
        <item h="1" x="73"/>
        <item h="1" x="56"/>
        <item h="1" x="128"/>
        <item h="1" x="119"/>
        <item h="1" x="69"/>
        <item h="1" x="85"/>
        <item h="1" x="126"/>
        <item h="1" x="137"/>
        <item h="1" x="99"/>
        <item x="30"/>
        <item h="1" x="108"/>
        <item x="22"/>
        <item h="1" x="131"/>
        <item h="1" x="70"/>
        <item h="1" x="40"/>
        <item h="1" x="207"/>
        <item h="1" x="68"/>
        <item h="1" x="115"/>
        <item h="1" x="185"/>
        <item h="1" x="132"/>
        <item h="1" x="18"/>
        <item h="1" x="65"/>
        <item h="1" x="3"/>
        <item h="1" x="11"/>
        <item h="1" x="205"/>
        <item x="53"/>
        <item h="1" x="180"/>
        <item h="1" x="36"/>
        <item h="1" x="88"/>
        <item h="1" x="9"/>
        <item h="1" x="32"/>
        <item h="1" x="204"/>
        <item h="1" x="20"/>
        <item h="1" x="169"/>
        <item h="1" x="37"/>
        <item h="1" x="46"/>
        <item h="1" x="162"/>
        <item h="1" x="136"/>
        <item h="1" x="77"/>
        <item h="1" x="155"/>
        <item x="2"/>
        <item h="1" x="45"/>
        <item h="1" x="206"/>
        <item h="1" x="52"/>
        <item h="1" x="160"/>
        <item h="1" x="28"/>
        <item h="1" x="138"/>
        <item h="1" x="42"/>
        <item h="1" x="147"/>
        <item h="1" x="27"/>
        <item h="1" x="122"/>
        <item x="38"/>
        <item h="1" x="151"/>
        <item h="1" x="130"/>
        <item h="1" x="12"/>
        <item h="1" x="39"/>
        <item h="1" x="13"/>
        <item h="1" x="54"/>
        <item h="1" x="44"/>
        <item h="1" x="153"/>
        <item h="1" x="184"/>
        <item h="1" x="152"/>
        <item h="1" x="148"/>
        <item h="1" x="84"/>
        <item h="1" x="29"/>
        <item x="7"/>
        <item h="1" x="23"/>
        <item h="1" x="49"/>
        <item h="1" x="140"/>
        <item h="1" x="176"/>
        <item x="5"/>
        <item h="1" x="14"/>
        <item h="1" x="103"/>
        <item h="1" x="21"/>
        <item h="1" x="146"/>
        <item h="1" x="34"/>
        <item h="1" x="134"/>
        <item h="1" x="82"/>
        <item h="1" x="17"/>
        <item x="6"/>
        <item x="10"/>
        <item h="1" x="209"/>
        <item h="1" x="87"/>
        <item h="1" x="104"/>
        <item h="1" x="67"/>
        <item x="8"/>
        <item h="1" x="86"/>
        <item h="1" x="177"/>
        <item x="0"/>
        <item h="1" x="142"/>
        <item h="1" x="222"/>
        <item h="1" x="144"/>
        <item h="1" x="173"/>
        <item h="1" x="186"/>
        <item h="1" x="193"/>
        <item h="1" x="194"/>
        <item h="1" x="201"/>
        <item h="1" x="1"/>
        <item h="1" x="4"/>
        <item h="1" x="16"/>
        <item h="1" x="19"/>
        <item h="1" x="24"/>
        <item h="1" x="25"/>
        <item h="1" x="26"/>
        <item h="1" x="31"/>
        <item h="1" x="33"/>
        <item h="1" x="35"/>
        <item h="1" x="41"/>
        <item h="1" x="43"/>
        <item h="1" x="47"/>
        <item h="1" x="48"/>
        <item h="1" x="50"/>
        <item x="51"/>
        <item h="1" x="55"/>
        <item h="1" x="57"/>
        <item h="1" x="58"/>
        <item h="1" x="59"/>
        <item h="1" x="60"/>
        <item h="1" x="61"/>
        <item h="1" x="62"/>
        <item h="1" x="63"/>
        <item h="1" x="66"/>
        <item h="1" x="71"/>
        <item h="1" x="72"/>
        <item h="1" x="74"/>
        <item h="1" x="75"/>
        <item h="1" x="76"/>
        <item h="1" x="78"/>
        <item h="1" x="79"/>
        <item h="1" x="80"/>
        <item h="1" x="81"/>
        <item h="1" x="83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100"/>
        <item h="1" x="101"/>
        <item h="1" x="102"/>
        <item h="1" x="105"/>
        <item h="1" x="106"/>
        <item h="1" x="107"/>
        <item h="1" x="110"/>
        <item h="1" x="111"/>
        <item h="1" x="112"/>
        <item h="1" x="113"/>
        <item h="1" x="114"/>
        <item h="1" x="116"/>
        <item h="1" x="117"/>
        <item h="1" x="118"/>
        <item h="1" x="120"/>
        <item h="1" x="121"/>
        <item h="1" x="123"/>
        <item h="1" x="124"/>
        <item h="1" x="125"/>
        <item h="1" x="127"/>
        <item h="1" x="129"/>
        <item h="1" x="133"/>
        <item h="1" x="135"/>
        <item h="1" x="139"/>
        <item h="1" x="141"/>
        <item h="1" x="143"/>
        <item h="1" x="145"/>
        <item h="1" x="149"/>
        <item h="1" x="150"/>
        <item h="1" x="64"/>
        <item h="1" x="154"/>
        <item h="1" x="156"/>
        <item h="1" x="159"/>
        <item h="1" x="161"/>
        <item h="1" x="163"/>
        <item h="1" x="164"/>
        <item h="1" x="165"/>
        <item h="1" x="166"/>
        <item h="1" x="167"/>
        <item h="1" x="168"/>
        <item h="1" x="170"/>
        <item h="1" x="171"/>
        <item h="1" x="172"/>
        <item h="1" x="174"/>
        <item h="1" x="175"/>
        <item h="1" x="178"/>
        <item h="1" x="179"/>
        <item h="1" x="109"/>
        <item h="1" x="181"/>
        <item h="1" x="182"/>
        <item h="1" x="183"/>
        <item h="1" x="187"/>
        <item h="1" x="188"/>
        <item h="1" x="189"/>
        <item h="1" x="190"/>
        <item h="1" x="191"/>
        <item h="1" x="192"/>
        <item h="1" x="195"/>
        <item h="1" x="196"/>
        <item h="1" x="197"/>
        <item h="1" x="198"/>
        <item h="1" x="200"/>
        <item h="1" x="202"/>
        <item h="1" x="203"/>
        <item h="1" x="15"/>
        <item h="1" x="157"/>
        <item h="1" x="199"/>
        <item h="1" x="208"/>
        <item h="1" x="210"/>
        <item h="1" x="212"/>
        <item h="1" x="213"/>
        <item h="1" x="214"/>
        <item h="1" x="215"/>
        <item h="1" x="216"/>
        <item h="1" x="211"/>
        <item h="1" x="217"/>
        <item h="1" x="218"/>
        <item h="1" x="219"/>
        <item h="1" x="220"/>
        <item h="1" x="221"/>
        <item t="default"/>
      </items>
    </pivotField>
    <pivotField showAll="0">
      <items count="7">
        <item x="3"/>
        <item x="2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">
    <i>
      <x v="8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Venta mes anterior" fld="45" baseField="0" baseItem="0"/>
    <dataField name="Promedio de Potencial mes anterior" fld="43" subtotal="average" baseField="5" baseItem="15" numFmtId="164"/>
  </dataFields>
  <formats count="1">
    <format dxfId="1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2DAF4-5B32-41CF-9E36-186C588D7C7D}" name="TablaDinámica7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238:E268" firstHeaderRow="0" firstDataRow="1" firstDataCol="2" rowPageCount="1" colPageCount="1"/>
  <pivotFields count="54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13">
        <item h="1" x="10"/>
        <item h="1" x="7"/>
        <item h="1" x="0"/>
        <item h="1" x="9"/>
        <item h="1" x="6"/>
        <item h="1" x="3"/>
        <item h="1" x="2"/>
        <item h="1" x="1"/>
        <item x="5"/>
        <item h="1" x="8"/>
        <item h="1" x="4"/>
        <item h="1"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6">
        <item h="1" x="3"/>
        <item x="0"/>
        <item h="1" x="1"/>
        <item h="1" x="2"/>
        <item h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23">
        <item x="158"/>
        <item x="73"/>
        <item x="56"/>
        <item x="128"/>
        <item x="119"/>
        <item x="69"/>
        <item x="85"/>
        <item x="126"/>
        <item x="137"/>
        <item x="99"/>
        <item x="30"/>
        <item x="108"/>
        <item x="22"/>
        <item x="131"/>
        <item x="70"/>
        <item x="40"/>
        <item x="207"/>
        <item x="68"/>
        <item x="115"/>
        <item x="185"/>
        <item x="132"/>
        <item x="18"/>
        <item x="65"/>
        <item x="3"/>
        <item x="11"/>
        <item x="205"/>
        <item x="53"/>
        <item x="180"/>
        <item x="36"/>
        <item x="88"/>
        <item x="9"/>
        <item x="32"/>
        <item x="204"/>
        <item x="20"/>
        <item x="169"/>
        <item x="37"/>
        <item x="46"/>
        <item x="162"/>
        <item x="136"/>
        <item x="77"/>
        <item x="155"/>
        <item x="2"/>
        <item x="45"/>
        <item x="206"/>
        <item x="52"/>
        <item x="160"/>
        <item x="28"/>
        <item x="138"/>
        <item x="42"/>
        <item x="147"/>
        <item x="27"/>
        <item x="122"/>
        <item x="38"/>
        <item x="151"/>
        <item x="130"/>
        <item x="12"/>
        <item x="39"/>
        <item x="13"/>
        <item x="54"/>
        <item x="44"/>
        <item x="153"/>
        <item x="184"/>
        <item x="152"/>
        <item x="148"/>
        <item x="84"/>
        <item x="29"/>
        <item x="7"/>
        <item x="23"/>
        <item x="49"/>
        <item x="140"/>
        <item x="176"/>
        <item x="5"/>
        <item x="14"/>
        <item x="103"/>
        <item x="21"/>
        <item x="146"/>
        <item x="34"/>
        <item x="134"/>
        <item x="82"/>
        <item x="17"/>
        <item x="6"/>
        <item x="10"/>
        <item x="209"/>
        <item x="87"/>
        <item x="104"/>
        <item x="67"/>
        <item x="8"/>
        <item x="86"/>
        <item x="177"/>
        <item x="0"/>
        <item x="142"/>
        <item x="222"/>
        <item x="144"/>
        <item x="173"/>
        <item x="186"/>
        <item x="193"/>
        <item x="194"/>
        <item x="201"/>
        <item x="1"/>
        <item x="4"/>
        <item x="16"/>
        <item x="19"/>
        <item x="24"/>
        <item x="25"/>
        <item x="26"/>
        <item x="31"/>
        <item x="33"/>
        <item x="35"/>
        <item x="41"/>
        <item x="43"/>
        <item x="47"/>
        <item x="48"/>
        <item x="50"/>
        <item x="51"/>
        <item x="55"/>
        <item x="57"/>
        <item x="58"/>
        <item x="59"/>
        <item x="60"/>
        <item x="61"/>
        <item x="62"/>
        <item x="63"/>
        <item x="66"/>
        <item x="71"/>
        <item x="72"/>
        <item x="74"/>
        <item x="75"/>
        <item x="76"/>
        <item x="78"/>
        <item x="79"/>
        <item x="80"/>
        <item x="81"/>
        <item x="83"/>
        <item x="89"/>
        <item x="90"/>
        <item x="91"/>
        <item x="92"/>
        <item x="93"/>
        <item x="94"/>
        <item x="95"/>
        <item x="96"/>
        <item x="97"/>
        <item x="98"/>
        <item x="100"/>
        <item x="101"/>
        <item x="102"/>
        <item x="105"/>
        <item x="106"/>
        <item x="107"/>
        <item x="110"/>
        <item x="111"/>
        <item x="112"/>
        <item x="113"/>
        <item x="114"/>
        <item x="116"/>
        <item x="117"/>
        <item x="118"/>
        <item x="120"/>
        <item x="121"/>
        <item x="123"/>
        <item x="124"/>
        <item x="125"/>
        <item x="127"/>
        <item x="129"/>
        <item x="133"/>
        <item x="135"/>
        <item x="139"/>
        <item x="141"/>
        <item x="143"/>
        <item x="145"/>
        <item x="149"/>
        <item x="150"/>
        <item x="64"/>
        <item x="154"/>
        <item x="156"/>
        <item x="159"/>
        <item x="161"/>
        <item x="163"/>
        <item x="164"/>
        <item x="165"/>
        <item x="166"/>
        <item x="167"/>
        <item x="168"/>
        <item x="170"/>
        <item x="171"/>
        <item x="172"/>
        <item x="174"/>
        <item x="175"/>
        <item x="178"/>
        <item x="179"/>
        <item x="109"/>
        <item x="181"/>
        <item x="182"/>
        <item x="183"/>
        <item x="187"/>
        <item x="188"/>
        <item x="189"/>
        <item x="190"/>
        <item x="191"/>
        <item x="192"/>
        <item x="195"/>
        <item x="196"/>
        <item x="197"/>
        <item x="198"/>
        <item x="200"/>
        <item x="202"/>
        <item x="203"/>
        <item x="15"/>
        <item x="157"/>
        <item x="199"/>
        <item x="208"/>
        <item x="210"/>
        <item x="212"/>
        <item x="213"/>
        <item x="214"/>
        <item x="215"/>
        <item x="216"/>
        <item x="211"/>
        <item x="217"/>
        <item x="218"/>
        <item x="219"/>
        <item x="220"/>
        <item x="2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multipleItemSelectionAllowed="1" showAll="0">
      <items count="7">
        <item x="0"/>
        <item x="1"/>
        <item x="5"/>
        <item x="3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4">
        <item x="1"/>
        <item x="0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2"/>
    <field x="5"/>
  </rowFields>
  <rowItems count="30">
    <i>
      <x/>
      <x v="23"/>
    </i>
    <i r="1">
      <x v="65"/>
    </i>
    <i>
      <x v="1"/>
      <x v="1"/>
    </i>
    <i r="1">
      <x v="16"/>
    </i>
    <i r="1">
      <x v="39"/>
    </i>
    <i r="1">
      <x v="42"/>
    </i>
    <i r="1">
      <x v="65"/>
    </i>
    <i r="1">
      <x v="68"/>
    </i>
    <i r="1">
      <x v="69"/>
    </i>
    <i r="1">
      <x v="75"/>
    </i>
    <i r="1">
      <x v="79"/>
    </i>
    <i r="1">
      <x v="80"/>
    </i>
    <i r="1">
      <x v="99"/>
    </i>
    <i r="1">
      <x v="103"/>
    </i>
    <i r="1">
      <x v="104"/>
    </i>
    <i r="1">
      <x v="107"/>
    </i>
    <i r="1">
      <x v="124"/>
    </i>
    <i r="1">
      <x v="125"/>
    </i>
    <i r="1">
      <x v="126"/>
    </i>
    <i r="1">
      <x v="127"/>
    </i>
    <i r="1">
      <x v="143"/>
    </i>
    <i r="1">
      <x v="149"/>
    </i>
    <i r="1">
      <x v="160"/>
    </i>
    <i r="1">
      <x v="177"/>
    </i>
    <i r="1">
      <x v="178"/>
    </i>
    <i r="1">
      <x v="179"/>
    </i>
    <i r="1">
      <x v="180"/>
    </i>
    <i r="1">
      <x v="181"/>
    </i>
    <i r="1">
      <x v="21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hier="-1"/>
  </pageFields>
  <dataFields count="3">
    <dataField name="Suma de Acumulado 2020" fld="32" baseField="0" baseItem="0"/>
    <dataField name="Suma de acumulado 2019" fld="31" baseField="0" baseItem="0"/>
    <dataField name="Promedio de Potencial Share" fld="41" subtotal="average" baseField="5" baseItem="0" numFmtId="43"/>
  </dataFields>
  <formats count="1">
    <format dxfId="1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080935-8E26-442C-83A0-AD6E2FD25F01}" name="TablaDinámica10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O44:P46" firstHeaderRow="1" firstDataRow="1" firstDataCol="1" rowPageCount="1" colPageCount="1"/>
  <pivotFields count="54">
    <pivotField showAll="0"/>
    <pivotField showAll="0"/>
    <pivotField dataField="1" showAll="0"/>
    <pivotField showAll="0">
      <items count="13">
        <item h="1" x="10"/>
        <item h="1" x="7"/>
        <item h="1" x="0"/>
        <item h="1" x="9"/>
        <item h="1" x="6"/>
        <item h="1" x="3"/>
        <item h="1" x="2"/>
        <item h="1" x="1"/>
        <item x="5"/>
        <item h="1" x="8"/>
        <item h="1" x="4"/>
        <item h="1" x="11"/>
        <item t="default"/>
      </items>
    </pivotField>
    <pivotField axis="axisPage" multipleItemSelectionAllowed="1" showAll="0">
      <items count="6">
        <item x="0"/>
        <item h="1" x="1"/>
        <item h="1" x="2"/>
        <item h="1" x="4"/>
        <item h="1" x="3"/>
        <item t="default"/>
      </items>
    </pivotField>
    <pivotField axis="axisRow" showAll="0" sortType="ascending">
      <items count="224">
        <item h="1" x="199"/>
        <item h="1" x="208"/>
        <item h="1" x="158"/>
        <item h="1" x="73"/>
        <item h="1" x="144"/>
        <item h="1" x="56"/>
        <item h="1" x="161"/>
        <item h="1" x="128"/>
        <item h="1" x="119"/>
        <item h="1" x="192"/>
        <item h="1" x="69"/>
        <item h="1" x="85"/>
        <item h="1" x="109"/>
        <item h="1" x="126"/>
        <item h="1" x="137"/>
        <item h="1" x="101"/>
        <item h="1" x="15"/>
        <item h="1" x="99"/>
        <item x="30"/>
        <item h="1" x="79"/>
        <item h="1" x="214"/>
        <item h="1" x="94"/>
        <item h="1" x="108"/>
        <item x="22"/>
        <item h="1" x="131"/>
        <item h="1" x="70"/>
        <item h="1" x="40"/>
        <item h="1" x="173"/>
        <item h="1" x="143"/>
        <item h="1" x="213"/>
        <item h="1" x="207"/>
        <item h="1" x="68"/>
        <item h="1" x="115"/>
        <item h="1" x="24"/>
        <item h="1" x="185"/>
        <item h="1" x="132"/>
        <item h="1" x="80"/>
        <item h="1" x="218"/>
        <item h="1" x="106"/>
        <item h="1" x="57"/>
        <item h="1" x="170"/>
        <item h="1" x="172"/>
        <item h="1" x="41"/>
        <item h="1" x="18"/>
        <item h="1" x="65"/>
        <item h="1" x="3"/>
        <item h="1" x="71"/>
        <item h="1" x="74"/>
        <item h="1" x="43"/>
        <item h="1" x="157"/>
        <item h="1" x="11"/>
        <item h="1" x="205"/>
        <item h="1" x="116"/>
        <item x="53"/>
        <item h="1" x="180"/>
        <item h="1" x="36"/>
        <item h="1" x="76"/>
        <item h="1" x="123"/>
        <item h="1" x="66"/>
        <item h="1" x="121"/>
        <item h="1" x="149"/>
        <item h="1" x="114"/>
        <item h="1" x="216"/>
        <item h="1" x="190"/>
        <item h="1" x="88"/>
        <item h="1" x="102"/>
        <item h="1" x="9"/>
        <item h="1" x="113"/>
        <item h="1" x="32"/>
        <item h="1" x="204"/>
        <item h="1" x="95"/>
        <item h="1" x="20"/>
        <item h="1" x="169"/>
        <item h="1" x="164"/>
        <item h="1" x="37"/>
        <item h="1" x="46"/>
        <item h="1" x="165"/>
        <item h="1" x="72"/>
        <item h="1" x="162"/>
        <item h="1" x="136"/>
        <item h="1" x="77"/>
        <item h="1" x="159"/>
        <item h="1" x="194"/>
        <item h="1" x="118"/>
        <item h="1" x="100"/>
        <item h="1" x="155"/>
        <item x="2"/>
        <item h="1" x="45"/>
        <item h="1" x="61"/>
        <item h="1" x="211"/>
        <item x="51"/>
        <item h="1" x="83"/>
        <item h="1" x="206"/>
        <item h="1" x="178"/>
        <item h="1" x="52"/>
        <item h="1" x="160"/>
        <item h="1" x="25"/>
        <item h="1" x="181"/>
        <item h="1" x="129"/>
        <item h="1" x="28"/>
        <item h="1" x="138"/>
        <item h="1" x="141"/>
        <item h="1" x="63"/>
        <item h="1" x="42"/>
        <item h="1" x="62"/>
        <item h="1" x="75"/>
        <item h="1" x="156"/>
        <item h="1" x="147"/>
        <item h="1" x="186"/>
        <item h="1" x="1"/>
        <item h="1" x="47"/>
        <item h="1" x="145"/>
        <item h="1" x="187"/>
        <item h="1" x="81"/>
        <item h="1" x="220"/>
        <item h="1" x="105"/>
        <item h="1" x="48"/>
        <item h="1" x="139"/>
        <item h="1" x="27"/>
        <item h="1" x="212"/>
        <item h="1" x="89"/>
        <item h="1" x="122"/>
        <item h="1" x="171"/>
        <item h="1" x="97"/>
        <item x="38"/>
        <item h="1" x="151"/>
        <item h="1" x="120"/>
        <item h="1" x="166"/>
        <item h="1" x="195"/>
        <item h="1" x="26"/>
        <item h="1" x="130"/>
        <item h="1" x="12"/>
        <item h="1" x="117"/>
        <item h="1" x="200"/>
        <item h="1" x="39"/>
        <item h="1" x="98"/>
        <item h="1" x="60"/>
        <item h="1" x="13"/>
        <item h="1" x="150"/>
        <item h="1" x="54"/>
        <item h="1" x="221"/>
        <item h="1" x="44"/>
        <item h="1" x="90"/>
        <item h="1" x="107"/>
        <item h="1" x="50"/>
        <item h="1" x="215"/>
        <item h="1" x="78"/>
        <item h="1" x="96"/>
        <item h="1" x="153"/>
        <item h="1" x="91"/>
        <item h="1" x="184"/>
        <item h="1" x="152"/>
        <item h="1" x="202"/>
        <item h="1" x="148"/>
        <item h="1" x="33"/>
        <item h="1" x="191"/>
        <item h="1" x="188"/>
        <item h="1" x="84"/>
        <item h="1" x="29"/>
        <item x="7"/>
        <item h="1" x="111"/>
        <item h="1" x="92"/>
        <item h="1" x="23"/>
        <item h="1" x="197"/>
        <item h="1" x="49"/>
        <item h="1" x="58"/>
        <item h="1" x="182"/>
        <item h="1" x="35"/>
        <item h="1" x="140"/>
        <item h="1" x="127"/>
        <item h="1" x="176"/>
        <item h="1" x="125"/>
        <item h="1" x="198"/>
        <item h="1" x="163"/>
        <item h="1" x="183"/>
        <item x="5"/>
        <item h="1" x="201"/>
        <item h="1" x="19"/>
        <item h="1" x="14"/>
        <item h="1" x="193"/>
        <item h="1" x="168"/>
        <item h="1" x="103"/>
        <item h="1" x="64"/>
        <item h="1" x="21"/>
        <item h="1" x="174"/>
        <item h="1" x="112"/>
        <item h="1" x="167"/>
        <item h="1" x="16"/>
        <item h="1" x="93"/>
        <item h="1" x="146"/>
        <item h="1" x="217"/>
        <item h="1" x="34"/>
        <item h="1" x="154"/>
        <item h="1" x="133"/>
        <item h="1" x="134"/>
        <item h="1" x="124"/>
        <item h="1" x="82"/>
        <item h="1" x="17"/>
        <item h="1" x="210"/>
        <item h="1" x="4"/>
        <item x="6"/>
        <item x="10"/>
        <item h="1" x="209"/>
        <item h="1" x="87"/>
        <item h="1" x="179"/>
        <item h="1" x="104"/>
        <item h="1" x="67"/>
        <item h="1" x="55"/>
        <item x="8"/>
        <item h="1" x="196"/>
        <item h="1" x="86"/>
        <item h="1" x="110"/>
        <item h="1" x="177"/>
        <item x="0"/>
        <item h="1" x="189"/>
        <item h="1" x="135"/>
        <item h="1" x="219"/>
        <item h="1" x="203"/>
        <item h="1" x="175"/>
        <item h="1" x="59"/>
        <item h="1" x="142"/>
        <item h="1" x="31"/>
        <item h="1" x="222"/>
        <item t="default"/>
      </items>
    </pivotField>
    <pivotField showAll="0">
      <items count="7">
        <item x="3"/>
        <item x="2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">
    <i>
      <x v="200"/>
    </i>
    <i t="grand">
      <x/>
    </i>
  </rowItems>
  <colItems count="1">
    <i/>
  </colItems>
  <pageFields count="1">
    <pageField fld="4" hier="-1"/>
  </pageFields>
  <dataFields count="1">
    <dataField name="Cuenta de N° SAP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10737E-0A0F-4E3A-B908-DB061E466347}" name="TablaDinámica3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4:D6" firstHeaderRow="0" firstDataRow="1" firstDataCol="1"/>
  <pivotFields count="54">
    <pivotField showAll="0"/>
    <pivotField showAll="0"/>
    <pivotField showAll="0"/>
    <pivotField outline="0" showAll="0" defaultSubtotal="0">
      <items count="12">
        <item h="1" x="10"/>
        <item h="1" x="7"/>
        <item h="1" x="0"/>
        <item h="1" x="9"/>
        <item h="1" x="6"/>
        <item h="1" x="3"/>
        <item h="1" x="2"/>
        <item h="1" x="1"/>
        <item x="5"/>
        <item h="1" x="8"/>
        <item h="1" x="4"/>
        <item h="1" x="11"/>
      </items>
    </pivotField>
    <pivotField showAll="0">
      <items count="6">
        <item h="1" x="3"/>
        <item x="0"/>
        <item h="1" x="1"/>
        <item h="1" x="2"/>
        <item h="1" x="4"/>
        <item t="default"/>
      </items>
    </pivotField>
    <pivotField axis="axisRow" outline="0" multipleItemSelectionAllowed="1" showAll="0" defaultSubtotal="0">
      <items count="223">
        <item h="1" x="158"/>
        <item h="1" x="73"/>
        <item h="1" x="56"/>
        <item h="1" x="128"/>
        <item h="1" x="119"/>
        <item h="1" x="69"/>
        <item h="1" x="85"/>
        <item h="1" x="126"/>
        <item h="1" x="137"/>
        <item h="1" x="99"/>
        <item x="30"/>
        <item h="1" x="108"/>
        <item x="22"/>
        <item h="1" x="131"/>
        <item h="1" x="70"/>
        <item h="1" x="40"/>
        <item h="1" x="207"/>
        <item h="1" x="68"/>
        <item h="1" x="115"/>
        <item h="1" x="185"/>
        <item h="1" x="132"/>
        <item h="1" x="18"/>
        <item h="1" x="65"/>
        <item h="1" x="3"/>
        <item h="1" x="11"/>
        <item h="1" x="205"/>
        <item x="53"/>
        <item h="1" x="180"/>
        <item h="1" x="36"/>
        <item h="1" x="88"/>
        <item h="1" x="9"/>
        <item h="1" x="32"/>
        <item h="1" x="204"/>
        <item h="1" x="20"/>
        <item h="1" x="169"/>
        <item h="1" x="37"/>
        <item h="1" x="46"/>
        <item h="1" x="162"/>
        <item h="1" x="136"/>
        <item h="1" x="77"/>
        <item h="1" x="155"/>
        <item x="2"/>
        <item h="1" x="45"/>
        <item h="1" x="206"/>
        <item h="1" x="52"/>
        <item h="1" x="160"/>
        <item h="1" x="28"/>
        <item h="1" x="138"/>
        <item h="1" x="42"/>
        <item h="1" x="147"/>
        <item h="1" x="27"/>
        <item h="1" x="122"/>
        <item x="38"/>
        <item h="1" x="151"/>
        <item h="1" x="130"/>
        <item h="1" x="12"/>
        <item h="1" x="39"/>
        <item h="1" x="13"/>
        <item h="1" x="54"/>
        <item h="1" x="44"/>
        <item h="1" x="153"/>
        <item h="1" x="184"/>
        <item h="1" x="152"/>
        <item h="1" x="148"/>
        <item h="1" x="84"/>
        <item h="1" x="29"/>
        <item x="7"/>
        <item h="1" x="23"/>
        <item h="1" x="49"/>
        <item h="1" x="140"/>
        <item h="1" x="176"/>
        <item x="5"/>
        <item h="1" x="14"/>
        <item h="1" x="103"/>
        <item h="1" x="21"/>
        <item h="1" x="146"/>
        <item h="1" x="34"/>
        <item h="1" x="134"/>
        <item h="1" x="82"/>
        <item x="6"/>
        <item x="10"/>
        <item h="1" x="209"/>
        <item h="1" x="87"/>
        <item h="1" x="104"/>
        <item h="1" x="67"/>
        <item x="8"/>
        <item h="1" x="86"/>
        <item h="1" x="177"/>
        <item x="0"/>
        <item h="1" x="142"/>
        <item h="1" x="17"/>
        <item h="1" x="222"/>
        <item h="1" x="144"/>
        <item h="1" x="173"/>
        <item h="1" x="186"/>
        <item h="1" x="193"/>
        <item h="1" x="194"/>
        <item h="1" x="201"/>
        <item h="1" x="1"/>
        <item h="1" x="4"/>
        <item h="1" x="16"/>
        <item h="1" x="19"/>
        <item h="1" x="24"/>
        <item h="1" x="25"/>
        <item h="1" x="26"/>
        <item h="1" x="31"/>
        <item h="1" x="33"/>
        <item h="1" x="35"/>
        <item h="1" x="41"/>
        <item h="1" x="43"/>
        <item h="1" x="47"/>
        <item h="1" x="48"/>
        <item h="1" x="50"/>
        <item x="51"/>
        <item h="1" x="55"/>
        <item h="1" x="57"/>
        <item h="1" x="58"/>
        <item h="1" x="59"/>
        <item h="1" x="60"/>
        <item h="1" x="61"/>
        <item h="1" x="62"/>
        <item h="1" x="63"/>
        <item h="1" x="66"/>
        <item h="1" x="71"/>
        <item h="1" x="72"/>
        <item h="1" x="74"/>
        <item h="1" x="75"/>
        <item h="1" x="76"/>
        <item h="1" x="78"/>
        <item h="1" x="79"/>
        <item h="1" x="80"/>
        <item h="1" x="81"/>
        <item h="1" x="83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100"/>
        <item h="1" x="101"/>
        <item h="1" x="102"/>
        <item h="1" x="105"/>
        <item h="1" x="106"/>
        <item h="1" x="107"/>
        <item h="1" x="110"/>
        <item h="1" x="111"/>
        <item h="1" x="112"/>
        <item h="1" x="113"/>
        <item h="1" x="114"/>
        <item h="1" x="116"/>
        <item h="1" x="117"/>
        <item h="1" x="118"/>
        <item h="1" x="120"/>
        <item h="1" x="121"/>
        <item h="1" x="123"/>
        <item h="1" x="124"/>
        <item h="1" x="125"/>
        <item h="1" x="127"/>
        <item h="1" x="129"/>
        <item h="1" x="133"/>
        <item h="1" x="135"/>
        <item h="1" x="139"/>
        <item h="1" x="141"/>
        <item h="1" x="143"/>
        <item h="1" x="145"/>
        <item h="1" x="149"/>
        <item h="1" x="150"/>
        <item h="1" x="64"/>
        <item h="1" x="154"/>
        <item h="1" x="156"/>
        <item h="1" x="159"/>
        <item h="1" x="161"/>
        <item h="1" x="163"/>
        <item h="1" x="164"/>
        <item h="1" x="165"/>
        <item h="1" x="166"/>
        <item h="1" x="167"/>
        <item h="1" x="168"/>
        <item h="1" x="170"/>
        <item h="1" x="171"/>
        <item h="1" x="172"/>
        <item h="1" x="174"/>
        <item h="1" x="175"/>
        <item h="1" x="178"/>
        <item h="1" x="179"/>
        <item h="1" x="109"/>
        <item h="1" x="181"/>
        <item h="1" x="182"/>
        <item h="1" x="183"/>
        <item h="1" x="187"/>
        <item h="1" x="188"/>
        <item h="1" x="189"/>
        <item h="1" x="190"/>
        <item h="1" x="191"/>
        <item h="1" x="192"/>
        <item h="1" x="195"/>
        <item h="1" x="196"/>
        <item h="1" x="197"/>
        <item h="1" x="198"/>
        <item h="1" x="200"/>
        <item h="1" x="202"/>
        <item h="1" x="203"/>
        <item h="1" x="15"/>
        <item h="1" x="157"/>
        <item h="1" x="199"/>
        <item h="1" x="208"/>
        <item h="1" x="210"/>
        <item h="1" x="212"/>
        <item h="1" x="213"/>
        <item h="1" x="214"/>
        <item h="1" x="215"/>
        <item h="1" x="216"/>
        <item h="1" x="211"/>
        <item h="1" x="217"/>
        <item h="1" x="218"/>
        <item h="1" x="219"/>
        <item h="1" x="220"/>
        <item h="1" x="221"/>
      </items>
    </pivotField>
    <pivotField showAll="0">
      <items count="7">
        <item x="3"/>
        <item x="2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" showAll="0"/>
    <pivotField dataField="1"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multipleItemSelectionAllowed="1"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">
    <i>
      <x v="7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Acumulado 2020" fld="32" baseField="0" baseItem="0"/>
    <dataField name="Promedio de Potencial Share" fld="41" subtotal="average" baseField="5" baseItem="6"/>
    <dataField name="Suma de acumulado 2019" fld="31" baseField="0" baseItem="0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85591-2A0B-4215-B390-ECE006AFEBC5}" name="TablaDinámica1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3:H29" firstHeaderRow="0" firstDataRow="1" firstDataCol="1" rowPageCount="1" colPageCount="1"/>
  <pivotFields count="54">
    <pivotField dataField="1" showAll="0"/>
    <pivotField showAll="0"/>
    <pivotField showAll="0"/>
    <pivotField outline="0" showAll="0" defaultSubtotal="0">
      <items count="12">
        <item h="1" x="10"/>
        <item h="1" x="7"/>
        <item h="1" x="0"/>
        <item h="1" x="9"/>
        <item h="1" x="6"/>
        <item h="1" x="3"/>
        <item h="1" x="2"/>
        <item h="1" x="1"/>
        <item x="5"/>
        <item h="1" x="8"/>
        <item h="1" x="4"/>
        <item h="1" x="11"/>
      </items>
    </pivotField>
    <pivotField axis="axisPage" multipleItemSelectionAllowed="1" showAll="0">
      <items count="6">
        <item h="1" x="3"/>
        <item x="0"/>
        <item h="1" x="1"/>
        <item h="1" x="2"/>
        <item h="1" x="4"/>
        <item t="default"/>
      </items>
    </pivotField>
    <pivotField axis="axisRow" outline="0" multipleItemSelectionAllowed="1" showAll="0" sortType="descending" defaultSubtotal="0">
      <items count="223">
        <item x="158"/>
        <item x="73"/>
        <item x="56"/>
        <item x="128"/>
        <item x="119"/>
        <item x="69"/>
        <item x="85"/>
        <item x="126"/>
        <item x="137"/>
        <item x="99"/>
        <item x="30"/>
        <item x="108"/>
        <item h="1" x="22"/>
        <item x="131"/>
        <item x="70"/>
        <item x="40"/>
        <item x="207"/>
        <item x="68"/>
        <item x="115"/>
        <item x="185"/>
        <item x="132"/>
        <item x="18"/>
        <item x="65"/>
        <item h="1" x="3"/>
        <item x="11"/>
        <item x="205"/>
        <item x="53"/>
        <item x="180"/>
        <item x="36"/>
        <item x="88"/>
        <item x="9"/>
        <item x="32"/>
        <item x="204"/>
        <item x="20"/>
        <item x="169"/>
        <item x="37"/>
        <item x="46"/>
        <item x="162"/>
        <item x="136"/>
        <item x="77"/>
        <item x="155"/>
        <item x="2"/>
        <item x="45"/>
        <item x="206"/>
        <item x="52"/>
        <item x="160"/>
        <item x="28"/>
        <item x="138"/>
        <item x="42"/>
        <item x="147"/>
        <item x="27"/>
        <item x="122"/>
        <item h="1" x="38"/>
        <item x="151"/>
        <item x="130"/>
        <item x="12"/>
        <item x="39"/>
        <item x="13"/>
        <item x="54"/>
        <item x="44"/>
        <item x="153"/>
        <item x="184"/>
        <item x="152"/>
        <item x="148"/>
        <item x="84"/>
        <item x="29"/>
        <item x="7"/>
        <item h="1" x="23"/>
        <item x="49"/>
        <item x="140"/>
        <item x="176"/>
        <item x="5"/>
        <item x="14"/>
        <item x="103"/>
        <item x="21"/>
        <item x="146"/>
        <item x="34"/>
        <item x="134"/>
        <item x="82"/>
        <item h="1" x="6"/>
        <item x="10"/>
        <item x="209"/>
        <item x="87"/>
        <item x="104"/>
        <item x="67"/>
        <item x="8"/>
        <item x="86"/>
        <item x="177"/>
        <item x="0"/>
        <item x="142"/>
        <item x="17"/>
        <item x="222"/>
        <item x="144"/>
        <item x="173"/>
        <item x="186"/>
        <item x="193"/>
        <item x="194"/>
        <item x="201"/>
        <item x="1"/>
        <item x="4"/>
        <item x="16"/>
        <item x="19"/>
        <item x="24"/>
        <item x="25"/>
        <item x="26"/>
        <item x="31"/>
        <item x="33"/>
        <item x="35"/>
        <item x="41"/>
        <item x="43"/>
        <item x="47"/>
        <item x="48"/>
        <item x="50"/>
        <item x="51"/>
        <item x="55"/>
        <item x="57"/>
        <item x="58"/>
        <item x="59"/>
        <item x="60"/>
        <item x="61"/>
        <item x="62"/>
        <item x="63"/>
        <item x="66"/>
        <item x="71"/>
        <item x="72"/>
        <item x="74"/>
        <item x="75"/>
        <item x="76"/>
        <item x="78"/>
        <item x="79"/>
        <item x="80"/>
        <item x="81"/>
        <item x="83"/>
        <item x="89"/>
        <item x="90"/>
        <item x="91"/>
        <item x="92"/>
        <item x="93"/>
        <item x="94"/>
        <item x="95"/>
        <item x="96"/>
        <item x="97"/>
        <item x="98"/>
        <item x="100"/>
        <item x="101"/>
        <item x="102"/>
        <item x="105"/>
        <item x="106"/>
        <item x="107"/>
        <item x="110"/>
        <item x="111"/>
        <item x="112"/>
        <item x="113"/>
        <item x="114"/>
        <item x="116"/>
        <item x="117"/>
        <item x="118"/>
        <item x="120"/>
        <item x="121"/>
        <item x="123"/>
        <item x="124"/>
        <item x="125"/>
        <item x="127"/>
        <item x="129"/>
        <item x="133"/>
        <item x="135"/>
        <item x="139"/>
        <item x="141"/>
        <item x="143"/>
        <item x="145"/>
        <item x="149"/>
        <item x="150"/>
        <item x="64"/>
        <item x="154"/>
        <item x="156"/>
        <item x="159"/>
        <item x="161"/>
        <item x="163"/>
        <item x="164"/>
        <item x="165"/>
        <item x="166"/>
        <item x="167"/>
        <item x="168"/>
        <item x="170"/>
        <item x="171"/>
        <item x="172"/>
        <item x="174"/>
        <item x="175"/>
        <item x="178"/>
        <item x="179"/>
        <item x="109"/>
        <item x="181"/>
        <item x="182"/>
        <item x="183"/>
        <item x="187"/>
        <item x="188"/>
        <item x="189"/>
        <item x="190"/>
        <item x="191"/>
        <item x="192"/>
        <item x="195"/>
        <item x="196"/>
        <item x="197"/>
        <item x="198"/>
        <item x="200"/>
        <item x="202"/>
        <item x="203"/>
        <item x="15"/>
        <item x="157"/>
        <item x="199"/>
        <item x="208"/>
        <item x="210"/>
        <item x="212"/>
        <item x="213"/>
        <item x="214"/>
        <item h="1" x="215"/>
        <item h="1" x="216"/>
        <item h="1" x="211"/>
        <item h="1" x="217"/>
        <item h="1" x="218"/>
        <item h="1" x="219"/>
        <item h="1" x="220"/>
        <item h="1" x="221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7">
        <item x="3"/>
        <item x="2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dataField="1" numFmtI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64" multipleItemSelectionAllowed="1" showAll="0"/>
    <pivotField showAll="0"/>
    <pivotField dataField="1"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6">
    <i>
      <x v="65"/>
    </i>
    <i>
      <x v="126"/>
    </i>
    <i>
      <x v="90"/>
    </i>
    <i>
      <x v="104"/>
    </i>
    <i>
      <x v="68"/>
    </i>
    <i>
      <x v="107"/>
    </i>
    <i>
      <x v="39"/>
    </i>
    <i>
      <x v="99"/>
    </i>
    <i>
      <x v="125"/>
    </i>
    <i>
      <x v="69"/>
    </i>
    <i>
      <x v="1"/>
    </i>
    <i>
      <x v="178"/>
    </i>
    <i>
      <x v="149"/>
    </i>
    <i>
      <x v="42"/>
    </i>
    <i>
      <x v="127"/>
    </i>
    <i>
      <x v="181"/>
    </i>
    <i>
      <x v="177"/>
    </i>
    <i>
      <x v="103"/>
    </i>
    <i>
      <x v="180"/>
    </i>
    <i>
      <x v="179"/>
    </i>
    <i>
      <x v="143"/>
    </i>
    <i>
      <x v="16"/>
    </i>
    <i>
      <x v="160"/>
    </i>
    <i>
      <x v="124"/>
    </i>
    <i>
      <x v="7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4" hier="-1"/>
  </pageFields>
  <dataFields count="7">
    <dataField name="Suma de Acumulado 2020" fld="32" baseField="0" baseItem="0"/>
    <dataField name="Promedio de Potencial Share" fld="41" subtotal="average" baseField="5" baseItem="6"/>
    <dataField name="Suma de Suma año anterior" fld="51" baseField="0" baseItem="0"/>
    <dataField name="Promedio de Potencial mes anterior" fld="43" subtotal="average" baseField="5" baseItem="66"/>
    <dataField name="Suma de Venta mes anterior" fld="45" baseField="0" baseItem="0"/>
    <dataField name="Cuenta de sap" fld="0" subtotal="count" baseField="5" baseItem="66"/>
    <dataField name="Suma de Positi julio" fld="35" baseField="5" baseItem="66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7609C-B228-4AA3-A9A5-A2DEF35E1769}" name="TablaDinámica5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3:C16" firstHeaderRow="0" firstDataRow="1" firstDataCol="1" rowPageCount="1" colPageCount="1"/>
  <pivotFields count="54">
    <pivotField showAll="0"/>
    <pivotField showAll="0"/>
    <pivotField showAll="0"/>
    <pivotField showAll="0"/>
    <pivotField showAll="0"/>
    <pivotField axis="axisRow" showAll="0">
      <items count="224">
        <item x="158"/>
        <item x="73"/>
        <item x="56"/>
        <item x="128"/>
        <item x="119"/>
        <item x="69"/>
        <item x="85"/>
        <item x="126"/>
        <item x="137"/>
        <item x="99"/>
        <item x="30"/>
        <item x="108"/>
        <item x="22"/>
        <item x="131"/>
        <item x="70"/>
        <item x="40"/>
        <item x="68"/>
        <item x="115"/>
        <item x="185"/>
        <item x="132"/>
        <item x="18"/>
        <item x="65"/>
        <item x="3"/>
        <item x="11"/>
        <item x="53"/>
        <item x="180"/>
        <item x="36"/>
        <item x="88"/>
        <item x="9"/>
        <item x="32"/>
        <item x="20"/>
        <item x="169"/>
        <item x="37"/>
        <item x="46"/>
        <item x="162"/>
        <item x="136"/>
        <item x="77"/>
        <item x="155"/>
        <item x="2"/>
        <item x="45"/>
        <item x="52"/>
        <item x="160"/>
        <item x="28"/>
        <item x="138"/>
        <item x="42"/>
        <item x="147"/>
        <item x="27"/>
        <item x="122"/>
        <item x="38"/>
        <item x="151"/>
        <item x="130"/>
        <item x="12"/>
        <item x="39"/>
        <item x="13"/>
        <item x="54"/>
        <item x="44"/>
        <item x="153"/>
        <item x="184"/>
        <item x="152"/>
        <item x="148"/>
        <item x="84"/>
        <item x="29"/>
        <item x="7"/>
        <item x="23"/>
        <item x="49"/>
        <item x="176"/>
        <item x="5"/>
        <item x="14"/>
        <item x="21"/>
        <item x="146"/>
        <item x="34"/>
        <item x="134"/>
        <item x="82"/>
        <item x="6"/>
        <item x="87"/>
        <item x="104"/>
        <item x="67"/>
        <item x="8"/>
        <item x="86"/>
        <item x="177"/>
        <item x="0"/>
        <item x="142"/>
        <item x="144"/>
        <item x="199"/>
        <item x="173"/>
        <item x="186"/>
        <item x="1"/>
        <item x="4"/>
        <item x="16"/>
        <item x="17"/>
        <item x="19"/>
        <item x="24"/>
        <item x="25"/>
        <item x="26"/>
        <item x="31"/>
        <item x="33"/>
        <item x="35"/>
        <item x="41"/>
        <item x="43"/>
        <item x="47"/>
        <item x="48"/>
        <item x="50"/>
        <item x="51"/>
        <item x="55"/>
        <item x="57"/>
        <item x="58"/>
        <item x="59"/>
        <item x="60"/>
        <item x="61"/>
        <item x="62"/>
        <item x="63"/>
        <item x="66"/>
        <item x="71"/>
        <item x="72"/>
        <item x="74"/>
        <item x="75"/>
        <item x="76"/>
        <item x="78"/>
        <item x="79"/>
        <item x="80"/>
        <item x="81"/>
        <item x="83"/>
        <item x="89"/>
        <item x="90"/>
        <item x="91"/>
        <item x="92"/>
        <item x="93"/>
        <item x="94"/>
        <item x="95"/>
        <item x="96"/>
        <item x="97"/>
        <item x="98"/>
        <item x="100"/>
        <item x="101"/>
        <item x="102"/>
        <item x="103"/>
        <item x="105"/>
        <item x="106"/>
        <item x="107"/>
        <item x="110"/>
        <item x="111"/>
        <item x="112"/>
        <item x="113"/>
        <item x="114"/>
        <item x="116"/>
        <item x="117"/>
        <item x="118"/>
        <item x="120"/>
        <item x="121"/>
        <item x="123"/>
        <item x="124"/>
        <item x="125"/>
        <item x="127"/>
        <item x="129"/>
        <item x="133"/>
        <item x="135"/>
        <item x="139"/>
        <item x="140"/>
        <item x="141"/>
        <item x="143"/>
        <item x="145"/>
        <item x="149"/>
        <item x="150"/>
        <item x="64"/>
        <item x="154"/>
        <item x="156"/>
        <item x="159"/>
        <item x="161"/>
        <item x="163"/>
        <item x="164"/>
        <item x="165"/>
        <item x="166"/>
        <item x="167"/>
        <item x="168"/>
        <item x="170"/>
        <item x="171"/>
        <item x="172"/>
        <item x="174"/>
        <item x="175"/>
        <item x="178"/>
        <item x="179"/>
        <item x="109"/>
        <item x="181"/>
        <item x="182"/>
        <item x="183"/>
        <item x="187"/>
        <item x="188"/>
        <item x="10"/>
        <item x="15"/>
        <item x="157"/>
        <item x="189"/>
        <item x="190"/>
        <item x="191"/>
        <item x="192"/>
        <item x="193"/>
        <item x="194"/>
        <item x="195"/>
        <item x="196"/>
        <item x="197"/>
        <item x="198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22"/>
        <item x="212"/>
        <item x="213"/>
        <item x="214"/>
        <item x="215"/>
        <item x="216"/>
        <item x="211"/>
        <item x="217"/>
        <item x="218"/>
        <item x="219"/>
        <item x="220"/>
        <item x="221"/>
        <item t="default"/>
      </items>
    </pivotField>
    <pivotField axis="axisPage" showAll="0">
      <items count="7">
        <item x="0"/>
        <item x="1"/>
        <item x="3"/>
        <item x="2"/>
        <item x="5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" showAll="0"/>
    <pivotField dataField="1"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13">
    <i>
      <x v="2"/>
    </i>
    <i>
      <x v="8"/>
    </i>
    <i>
      <x v="44"/>
    </i>
    <i>
      <x v="97"/>
    </i>
    <i>
      <x v="104"/>
    </i>
    <i>
      <x v="105"/>
    </i>
    <i>
      <x v="106"/>
    </i>
    <i>
      <x v="138"/>
    </i>
    <i>
      <x v="142"/>
    </i>
    <i>
      <x v="143"/>
    </i>
    <i>
      <x v="176"/>
    </i>
    <i>
      <x v="222"/>
    </i>
    <i t="grand">
      <x/>
    </i>
  </rowItems>
  <colFields count="1">
    <field x="-2"/>
  </colFields>
  <colItems count="2">
    <i>
      <x/>
    </i>
    <i i="1">
      <x v="1"/>
    </i>
  </colItems>
  <pageFields count="1">
    <pageField fld="6" item="1" hier="-1"/>
  </pageFields>
  <dataFields count="2">
    <dataField name="Suma de Acumulado 2020" fld="32" baseField="0" baseItem="0"/>
    <dataField name="Suma de acumulado 2019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E65534-D4E7-4E54-97D2-93971461AD47}" name="TablaDinámica2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55:C67" firstHeaderRow="0" firstDataRow="1" firstDataCol="1" rowPageCount="2" colPageCount="1"/>
  <pivotFields count="54">
    <pivotField showAll="0"/>
    <pivotField showAll="0"/>
    <pivotField dataField="1" showAll="0"/>
    <pivotField showAll="0"/>
    <pivotField axis="axisPage" showAll="0">
      <items count="6">
        <item x="3"/>
        <item x="0"/>
        <item x="1"/>
        <item x="2"/>
        <item x="4"/>
        <item t="default"/>
      </items>
    </pivotField>
    <pivotField axis="axisRow" showAll="0">
      <items count="224">
        <item x="158"/>
        <item x="73"/>
        <item x="144"/>
        <item x="56"/>
        <item x="161"/>
        <item x="128"/>
        <item x="119"/>
        <item x="192"/>
        <item x="69"/>
        <item x="85"/>
        <item x="109"/>
        <item x="126"/>
        <item x="137"/>
        <item x="101"/>
        <item x="15"/>
        <item x="99"/>
        <item x="30"/>
        <item x="79"/>
        <item x="94"/>
        <item x="108"/>
        <item x="22"/>
        <item x="131"/>
        <item x="70"/>
        <item x="40"/>
        <item x="173"/>
        <item x="143"/>
        <item x="207"/>
        <item x="68"/>
        <item x="115"/>
        <item x="24"/>
        <item x="185"/>
        <item x="132"/>
        <item x="80"/>
        <item x="106"/>
        <item x="57"/>
        <item x="170"/>
        <item x="172"/>
        <item x="41"/>
        <item x="18"/>
        <item x="65"/>
        <item x="3"/>
        <item x="71"/>
        <item x="74"/>
        <item x="43"/>
        <item x="11"/>
        <item x="205"/>
        <item x="116"/>
        <item x="53"/>
        <item x="180"/>
        <item x="36"/>
        <item x="76"/>
        <item x="123"/>
        <item x="66"/>
        <item x="121"/>
        <item x="149"/>
        <item x="114"/>
        <item x="190"/>
        <item x="88"/>
        <item x="102"/>
        <item x="9"/>
        <item x="113"/>
        <item x="32"/>
        <item x="204"/>
        <item x="95"/>
        <item x="20"/>
        <item x="169"/>
        <item x="164"/>
        <item x="37"/>
        <item x="46"/>
        <item x="165"/>
        <item x="72"/>
        <item x="162"/>
        <item x="136"/>
        <item x="77"/>
        <item x="159"/>
        <item x="194"/>
        <item x="118"/>
        <item x="100"/>
        <item x="155"/>
        <item x="2"/>
        <item x="45"/>
        <item x="61"/>
        <item x="51"/>
        <item x="83"/>
        <item x="206"/>
        <item x="178"/>
        <item x="52"/>
        <item x="160"/>
        <item x="25"/>
        <item x="181"/>
        <item x="129"/>
        <item x="28"/>
        <item x="138"/>
        <item x="141"/>
        <item x="63"/>
        <item x="42"/>
        <item x="62"/>
        <item x="75"/>
        <item x="156"/>
        <item x="147"/>
        <item x="186"/>
        <item x="1"/>
        <item x="47"/>
        <item x="145"/>
        <item x="187"/>
        <item x="81"/>
        <item x="105"/>
        <item x="48"/>
        <item x="139"/>
        <item x="27"/>
        <item x="89"/>
        <item x="122"/>
        <item x="171"/>
        <item x="97"/>
        <item x="38"/>
        <item x="151"/>
        <item x="120"/>
        <item x="166"/>
        <item x="195"/>
        <item x="26"/>
        <item x="130"/>
        <item x="12"/>
        <item x="117"/>
        <item x="200"/>
        <item x="39"/>
        <item x="98"/>
        <item x="60"/>
        <item x="13"/>
        <item x="150"/>
        <item x="54"/>
        <item x="44"/>
        <item x="90"/>
        <item x="107"/>
        <item x="50"/>
        <item x="78"/>
        <item x="96"/>
        <item x="153"/>
        <item x="91"/>
        <item x="184"/>
        <item x="152"/>
        <item x="202"/>
        <item x="148"/>
        <item x="33"/>
        <item x="191"/>
        <item x="188"/>
        <item x="84"/>
        <item x="29"/>
        <item x="7"/>
        <item x="111"/>
        <item x="92"/>
        <item x="23"/>
        <item x="197"/>
        <item x="49"/>
        <item x="58"/>
        <item x="182"/>
        <item x="35"/>
        <item x="140"/>
        <item x="127"/>
        <item x="176"/>
        <item x="125"/>
        <item x="198"/>
        <item x="163"/>
        <item x="183"/>
        <item x="5"/>
        <item x="201"/>
        <item x="19"/>
        <item x="14"/>
        <item x="193"/>
        <item x="168"/>
        <item x="103"/>
        <item x="64"/>
        <item x="21"/>
        <item x="174"/>
        <item x="112"/>
        <item x="167"/>
        <item x="16"/>
        <item x="93"/>
        <item x="146"/>
        <item x="34"/>
        <item x="154"/>
        <item x="133"/>
        <item x="134"/>
        <item x="124"/>
        <item x="82"/>
        <item x="17"/>
        <item x="4"/>
        <item x="6"/>
        <item x="10"/>
        <item x="209"/>
        <item x="87"/>
        <item x="179"/>
        <item x="104"/>
        <item x="67"/>
        <item x="55"/>
        <item x="8"/>
        <item x="196"/>
        <item x="86"/>
        <item x="110"/>
        <item x="177"/>
        <item x="0"/>
        <item x="189"/>
        <item x="135"/>
        <item x="203"/>
        <item x="175"/>
        <item x="59"/>
        <item x="142"/>
        <item x="31"/>
        <item x="222"/>
        <item x="157"/>
        <item x="199"/>
        <item x="208"/>
        <item x="210"/>
        <item x="212"/>
        <item x="213"/>
        <item x="214"/>
        <item x="215"/>
        <item x="216"/>
        <item x="211"/>
        <item x="217"/>
        <item x="218"/>
        <item x="219"/>
        <item x="220"/>
        <item x="221"/>
        <item t="default"/>
      </items>
    </pivotField>
    <pivotField axis="axisPage" showAll="0">
      <items count="7">
        <item x="3"/>
        <item x="0"/>
        <item x="1"/>
        <item x="5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12">
    <i>
      <x v="3"/>
    </i>
    <i>
      <x v="12"/>
    </i>
    <i>
      <x v="34"/>
    </i>
    <i>
      <x v="37"/>
    </i>
    <i>
      <x v="55"/>
    </i>
    <i>
      <x v="60"/>
    </i>
    <i>
      <x v="95"/>
    </i>
    <i>
      <x v="132"/>
    </i>
    <i>
      <x v="153"/>
    </i>
    <i>
      <x v="204"/>
    </i>
    <i>
      <x v="222"/>
    </i>
    <i t="grand">
      <x/>
    </i>
  </rowItems>
  <colFields count="1">
    <field x="-2"/>
  </colFields>
  <colItems count="2">
    <i>
      <x/>
    </i>
    <i i="1">
      <x v="1"/>
    </i>
  </colItems>
  <pageFields count="2">
    <pageField fld="6" item="2" hier="-1"/>
    <pageField fld="4" item="1" hier="-1"/>
  </pageFields>
  <dataFields count="2">
    <dataField name="Cuenta de N° SAP" fld="2" subtotal="count" baseField="0" baseItem="0"/>
    <dataField name="Suma de Positi julio" fld="35" baseField="5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3A6D14-F1C6-4A89-AAED-306A88A6B321}" name="TablaDinámica1" cacheId="15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3:H16" firstHeaderRow="0" firstDataRow="1" firstDataCol="1" rowPageCount="1" colPageCount="1"/>
  <pivotFields count="54">
    <pivotField showAll="0"/>
    <pivotField showAll="0"/>
    <pivotField showAll="0"/>
    <pivotField showAll="0"/>
    <pivotField showAll="0"/>
    <pivotField axis="axisRow" showAll="0">
      <items count="224">
        <item x="158"/>
        <item x="73"/>
        <item x="144"/>
        <item x="56"/>
        <item x="161"/>
        <item x="128"/>
        <item x="119"/>
        <item x="192"/>
        <item x="69"/>
        <item x="85"/>
        <item x="109"/>
        <item x="126"/>
        <item x="137"/>
        <item x="101"/>
        <item x="15"/>
        <item x="99"/>
        <item x="30"/>
        <item x="79"/>
        <item x="94"/>
        <item x="108"/>
        <item x="22"/>
        <item x="131"/>
        <item x="70"/>
        <item x="40"/>
        <item x="173"/>
        <item x="143"/>
        <item x="207"/>
        <item x="68"/>
        <item x="115"/>
        <item x="24"/>
        <item x="185"/>
        <item x="132"/>
        <item x="80"/>
        <item x="106"/>
        <item x="57"/>
        <item x="170"/>
        <item x="172"/>
        <item x="41"/>
        <item x="18"/>
        <item x="65"/>
        <item x="3"/>
        <item x="71"/>
        <item x="74"/>
        <item x="43"/>
        <item x="11"/>
        <item x="205"/>
        <item x="116"/>
        <item x="53"/>
        <item x="180"/>
        <item x="36"/>
        <item x="76"/>
        <item x="123"/>
        <item x="66"/>
        <item x="121"/>
        <item x="149"/>
        <item x="114"/>
        <item x="190"/>
        <item x="88"/>
        <item x="102"/>
        <item x="9"/>
        <item x="113"/>
        <item x="32"/>
        <item x="204"/>
        <item x="95"/>
        <item x="20"/>
        <item x="169"/>
        <item x="164"/>
        <item x="37"/>
        <item x="46"/>
        <item x="165"/>
        <item x="72"/>
        <item x="162"/>
        <item x="136"/>
        <item x="77"/>
        <item x="159"/>
        <item x="194"/>
        <item x="118"/>
        <item x="100"/>
        <item x="155"/>
        <item x="2"/>
        <item x="45"/>
        <item x="61"/>
        <item x="51"/>
        <item x="83"/>
        <item x="206"/>
        <item x="178"/>
        <item x="52"/>
        <item x="160"/>
        <item x="25"/>
        <item x="181"/>
        <item x="129"/>
        <item x="28"/>
        <item x="138"/>
        <item x="141"/>
        <item x="63"/>
        <item x="42"/>
        <item x="62"/>
        <item x="75"/>
        <item x="156"/>
        <item x="147"/>
        <item x="186"/>
        <item x="1"/>
        <item x="47"/>
        <item x="145"/>
        <item x="187"/>
        <item x="81"/>
        <item x="105"/>
        <item x="48"/>
        <item x="139"/>
        <item x="27"/>
        <item x="89"/>
        <item x="122"/>
        <item x="171"/>
        <item x="97"/>
        <item x="38"/>
        <item x="151"/>
        <item x="120"/>
        <item x="166"/>
        <item x="195"/>
        <item x="26"/>
        <item x="130"/>
        <item x="12"/>
        <item x="117"/>
        <item x="200"/>
        <item x="39"/>
        <item x="98"/>
        <item x="60"/>
        <item x="13"/>
        <item x="150"/>
        <item x="54"/>
        <item x="44"/>
        <item x="90"/>
        <item x="107"/>
        <item x="50"/>
        <item x="78"/>
        <item x="96"/>
        <item x="153"/>
        <item x="91"/>
        <item x="184"/>
        <item x="152"/>
        <item x="202"/>
        <item x="148"/>
        <item x="33"/>
        <item x="191"/>
        <item x="188"/>
        <item x="84"/>
        <item x="29"/>
        <item x="7"/>
        <item x="111"/>
        <item x="92"/>
        <item x="23"/>
        <item x="197"/>
        <item x="49"/>
        <item x="58"/>
        <item x="182"/>
        <item x="35"/>
        <item x="140"/>
        <item x="127"/>
        <item x="176"/>
        <item x="125"/>
        <item x="198"/>
        <item x="163"/>
        <item x="183"/>
        <item x="5"/>
        <item x="201"/>
        <item x="19"/>
        <item x="14"/>
        <item x="193"/>
        <item x="168"/>
        <item x="103"/>
        <item x="64"/>
        <item x="21"/>
        <item x="174"/>
        <item x="112"/>
        <item x="167"/>
        <item x="16"/>
        <item x="93"/>
        <item x="146"/>
        <item x="34"/>
        <item x="154"/>
        <item x="133"/>
        <item x="134"/>
        <item x="124"/>
        <item x="82"/>
        <item x="17"/>
        <item x="4"/>
        <item x="6"/>
        <item x="10"/>
        <item x="209"/>
        <item x="87"/>
        <item x="179"/>
        <item x="104"/>
        <item x="67"/>
        <item x="55"/>
        <item x="8"/>
        <item x="196"/>
        <item x="86"/>
        <item x="110"/>
        <item x="177"/>
        <item x="0"/>
        <item x="189"/>
        <item x="135"/>
        <item x="203"/>
        <item x="175"/>
        <item x="59"/>
        <item x="142"/>
        <item x="31"/>
        <item x="222"/>
        <item x="157"/>
        <item x="199"/>
        <item x="208"/>
        <item x="210"/>
        <item x="212"/>
        <item x="213"/>
        <item x="214"/>
        <item x="215"/>
        <item x="216"/>
        <item x="211"/>
        <item x="217"/>
        <item x="218"/>
        <item x="219"/>
        <item x="220"/>
        <item x="221"/>
        <item t="default"/>
      </items>
    </pivotField>
    <pivotField axis="axisPage" showAll="0">
      <items count="7">
        <item x="3"/>
        <item x="0"/>
        <item x="1"/>
        <item x="5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5"/>
  </rowFields>
  <rowItems count="13">
    <i>
      <x v="3"/>
    </i>
    <i>
      <x v="12"/>
    </i>
    <i>
      <x v="34"/>
    </i>
    <i>
      <x v="36"/>
    </i>
    <i>
      <x v="37"/>
    </i>
    <i>
      <x v="55"/>
    </i>
    <i>
      <x v="60"/>
    </i>
    <i>
      <x v="95"/>
    </i>
    <i>
      <x v="132"/>
    </i>
    <i>
      <x v="153"/>
    </i>
    <i>
      <x v="204"/>
    </i>
    <i>
      <x v="22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6" item="2" hier="-1"/>
  </pageFields>
  <dataFields count="7">
    <dataField name="Suma de Acumulado 2020" fld="32" baseField="0" baseItem="0"/>
    <dataField name="Suma de acumulado 2019" fld="31" baseField="0" baseItem="0"/>
    <dataField name="Promedio de Potencial Share" fld="41" subtotal="average" baseField="5" baseItem="3"/>
    <dataField name="Promedio de Potencial mes anterior" fld="43" subtotal="average" baseField="5" baseItem="3"/>
    <dataField name="Suma de Venta mes anterior" fld="45" baseField="0" baseItem="0"/>
    <dataField name="Promedio de Potencial anual" fld="46" subtotal="average" baseField="5" baseItem="3"/>
    <dataField name="Suma de suma 2019" fld="5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B4515D-955A-43C0-A8F5-67984F8DDE53}" name="TablaDinámica1" cacheId="15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D194" firstHeaderRow="0" firstDataRow="1" firstDataCol="1" rowPageCount="2" colPageCount="1"/>
  <pivotFields count="41">
    <pivotField showAll="0"/>
    <pivotField showAll="0"/>
    <pivotField showAll="0"/>
    <pivotField axis="axisPage" showAll="0">
      <items count="15">
        <item x="8"/>
        <item x="13"/>
        <item x="10"/>
        <item x="12"/>
        <item x="7"/>
        <item x="3"/>
        <item x="0"/>
        <item x="2"/>
        <item x="6"/>
        <item x="4"/>
        <item x="11"/>
        <item x="9"/>
        <item x="5"/>
        <item x="1"/>
        <item t="default"/>
      </items>
    </pivotField>
    <pivotField showAll="0"/>
    <pivotField axis="axisRow" showAll="0">
      <items count="191">
        <item x="158"/>
        <item x="74"/>
        <item x="56"/>
        <item x="129"/>
        <item x="120"/>
        <item x="70"/>
        <item x="86"/>
        <item x="127"/>
        <item x="138"/>
        <item x="100"/>
        <item x="65"/>
        <item x="109"/>
        <item x="22"/>
        <item x="132"/>
        <item x="71"/>
        <item x="40"/>
        <item x="69"/>
        <item x="116"/>
        <item x="185"/>
        <item x="133"/>
        <item x="18"/>
        <item x="66"/>
        <item x="3"/>
        <item x="11"/>
        <item x="53"/>
        <item x="180"/>
        <item x="36"/>
        <item x="89"/>
        <item x="9"/>
        <item x="32"/>
        <item x="20"/>
        <item x="169"/>
        <item x="37"/>
        <item x="46"/>
        <item x="162"/>
        <item x="137"/>
        <item x="78"/>
        <item x="156"/>
        <item x="2"/>
        <item x="45"/>
        <item x="52"/>
        <item x="160"/>
        <item x="28"/>
        <item x="139"/>
        <item x="42"/>
        <item x="148"/>
        <item x="27"/>
        <item x="123"/>
        <item x="38"/>
        <item x="152"/>
        <item x="131"/>
        <item x="12"/>
        <item x="39"/>
        <item x="13"/>
        <item x="54"/>
        <item x="44"/>
        <item x="154"/>
        <item x="184"/>
        <item x="153"/>
        <item x="149"/>
        <item x="85"/>
        <item x="29"/>
        <item x="7"/>
        <item x="23"/>
        <item x="49"/>
        <item x="176"/>
        <item x="5"/>
        <item x="14"/>
        <item x="21"/>
        <item x="147"/>
        <item x="34"/>
        <item x="135"/>
        <item x="83"/>
        <item x="6"/>
        <item x="88"/>
        <item x="105"/>
        <item x="68"/>
        <item x="8"/>
        <item x="87"/>
        <item x="177"/>
        <item x="0"/>
        <item x="143"/>
        <item x="145"/>
        <item m="1" x="189"/>
        <item x="173"/>
        <item x="186"/>
        <item x="1"/>
        <item x="4"/>
        <item x="16"/>
        <item x="17"/>
        <item x="19"/>
        <item x="24"/>
        <item x="25"/>
        <item x="26"/>
        <item x="30"/>
        <item x="31"/>
        <item x="33"/>
        <item x="35"/>
        <item x="41"/>
        <item x="43"/>
        <item x="47"/>
        <item x="48"/>
        <item x="50"/>
        <item x="51"/>
        <item x="55"/>
        <item x="57"/>
        <item x="58"/>
        <item x="59"/>
        <item x="60"/>
        <item x="61"/>
        <item x="62"/>
        <item x="63"/>
        <item x="67"/>
        <item x="72"/>
        <item x="73"/>
        <item x="75"/>
        <item x="76"/>
        <item x="77"/>
        <item x="79"/>
        <item x="80"/>
        <item x="81"/>
        <item x="82"/>
        <item x="84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6"/>
        <item x="107"/>
        <item x="108"/>
        <item x="111"/>
        <item x="112"/>
        <item x="113"/>
        <item x="114"/>
        <item x="115"/>
        <item x="117"/>
        <item x="118"/>
        <item x="119"/>
        <item x="121"/>
        <item x="122"/>
        <item x="124"/>
        <item x="125"/>
        <item x="126"/>
        <item x="128"/>
        <item x="130"/>
        <item x="134"/>
        <item x="136"/>
        <item x="140"/>
        <item x="141"/>
        <item x="142"/>
        <item x="144"/>
        <item x="146"/>
        <item x="150"/>
        <item x="151"/>
        <item x="64"/>
        <item x="155"/>
        <item x="157"/>
        <item x="159"/>
        <item x="161"/>
        <item x="163"/>
        <item x="164"/>
        <item x="165"/>
        <item x="166"/>
        <item x="167"/>
        <item x="168"/>
        <item x="170"/>
        <item x="171"/>
        <item x="172"/>
        <item x="174"/>
        <item x="175"/>
        <item x="178"/>
        <item x="179"/>
        <item x="110"/>
        <item x="181"/>
        <item x="182"/>
        <item x="183"/>
        <item x="187"/>
        <item x="188"/>
        <item x="10"/>
        <item x="15"/>
        <item t="default"/>
      </items>
    </pivotField>
    <pivotField axis="axisPage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" showAll="0"/>
    <pivotField dataField="1" numFmtId="1"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5"/>
  </rowFields>
  <rowItems count="1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6" hier="-1"/>
    <pageField fld="3" hier="-1"/>
  </pageFields>
  <dataFields count="3">
    <dataField name="Suma de Acumulado 2020" fld="32" baseField="0" baseItem="0"/>
    <dataField name="Suma de acumulado 2019" fld="31" baseField="0" baseItem="0"/>
    <dataField name="Suma de Clientes" fld="40" baseField="0" baseItem="0" numFmtId="9"/>
  </dataFields>
  <formats count="1">
    <format dxfId="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DEDOR_NUEVO1" xr10:uid="{A0A3D07B-B1E2-4797-85FA-8D0DA82938BA}" sourceName="VENDEDOR NUEVO">
  <pivotTables>
    <pivotTable tabId="1" name="TablaDinámica2"/>
    <pivotTable tabId="1" name="TablaDinámica7"/>
    <pivotTable tabId="1" name="TablaDinámica9"/>
    <pivotTable tabId="1" name="TablaDinámica1"/>
    <pivotTable tabId="1" name="TablaDinámica3"/>
  </pivotTables>
  <data>
    <tabular pivotCacheId="1362007579">
      <items count="12">
        <i x="10" s="1"/>
        <i x="7" s="1"/>
        <i x="0" s="1"/>
        <i x="9" s="1"/>
        <i x="6" s="1"/>
        <i x="3" s="1"/>
        <i x="2" s="1"/>
        <i x="1" s="1"/>
        <i x="5" s="1"/>
        <i x="8" s="1"/>
        <i x="4" s="1"/>
        <i x="1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ocalidad" xr10:uid="{14999430-6D39-4D89-A72F-85EAB75E1136}" sourceName="Localidad ">
  <data>
    <tabular pivotCacheId="1362007579">
      <items count="223">
        <i x="199" s="1"/>
        <i x="208" s="1"/>
        <i x="158" s="1"/>
        <i x="73" s="1"/>
        <i x="144" s="1"/>
        <i x="56" s="1"/>
        <i x="161" s="1"/>
        <i x="128" s="1"/>
        <i x="119" s="1"/>
        <i x="192" s="1"/>
        <i x="69" s="1"/>
        <i x="85" s="1"/>
        <i x="109" s="1"/>
        <i x="126" s="1"/>
        <i x="137" s="1"/>
        <i x="101" s="1"/>
        <i x="15" s="1"/>
        <i x="99" s="1"/>
        <i x="30" s="1"/>
        <i x="79" s="1"/>
        <i x="214" s="1"/>
        <i x="94" s="1"/>
        <i x="108" s="1"/>
        <i x="22" s="1"/>
        <i x="131" s="1"/>
        <i x="70" s="1"/>
        <i x="40" s="1"/>
        <i x="173" s="1"/>
        <i x="143" s="1"/>
        <i x="213" s="1"/>
        <i x="207" s="1"/>
        <i x="68" s="1"/>
        <i x="115" s="1"/>
        <i x="24" s="1"/>
        <i x="185" s="1"/>
        <i x="132" s="1"/>
        <i x="80" s="1"/>
        <i x="218" s="1"/>
        <i x="106" s="1"/>
        <i x="57" s="1"/>
        <i x="170" s="1"/>
        <i x="172" s="1"/>
        <i x="41" s="1"/>
        <i x="18" s="1"/>
        <i x="65" s="1"/>
        <i x="3" s="1"/>
        <i x="71" s="1"/>
        <i x="74" s="1"/>
        <i x="43" s="1"/>
        <i x="157" s="1"/>
        <i x="11" s="1"/>
        <i x="205" s="1"/>
        <i x="116" s="1"/>
        <i x="53" s="1"/>
        <i x="180" s="1"/>
        <i x="36" s="1"/>
        <i x="76" s="1"/>
        <i x="123" s="1"/>
        <i x="66" s="1"/>
        <i x="121" s="1"/>
        <i x="149" s="1"/>
        <i x="114" s="1"/>
        <i x="216" s="1"/>
        <i x="190" s="1"/>
        <i x="88" s="1"/>
        <i x="102" s="1"/>
        <i x="9" s="1"/>
        <i x="113" s="1"/>
        <i x="32" s="1"/>
        <i x="204" s="1"/>
        <i x="95" s="1"/>
        <i x="20" s="1"/>
        <i x="169" s="1"/>
        <i x="164" s="1"/>
        <i x="37" s="1"/>
        <i x="46" s="1"/>
        <i x="165" s="1"/>
        <i x="72" s="1"/>
        <i x="162" s="1"/>
        <i x="136" s="1"/>
        <i x="77" s="1"/>
        <i x="159" s="1"/>
        <i x="194" s="1"/>
        <i x="118" s="1"/>
        <i x="100" s="1"/>
        <i x="155" s="1"/>
        <i x="2" s="1"/>
        <i x="45" s="1"/>
        <i x="61" s="1"/>
        <i x="211" s="1"/>
        <i x="51" s="1"/>
        <i x="83" s="1"/>
        <i x="206" s="1"/>
        <i x="178" s="1"/>
        <i x="52" s="1"/>
        <i x="160" s="1"/>
        <i x="25" s="1"/>
        <i x="181" s="1"/>
        <i x="129" s="1"/>
        <i x="28" s="1"/>
        <i x="138" s="1"/>
        <i x="141" s="1"/>
        <i x="63" s="1"/>
        <i x="42" s="1"/>
        <i x="62" s="1"/>
        <i x="75" s="1"/>
        <i x="156" s="1"/>
        <i x="147" s="1"/>
        <i x="186" s="1"/>
        <i x="1" s="1"/>
        <i x="47" s="1"/>
        <i x="145" s="1"/>
        <i x="187" s="1"/>
        <i x="81" s="1"/>
        <i x="220" s="1"/>
        <i x="105" s="1"/>
        <i x="48" s="1"/>
        <i x="139" s="1"/>
        <i x="27" s="1"/>
        <i x="212" s="1"/>
        <i x="89" s="1"/>
        <i x="122" s="1"/>
        <i x="171" s="1"/>
        <i x="97" s="1"/>
        <i x="38" s="1"/>
        <i x="151" s="1"/>
        <i x="120" s="1"/>
        <i x="166" s="1"/>
        <i x="195" s="1"/>
        <i x="26" s="1"/>
        <i x="130" s="1"/>
        <i x="12" s="1"/>
        <i x="117" s="1"/>
        <i x="200" s="1"/>
        <i x="39" s="1"/>
        <i x="98" s="1"/>
        <i x="60" s="1"/>
        <i x="13" s="1"/>
        <i x="150" s="1"/>
        <i x="54" s="1"/>
        <i x="221" s="1"/>
        <i x="44" s="1"/>
        <i x="90" s="1"/>
        <i x="107" s="1"/>
        <i x="50" s="1"/>
        <i x="215" s="1"/>
        <i x="78" s="1"/>
        <i x="96" s="1"/>
        <i x="153" s="1"/>
        <i x="91" s="1"/>
        <i x="184" s="1"/>
        <i x="152" s="1"/>
        <i x="202" s="1"/>
        <i x="148" s="1"/>
        <i x="33" s="1"/>
        <i x="191" s="1"/>
        <i x="188" s="1"/>
        <i x="84" s="1"/>
        <i x="29" s="1"/>
        <i x="7" s="1"/>
        <i x="111" s="1"/>
        <i x="92" s="1"/>
        <i x="23" s="1"/>
        <i x="197" s="1"/>
        <i x="49" s="1"/>
        <i x="58" s="1"/>
        <i x="182" s="1"/>
        <i x="35" s="1"/>
        <i x="140" s="1"/>
        <i x="127" s="1"/>
        <i x="176" s="1"/>
        <i x="125" s="1"/>
        <i x="198" s="1"/>
        <i x="163" s="1"/>
        <i x="183" s="1"/>
        <i x="5" s="1"/>
        <i x="201" s="1"/>
        <i x="19" s="1"/>
        <i x="14" s="1"/>
        <i x="193" s="1"/>
        <i x="168" s="1"/>
        <i x="103" s="1"/>
        <i x="64" s="1"/>
        <i x="21" s="1"/>
        <i x="174" s="1"/>
        <i x="112" s="1"/>
        <i x="167" s="1"/>
        <i x="16" s="1"/>
        <i x="93" s="1"/>
        <i x="146" s="1"/>
        <i x="217" s="1"/>
        <i x="34" s="1"/>
        <i x="154" s="1"/>
        <i x="133" s="1"/>
        <i x="134" s="1"/>
        <i x="124" s="1"/>
        <i x="82" s="1"/>
        <i x="17" s="1"/>
        <i x="210" s="1"/>
        <i x="4" s="1"/>
        <i x="6" s="1"/>
        <i x="10" s="1"/>
        <i x="209" s="1"/>
        <i x="87" s="1"/>
        <i x="179" s="1"/>
        <i x="104" s="1"/>
        <i x="67" s="1"/>
        <i x="55" s="1"/>
        <i x="8" s="1"/>
        <i x="196" s="1"/>
        <i x="86" s="1"/>
        <i x="110" s="1"/>
        <i x="177" s="1"/>
        <i x="0" s="1"/>
        <i x="189" s="1"/>
        <i x="135" s="1"/>
        <i x="219" s="1"/>
        <i x="203" s="1"/>
        <i x="175" s="1"/>
        <i x="59" s="1"/>
        <i x="142" s="1"/>
        <i x="31" s="1"/>
        <i x="22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DEDOR_NUEVO" xr10:uid="{4D809AA6-D015-41C2-AA81-64BC4EA8CCE4}" sourceName="VENDEDOR NUEVO">
  <pivotTables>
    <pivotTable tabId="4" name="TablaDinámica1"/>
    <pivotTable tabId="4" name="TablaDinámica10"/>
    <pivotTable tabId="4" name="TablaDinámica11"/>
    <pivotTable tabId="4" name="TablaDinámica12"/>
    <pivotTable tabId="4" name="TablaDinámica13"/>
    <pivotTable tabId="4" name="TablaDinámica14"/>
    <pivotTable tabId="4" name="TablaDinámica15"/>
    <pivotTable tabId="4" name="TablaDinámica2"/>
    <pivotTable tabId="4" name="TablaDinámica3"/>
    <pivotTable tabId="4" name="TablaDinámica4"/>
    <pivotTable tabId="4" name="TablaDinámica5"/>
    <pivotTable tabId="4" name="TablaDinámica6"/>
    <pivotTable tabId="4" name="TablaDinámica7"/>
    <pivotTable tabId="4" name="TablaDinámica8"/>
    <pivotTable tabId="4" name="TablaDinámica9"/>
    <pivotTable tabId="13" name="TablaDinámica1"/>
  </pivotTables>
  <data>
    <tabular pivotCacheId="1362007579">
      <items count="12">
        <i x="10"/>
        <i x="7"/>
        <i x="0"/>
        <i x="9"/>
        <i x="6"/>
        <i x="3"/>
        <i x="2"/>
        <i x="1"/>
        <i x="5" s="1"/>
        <i x="8"/>
        <i x="4"/>
        <i x="1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654F148A-6173-43A5-93F7-1DD13103A2BA}" sourceName="Provincia ">
  <pivotTables>
    <pivotTable tabId="4" name="TablaDinámica1"/>
    <pivotTable tabId="4" name="TablaDinámica10"/>
    <pivotTable tabId="4" name="TablaDinámica11"/>
    <pivotTable tabId="4" name="TablaDinámica12"/>
    <pivotTable tabId="4" name="TablaDinámica13"/>
    <pivotTable tabId="4" name="TablaDinámica14"/>
    <pivotTable tabId="4" name="TablaDinámica15"/>
    <pivotTable tabId="4" name="TablaDinámica2"/>
    <pivotTable tabId="4" name="TablaDinámica3"/>
    <pivotTable tabId="4" name="TablaDinámica4"/>
    <pivotTable tabId="4" name="TablaDinámica5"/>
    <pivotTable tabId="4" name="TablaDinámica6"/>
    <pivotTable tabId="4" name="TablaDinámica7"/>
    <pivotTable tabId="4" name="TablaDinámica8"/>
    <pivotTable tabId="4" name="TablaDinámica9"/>
    <pivotTable tabId="13" name="TablaDinámica1"/>
  </pivotTables>
  <data>
    <tabular pivotCacheId="1362007579">
      <items count="6">
        <i x="0" s="1"/>
        <i x="3" s="1" nd="1"/>
        <i x="2" s="1" nd="1"/>
        <i x="4" s="1" nd="1"/>
        <i x="1" s="1" nd="1"/>
        <i x="5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" xr10:uid="{708924E8-A069-4C74-A9E5-897A5467C83D}" sourceName="ESTADO">
  <pivotTables>
    <pivotTable tabId="4" name="TablaDinámica1"/>
    <pivotTable tabId="4" name="TablaDinámica10"/>
    <pivotTable tabId="4" name="TablaDinámica11"/>
    <pivotTable tabId="4" name="TablaDinámica12"/>
    <pivotTable tabId="4" name="TablaDinámica13"/>
    <pivotTable tabId="4" name="TablaDinámica14"/>
    <pivotTable tabId="4" name="TablaDinámica15"/>
    <pivotTable tabId="4" name="TablaDinámica2"/>
    <pivotTable tabId="4" name="TablaDinámica3"/>
    <pivotTable tabId="4" name="TablaDinámica4"/>
    <pivotTable tabId="4" name="TablaDinámica5"/>
    <pivotTable tabId="4" name="TablaDinámica6"/>
    <pivotTable tabId="4" name="TablaDinámica7"/>
    <pivotTable tabId="4" name="TablaDinámica8"/>
    <pivotTable tabId="4" name="TablaDinámica9"/>
    <pivotTable tabId="13" name="TablaDinámica1"/>
  </pivotTables>
  <data>
    <tabular pivotCacheId="1362007579">
      <items count="5">
        <i x="0" s="1"/>
        <i x="1"/>
        <i x="2"/>
        <i x="3" nd="1"/>
        <i x="4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 NUEVO" xr10:uid="{3BD78C86-6B7F-45CD-A90B-4228686E003F}" cache="SegmentaciónDeDatos_VENDEDOR_NUEVO1" caption="VENDEDOR NUEVO" startItem="6" style="SlicerStyleDark4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TADO" xr10:uid="{7E60575B-A478-4525-AD1E-30434AC94F14}" cache="SegmentaciónDeDatos_ESTADO" caption="ESTADO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 NUEVO 3" xr10:uid="{CA180F4F-2A1D-4602-BB88-ADED3EE47328}" cache="SegmentaciónDeDatos_VENDEDOR_NUEVO" caption="VENDEDOR NUEVO" style="SlicerStyleDark4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 NUEVO 1" xr10:uid="{96828AB6-220A-4C48-816C-5E2FB184BD1B}" cache="SegmentaciónDeDatos_VENDEDOR_NUEVO" caption="VENDEDOR NUEVO" startItem="7" style="SlicerStyleDark4" rowHeight="241300"/>
  <slicer name="Provincia " xr10:uid="{1F399B97-17F4-4BF7-B423-5C5D2C4382BD}" cache="SegmentaciónDeDatos_Provincia" caption="Provincia " style="SlicerStyleDark4" rowHeight="24130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 NUEVO 2" xr10:uid="{EE1FC729-9E54-4C16-8158-04DCC32840F7}" cache="SegmentaciónDeDatos_VENDEDOR_NUEVO1" caption="VENDEDOR" style="SlicerStyleDark4" rowHeight="241300"/>
  <slicer name="Localidad  1" xr10:uid="{A2EF8EBA-9337-4961-AE09-104123755B13}" cache="SegmentaciónDeDatos_Localidad" caption="Localidad " startItem="1" style="SlicerStyleDark4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3.xml"/><Relationship Id="rId13" Type="http://schemas.openxmlformats.org/officeDocument/2006/relationships/pivotTable" Target="../pivotTables/pivotTable18.xml"/><Relationship Id="rId18" Type="http://schemas.microsoft.com/office/2007/relationships/slicer" Target="../slicers/slicer2.xml"/><Relationship Id="rId3" Type="http://schemas.openxmlformats.org/officeDocument/2006/relationships/pivotTable" Target="../pivotTables/pivotTable8.xml"/><Relationship Id="rId7" Type="http://schemas.openxmlformats.org/officeDocument/2006/relationships/pivotTable" Target="../pivotTables/pivotTable12.xml"/><Relationship Id="rId12" Type="http://schemas.openxmlformats.org/officeDocument/2006/relationships/pivotTable" Target="../pivotTables/pivotTable17.xml"/><Relationship Id="rId17" Type="http://schemas.openxmlformats.org/officeDocument/2006/relationships/drawing" Target="../drawings/drawing2.xml"/><Relationship Id="rId2" Type="http://schemas.openxmlformats.org/officeDocument/2006/relationships/pivotTable" Target="../pivotTables/pivotTable7.xml"/><Relationship Id="rId16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6.xml"/><Relationship Id="rId6" Type="http://schemas.openxmlformats.org/officeDocument/2006/relationships/pivotTable" Target="../pivotTables/pivotTable11.xml"/><Relationship Id="rId11" Type="http://schemas.openxmlformats.org/officeDocument/2006/relationships/pivotTable" Target="../pivotTables/pivotTable16.xml"/><Relationship Id="rId5" Type="http://schemas.openxmlformats.org/officeDocument/2006/relationships/pivotTable" Target="../pivotTables/pivotTable10.xml"/><Relationship Id="rId15" Type="http://schemas.openxmlformats.org/officeDocument/2006/relationships/pivotTable" Target="../pivotTables/pivotTable20.xml"/><Relationship Id="rId10" Type="http://schemas.openxmlformats.org/officeDocument/2006/relationships/pivotTable" Target="../pivotTables/pivotTable15.xml"/><Relationship Id="rId4" Type="http://schemas.openxmlformats.org/officeDocument/2006/relationships/pivotTable" Target="../pivotTables/pivotTable9.xml"/><Relationship Id="rId9" Type="http://schemas.openxmlformats.org/officeDocument/2006/relationships/pivotTable" Target="../pivotTables/pivotTable14.xml"/><Relationship Id="rId14" Type="http://schemas.openxmlformats.org/officeDocument/2006/relationships/pivotTable" Target="../pivotTables/pivotTable19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4.xml"/><Relationship Id="rId1" Type="http://schemas.openxmlformats.org/officeDocument/2006/relationships/pivotTable" Target="../pivotTables/pivotTable2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11.xml.rels><?xml version="1.0" encoding="UTF-8" standalone="yes"?>
<Relationships xmlns="http://schemas.openxmlformats.org/package/2006/relationships"><Relationship Id="rId2" Type="http://schemas.microsoft.com/office/2007/relationships/slicer" Target="../slicers/slicer5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5CD8-4BCC-4E88-A7D2-5449CAA08F16}">
  <dimension ref="A1:AO216"/>
  <sheetViews>
    <sheetView showGridLines="0" topLeftCell="F1" zoomScale="80" zoomScaleNormal="80" workbookViewId="0">
      <selection activeCell="H18" sqref="H18"/>
    </sheetView>
  </sheetViews>
  <sheetFormatPr baseColWidth="10" defaultRowHeight="15" x14ac:dyDescent="0.25"/>
  <cols>
    <col min="1" max="2" width="18.42578125" bestFit="1" customWidth="1"/>
    <col min="3" max="3" width="16.5703125" bestFit="1" customWidth="1"/>
    <col min="4" max="4" width="15" bestFit="1" customWidth="1"/>
    <col min="5" max="5" width="13.42578125" bestFit="1" customWidth="1"/>
    <col min="6" max="6" width="14.42578125" bestFit="1" customWidth="1"/>
    <col min="7" max="7" width="13.7109375" bestFit="1" customWidth="1"/>
    <col min="8" max="8" width="13.140625" bestFit="1" customWidth="1"/>
    <col min="9" max="9" width="15.5703125" bestFit="1" customWidth="1"/>
    <col min="10" max="10" width="19.85546875" bestFit="1" customWidth="1"/>
    <col min="11" max="11" width="16.42578125" bestFit="1" customWidth="1"/>
    <col min="12" max="12" width="19.42578125" bestFit="1" customWidth="1"/>
    <col min="13" max="13" width="18.7109375" bestFit="1" customWidth="1"/>
    <col min="14" max="14" width="18.5703125" customWidth="1"/>
    <col min="15" max="15" width="17.5703125" bestFit="1" customWidth="1"/>
    <col min="16" max="16" width="19.140625" bestFit="1" customWidth="1"/>
    <col min="17" max="17" width="15.7109375" bestFit="1" customWidth="1"/>
    <col min="18" max="18" width="18.42578125" bestFit="1" customWidth="1"/>
    <col min="19" max="19" width="18.7109375" bestFit="1" customWidth="1"/>
    <col min="20" max="20" width="24.42578125" bestFit="1" customWidth="1"/>
    <col min="21" max="21" width="13.5703125" bestFit="1" customWidth="1"/>
    <col min="22" max="22" width="13" bestFit="1" customWidth="1"/>
    <col min="23" max="23" width="15.140625" bestFit="1" customWidth="1"/>
    <col min="24" max="24" width="8.42578125" bestFit="1" customWidth="1"/>
    <col min="25" max="25" width="9.5703125" bestFit="1" customWidth="1"/>
    <col min="26" max="26" width="7.28515625" bestFit="1" customWidth="1"/>
    <col min="27" max="27" width="7.42578125" bestFit="1" customWidth="1"/>
    <col min="28" max="28" width="29.140625" bestFit="1" customWidth="1"/>
    <col min="29" max="29" width="13" bestFit="1" customWidth="1"/>
    <col min="30" max="30" width="14" bestFit="1" customWidth="1"/>
    <col min="31" max="31" width="18.5703125" bestFit="1" customWidth="1"/>
    <col min="32" max="32" width="23.42578125" bestFit="1" customWidth="1"/>
    <col min="33" max="33" width="23.7109375" bestFit="1" customWidth="1"/>
    <col min="34" max="35" width="0" hidden="1" customWidth="1"/>
    <col min="36" max="36" width="13.5703125" bestFit="1" customWidth="1"/>
    <col min="37" max="37" width="10.85546875" bestFit="1" customWidth="1"/>
    <col min="38" max="38" width="15" bestFit="1" customWidth="1"/>
    <col min="39" max="39" width="14.28515625" bestFit="1" customWidth="1"/>
    <col min="40" max="40" width="12.28515625" bestFit="1" customWidth="1"/>
  </cols>
  <sheetData>
    <row r="1" spans="1:40" ht="15.75" thickBot="1" x14ac:dyDescent="0.3">
      <c r="AB1" s="237" t="s">
        <v>53</v>
      </c>
      <c r="AC1" s="225"/>
      <c r="AD1" s="225"/>
      <c r="AE1" s="225"/>
      <c r="AF1" s="225"/>
      <c r="AG1" s="225"/>
      <c r="AH1" s="225"/>
      <c r="AI1" s="225"/>
      <c r="AJ1" s="225"/>
      <c r="AK1" s="225"/>
    </row>
    <row r="2" spans="1:40" ht="15.75" thickBot="1" x14ac:dyDescent="0.3">
      <c r="A2" s="1" t="s">
        <v>0</v>
      </c>
      <c r="B2" t="s">
        <v>267</v>
      </c>
      <c r="C2" t="s">
        <v>268</v>
      </c>
      <c r="D2" t="s">
        <v>43</v>
      </c>
      <c r="E2" t="s">
        <v>351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33</v>
      </c>
      <c r="L2" t="s">
        <v>266</v>
      </c>
      <c r="M2" t="s">
        <v>55</v>
      </c>
      <c r="N2" s="279" t="s">
        <v>311</v>
      </c>
      <c r="O2" s="335"/>
      <c r="P2" s="336"/>
      <c r="Q2" s="337"/>
      <c r="R2" s="282" t="s">
        <v>312</v>
      </c>
      <c r="S2" s="329"/>
      <c r="T2" s="330"/>
      <c r="U2" s="331"/>
      <c r="V2" s="59"/>
      <c r="W2" s="323" t="s">
        <v>313</v>
      </c>
      <c r="X2" s="324"/>
      <c r="Y2" s="324"/>
      <c r="Z2" s="325"/>
      <c r="AB2" s="242"/>
      <c r="AC2" s="157" t="s">
        <v>305</v>
      </c>
      <c r="AD2" s="159" t="s">
        <v>306</v>
      </c>
      <c r="AE2" s="252" t="s">
        <v>307</v>
      </c>
      <c r="AF2" s="149" t="s">
        <v>308</v>
      </c>
      <c r="AG2" s="265" t="s">
        <v>309</v>
      </c>
      <c r="AH2" s="238" t="s">
        <v>31</v>
      </c>
      <c r="AI2" s="231" t="s">
        <v>32</v>
      </c>
      <c r="AJ2" s="247" t="s">
        <v>34</v>
      </c>
      <c r="AK2" s="274" t="s">
        <v>310</v>
      </c>
    </row>
    <row r="3" spans="1:40" x14ac:dyDescent="0.25">
      <c r="A3" s="2" t="s">
        <v>1</v>
      </c>
      <c r="B3" s="6">
        <v>1.3130252195810725</v>
      </c>
      <c r="C3" s="3">
        <v>1.0030864197530864</v>
      </c>
      <c r="D3" s="6">
        <v>850</v>
      </c>
      <c r="E3" s="6">
        <v>701</v>
      </c>
      <c r="F3" s="8">
        <v>65</v>
      </c>
      <c r="G3" s="8">
        <v>3297</v>
      </c>
      <c r="H3" s="8">
        <v>4681</v>
      </c>
      <c r="I3" s="6">
        <v>86</v>
      </c>
      <c r="J3" s="6">
        <v>81</v>
      </c>
      <c r="K3" s="6">
        <v>60</v>
      </c>
      <c r="L3" s="6">
        <v>1</v>
      </c>
      <c r="M3" s="6">
        <v>3</v>
      </c>
      <c r="N3" s="306" t="s">
        <v>1</v>
      </c>
      <c r="O3" s="332">
        <f>+IFERROR(VLOOKUP($R3,$A$3:$L$18,12,FALSE),"")</f>
        <v>1</v>
      </c>
      <c r="P3" s="333">
        <f>++IFERROR(IF(Q3&lt;0,"0",Q3),"")</f>
        <v>0</v>
      </c>
      <c r="Q3" s="334">
        <f>IFERROR(1-O3,0)</f>
        <v>0</v>
      </c>
      <c r="R3" s="312" t="s">
        <v>1</v>
      </c>
      <c r="S3" s="326">
        <f>+IFERROR(VLOOKUP($R3,$A$3:$C$18,3,FALSE),"")</f>
        <v>1.0030864197530864</v>
      </c>
      <c r="T3" s="327" t="str">
        <f>++IFERROR(IF(U3&lt;0,"0",U3),"")</f>
        <v>0</v>
      </c>
      <c r="U3" s="328">
        <f>1-S3</f>
        <v>-3.0864197530864335E-3</v>
      </c>
      <c r="W3" s="319" t="s">
        <v>1</v>
      </c>
      <c r="X3" s="320">
        <f>+IFERROR(VLOOKUP($W3,$A$3:$C$18,2,FALSE),"")</f>
        <v>1.3130252195810725</v>
      </c>
      <c r="Y3" s="321">
        <f>1-X3</f>
        <v>-0.31302521958107254</v>
      </c>
      <c r="Z3" s="322" t="str">
        <f>++IFERROR(IF(Y3&lt;0,"0",Y3),"")</f>
        <v>0</v>
      </c>
      <c r="AB3" s="243" t="s">
        <v>1</v>
      </c>
      <c r="AC3" s="257">
        <f>IFERROR(VLOOKUP($AB3,$A$3:$H$16,4,FALSE),0)</f>
        <v>850</v>
      </c>
      <c r="AD3" s="258">
        <f>IFERROR(VLOOKUP($AB3,$A$3:$H$16,5,FALSE),0)</f>
        <v>701</v>
      </c>
      <c r="AE3" s="253">
        <f>IFERROR(VLOOKUP($AB3,$A$3:$H$16,6,FALSE),0)</f>
        <v>65</v>
      </c>
      <c r="AF3" s="266">
        <f>IFERROR(VLOOKUP($AB3,$A$3:$H$16,7,FALSE),0)</f>
        <v>3297</v>
      </c>
      <c r="AG3" s="267">
        <f>IFERROR(VLOOKUP($AB3,$A$3:$H$16,8,FALSE),0)</f>
        <v>4681</v>
      </c>
      <c r="AH3" s="239">
        <f>IFERROR(VLOOKUP($AB3,$A$3:$J$16,9,FALSE),0)</f>
        <v>86</v>
      </c>
      <c r="AI3" s="235">
        <f>IFERROR(VLOOKUP($AB3,$A$3:$J$16,10,FALSE),0)</f>
        <v>81</v>
      </c>
      <c r="AJ3" s="248">
        <f>IFERROR(VLOOKUP($AB3,$A$3:$K$16,11,FALSE),0)</f>
        <v>60</v>
      </c>
      <c r="AK3" s="275">
        <f>IFERROR(VLOOKUP($AB3,$A$3:$M$16,13,FALSE),0)</f>
        <v>3</v>
      </c>
    </row>
    <row r="4" spans="1:40" x14ac:dyDescent="0.25">
      <c r="A4" s="2" t="s">
        <v>2</v>
      </c>
      <c r="B4" s="6">
        <v>1.1781688539501041</v>
      </c>
      <c r="C4" s="3">
        <v>1.0285714285714285</v>
      </c>
      <c r="D4" s="6">
        <v>599</v>
      </c>
      <c r="E4" s="6">
        <v>711</v>
      </c>
      <c r="F4" s="8">
        <v>36</v>
      </c>
      <c r="G4" s="8">
        <v>3026</v>
      </c>
      <c r="H4" s="8">
        <v>3858</v>
      </c>
      <c r="I4" s="6">
        <v>50</v>
      </c>
      <c r="J4" s="6">
        <v>36</v>
      </c>
      <c r="K4" s="6">
        <v>31</v>
      </c>
      <c r="L4" s="6">
        <v>1</v>
      </c>
      <c r="M4" s="6">
        <v>2</v>
      </c>
      <c r="N4" s="307" t="s">
        <v>2</v>
      </c>
      <c r="O4" s="303">
        <f t="shared" ref="O4:O17" si="0">+IFERROR(VLOOKUP($R4,$A$3:$L$18,12,FALSE),"")</f>
        <v>1</v>
      </c>
      <c r="P4" s="280">
        <f t="shared" ref="P4:P17" si="1">++IFERROR(IF(Q4&lt;0,"0",Q4),"")</f>
        <v>0</v>
      </c>
      <c r="Q4" s="281">
        <f t="shared" ref="Q4:Q18" si="2">IFERROR(1-O4,0)</f>
        <v>0</v>
      </c>
      <c r="R4" s="313" t="s">
        <v>2</v>
      </c>
      <c r="S4" s="310">
        <f>+IFERROR(VLOOKUP($W4,$A$3:$C$18,2,FALSE),"")</f>
        <v>1.1781688539501041</v>
      </c>
      <c r="T4" s="283">
        <f t="shared" ref="T4:T18" si="3">++IFERROR(IF(U4&lt;0,"0",U4),"")</f>
        <v>1.0285714285714285</v>
      </c>
      <c r="U4" s="284">
        <f t="shared" ref="U4:U17" si="4">IFERROR(VLOOKUP($W4,$A$3:$C$18,3,FALSE),"")</f>
        <v>1.0285714285714285</v>
      </c>
      <c r="W4" s="317" t="s">
        <v>2</v>
      </c>
      <c r="X4" s="315">
        <f t="shared" ref="X4:X17" si="5">+IFERROR(VLOOKUP($W4,$A$3:$C$18,2,FALSE),"")</f>
        <v>1.1781688539501041</v>
      </c>
      <c r="Y4" s="285">
        <f t="shared" ref="Y4:Y17" si="6">IFERROR(VLOOKUP($W4,$A$3:$C$18,3,FALSE),"")</f>
        <v>1.0285714285714285</v>
      </c>
      <c r="Z4" s="286">
        <f t="shared" ref="Z4:Z18" si="7">++IFERROR(IF(Y4&lt;0,"0",Y4),"")</f>
        <v>1.0285714285714285</v>
      </c>
      <c r="AB4" s="244" t="s">
        <v>2</v>
      </c>
      <c r="AC4" s="259">
        <f t="shared" ref="AC4:AC17" si="8">IFERROR(VLOOKUP($AB4,$A$3:$H$16,4,FALSE),0)</f>
        <v>599</v>
      </c>
      <c r="AD4" s="260">
        <f t="shared" ref="AD4:AD17" si="9">IFERROR(VLOOKUP($AB4,$A$3:$H$16,5,FALSE),0)</f>
        <v>711</v>
      </c>
      <c r="AE4" s="254">
        <f t="shared" ref="AE4:AE17" si="10">IFERROR(VLOOKUP($AB4,$A$3:$H$16,6,FALSE),0)</f>
        <v>36</v>
      </c>
      <c r="AF4" s="268">
        <f t="shared" ref="AF4:AF17" si="11">IFERROR(VLOOKUP($AB4,$A$3:$H$16,7,FALSE),0)</f>
        <v>3026</v>
      </c>
      <c r="AG4" s="269">
        <f t="shared" ref="AG4:AG17" si="12">IFERROR(VLOOKUP($AB4,$A$3:$H$16,8,FALSE),0)</f>
        <v>3858</v>
      </c>
      <c r="AH4" s="232">
        <f t="shared" ref="AH4:AH17" si="13">IFERROR(VLOOKUP($AB4,$A$3:$J$16,9,FALSE),0)</f>
        <v>50</v>
      </c>
      <c r="AI4" s="224">
        <f t="shared" ref="AI4:AI17" si="14">IFERROR(VLOOKUP($AB4,$A$3:$J$16,10,FALSE),0)</f>
        <v>36</v>
      </c>
      <c r="AJ4" s="249">
        <f t="shared" ref="AJ4:AJ17" si="15">IFERROR(VLOOKUP($AB4,$A$3:$K$16,11,FALSE),0)</f>
        <v>31</v>
      </c>
      <c r="AK4" s="276">
        <f t="shared" ref="AK4:AK17" si="16">IFERROR(VLOOKUP($AB4,$A$3:$M$16,13,FALSE),0)</f>
        <v>2</v>
      </c>
    </row>
    <row r="5" spans="1:40" x14ac:dyDescent="0.25">
      <c r="A5" s="2" t="s">
        <v>3</v>
      </c>
      <c r="B5" s="6">
        <v>1.0697147331843539</v>
      </c>
      <c r="C5" s="3">
        <v>1.037037037037037</v>
      </c>
      <c r="D5" s="6">
        <v>662</v>
      </c>
      <c r="E5" s="6">
        <v>784</v>
      </c>
      <c r="F5" s="8">
        <v>56</v>
      </c>
      <c r="G5" s="8">
        <v>3018</v>
      </c>
      <c r="H5" s="8">
        <v>3592</v>
      </c>
      <c r="I5" s="6">
        <v>77</v>
      </c>
      <c r="J5" s="6">
        <v>68</v>
      </c>
      <c r="K5" s="6">
        <v>55</v>
      </c>
      <c r="L5" s="6">
        <v>0.25</v>
      </c>
      <c r="M5" s="6">
        <v>1</v>
      </c>
      <c r="N5" s="307" t="s">
        <v>3</v>
      </c>
      <c r="O5" s="303">
        <f t="shared" si="0"/>
        <v>0.25</v>
      </c>
      <c r="P5" s="280">
        <f t="shared" si="1"/>
        <v>0.75</v>
      </c>
      <c r="Q5" s="281">
        <f t="shared" si="2"/>
        <v>0.75</v>
      </c>
      <c r="R5" s="313" t="s">
        <v>3</v>
      </c>
      <c r="S5" s="310">
        <f t="shared" ref="S5:S12" si="17">+IFERROR(VLOOKUP($R5,$A$3:$C$18,3,FALSE),"")</f>
        <v>1.037037037037037</v>
      </c>
      <c r="T5" s="283" t="str">
        <f t="shared" si="3"/>
        <v>0</v>
      </c>
      <c r="U5" s="284">
        <f t="shared" ref="U5:U12" si="18">1-S5</f>
        <v>-3.7037037037036979E-2</v>
      </c>
      <c r="W5" s="317" t="s">
        <v>3</v>
      </c>
      <c r="X5" s="315">
        <f t="shared" si="5"/>
        <v>1.0697147331843539</v>
      </c>
      <c r="Y5" s="285">
        <f t="shared" ref="Y5:Y12" si="19">1-X5</f>
        <v>-6.971473318435395E-2</v>
      </c>
      <c r="Z5" s="286" t="str">
        <f t="shared" si="7"/>
        <v>0</v>
      </c>
      <c r="AB5" s="244" t="s">
        <v>3</v>
      </c>
      <c r="AC5" s="259">
        <f t="shared" si="8"/>
        <v>662</v>
      </c>
      <c r="AD5" s="260">
        <f t="shared" si="9"/>
        <v>784</v>
      </c>
      <c r="AE5" s="254">
        <f t="shared" si="10"/>
        <v>56</v>
      </c>
      <c r="AF5" s="268">
        <f t="shared" si="11"/>
        <v>3018</v>
      </c>
      <c r="AG5" s="269">
        <f t="shared" si="12"/>
        <v>3592</v>
      </c>
      <c r="AH5" s="232">
        <f t="shared" si="13"/>
        <v>77</v>
      </c>
      <c r="AI5" s="224">
        <f t="shared" si="14"/>
        <v>68</v>
      </c>
      <c r="AJ5" s="249">
        <f t="shared" si="15"/>
        <v>55</v>
      </c>
      <c r="AK5" s="276">
        <f t="shared" si="16"/>
        <v>1</v>
      </c>
    </row>
    <row r="6" spans="1:40" x14ac:dyDescent="0.25">
      <c r="A6" s="2" t="s">
        <v>4</v>
      </c>
      <c r="B6" s="6">
        <v>1.2217538948586755</v>
      </c>
      <c r="C6" s="3">
        <v>1.2683823529411764</v>
      </c>
      <c r="D6" s="6">
        <v>623</v>
      </c>
      <c r="E6" s="6">
        <v>713</v>
      </c>
      <c r="F6" s="8">
        <v>69</v>
      </c>
      <c r="G6" s="8">
        <v>2990</v>
      </c>
      <c r="H6" s="8">
        <v>3958</v>
      </c>
      <c r="I6" s="6">
        <v>91</v>
      </c>
      <c r="J6" s="6">
        <v>75</v>
      </c>
      <c r="K6" s="6">
        <v>56</v>
      </c>
      <c r="L6" s="6">
        <v>1</v>
      </c>
      <c r="M6" s="6">
        <v>3</v>
      </c>
      <c r="N6" s="307" t="s">
        <v>4</v>
      </c>
      <c r="O6" s="303">
        <f>+IFERROR(VLOOKUP($R6,$A$3:$L$18,12,FALSE),"")</f>
        <v>1</v>
      </c>
      <c r="P6" s="280">
        <f>++IFERROR(IF(Q6&lt;0,"0",Q6),"")</f>
        <v>0</v>
      </c>
      <c r="Q6" s="281">
        <f t="shared" si="2"/>
        <v>0</v>
      </c>
      <c r="R6" s="313" t="s">
        <v>4</v>
      </c>
      <c r="S6" s="310">
        <f>+IFERROR(VLOOKUP($R6,$A$3:$C$18,3,FALSE),"")</f>
        <v>1.2683823529411764</v>
      </c>
      <c r="T6" s="283" t="str">
        <f>++IFERROR(IF(U6&lt;0,"0",U6),"")</f>
        <v>0</v>
      </c>
      <c r="U6" s="284">
        <f t="shared" si="18"/>
        <v>-0.26838235294117641</v>
      </c>
      <c r="W6" s="317" t="s">
        <v>4</v>
      </c>
      <c r="X6" s="315">
        <f t="shared" si="5"/>
        <v>1.2217538948586755</v>
      </c>
      <c r="Y6" s="285">
        <f t="shared" si="19"/>
        <v>-0.22175389485867547</v>
      </c>
      <c r="Z6" s="287" t="str">
        <f t="shared" si="7"/>
        <v>0</v>
      </c>
      <c r="AB6" s="244" t="s">
        <v>4</v>
      </c>
      <c r="AC6" s="259">
        <f t="shared" si="8"/>
        <v>623</v>
      </c>
      <c r="AD6" s="260">
        <f t="shared" si="9"/>
        <v>713</v>
      </c>
      <c r="AE6" s="254">
        <f t="shared" si="10"/>
        <v>69</v>
      </c>
      <c r="AF6" s="268">
        <f t="shared" si="11"/>
        <v>2990</v>
      </c>
      <c r="AG6" s="269">
        <f t="shared" si="12"/>
        <v>3958</v>
      </c>
      <c r="AH6" s="232">
        <f t="shared" si="13"/>
        <v>91</v>
      </c>
      <c r="AI6" s="224">
        <f t="shared" si="14"/>
        <v>75</v>
      </c>
      <c r="AJ6" s="249">
        <f t="shared" si="15"/>
        <v>56</v>
      </c>
      <c r="AK6" s="276">
        <f t="shared" si="16"/>
        <v>3</v>
      </c>
    </row>
    <row r="7" spans="1:40" x14ac:dyDescent="0.25">
      <c r="A7" s="2" t="s">
        <v>5</v>
      </c>
      <c r="B7" s="6">
        <v>1.440616414295639</v>
      </c>
      <c r="C7" s="3">
        <v>1.1643835616438356</v>
      </c>
      <c r="D7" s="6">
        <v>1033</v>
      </c>
      <c r="E7" s="6">
        <v>836</v>
      </c>
      <c r="F7" s="8">
        <v>68</v>
      </c>
      <c r="G7" s="8">
        <v>3382</v>
      </c>
      <c r="H7" s="8">
        <v>5123</v>
      </c>
      <c r="I7" s="6">
        <v>96</v>
      </c>
      <c r="J7" s="6">
        <v>74</v>
      </c>
      <c r="K7" s="6">
        <v>55</v>
      </c>
      <c r="L7" s="6">
        <v>1</v>
      </c>
      <c r="M7" s="6">
        <v>3</v>
      </c>
      <c r="N7" s="307" t="s">
        <v>5</v>
      </c>
      <c r="O7" s="303">
        <f t="shared" si="0"/>
        <v>1</v>
      </c>
      <c r="P7" s="280">
        <f t="shared" si="1"/>
        <v>0</v>
      </c>
      <c r="Q7" s="281">
        <f t="shared" si="2"/>
        <v>0</v>
      </c>
      <c r="R7" s="313" t="s">
        <v>5</v>
      </c>
      <c r="S7" s="310">
        <f t="shared" si="17"/>
        <v>1.1643835616438356</v>
      </c>
      <c r="T7" s="283" t="str">
        <f t="shared" si="3"/>
        <v>0</v>
      </c>
      <c r="U7" s="284">
        <f t="shared" si="18"/>
        <v>-0.16438356164383561</v>
      </c>
      <c r="W7" s="317" t="s">
        <v>5</v>
      </c>
      <c r="X7" s="315">
        <f t="shared" si="5"/>
        <v>1.440616414295639</v>
      </c>
      <c r="Y7" s="285">
        <f t="shared" si="19"/>
        <v>-0.44061641429563903</v>
      </c>
      <c r="Z7" s="286" t="str">
        <f t="shared" si="7"/>
        <v>0</v>
      </c>
      <c r="AB7" s="244" t="s">
        <v>5</v>
      </c>
      <c r="AC7" s="259">
        <f t="shared" si="8"/>
        <v>1033</v>
      </c>
      <c r="AD7" s="260">
        <f t="shared" si="9"/>
        <v>836</v>
      </c>
      <c r="AE7" s="254">
        <f t="shared" si="10"/>
        <v>68</v>
      </c>
      <c r="AF7" s="268">
        <f t="shared" si="11"/>
        <v>3382</v>
      </c>
      <c r="AG7" s="269">
        <f t="shared" si="12"/>
        <v>5123</v>
      </c>
      <c r="AH7" s="232">
        <f t="shared" si="13"/>
        <v>96</v>
      </c>
      <c r="AI7" s="224">
        <f t="shared" si="14"/>
        <v>74</v>
      </c>
      <c r="AJ7" s="249">
        <f t="shared" si="15"/>
        <v>55</v>
      </c>
      <c r="AK7" s="276">
        <f t="shared" si="16"/>
        <v>3</v>
      </c>
    </row>
    <row r="8" spans="1:40" x14ac:dyDescent="0.25">
      <c r="A8" s="2" t="s">
        <v>6</v>
      </c>
      <c r="B8" s="6">
        <v>1.2388468484138815</v>
      </c>
      <c r="C8" s="3">
        <v>1.2142857142857142</v>
      </c>
      <c r="D8" s="6">
        <v>896</v>
      </c>
      <c r="E8" s="6">
        <v>1050</v>
      </c>
      <c r="F8" s="8">
        <v>68</v>
      </c>
      <c r="G8" s="8">
        <v>4118</v>
      </c>
      <c r="H8" s="8">
        <v>5189</v>
      </c>
      <c r="I8" s="6">
        <v>81</v>
      </c>
      <c r="J8" s="6">
        <v>69</v>
      </c>
      <c r="K8" s="6">
        <v>53</v>
      </c>
      <c r="L8" s="6">
        <v>0.5</v>
      </c>
      <c r="M8" s="6">
        <v>1</v>
      </c>
      <c r="N8" s="307" t="s">
        <v>6</v>
      </c>
      <c r="O8" s="303">
        <f t="shared" si="0"/>
        <v>0.5</v>
      </c>
      <c r="P8" s="280">
        <f t="shared" si="1"/>
        <v>0.5</v>
      </c>
      <c r="Q8" s="281">
        <f t="shared" si="2"/>
        <v>0.5</v>
      </c>
      <c r="R8" s="313" t="s">
        <v>6</v>
      </c>
      <c r="S8" s="310">
        <f t="shared" si="17"/>
        <v>1.2142857142857142</v>
      </c>
      <c r="T8" s="283" t="str">
        <f t="shared" si="3"/>
        <v>0</v>
      </c>
      <c r="U8" s="284">
        <f t="shared" si="18"/>
        <v>-0.21428571428571419</v>
      </c>
      <c r="W8" s="317" t="s">
        <v>6</v>
      </c>
      <c r="X8" s="315">
        <f t="shared" si="5"/>
        <v>1.2388468484138815</v>
      </c>
      <c r="Y8" s="285">
        <f t="shared" si="19"/>
        <v>-0.23884684841388149</v>
      </c>
      <c r="Z8" s="286" t="str">
        <f t="shared" si="7"/>
        <v>0</v>
      </c>
      <c r="AB8" s="244" t="s">
        <v>6</v>
      </c>
      <c r="AC8" s="259">
        <f t="shared" si="8"/>
        <v>896</v>
      </c>
      <c r="AD8" s="260">
        <f t="shared" si="9"/>
        <v>1050</v>
      </c>
      <c r="AE8" s="254">
        <f t="shared" si="10"/>
        <v>68</v>
      </c>
      <c r="AF8" s="268">
        <f t="shared" si="11"/>
        <v>4118</v>
      </c>
      <c r="AG8" s="269">
        <f t="shared" si="12"/>
        <v>5189</v>
      </c>
      <c r="AH8" s="232">
        <f t="shared" si="13"/>
        <v>81</v>
      </c>
      <c r="AI8" s="224">
        <f t="shared" si="14"/>
        <v>69</v>
      </c>
      <c r="AJ8" s="249">
        <f t="shared" si="15"/>
        <v>53</v>
      </c>
      <c r="AK8" s="276">
        <f t="shared" si="16"/>
        <v>1</v>
      </c>
    </row>
    <row r="9" spans="1:40" x14ac:dyDescent="0.25">
      <c r="A9" s="2" t="s">
        <v>7</v>
      </c>
      <c r="B9" s="6" t="e">
        <v>#DIV/0!</v>
      </c>
      <c r="C9" s="3" t="e">
        <v>#DIV/0!</v>
      </c>
      <c r="D9" s="6">
        <v>8</v>
      </c>
      <c r="E9" s="6">
        <v>36</v>
      </c>
      <c r="F9" s="8">
        <v>7</v>
      </c>
      <c r="G9" s="8">
        <v>212</v>
      </c>
      <c r="H9" s="8">
        <v>121</v>
      </c>
      <c r="I9" s="6">
        <v>24</v>
      </c>
      <c r="J9" s="6">
        <v>41</v>
      </c>
      <c r="K9" s="6">
        <v>15</v>
      </c>
      <c r="L9" s="6" t="e">
        <v>#DIV/0!</v>
      </c>
      <c r="M9" s="6"/>
      <c r="N9" s="307" t="s">
        <v>7</v>
      </c>
      <c r="O9" s="303" t="str">
        <f t="shared" si="0"/>
        <v/>
      </c>
      <c r="P9" s="280">
        <f t="shared" si="1"/>
        <v>0</v>
      </c>
      <c r="Q9" s="281">
        <f t="shared" si="2"/>
        <v>0</v>
      </c>
      <c r="R9" s="313" t="s">
        <v>7</v>
      </c>
      <c r="S9" s="310" t="str">
        <f t="shared" si="17"/>
        <v/>
      </c>
      <c r="T9" s="283" t="str">
        <f t="shared" si="3"/>
        <v/>
      </c>
      <c r="U9" s="284" t="e">
        <f t="shared" si="18"/>
        <v>#VALUE!</v>
      </c>
      <c r="W9" s="317" t="s">
        <v>7</v>
      </c>
      <c r="X9" s="315" t="str">
        <f t="shared" si="5"/>
        <v/>
      </c>
      <c r="Y9" s="285" t="e">
        <f t="shared" si="19"/>
        <v>#VALUE!</v>
      </c>
      <c r="Z9" s="286" t="str">
        <f t="shared" si="7"/>
        <v/>
      </c>
      <c r="AB9" s="244" t="s">
        <v>7</v>
      </c>
      <c r="AC9" s="259">
        <f t="shared" si="8"/>
        <v>8</v>
      </c>
      <c r="AD9" s="260">
        <f t="shared" si="9"/>
        <v>36</v>
      </c>
      <c r="AE9" s="254">
        <f t="shared" si="10"/>
        <v>7</v>
      </c>
      <c r="AF9" s="268">
        <f t="shared" si="11"/>
        <v>212</v>
      </c>
      <c r="AG9" s="269">
        <f t="shared" si="12"/>
        <v>121</v>
      </c>
      <c r="AH9" s="232">
        <f t="shared" si="13"/>
        <v>24</v>
      </c>
      <c r="AI9" s="224">
        <f t="shared" si="14"/>
        <v>41</v>
      </c>
      <c r="AJ9" s="249">
        <f t="shared" si="15"/>
        <v>15</v>
      </c>
      <c r="AK9" s="276">
        <f t="shared" si="16"/>
        <v>0</v>
      </c>
    </row>
    <row r="10" spans="1:40" x14ac:dyDescent="0.25">
      <c r="A10" s="2" t="s">
        <v>8</v>
      </c>
      <c r="B10" s="6">
        <v>1.5129687325723251</v>
      </c>
      <c r="C10" s="3">
        <v>1.0285714285714285</v>
      </c>
      <c r="D10" s="6">
        <v>1078</v>
      </c>
      <c r="E10" s="6">
        <v>718</v>
      </c>
      <c r="F10" s="8">
        <v>72</v>
      </c>
      <c r="G10" s="8">
        <v>2536</v>
      </c>
      <c r="H10" s="8">
        <v>5340</v>
      </c>
      <c r="I10" s="6">
        <v>91</v>
      </c>
      <c r="J10" s="6">
        <v>73</v>
      </c>
      <c r="K10" s="6">
        <v>54</v>
      </c>
      <c r="L10" s="6">
        <v>0.75</v>
      </c>
      <c r="M10" s="6">
        <v>3</v>
      </c>
      <c r="N10" s="307" t="s">
        <v>8</v>
      </c>
      <c r="O10" s="303">
        <f t="shared" si="0"/>
        <v>0.75</v>
      </c>
      <c r="P10" s="280">
        <f t="shared" si="1"/>
        <v>0.25</v>
      </c>
      <c r="Q10" s="281">
        <f t="shared" si="2"/>
        <v>0.25</v>
      </c>
      <c r="R10" s="313" t="s">
        <v>8</v>
      </c>
      <c r="S10" s="310">
        <f t="shared" si="17"/>
        <v>1.0285714285714285</v>
      </c>
      <c r="T10" s="283" t="str">
        <f t="shared" si="3"/>
        <v>0</v>
      </c>
      <c r="U10" s="284">
        <f t="shared" si="18"/>
        <v>-2.857142857142847E-2</v>
      </c>
      <c r="W10" s="317" t="s">
        <v>8</v>
      </c>
      <c r="X10" s="315">
        <f t="shared" si="5"/>
        <v>1.5129687325723251</v>
      </c>
      <c r="Y10" s="285">
        <f t="shared" si="19"/>
        <v>-0.51296873257232511</v>
      </c>
      <c r="Z10" s="286" t="str">
        <f t="shared" si="7"/>
        <v>0</v>
      </c>
      <c r="AB10" s="244" t="s">
        <v>8</v>
      </c>
      <c r="AC10" s="259">
        <f t="shared" si="8"/>
        <v>1078</v>
      </c>
      <c r="AD10" s="260">
        <f t="shared" si="9"/>
        <v>718</v>
      </c>
      <c r="AE10" s="254">
        <f t="shared" si="10"/>
        <v>72</v>
      </c>
      <c r="AF10" s="268">
        <f t="shared" si="11"/>
        <v>2536</v>
      </c>
      <c r="AG10" s="269">
        <f t="shared" si="12"/>
        <v>5340</v>
      </c>
      <c r="AH10" s="232">
        <f t="shared" si="13"/>
        <v>91</v>
      </c>
      <c r="AI10" s="224">
        <f t="shared" si="14"/>
        <v>73</v>
      </c>
      <c r="AJ10" s="249">
        <f t="shared" si="15"/>
        <v>54</v>
      </c>
      <c r="AK10" s="276">
        <f t="shared" si="16"/>
        <v>3</v>
      </c>
    </row>
    <row r="11" spans="1:40" x14ac:dyDescent="0.25">
      <c r="A11" s="2" t="s">
        <v>9</v>
      </c>
      <c r="B11" s="6" t="e">
        <v>#DIV/0!</v>
      </c>
      <c r="C11" s="3" t="e">
        <v>#DIV/0!</v>
      </c>
      <c r="D11" s="6"/>
      <c r="E11" s="6"/>
      <c r="F11" s="8"/>
      <c r="G11" s="8"/>
      <c r="H11" s="8"/>
      <c r="I11" s="6"/>
      <c r="J11" s="6"/>
      <c r="K11" s="6"/>
      <c r="L11" s="6" t="e">
        <v>#DIV/0!</v>
      </c>
      <c r="M11" s="6"/>
      <c r="N11" s="307" t="s">
        <v>323</v>
      </c>
      <c r="O11" s="303" t="str">
        <f t="shared" si="0"/>
        <v/>
      </c>
      <c r="P11" s="280">
        <f t="shared" si="1"/>
        <v>0</v>
      </c>
      <c r="Q11" s="281">
        <f t="shared" si="2"/>
        <v>0</v>
      </c>
      <c r="R11" s="313" t="s">
        <v>323</v>
      </c>
      <c r="S11" s="310">
        <f t="shared" si="17"/>
        <v>1.2083333333333333</v>
      </c>
      <c r="T11" s="283" t="str">
        <f t="shared" si="3"/>
        <v>0</v>
      </c>
      <c r="U11" s="284">
        <f t="shared" si="18"/>
        <v>-0.20833333333333326</v>
      </c>
      <c r="W11" s="317" t="s">
        <v>323</v>
      </c>
      <c r="X11" s="315">
        <f t="shared" si="5"/>
        <v>1.1011097590579877</v>
      </c>
      <c r="Y11" s="285">
        <f t="shared" si="19"/>
        <v>-0.10110975905798769</v>
      </c>
      <c r="Z11" s="286" t="str">
        <f t="shared" si="7"/>
        <v>0</v>
      </c>
      <c r="AB11" s="244" t="s">
        <v>323</v>
      </c>
      <c r="AC11" s="259">
        <f t="shared" si="8"/>
        <v>3253</v>
      </c>
      <c r="AD11" s="260">
        <f t="shared" si="9"/>
        <v>4384</v>
      </c>
      <c r="AE11" s="254">
        <f t="shared" si="10"/>
        <v>29</v>
      </c>
      <c r="AF11" s="268">
        <f t="shared" si="11"/>
        <v>17043</v>
      </c>
      <c r="AG11" s="269">
        <f t="shared" si="12"/>
        <v>20271</v>
      </c>
      <c r="AH11" s="232">
        <f t="shared" si="13"/>
        <v>41</v>
      </c>
      <c r="AI11" s="224">
        <f t="shared" si="14"/>
        <v>23</v>
      </c>
      <c r="AJ11" s="249">
        <f t="shared" si="15"/>
        <v>22</v>
      </c>
      <c r="AK11" s="276">
        <f t="shared" si="16"/>
        <v>0</v>
      </c>
    </row>
    <row r="12" spans="1:40" x14ac:dyDescent="0.25">
      <c r="A12" s="2">
        <v>0</v>
      </c>
      <c r="B12" s="6" t="e">
        <v>#DIV/0!</v>
      </c>
      <c r="C12" s="3" t="e">
        <v>#DIV/0!</v>
      </c>
      <c r="D12" s="6">
        <v>0</v>
      </c>
      <c r="E12" s="6">
        <v>0</v>
      </c>
      <c r="F12" s="8">
        <v>0</v>
      </c>
      <c r="G12" s="8">
        <v>0</v>
      </c>
      <c r="H12" s="8">
        <v>1</v>
      </c>
      <c r="I12" s="6">
        <v>1</v>
      </c>
      <c r="J12" s="6">
        <v>0</v>
      </c>
      <c r="K12" s="6">
        <v>0</v>
      </c>
      <c r="L12" s="6" t="e">
        <v>#DIV/0!</v>
      </c>
      <c r="M12" s="6"/>
      <c r="N12" s="307" t="s">
        <v>324</v>
      </c>
      <c r="O12" s="303">
        <f t="shared" si="0"/>
        <v>0.75</v>
      </c>
      <c r="P12" s="280">
        <f t="shared" si="1"/>
        <v>0.25</v>
      </c>
      <c r="Q12" s="281">
        <f t="shared" si="2"/>
        <v>0.25</v>
      </c>
      <c r="R12" s="313" t="s">
        <v>324</v>
      </c>
      <c r="S12" s="310">
        <f t="shared" si="17"/>
        <v>1.3709677419354838</v>
      </c>
      <c r="T12" s="283" t="str">
        <f t="shared" si="3"/>
        <v>0</v>
      </c>
      <c r="U12" s="284">
        <f t="shared" si="18"/>
        <v>-0.37096774193548376</v>
      </c>
      <c r="W12" s="317" t="s">
        <v>324</v>
      </c>
      <c r="X12" s="315">
        <f t="shared" si="5"/>
        <v>1.614550969097549</v>
      </c>
      <c r="Y12" s="285">
        <f t="shared" si="19"/>
        <v>-0.61455096909754903</v>
      </c>
      <c r="Z12" s="286" t="str">
        <f t="shared" si="7"/>
        <v>0</v>
      </c>
      <c r="AB12" s="244" t="s">
        <v>324</v>
      </c>
      <c r="AC12" s="259">
        <f t="shared" si="8"/>
        <v>1099</v>
      </c>
      <c r="AD12" s="260">
        <f t="shared" si="9"/>
        <v>586</v>
      </c>
      <c r="AE12" s="254">
        <f t="shared" si="10"/>
        <v>68</v>
      </c>
      <c r="AF12" s="268">
        <f t="shared" si="11"/>
        <v>2706</v>
      </c>
      <c r="AG12" s="269">
        <f t="shared" si="12"/>
        <v>5711</v>
      </c>
      <c r="AH12" s="232">
        <f t="shared" si="13"/>
        <v>77</v>
      </c>
      <c r="AI12" s="224">
        <f t="shared" si="14"/>
        <v>49</v>
      </c>
      <c r="AJ12" s="249">
        <f t="shared" si="15"/>
        <v>37</v>
      </c>
      <c r="AK12" s="276">
        <f t="shared" si="16"/>
        <v>3</v>
      </c>
    </row>
    <row r="13" spans="1:40" x14ac:dyDescent="0.25">
      <c r="A13" s="2" t="s">
        <v>323</v>
      </c>
      <c r="B13" s="6">
        <v>1.1011097590579877</v>
      </c>
      <c r="C13" s="3">
        <v>1.2083333333333333</v>
      </c>
      <c r="D13" s="6">
        <v>3253</v>
      </c>
      <c r="E13" s="6">
        <v>4384</v>
      </c>
      <c r="F13" s="8">
        <v>29</v>
      </c>
      <c r="G13" s="8">
        <v>17043</v>
      </c>
      <c r="H13" s="8">
        <v>20271</v>
      </c>
      <c r="I13" s="6">
        <v>41</v>
      </c>
      <c r="J13" s="6">
        <v>23</v>
      </c>
      <c r="K13" s="6">
        <v>22</v>
      </c>
      <c r="L13" s="6" t="e">
        <v>#DIV/0!</v>
      </c>
      <c r="M13" s="6"/>
      <c r="N13" s="307"/>
      <c r="O13" s="303" t="str">
        <f t="shared" si="0"/>
        <v/>
      </c>
      <c r="P13" s="280">
        <f t="shared" si="1"/>
        <v>0</v>
      </c>
      <c r="Q13" s="281">
        <f t="shared" si="2"/>
        <v>0</v>
      </c>
      <c r="R13" s="313"/>
      <c r="S13" s="310" t="str">
        <f>+IFERROR(VLOOKUP($W13,$A$3:$C$18,2,FALSE),"")</f>
        <v/>
      </c>
      <c r="T13" s="283" t="str">
        <f t="shared" si="3"/>
        <v/>
      </c>
      <c r="U13" s="284" t="str">
        <f t="shared" si="4"/>
        <v/>
      </c>
      <c r="W13" s="317"/>
      <c r="X13" s="315" t="str">
        <f t="shared" si="5"/>
        <v/>
      </c>
      <c r="Y13" s="285" t="str">
        <f t="shared" si="6"/>
        <v/>
      </c>
      <c r="Z13" s="286" t="str">
        <f t="shared" si="7"/>
        <v/>
      </c>
      <c r="AB13" s="244"/>
      <c r="AC13" s="259">
        <f t="shared" si="8"/>
        <v>0</v>
      </c>
      <c r="AD13" s="260">
        <f t="shared" si="9"/>
        <v>0</v>
      </c>
      <c r="AE13" s="254">
        <f t="shared" si="10"/>
        <v>0</v>
      </c>
      <c r="AF13" s="268">
        <f t="shared" si="11"/>
        <v>0</v>
      </c>
      <c r="AG13" s="269">
        <f t="shared" si="12"/>
        <v>1</v>
      </c>
      <c r="AH13" s="232">
        <f t="shared" si="13"/>
        <v>1</v>
      </c>
      <c r="AI13" s="224">
        <f t="shared" si="14"/>
        <v>0</v>
      </c>
      <c r="AJ13" s="249">
        <f t="shared" si="15"/>
        <v>0</v>
      </c>
      <c r="AK13" s="276">
        <f t="shared" si="16"/>
        <v>0</v>
      </c>
    </row>
    <row r="14" spans="1:40" x14ac:dyDescent="0.25">
      <c r="A14" s="2" t="s">
        <v>324</v>
      </c>
      <c r="B14" s="6">
        <v>1.614550969097549</v>
      </c>
      <c r="C14" s="3">
        <v>1.3709677419354838</v>
      </c>
      <c r="D14" s="6">
        <v>1099</v>
      </c>
      <c r="E14" s="6">
        <v>586</v>
      </c>
      <c r="F14" s="8">
        <v>68</v>
      </c>
      <c r="G14" s="8">
        <v>2706</v>
      </c>
      <c r="H14" s="8">
        <v>5711</v>
      </c>
      <c r="I14" s="6">
        <v>77</v>
      </c>
      <c r="J14" s="6">
        <v>49</v>
      </c>
      <c r="K14" s="6">
        <v>37</v>
      </c>
      <c r="L14" s="6">
        <v>0.75</v>
      </c>
      <c r="M14" s="6">
        <v>3</v>
      </c>
      <c r="N14" s="307"/>
      <c r="O14" s="303" t="str">
        <f t="shared" si="0"/>
        <v/>
      </c>
      <c r="P14" s="280">
        <f t="shared" si="1"/>
        <v>0</v>
      </c>
      <c r="Q14" s="281">
        <f t="shared" si="2"/>
        <v>0</v>
      </c>
      <c r="R14" s="313"/>
      <c r="S14" s="310" t="str">
        <f t="shared" ref="S14:S16" si="20">+IFERROR(VLOOKUP($R14,$A$3:$C$18,3,FALSE),"")</f>
        <v/>
      </c>
      <c r="T14" s="283" t="str">
        <f t="shared" si="3"/>
        <v/>
      </c>
      <c r="U14" s="284" t="e">
        <f t="shared" ref="U14:U16" si="21">1-S14</f>
        <v>#VALUE!</v>
      </c>
      <c r="W14" s="317"/>
      <c r="X14" s="315" t="str">
        <f t="shared" si="5"/>
        <v/>
      </c>
      <c r="Y14" s="285" t="e">
        <f t="shared" ref="Y14:Y16" si="22">1-X14</f>
        <v>#VALUE!</v>
      </c>
      <c r="Z14" s="286" t="str">
        <f t="shared" si="7"/>
        <v/>
      </c>
      <c r="AB14" s="244"/>
      <c r="AC14" s="259">
        <f t="shared" si="8"/>
        <v>0</v>
      </c>
      <c r="AD14" s="260">
        <f t="shared" si="9"/>
        <v>0</v>
      </c>
      <c r="AE14" s="254">
        <f t="shared" si="10"/>
        <v>0</v>
      </c>
      <c r="AF14" s="268">
        <f t="shared" si="11"/>
        <v>0</v>
      </c>
      <c r="AG14" s="269">
        <f t="shared" si="12"/>
        <v>1</v>
      </c>
      <c r="AH14" s="232">
        <f t="shared" si="13"/>
        <v>1</v>
      </c>
      <c r="AI14" s="224">
        <f t="shared" si="14"/>
        <v>0</v>
      </c>
      <c r="AJ14" s="249">
        <f t="shared" si="15"/>
        <v>0</v>
      </c>
      <c r="AK14" s="276">
        <f t="shared" si="16"/>
        <v>0</v>
      </c>
    </row>
    <row r="15" spans="1:40" ht="15.75" thickBot="1" x14ac:dyDescent="0.3">
      <c r="A15" s="2" t="s">
        <v>10</v>
      </c>
      <c r="B15" s="6">
        <v>1.248109845513909</v>
      </c>
      <c r="C15" s="3">
        <v>1.154011154011154</v>
      </c>
      <c r="D15" s="6">
        <v>10101</v>
      </c>
      <c r="E15" s="6">
        <v>10519</v>
      </c>
      <c r="F15" s="8">
        <v>538</v>
      </c>
      <c r="G15" s="8">
        <v>42328</v>
      </c>
      <c r="H15" s="8">
        <v>57845</v>
      </c>
      <c r="I15" s="6">
        <v>715</v>
      </c>
      <c r="J15" s="6">
        <v>589</v>
      </c>
      <c r="K15" s="6">
        <v>438</v>
      </c>
      <c r="L15" s="6">
        <v>0.76</v>
      </c>
      <c r="M15" s="6">
        <v>19</v>
      </c>
      <c r="N15" s="307"/>
      <c r="O15" s="303" t="str">
        <f t="shared" si="0"/>
        <v/>
      </c>
      <c r="P15" s="280">
        <f t="shared" si="1"/>
        <v>0</v>
      </c>
      <c r="Q15" s="281">
        <f t="shared" si="2"/>
        <v>0</v>
      </c>
      <c r="R15" s="313"/>
      <c r="S15" s="310" t="str">
        <f t="shared" si="20"/>
        <v/>
      </c>
      <c r="T15" s="283" t="str">
        <f t="shared" si="3"/>
        <v/>
      </c>
      <c r="U15" s="284" t="e">
        <f t="shared" si="21"/>
        <v>#VALUE!</v>
      </c>
      <c r="W15" s="317"/>
      <c r="X15" s="315" t="str">
        <f t="shared" si="5"/>
        <v/>
      </c>
      <c r="Y15" s="285" t="e">
        <f t="shared" si="22"/>
        <v>#VALUE!</v>
      </c>
      <c r="Z15" s="286" t="str">
        <f t="shared" si="7"/>
        <v/>
      </c>
      <c r="AB15" s="244"/>
      <c r="AC15" s="259">
        <f t="shared" si="8"/>
        <v>0</v>
      </c>
      <c r="AD15" s="260">
        <f t="shared" si="9"/>
        <v>0</v>
      </c>
      <c r="AE15" s="254">
        <f t="shared" si="10"/>
        <v>0</v>
      </c>
      <c r="AF15" s="268">
        <f t="shared" si="11"/>
        <v>0</v>
      </c>
      <c r="AG15" s="269">
        <f t="shared" si="12"/>
        <v>1</v>
      </c>
      <c r="AH15" s="232">
        <f t="shared" si="13"/>
        <v>1</v>
      </c>
      <c r="AI15" s="224">
        <f t="shared" si="14"/>
        <v>0</v>
      </c>
      <c r="AJ15" s="249">
        <f t="shared" si="15"/>
        <v>0</v>
      </c>
      <c r="AK15" s="276">
        <f t="shared" si="16"/>
        <v>0</v>
      </c>
    </row>
    <row r="16" spans="1:40" ht="15.75" thickBot="1" x14ac:dyDescent="0.3">
      <c r="N16" s="307"/>
      <c r="O16" s="303" t="str">
        <f t="shared" si="0"/>
        <v/>
      </c>
      <c r="P16" s="280">
        <f t="shared" si="1"/>
        <v>0</v>
      </c>
      <c r="Q16" s="281">
        <f t="shared" si="2"/>
        <v>0</v>
      </c>
      <c r="R16" s="313"/>
      <c r="S16" s="310" t="str">
        <f t="shared" si="20"/>
        <v/>
      </c>
      <c r="T16" s="283" t="str">
        <f t="shared" si="3"/>
        <v/>
      </c>
      <c r="U16" s="284" t="e">
        <f t="shared" si="21"/>
        <v>#VALUE!</v>
      </c>
      <c r="W16" s="317"/>
      <c r="X16" s="315" t="str">
        <f t="shared" si="5"/>
        <v/>
      </c>
      <c r="Y16" s="285" t="e">
        <f t="shared" si="22"/>
        <v>#VALUE!</v>
      </c>
      <c r="Z16" s="286" t="str">
        <f t="shared" si="7"/>
        <v/>
      </c>
      <c r="AB16" s="244"/>
      <c r="AC16" s="259">
        <f t="shared" si="8"/>
        <v>0</v>
      </c>
      <c r="AD16" s="260">
        <f t="shared" si="9"/>
        <v>0</v>
      </c>
      <c r="AE16" s="254">
        <f t="shared" si="10"/>
        <v>0</v>
      </c>
      <c r="AF16" s="268">
        <f t="shared" si="11"/>
        <v>0</v>
      </c>
      <c r="AG16" s="269">
        <f t="shared" si="12"/>
        <v>1</v>
      </c>
      <c r="AH16" s="232">
        <f t="shared" si="13"/>
        <v>1</v>
      </c>
      <c r="AI16" s="224">
        <f t="shared" si="14"/>
        <v>0</v>
      </c>
      <c r="AJ16" s="249">
        <f t="shared" si="15"/>
        <v>0</v>
      </c>
      <c r="AK16" s="276">
        <f t="shared" si="16"/>
        <v>0</v>
      </c>
      <c r="AL16" s="371" t="s">
        <v>304</v>
      </c>
      <c r="AM16" s="372"/>
      <c r="AN16" s="373"/>
    </row>
    <row r="17" spans="1:41" ht="15.75" thickBot="1" x14ac:dyDescent="0.3">
      <c r="N17" s="308"/>
      <c r="O17" s="304" t="str">
        <f t="shared" si="0"/>
        <v/>
      </c>
      <c r="P17" s="288">
        <f t="shared" si="1"/>
        <v>0</v>
      </c>
      <c r="Q17" s="289">
        <f t="shared" si="2"/>
        <v>0</v>
      </c>
      <c r="R17" s="314"/>
      <c r="S17" s="311" t="str">
        <f>+IFERROR(VLOOKUP($W17,$A$3:$C$18,2,FALSE),"")</f>
        <v/>
      </c>
      <c r="T17" s="292" t="str">
        <f t="shared" si="3"/>
        <v/>
      </c>
      <c r="U17" s="293" t="str">
        <f t="shared" si="4"/>
        <v/>
      </c>
      <c r="W17" s="318"/>
      <c r="X17" s="316" t="str">
        <f t="shared" si="5"/>
        <v/>
      </c>
      <c r="Y17" s="295" t="str">
        <f t="shared" si="6"/>
        <v/>
      </c>
      <c r="Z17" s="296" t="str">
        <f t="shared" si="7"/>
        <v/>
      </c>
      <c r="AB17" s="245"/>
      <c r="AC17" s="261">
        <f t="shared" si="8"/>
        <v>0</v>
      </c>
      <c r="AD17" s="262">
        <f t="shared" si="9"/>
        <v>0</v>
      </c>
      <c r="AE17" s="255">
        <f t="shared" si="10"/>
        <v>0</v>
      </c>
      <c r="AF17" s="270">
        <f t="shared" si="11"/>
        <v>0</v>
      </c>
      <c r="AG17" s="271">
        <f t="shared" si="12"/>
        <v>1</v>
      </c>
      <c r="AH17" s="240">
        <f t="shared" si="13"/>
        <v>1</v>
      </c>
      <c r="AI17" s="236">
        <f t="shared" si="14"/>
        <v>0</v>
      </c>
      <c r="AJ17" s="250">
        <f t="shared" si="15"/>
        <v>0</v>
      </c>
      <c r="AK17" s="277">
        <f t="shared" si="16"/>
        <v>0</v>
      </c>
      <c r="AL17" s="234" t="s">
        <v>35</v>
      </c>
      <c r="AM17" s="226" t="s">
        <v>36</v>
      </c>
      <c r="AN17" s="227" t="s">
        <v>37</v>
      </c>
    </row>
    <row r="18" spans="1:41" ht="15.75" thickBot="1" x14ac:dyDescent="0.3">
      <c r="N18" s="309" t="s">
        <v>54</v>
      </c>
      <c r="O18" s="305">
        <f>+IFERROR(VLOOKUP($V18,$A$3:M$19,12,FALSE),"")</f>
        <v>0.76</v>
      </c>
      <c r="P18" s="290">
        <f t="shared" ref="P18" si="23">++IFERROR(IF(Q18&lt;0,"0",Q18),"")</f>
        <v>0.24</v>
      </c>
      <c r="Q18" s="291">
        <f t="shared" si="2"/>
        <v>0.24</v>
      </c>
      <c r="R18" s="294" t="s">
        <v>52</v>
      </c>
      <c r="S18" s="300">
        <f>+IFERROR(VLOOKUP($V18,$A$3:$C$19,3,FALSE),"")</f>
        <v>1.154011154011154</v>
      </c>
      <c r="T18" s="301" t="str">
        <f t="shared" si="3"/>
        <v>0</v>
      </c>
      <c r="U18" s="302">
        <f>1-S18</f>
        <v>-0.15401115401115395</v>
      </c>
      <c r="V18" s="5" t="s">
        <v>10</v>
      </c>
      <c r="W18" s="297" t="s">
        <v>11</v>
      </c>
      <c r="X18" s="298">
        <f>+IFERROR(VLOOKUP($V18,$A$3:$C$19,2,FALSE),"")</f>
        <v>1.248109845513909</v>
      </c>
      <c r="Y18" s="298">
        <f>1-X18</f>
        <v>-0.24810984551390902</v>
      </c>
      <c r="Z18" s="299" t="str">
        <f t="shared" si="7"/>
        <v>0</v>
      </c>
      <c r="AB18" s="246" t="s">
        <v>11</v>
      </c>
      <c r="AC18" s="263">
        <f>SUM(AC3:AC17)</f>
        <v>10101</v>
      </c>
      <c r="AD18" s="264">
        <f t="shared" ref="AD18:AG18" si="24">SUM(AD3:AD17)</f>
        <v>10519</v>
      </c>
      <c r="AE18" s="256">
        <f t="shared" si="24"/>
        <v>538</v>
      </c>
      <c r="AF18" s="272">
        <f t="shared" si="24"/>
        <v>42328</v>
      </c>
      <c r="AG18" s="273">
        <f t="shared" si="24"/>
        <v>57849</v>
      </c>
      <c r="AH18" s="241">
        <f t="shared" ref="AH18" si="25">SUM(AH3:AH17)</f>
        <v>719</v>
      </c>
      <c r="AI18" s="233">
        <f t="shared" ref="AI18:AK18" si="26">SUM(AI3:AI17)</f>
        <v>589</v>
      </c>
      <c r="AJ18" s="251">
        <f t="shared" si="26"/>
        <v>438</v>
      </c>
      <c r="AK18" s="278">
        <f t="shared" si="26"/>
        <v>19</v>
      </c>
      <c r="AL18" s="228">
        <f>(AC18/AD18)-1</f>
        <v>-3.9737617644262757E-2</v>
      </c>
      <c r="AM18" s="229">
        <f>(AG18/AF18)-1</f>
        <v>0.36668399168399168</v>
      </c>
      <c r="AN18" s="230">
        <f>(AE18/AJ18)-1</f>
        <v>0.22831050228310512</v>
      </c>
      <c r="AO18" s="4"/>
    </row>
    <row r="19" spans="1:41" x14ac:dyDescent="0.25">
      <c r="N19" s="22"/>
      <c r="O19" s="23"/>
      <c r="P19" s="24"/>
      <c r="Q19" s="23"/>
      <c r="R19" s="22"/>
      <c r="S19" s="23"/>
      <c r="T19" s="24"/>
      <c r="U19" s="23"/>
      <c r="V19" s="22"/>
      <c r="W19" s="22"/>
      <c r="X19" s="23"/>
      <c r="Y19" s="23"/>
      <c r="Z19" s="23"/>
      <c r="AB19" s="22"/>
      <c r="AC19" s="25"/>
      <c r="AD19" s="25"/>
      <c r="AE19" s="25"/>
      <c r="AF19" s="25"/>
      <c r="AG19" s="25"/>
      <c r="AH19" s="25"/>
      <c r="AI19" s="25"/>
      <c r="AJ19" s="25"/>
      <c r="AK19" s="25"/>
      <c r="AL19" s="4"/>
      <c r="AM19" s="4"/>
      <c r="AN19" s="4"/>
      <c r="AO19" s="4"/>
    </row>
    <row r="20" spans="1:41" x14ac:dyDescent="0.25">
      <c r="A20" s="2"/>
      <c r="B20" s="6"/>
      <c r="C20" s="8"/>
      <c r="D20" s="6"/>
      <c r="E20" s="6"/>
      <c r="F20" s="8"/>
      <c r="G20" s="8"/>
      <c r="H20" s="8"/>
      <c r="I20" s="6"/>
      <c r="J20" s="6"/>
      <c r="K20" s="6"/>
      <c r="L20" s="3"/>
      <c r="M20" s="6"/>
      <c r="N20" s="22"/>
      <c r="O20" s="23"/>
      <c r="P20" s="24"/>
      <c r="Q20" s="23"/>
      <c r="R20" s="22"/>
      <c r="S20" s="23"/>
      <c r="T20" s="24"/>
      <c r="U20" s="23"/>
      <c r="V20" s="22"/>
      <c r="W20" s="22"/>
      <c r="X20" s="23"/>
      <c r="Y20" s="23"/>
      <c r="Z20" s="23"/>
      <c r="AB20" s="22"/>
      <c r="AC20" s="25"/>
      <c r="AD20" s="25"/>
      <c r="AE20" s="25"/>
      <c r="AF20" s="25"/>
      <c r="AG20" s="25"/>
      <c r="AH20" s="25"/>
      <c r="AI20" s="25"/>
      <c r="AJ20" s="25"/>
      <c r="AK20" s="25"/>
      <c r="AL20" s="4"/>
      <c r="AM20" s="4"/>
      <c r="AN20" s="4"/>
      <c r="AO20" s="4"/>
    </row>
    <row r="21" spans="1:41" x14ac:dyDescent="0.25">
      <c r="A21" s="2"/>
      <c r="B21" s="6"/>
      <c r="C21" s="8"/>
      <c r="D21" s="6"/>
      <c r="E21" s="6"/>
      <c r="F21" s="8"/>
      <c r="G21" s="8"/>
      <c r="H21" s="8"/>
      <c r="I21" s="6"/>
      <c r="J21" s="6"/>
      <c r="K21" s="6"/>
      <c r="L21" s="3"/>
      <c r="M21" s="6"/>
      <c r="N21" s="22"/>
      <c r="O21" s="23"/>
      <c r="P21" s="24"/>
      <c r="Q21" s="23"/>
      <c r="R21" s="22"/>
      <c r="S21" s="23"/>
      <c r="T21" s="24"/>
      <c r="U21" s="23"/>
      <c r="V21" s="22"/>
      <c r="W21" s="22"/>
      <c r="X21" s="23"/>
      <c r="Y21" s="23"/>
      <c r="Z21" s="23"/>
      <c r="AB21" s="22"/>
      <c r="AC21" s="25"/>
      <c r="AD21" s="25"/>
      <c r="AE21" s="25"/>
      <c r="AF21" s="25"/>
      <c r="AG21" s="25"/>
      <c r="AH21" s="25"/>
      <c r="AI21" s="25"/>
      <c r="AJ21" s="25"/>
      <c r="AK21" s="25"/>
      <c r="AL21" s="4"/>
      <c r="AM21" s="4"/>
      <c r="AN21" s="4"/>
      <c r="AO21" s="4"/>
    </row>
    <row r="22" spans="1:41" x14ac:dyDescent="0.25">
      <c r="A22" s="2"/>
      <c r="B22" s="6"/>
      <c r="C22" s="8"/>
      <c r="D22" s="6"/>
      <c r="E22" s="6"/>
      <c r="F22" s="8"/>
      <c r="G22" s="8"/>
      <c r="H22" s="8"/>
      <c r="I22" s="6"/>
      <c r="J22" s="6"/>
      <c r="K22" s="6"/>
      <c r="L22" s="3"/>
      <c r="M22" s="6"/>
      <c r="N22" s="22"/>
      <c r="O22" s="23"/>
      <c r="P22" s="24"/>
      <c r="Q22" s="23"/>
      <c r="R22" s="22"/>
      <c r="S22" s="23"/>
      <c r="T22" s="24"/>
      <c r="U22" s="23"/>
      <c r="V22" s="22"/>
      <c r="W22" s="22"/>
      <c r="X22" s="23"/>
      <c r="Y22" s="23"/>
      <c r="Z22" s="23"/>
      <c r="AB22" s="22"/>
      <c r="AC22" s="25"/>
      <c r="AD22" s="25"/>
      <c r="AE22" s="25"/>
      <c r="AF22" s="25"/>
      <c r="AG22" s="25"/>
      <c r="AH22" s="25"/>
      <c r="AI22" s="25"/>
      <c r="AJ22" s="25"/>
      <c r="AK22" s="25"/>
      <c r="AL22" s="4"/>
      <c r="AM22" s="4"/>
      <c r="AN22" s="4"/>
      <c r="AO22" s="4"/>
    </row>
    <row r="23" spans="1:41" x14ac:dyDescent="0.25">
      <c r="A23" s="1" t="s">
        <v>0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24</v>
      </c>
      <c r="I23" t="s">
        <v>162</v>
      </c>
      <c r="J23" t="s">
        <v>318</v>
      </c>
      <c r="K23" t="s">
        <v>319</v>
      </c>
      <c r="L23" t="s">
        <v>320</v>
      </c>
      <c r="M23" t="s">
        <v>321</v>
      </c>
    </row>
    <row r="24" spans="1:41" x14ac:dyDescent="0.25">
      <c r="A24" s="2" t="s">
        <v>1</v>
      </c>
      <c r="B24" s="6">
        <v>561</v>
      </c>
      <c r="C24" s="6">
        <v>731</v>
      </c>
      <c r="D24" s="6">
        <v>684</v>
      </c>
      <c r="E24" s="6">
        <v>943</v>
      </c>
      <c r="F24" s="6">
        <v>912</v>
      </c>
      <c r="G24" s="6">
        <v>850</v>
      </c>
      <c r="H24" s="6"/>
      <c r="I24" s="6"/>
      <c r="J24" s="6"/>
      <c r="K24" s="6"/>
      <c r="L24" s="6"/>
      <c r="M24" s="6"/>
      <c r="N24" s="6"/>
      <c r="O24" s="6"/>
      <c r="P24" s="6"/>
    </row>
    <row r="25" spans="1:41" x14ac:dyDescent="0.25">
      <c r="A25" s="2" t="s">
        <v>2</v>
      </c>
      <c r="B25" s="6">
        <v>574</v>
      </c>
      <c r="C25" s="6">
        <v>644</v>
      </c>
      <c r="D25" s="6">
        <v>663</v>
      </c>
      <c r="E25" s="6">
        <v>685</v>
      </c>
      <c r="F25" s="6">
        <v>693</v>
      </c>
      <c r="G25" s="6">
        <v>599</v>
      </c>
      <c r="H25" s="6"/>
      <c r="I25" s="6"/>
      <c r="J25" s="6"/>
      <c r="K25" s="6"/>
      <c r="L25" s="6"/>
      <c r="M25" s="6"/>
      <c r="N25" s="6"/>
      <c r="O25" s="6"/>
      <c r="P25" s="6"/>
    </row>
    <row r="26" spans="1:41" x14ac:dyDescent="0.25">
      <c r="A26" s="2" t="s">
        <v>3</v>
      </c>
      <c r="B26" s="6">
        <v>486</v>
      </c>
      <c r="C26" s="6">
        <v>585</v>
      </c>
      <c r="D26" s="6">
        <v>575</v>
      </c>
      <c r="E26" s="6">
        <v>671</v>
      </c>
      <c r="F26" s="6">
        <v>613</v>
      </c>
      <c r="G26" s="6">
        <v>662</v>
      </c>
      <c r="H26" s="6"/>
      <c r="I26" s="6"/>
      <c r="J26" s="6"/>
      <c r="K26" s="6"/>
      <c r="L26" s="6"/>
      <c r="M26" s="6"/>
      <c r="N26" s="6"/>
      <c r="O26" s="6"/>
      <c r="P26" s="6"/>
    </row>
    <row r="27" spans="1:41" x14ac:dyDescent="0.25">
      <c r="A27" s="2" t="s">
        <v>4</v>
      </c>
      <c r="B27" s="6">
        <v>572</v>
      </c>
      <c r="C27" s="6">
        <v>621</v>
      </c>
      <c r="D27" s="6">
        <v>703</v>
      </c>
      <c r="E27" s="6">
        <v>732</v>
      </c>
      <c r="F27" s="6">
        <v>707</v>
      </c>
      <c r="G27" s="6">
        <v>623</v>
      </c>
      <c r="H27" s="6"/>
      <c r="I27" s="6"/>
      <c r="J27" s="6"/>
      <c r="K27" s="6"/>
      <c r="L27" s="6"/>
      <c r="M27" s="6"/>
      <c r="N27" s="6"/>
      <c r="O27" s="6"/>
      <c r="P27" s="6"/>
    </row>
    <row r="28" spans="1:41" x14ac:dyDescent="0.25">
      <c r="A28" s="2" t="s">
        <v>5</v>
      </c>
      <c r="B28" s="6">
        <v>698</v>
      </c>
      <c r="C28" s="6">
        <v>719</v>
      </c>
      <c r="D28" s="6">
        <v>836</v>
      </c>
      <c r="E28" s="6">
        <v>869</v>
      </c>
      <c r="F28" s="6">
        <v>968</v>
      </c>
      <c r="G28" s="6">
        <v>1033</v>
      </c>
      <c r="H28" s="6"/>
      <c r="I28" s="6"/>
      <c r="J28" s="6"/>
      <c r="K28" s="6"/>
      <c r="L28" s="6"/>
      <c r="M28" s="6"/>
      <c r="N28" s="6"/>
      <c r="O28" s="6"/>
      <c r="P28" s="6"/>
    </row>
    <row r="29" spans="1:41" x14ac:dyDescent="0.25">
      <c r="A29" s="2" t="s">
        <v>6</v>
      </c>
      <c r="B29" s="6">
        <v>720</v>
      </c>
      <c r="C29" s="6">
        <v>780</v>
      </c>
      <c r="D29" s="6">
        <v>932</v>
      </c>
      <c r="E29" s="6">
        <v>903</v>
      </c>
      <c r="F29" s="6">
        <v>958</v>
      </c>
      <c r="G29" s="6">
        <v>896</v>
      </c>
      <c r="H29" s="6"/>
      <c r="I29" s="6"/>
      <c r="J29" s="6"/>
      <c r="K29" s="6"/>
      <c r="L29" s="6"/>
      <c r="M29" s="6"/>
      <c r="N29" s="6"/>
      <c r="O29" s="6"/>
      <c r="P29" s="6"/>
    </row>
    <row r="30" spans="1:41" x14ac:dyDescent="0.25">
      <c r="A30" s="2" t="s">
        <v>7</v>
      </c>
      <c r="B30" s="6">
        <v>4</v>
      </c>
      <c r="C30" s="6">
        <v>5</v>
      </c>
      <c r="D30" s="6">
        <v>14</v>
      </c>
      <c r="E30" s="6">
        <v>6</v>
      </c>
      <c r="F30" s="6">
        <v>84</v>
      </c>
      <c r="G30" s="6">
        <v>8</v>
      </c>
      <c r="H30" s="6"/>
      <c r="I30" s="6"/>
      <c r="J30" s="6"/>
      <c r="K30" s="6"/>
      <c r="L30" s="6"/>
      <c r="M30" s="6"/>
      <c r="N30" s="6"/>
      <c r="O30" s="6"/>
      <c r="P30" s="6"/>
    </row>
    <row r="31" spans="1:41" x14ac:dyDescent="0.25">
      <c r="A31" s="2" t="s">
        <v>8</v>
      </c>
      <c r="B31" s="6">
        <v>527</v>
      </c>
      <c r="C31" s="6">
        <v>668</v>
      </c>
      <c r="D31" s="6">
        <v>944</v>
      </c>
      <c r="E31" s="6">
        <v>1265</v>
      </c>
      <c r="F31" s="6">
        <v>858</v>
      </c>
      <c r="G31" s="6">
        <v>1078</v>
      </c>
      <c r="H31" s="6"/>
      <c r="I31" s="6"/>
      <c r="J31" s="6"/>
      <c r="K31" s="6"/>
      <c r="L31" s="6"/>
      <c r="M31" s="6"/>
      <c r="N31" s="6"/>
      <c r="O31" s="6"/>
      <c r="P31" s="6"/>
    </row>
    <row r="32" spans="1:41" x14ac:dyDescent="0.25">
      <c r="A32" s="2" t="s">
        <v>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26" x14ac:dyDescent="0.25">
      <c r="A33" s="2">
        <v>0</v>
      </c>
      <c r="B33" s="6">
        <v>0</v>
      </c>
      <c r="C33" s="6">
        <v>0</v>
      </c>
      <c r="D33" s="6">
        <v>1</v>
      </c>
      <c r="E33" s="6">
        <v>0</v>
      </c>
      <c r="F33" s="6">
        <v>0</v>
      </c>
      <c r="G33" s="6">
        <v>0</v>
      </c>
      <c r="H33" s="6"/>
      <c r="I33" s="6"/>
      <c r="J33" s="6"/>
      <c r="K33" s="6"/>
      <c r="L33" s="6"/>
      <c r="M33" s="6"/>
      <c r="N33" s="6"/>
      <c r="O33" s="6"/>
      <c r="P33" s="6"/>
    </row>
    <row r="34" spans="1:26" x14ac:dyDescent="0.25">
      <c r="A34" s="2" t="s">
        <v>323</v>
      </c>
      <c r="B34" s="6">
        <v>2936</v>
      </c>
      <c r="C34" s="6">
        <v>2296</v>
      </c>
      <c r="D34" s="6">
        <v>4619</v>
      </c>
      <c r="E34" s="6">
        <v>3709</v>
      </c>
      <c r="F34" s="6">
        <v>3458</v>
      </c>
      <c r="G34" s="6">
        <v>3253</v>
      </c>
      <c r="H34" s="6"/>
      <c r="I34" s="6"/>
      <c r="J34" s="6"/>
      <c r="K34" s="6"/>
      <c r="L34" s="6"/>
      <c r="M34" s="6"/>
      <c r="N34" s="6"/>
      <c r="O34" s="6"/>
      <c r="P34" s="6"/>
    </row>
    <row r="35" spans="1:26" x14ac:dyDescent="0.25">
      <c r="A35" s="2" t="s">
        <v>324</v>
      </c>
      <c r="B35" s="6">
        <v>681</v>
      </c>
      <c r="C35" s="6">
        <v>861</v>
      </c>
      <c r="D35" s="6">
        <v>1092</v>
      </c>
      <c r="E35" s="6">
        <v>1014</v>
      </c>
      <c r="F35" s="6">
        <v>964</v>
      </c>
      <c r="G35" s="6">
        <v>1099</v>
      </c>
      <c r="H35" s="6"/>
      <c r="I35" s="6"/>
      <c r="J35" s="6"/>
      <c r="K35" s="6"/>
      <c r="L35" s="6"/>
      <c r="M35" s="6"/>
      <c r="N35" s="6"/>
      <c r="O35" s="6"/>
      <c r="P35" s="6"/>
    </row>
    <row r="36" spans="1:26" x14ac:dyDescent="0.25">
      <c r="A36" s="2" t="s">
        <v>10</v>
      </c>
      <c r="B36" s="6">
        <v>7759</v>
      </c>
      <c r="C36" s="6">
        <v>7910</v>
      </c>
      <c r="D36" s="6">
        <v>11063</v>
      </c>
      <c r="E36" s="6">
        <v>10797</v>
      </c>
      <c r="F36" s="6">
        <v>10215</v>
      </c>
      <c r="G36" s="6">
        <v>10101</v>
      </c>
      <c r="H36" s="6"/>
      <c r="I36" s="6"/>
      <c r="J36" s="6"/>
      <c r="K36" s="6"/>
      <c r="L36" s="6"/>
      <c r="M36" s="6"/>
      <c r="N36" s="6"/>
      <c r="O36" s="6"/>
      <c r="P36" s="6"/>
    </row>
    <row r="37" spans="1:26" x14ac:dyDescent="0.25">
      <c r="N37" s="6"/>
      <c r="O37" s="6"/>
      <c r="P37" s="6"/>
    </row>
    <row r="38" spans="1:26" x14ac:dyDescent="0.25">
      <c r="N38" s="6"/>
      <c r="O38" s="6"/>
      <c r="P38" s="6"/>
    </row>
    <row r="39" spans="1:26" x14ac:dyDescent="0.25">
      <c r="N39" s="6"/>
      <c r="O39" s="6"/>
      <c r="P39" s="6"/>
    </row>
    <row r="40" spans="1:26" x14ac:dyDescent="0.25">
      <c r="N40" s="6"/>
      <c r="O40" s="6"/>
      <c r="P40" s="6"/>
    </row>
    <row r="41" spans="1:26" x14ac:dyDescent="0.25">
      <c r="A41" s="2" t="s">
        <v>51</v>
      </c>
      <c r="B41" t="s">
        <v>44</v>
      </c>
      <c r="C41" t="s">
        <v>45</v>
      </c>
      <c r="D41" t="s">
        <v>46</v>
      </c>
      <c r="E41" t="s">
        <v>47</v>
      </c>
      <c r="F41" t="s">
        <v>48</v>
      </c>
      <c r="G41" t="s">
        <v>49</v>
      </c>
      <c r="H41" t="s">
        <v>50</v>
      </c>
      <c r="I41" t="s">
        <v>163</v>
      </c>
      <c r="J41" t="s">
        <v>314</v>
      </c>
      <c r="K41" t="s">
        <v>315</v>
      </c>
      <c r="L41" t="s">
        <v>316</v>
      </c>
      <c r="M41" t="s">
        <v>317</v>
      </c>
      <c r="N41" s="6"/>
      <c r="O41" s="6"/>
      <c r="P41" s="6"/>
      <c r="Y41" s="7"/>
    </row>
    <row r="42" spans="1:26" x14ac:dyDescent="0.25">
      <c r="A42" s="9" t="s">
        <v>1</v>
      </c>
      <c r="B42" s="9">
        <f>IFERROR(VLOOKUP($A42,$A$24:$H$37,2,FALSE),0)</f>
        <v>561</v>
      </c>
      <c r="C42" s="9">
        <f>IFERROR(VLOOKUP($A42,$A$24:$H$37,3,FALSE),0)</f>
        <v>731</v>
      </c>
      <c r="D42" s="9">
        <f>IFERROR(VLOOKUP($A42,$A$24:$H$37,4,FALSE),0)</f>
        <v>684</v>
      </c>
      <c r="E42" s="9">
        <f>IFERROR(VLOOKUP($A42,$A$24:$H$37,5,FALSE),0)</f>
        <v>943</v>
      </c>
      <c r="F42" s="9">
        <f>IFERROR(VLOOKUP($A42,$A$24:$H$37,6,FALSE),0)</f>
        <v>912</v>
      </c>
      <c r="G42" s="9">
        <f>IFERROR(VLOOKUP($A42,$A$24:$H$37,7,FALSE),0)</f>
        <v>850</v>
      </c>
      <c r="H42" s="9">
        <f t="shared" ref="H42:H55" si="27">IFERROR(VLOOKUP($A42,$A$24:$H$37,8,FALSE),0)</f>
        <v>0</v>
      </c>
      <c r="I42" s="9">
        <f>IFERROR(VLOOKUP($A42,$A$24:$I$37,9,FALSE),0)</f>
        <v>0</v>
      </c>
      <c r="J42" s="9">
        <f>IFERROR(VLOOKUP($A42,$A$24:$K$37,10,FALSE),0)</f>
        <v>0</v>
      </c>
      <c r="K42" s="9">
        <f>IFERROR(VLOOKUP($A42,$A$24:$K$37,11,FALSE),0)</f>
        <v>0</v>
      </c>
      <c r="L42" s="9">
        <f>IFERROR(VLOOKUP($A42,$A$24:$M$37,12,FALSE),0)</f>
        <v>0</v>
      </c>
      <c r="M42" s="9">
        <f>IFERROR(VLOOKUP($A42,$A$24:$M$37,13,FALSE),0)</f>
        <v>0</v>
      </c>
      <c r="N42" s="6"/>
      <c r="O42" s="6"/>
      <c r="P42" s="6"/>
    </row>
    <row r="43" spans="1:26" x14ac:dyDescent="0.25">
      <c r="A43" s="9" t="s">
        <v>2</v>
      </c>
      <c r="B43" s="9">
        <f t="shared" ref="B43:B55" si="28">IFERROR(VLOOKUP($A43,$A$24:$H$37,2,FALSE),0)</f>
        <v>574</v>
      </c>
      <c r="C43" s="9">
        <f t="shared" ref="C43:C55" si="29">IFERROR(VLOOKUP($A43,$A$24:$H$37,3,FALSE),0)</f>
        <v>644</v>
      </c>
      <c r="D43" s="9">
        <f t="shared" ref="D43:D55" si="30">IFERROR(VLOOKUP($A43,$A$24:$H$37,4,FALSE),0)</f>
        <v>663</v>
      </c>
      <c r="E43" s="9">
        <f t="shared" ref="E43:E55" si="31">IFERROR(VLOOKUP($A43,$A$24:$H$37,5,FALSE),0)</f>
        <v>685</v>
      </c>
      <c r="F43" s="9">
        <f t="shared" ref="F43:F55" si="32">IFERROR(VLOOKUP($A43,$A$24:$H$37,6,FALSE),0)</f>
        <v>693</v>
      </c>
      <c r="G43" s="9">
        <f t="shared" ref="G43:G55" si="33">IFERROR(VLOOKUP($A43,$A$24:$H$37,7,FALSE),0)</f>
        <v>599</v>
      </c>
      <c r="H43" s="9">
        <f t="shared" si="27"/>
        <v>0</v>
      </c>
      <c r="I43" s="9">
        <f t="shared" ref="I43:I55" si="34">IFERROR(VLOOKUP($A43,$A$24:$I$37,9,FALSE),0)</f>
        <v>0</v>
      </c>
      <c r="J43" s="9">
        <f t="shared" ref="J43:J55" si="35">IFERROR(VLOOKUP($A43,$A$24:$J$37,10,FALSE),0)</f>
        <v>0</v>
      </c>
      <c r="K43" s="9">
        <f t="shared" ref="K43:K55" si="36">IFERROR(VLOOKUP($A43,$A$24:$K$37,11,FALSE),0)</f>
        <v>0</v>
      </c>
      <c r="L43" s="9">
        <f t="shared" ref="L43:L55" si="37">IFERROR(VLOOKUP($A43,$A$24:$L$37,12,FALSE),0)</f>
        <v>0</v>
      </c>
      <c r="M43" s="9">
        <f t="shared" ref="M43:M55" si="38">IFERROR(VLOOKUP($A43,$A$24:$M$37,13,FALSE),0)</f>
        <v>0</v>
      </c>
      <c r="N43" s="6"/>
      <c r="O43" s="6"/>
      <c r="P43" s="6"/>
      <c r="R43" s="1" t="s">
        <v>0</v>
      </c>
      <c r="S43" t="s">
        <v>265</v>
      </c>
      <c r="T43" t="s">
        <v>28</v>
      </c>
    </row>
    <row r="44" spans="1:26" x14ac:dyDescent="0.25">
      <c r="A44" s="9" t="s">
        <v>3</v>
      </c>
      <c r="B44" s="9">
        <f t="shared" si="28"/>
        <v>486</v>
      </c>
      <c r="C44" s="9">
        <f t="shared" si="29"/>
        <v>585</v>
      </c>
      <c r="D44" s="9">
        <f t="shared" si="30"/>
        <v>575</v>
      </c>
      <c r="E44" s="9">
        <f t="shared" si="31"/>
        <v>671</v>
      </c>
      <c r="F44" s="9">
        <f t="shared" si="32"/>
        <v>613</v>
      </c>
      <c r="G44" s="9">
        <f t="shared" si="33"/>
        <v>662</v>
      </c>
      <c r="H44" s="9">
        <f t="shared" si="27"/>
        <v>0</v>
      </c>
      <c r="I44" s="9">
        <f t="shared" si="34"/>
        <v>0</v>
      </c>
      <c r="J44" s="9">
        <f t="shared" si="35"/>
        <v>0</v>
      </c>
      <c r="K44" s="9">
        <f t="shared" si="36"/>
        <v>0</v>
      </c>
      <c r="L44" s="9">
        <f t="shared" si="37"/>
        <v>0</v>
      </c>
      <c r="M44" s="9">
        <f t="shared" si="38"/>
        <v>0</v>
      </c>
      <c r="N44" s="6"/>
      <c r="O44" s="6"/>
      <c r="P44" s="6"/>
      <c r="R44" s="2" t="s">
        <v>1</v>
      </c>
      <c r="S44" s="6">
        <v>7997</v>
      </c>
      <c r="T44" s="6">
        <v>4681</v>
      </c>
      <c r="U44" s="2" t="s">
        <v>1</v>
      </c>
      <c r="V44">
        <f>IFERROR(VLOOKUP($U44,$R$44:$T$58,2,FALSE),0)</f>
        <v>7997</v>
      </c>
      <c r="W44">
        <f>IFERROR(VLOOKUP($U44,$R$44:$T$58,3,FALSE),0)</f>
        <v>4681</v>
      </c>
      <c r="X44" s="4">
        <f>W44/V44</f>
        <v>0.58534450418907091</v>
      </c>
      <c r="Y44" s="3">
        <f>1-X44</f>
        <v>0.41465549581092909</v>
      </c>
      <c r="Z44" s="11">
        <f>++IFERROR(IF(Y44&lt;0,"0",Y44),"")</f>
        <v>0.41465549581092909</v>
      </c>
    </row>
    <row r="45" spans="1:26" x14ac:dyDescent="0.25">
      <c r="A45" s="9" t="s">
        <v>4</v>
      </c>
      <c r="B45" s="9">
        <f t="shared" si="28"/>
        <v>572</v>
      </c>
      <c r="C45" s="9">
        <f t="shared" si="29"/>
        <v>621</v>
      </c>
      <c r="D45" s="9">
        <f t="shared" si="30"/>
        <v>703</v>
      </c>
      <c r="E45" s="9">
        <f t="shared" si="31"/>
        <v>732</v>
      </c>
      <c r="F45" s="9">
        <f t="shared" si="32"/>
        <v>707</v>
      </c>
      <c r="G45" s="9">
        <f t="shared" si="33"/>
        <v>623</v>
      </c>
      <c r="H45" s="9">
        <f t="shared" si="27"/>
        <v>0</v>
      </c>
      <c r="I45" s="9">
        <f t="shared" si="34"/>
        <v>0</v>
      </c>
      <c r="J45" s="9">
        <f t="shared" si="35"/>
        <v>0</v>
      </c>
      <c r="K45" s="9">
        <f t="shared" si="36"/>
        <v>0</v>
      </c>
      <c r="L45" s="9">
        <f t="shared" si="37"/>
        <v>0</v>
      </c>
      <c r="M45" s="9">
        <f t="shared" si="38"/>
        <v>0</v>
      </c>
      <c r="N45" s="6"/>
      <c r="O45" s="6"/>
      <c r="P45" s="6"/>
      <c r="R45" s="2" t="s">
        <v>2</v>
      </c>
      <c r="S45" s="6">
        <v>6772</v>
      </c>
      <c r="T45" s="6">
        <v>3858</v>
      </c>
      <c r="U45" s="2" t="s">
        <v>2</v>
      </c>
      <c r="V45">
        <f t="shared" ref="V45:V57" si="39">IFERROR(VLOOKUP($U45,$R$44:$T$58,2,FALSE),0)</f>
        <v>6772</v>
      </c>
      <c r="W45">
        <f t="shared" ref="W45:W57" si="40">IFERROR(VLOOKUP($U45,$R$44:$T$58,3,FALSE),0)</f>
        <v>3858</v>
      </c>
      <c r="X45" s="4">
        <f t="shared" ref="X45:X58" si="41">W45/V45</f>
        <v>0.56969875959834615</v>
      </c>
      <c r="Y45" s="3">
        <f t="shared" ref="Y45:Y58" si="42">1-X45</f>
        <v>0.43030124040165385</v>
      </c>
      <c r="Z45" s="11">
        <f t="shared" ref="Z45:Z58" si="43">++IFERROR(IF(Y45&lt;0,"0",Y45),"")</f>
        <v>0.43030124040165385</v>
      </c>
    </row>
    <row r="46" spans="1:26" x14ac:dyDescent="0.25">
      <c r="A46" s="9" t="s">
        <v>5</v>
      </c>
      <c r="B46" s="9">
        <f t="shared" si="28"/>
        <v>698</v>
      </c>
      <c r="C46" s="9">
        <f t="shared" si="29"/>
        <v>719</v>
      </c>
      <c r="D46" s="9">
        <f t="shared" si="30"/>
        <v>836</v>
      </c>
      <c r="E46" s="9">
        <f t="shared" si="31"/>
        <v>869</v>
      </c>
      <c r="F46" s="9">
        <f t="shared" si="32"/>
        <v>968</v>
      </c>
      <c r="G46" s="9">
        <f t="shared" si="33"/>
        <v>1033</v>
      </c>
      <c r="H46" s="9">
        <f t="shared" si="27"/>
        <v>0</v>
      </c>
      <c r="I46" s="9">
        <f t="shared" si="34"/>
        <v>0</v>
      </c>
      <c r="J46" s="9">
        <f t="shared" si="35"/>
        <v>0</v>
      </c>
      <c r="K46" s="9">
        <f t="shared" si="36"/>
        <v>0</v>
      </c>
      <c r="L46" s="9">
        <f t="shared" si="37"/>
        <v>0</v>
      </c>
      <c r="M46" s="9">
        <f t="shared" si="38"/>
        <v>0</v>
      </c>
      <c r="N46" s="6"/>
      <c r="O46" s="6"/>
      <c r="P46" s="6"/>
      <c r="R46" s="2" t="s">
        <v>3</v>
      </c>
      <c r="S46" s="6">
        <v>6598</v>
      </c>
      <c r="T46" s="6">
        <v>3592</v>
      </c>
      <c r="U46" s="2" t="s">
        <v>3</v>
      </c>
      <c r="V46">
        <f t="shared" si="39"/>
        <v>6598</v>
      </c>
      <c r="W46">
        <f t="shared" si="40"/>
        <v>3592</v>
      </c>
      <c r="X46" s="4">
        <f t="shared" si="41"/>
        <v>0.54440739618066081</v>
      </c>
      <c r="Y46" s="3">
        <f t="shared" si="42"/>
        <v>0.45559260381933919</v>
      </c>
      <c r="Z46" s="11">
        <f t="shared" si="43"/>
        <v>0.45559260381933919</v>
      </c>
    </row>
    <row r="47" spans="1:26" x14ac:dyDescent="0.25">
      <c r="A47" s="9" t="s">
        <v>6</v>
      </c>
      <c r="B47" s="9">
        <f t="shared" si="28"/>
        <v>720</v>
      </c>
      <c r="C47" s="9">
        <f t="shared" si="29"/>
        <v>780</v>
      </c>
      <c r="D47" s="9">
        <f t="shared" si="30"/>
        <v>932</v>
      </c>
      <c r="E47" s="9">
        <f t="shared" si="31"/>
        <v>903</v>
      </c>
      <c r="F47" s="9">
        <f t="shared" si="32"/>
        <v>958</v>
      </c>
      <c r="G47" s="9">
        <f t="shared" si="33"/>
        <v>896</v>
      </c>
      <c r="H47" s="9">
        <f t="shared" si="27"/>
        <v>0</v>
      </c>
      <c r="I47" s="9">
        <f t="shared" si="34"/>
        <v>0</v>
      </c>
      <c r="J47" s="9">
        <f t="shared" si="35"/>
        <v>0</v>
      </c>
      <c r="K47" s="9">
        <f t="shared" si="36"/>
        <v>0</v>
      </c>
      <c r="L47" s="9">
        <f t="shared" si="37"/>
        <v>0</v>
      </c>
      <c r="M47" s="9">
        <f t="shared" si="38"/>
        <v>0</v>
      </c>
      <c r="N47" s="6"/>
      <c r="O47" s="6"/>
      <c r="P47" s="6"/>
      <c r="R47" s="2" t="s">
        <v>4</v>
      </c>
      <c r="S47" s="6">
        <v>6663</v>
      </c>
      <c r="T47" s="6">
        <v>3958</v>
      </c>
      <c r="U47" s="2" t="s">
        <v>4</v>
      </c>
      <c r="V47">
        <f t="shared" si="39"/>
        <v>6663</v>
      </c>
      <c r="W47">
        <f t="shared" si="40"/>
        <v>3958</v>
      </c>
      <c r="X47" s="4">
        <f t="shared" si="41"/>
        <v>0.59402671469308121</v>
      </c>
      <c r="Y47" s="3">
        <f t="shared" si="42"/>
        <v>0.40597328530691879</v>
      </c>
      <c r="Z47" s="11">
        <f t="shared" si="43"/>
        <v>0.40597328530691879</v>
      </c>
    </row>
    <row r="48" spans="1:26" x14ac:dyDescent="0.25">
      <c r="A48" s="9" t="s">
        <v>7</v>
      </c>
      <c r="B48" s="9">
        <f t="shared" si="28"/>
        <v>4</v>
      </c>
      <c r="C48" s="9">
        <f t="shared" si="29"/>
        <v>5</v>
      </c>
      <c r="D48" s="9">
        <f t="shared" si="30"/>
        <v>14</v>
      </c>
      <c r="E48" s="9">
        <f t="shared" si="31"/>
        <v>6</v>
      </c>
      <c r="F48" s="9">
        <f t="shared" si="32"/>
        <v>84</v>
      </c>
      <c r="G48" s="9">
        <f t="shared" si="33"/>
        <v>8</v>
      </c>
      <c r="H48" s="9">
        <f t="shared" si="27"/>
        <v>0</v>
      </c>
      <c r="I48" s="9">
        <f t="shared" si="34"/>
        <v>0</v>
      </c>
      <c r="J48" s="9">
        <f t="shared" si="35"/>
        <v>0</v>
      </c>
      <c r="K48" s="9">
        <f t="shared" si="36"/>
        <v>0</v>
      </c>
      <c r="L48" s="9">
        <f t="shared" si="37"/>
        <v>0</v>
      </c>
      <c r="M48" s="9">
        <f t="shared" si="38"/>
        <v>0</v>
      </c>
      <c r="N48" s="6"/>
      <c r="O48" s="6"/>
      <c r="P48" s="6"/>
      <c r="R48" s="2" t="s">
        <v>5</v>
      </c>
      <c r="S48" s="6">
        <v>7737</v>
      </c>
      <c r="T48" s="6">
        <v>5123</v>
      </c>
      <c r="U48" s="2" t="s">
        <v>5</v>
      </c>
      <c r="V48">
        <f t="shared" si="39"/>
        <v>7737</v>
      </c>
      <c r="W48">
        <f t="shared" si="40"/>
        <v>5123</v>
      </c>
      <c r="X48" s="4">
        <f t="shared" si="41"/>
        <v>0.6621429494636164</v>
      </c>
      <c r="Y48" s="3">
        <f t="shared" si="42"/>
        <v>0.3378570505363836</v>
      </c>
      <c r="Z48" s="11">
        <f t="shared" si="43"/>
        <v>0.3378570505363836</v>
      </c>
    </row>
    <row r="49" spans="1:26" x14ac:dyDescent="0.25">
      <c r="A49" s="9" t="s">
        <v>8</v>
      </c>
      <c r="B49" s="9">
        <f t="shared" si="28"/>
        <v>527</v>
      </c>
      <c r="C49" s="9">
        <f t="shared" si="29"/>
        <v>668</v>
      </c>
      <c r="D49" s="9">
        <f t="shared" si="30"/>
        <v>944</v>
      </c>
      <c r="E49" s="9">
        <f t="shared" si="31"/>
        <v>1265</v>
      </c>
      <c r="F49" s="9">
        <f t="shared" si="32"/>
        <v>858</v>
      </c>
      <c r="G49" s="9">
        <f t="shared" si="33"/>
        <v>1078</v>
      </c>
      <c r="H49" s="9">
        <f t="shared" si="27"/>
        <v>0</v>
      </c>
      <c r="I49" s="9">
        <f t="shared" si="34"/>
        <v>0</v>
      </c>
      <c r="J49" s="9">
        <f t="shared" si="35"/>
        <v>0</v>
      </c>
      <c r="K49" s="9">
        <f t="shared" si="36"/>
        <v>0</v>
      </c>
      <c r="L49" s="9">
        <f t="shared" si="37"/>
        <v>0</v>
      </c>
      <c r="M49" s="9">
        <f t="shared" si="38"/>
        <v>0</v>
      </c>
      <c r="N49" s="6"/>
      <c r="O49" s="6"/>
      <c r="P49" s="6"/>
      <c r="R49" s="2" t="s">
        <v>6</v>
      </c>
      <c r="S49" s="6">
        <v>8904</v>
      </c>
      <c r="T49" s="6">
        <v>5189</v>
      </c>
      <c r="U49" s="2" t="s">
        <v>6</v>
      </c>
      <c r="V49">
        <f t="shared" si="39"/>
        <v>8904</v>
      </c>
      <c r="W49">
        <f t="shared" si="40"/>
        <v>5189</v>
      </c>
      <c r="X49" s="4">
        <f t="shared" si="41"/>
        <v>0.58277178796046725</v>
      </c>
      <c r="Y49" s="3">
        <f t="shared" si="42"/>
        <v>0.41722821203953275</v>
      </c>
      <c r="Z49" s="11">
        <f t="shared" si="43"/>
        <v>0.41722821203953275</v>
      </c>
    </row>
    <row r="50" spans="1:26" x14ac:dyDescent="0.25">
      <c r="A50" s="9" t="s">
        <v>9</v>
      </c>
      <c r="B50" s="9">
        <f t="shared" si="28"/>
        <v>0</v>
      </c>
      <c r="C50" s="9">
        <f t="shared" si="29"/>
        <v>0</v>
      </c>
      <c r="D50" s="9">
        <f t="shared" si="30"/>
        <v>0</v>
      </c>
      <c r="E50" s="9">
        <f t="shared" si="31"/>
        <v>0</v>
      </c>
      <c r="F50" s="9">
        <f t="shared" si="32"/>
        <v>0</v>
      </c>
      <c r="G50" s="9">
        <f t="shared" si="33"/>
        <v>0</v>
      </c>
      <c r="H50" s="9">
        <f t="shared" si="27"/>
        <v>0</v>
      </c>
      <c r="I50" s="9">
        <f t="shared" si="34"/>
        <v>0</v>
      </c>
      <c r="J50" s="9">
        <f t="shared" si="35"/>
        <v>0</v>
      </c>
      <c r="K50" s="9">
        <f t="shared" si="36"/>
        <v>0</v>
      </c>
      <c r="L50" s="9">
        <f t="shared" si="37"/>
        <v>0</v>
      </c>
      <c r="M50" s="9">
        <f t="shared" si="38"/>
        <v>0</v>
      </c>
      <c r="N50" s="6"/>
      <c r="O50" s="6"/>
      <c r="P50" s="6"/>
      <c r="R50" s="2" t="s">
        <v>7</v>
      </c>
      <c r="S50" s="6"/>
      <c r="T50" s="6">
        <v>121</v>
      </c>
      <c r="U50" s="2" t="s">
        <v>7</v>
      </c>
      <c r="V50">
        <f t="shared" si="39"/>
        <v>0</v>
      </c>
      <c r="W50">
        <f t="shared" si="40"/>
        <v>121</v>
      </c>
      <c r="X50" s="4" t="e">
        <f t="shared" si="41"/>
        <v>#DIV/0!</v>
      </c>
      <c r="Y50" s="3" t="e">
        <f t="shared" si="42"/>
        <v>#DIV/0!</v>
      </c>
      <c r="Z50" s="11" t="str">
        <f t="shared" si="43"/>
        <v/>
      </c>
    </row>
    <row r="51" spans="1:26" x14ac:dyDescent="0.25">
      <c r="A51" s="9">
        <v>0</v>
      </c>
      <c r="B51" s="9">
        <f t="shared" si="28"/>
        <v>0</v>
      </c>
      <c r="C51" s="9">
        <f t="shared" si="29"/>
        <v>0</v>
      </c>
      <c r="D51" s="9">
        <f t="shared" si="30"/>
        <v>1</v>
      </c>
      <c r="E51" s="9">
        <f t="shared" si="31"/>
        <v>0</v>
      </c>
      <c r="F51" s="9">
        <f t="shared" si="32"/>
        <v>0</v>
      </c>
      <c r="G51" s="9">
        <f t="shared" si="33"/>
        <v>0</v>
      </c>
      <c r="H51" s="9">
        <f t="shared" si="27"/>
        <v>0</v>
      </c>
      <c r="I51" s="9">
        <f t="shared" si="34"/>
        <v>0</v>
      </c>
      <c r="J51" s="9">
        <f t="shared" si="35"/>
        <v>0</v>
      </c>
      <c r="K51" s="9">
        <f t="shared" si="36"/>
        <v>0</v>
      </c>
      <c r="L51" s="9">
        <f t="shared" si="37"/>
        <v>0</v>
      </c>
      <c r="M51" s="9">
        <f t="shared" si="38"/>
        <v>0</v>
      </c>
      <c r="N51" s="6"/>
      <c r="O51" s="6"/>
      <c r="P51" s="6"/>
      <c r="R51" s="2" t="s">
        <v>8</v>
      </c>
      <c r="S51" s="6">
        <v>6529</v>
      </c>
      <c r="T51" s="6">
        <v>5340</v>
      </c>
      <c r="U51" s="2" t="s">
        <v>8</v>
      </c>
      <c r="V51">
        <f t="shared" si="39"/>
        <v>6529</v>
      </c>
      <c r="W51">
        <f t="shared" si="40"/>
        <v>5340</v>
      </c>
      <c r="X51" s="4">
        <f t="shared" si="41"/>
        <v>0.81788941644968605</v>
      </c>
      <c r="Y51" s="3">
        <f t="shared" si="42"/>
        <v>0.18211058355031395</v>
      </c>
      <c r="Z51" s="11">
        <f t="shared" si="43"/>
        <v>0.18211058355031395</v>
      </c>
    </row>
    <row r="52" spans="1:26" x14ac:dyDescent="0.25">
      <c r="A52" s="9" t="s">
        <v>323</v>
      </c>
      <c r="B52" s="9">
        <f t="shared" si="28"/>
        <v>2936</v>
      </c>
      <c r="C52" s="9">
        <f t="shared" si="29"/>
        <v>2296</v>
      </c>
      <c r="D52" s="9">
        <f t="shared" si="30"/>
        <v>4619</v>
      </c>
      <c r="E52" s="9">
        <f t="shared" si="31"/>
        <v>3709</v>
      </c>
      <c r="F52" s="9">
        <f t="shared" si="32"/>
        <v>3458</v>
      </c>
      <c r="G52" s="9">
        <f t="shared" si="33"/>
        <v>3253</v>
      </c>
      <c r="H52" s="9">
        <f t="shared" si="27"/>
        <v>0</v>
      </c>
      <c r="I52" s="9">
        <f t="shared" si="34"/>
        <v>0</v>
      </c>
      <c r="J52" s="9">
        <f t="shared" si="35"/>
        <v>0</v>
      </c>
      <c r="K52" s="9">
        <f t="shared" si="36"/>
        <v>0</v>
      </c>
      <c r="L52" s="9">
        <f t="shared" si="37"/>
        <v>0</v>
      </c>
      <c r="M52" s="9">
        <f t="shared" si="38"/>
        <v>0</v>
      </c>
      <c r="N52" s="6"/>
      <c r="O52" s="6"/>
      <c r="P52" s="6"/>
      <c r="R52" s="2" t="s">
        <v>9</v>
      </c>
      <c r="S52" s="6"/>
      <c r="T52" s="6"/>
      <c r="U52" s="2" t="s">
        <v>9</v>
      </c>
      <c r="V52">
        <f t="shared" si="39"/>
        <v>0</v>
      </c>
      <c r="W52">
        <f t="shared" si="40"/>
        <v>0</v>
      </c>
      <c r="X52" s="4" t="e">
        <f t="shared" si="41"/>
        <v>#DIV/0!</v>
      </c>
      <c r="Y52" s="3" t="e">
        <f t="shared" si="42"/>
        <v>#DIV/0!</v>
      </c>
      <c r="Z52" s="11" t="str">
        <f t="shared" si="43"/>
        <v/>
      </c>
    </row>
    <row r="53" spans="1:26" x14ac:dyDescent="0.25">
      <c r="A53" s="9" t="s">
        <v>324</v>
      </c>
      <c r="B53" s="9">
        <f t="shared" si="28"/>
        <v>681</v>
      </c>
      <c r="C53" s="9">
        <f t="shared" si="29"/>
        <v>861</v>
      </c>
      <c r="D53" s="9">
        <f t="shared" si="30"/>
        <v>1092</v>
      </c>
      <c r="E53" s="9">
        <f t="shared" si="31"/>
        <v>1014</v>
      </c>
      <c r="F53" s="9">
        <f t="shared" si="32"/>
        <v>964</v>
      </c>
      <c r="G53" s="9">
        <f t="shared" si="33"/>
        <v>1099</v>
      </c>
      <c r="H53" s="9">
        <f t="shared" si="27"/>
        <v>0</v>
      </c>
      <c r="I53" s="9">
        <f t="shared" si="34"/>
        <v>0</v>
      </c>
      <c r="J53" s="9">
        <f t="shared" si="35"/>
        <v>0</v>
      </c>
      <c r="K53" s="9">
        <f t="shared" si="36"/>
        <v>0</v>
      </c>
      <c r="L53" s="9">
        <f t="shared" si="37"/>
        <v>0</v>
      </c>
      <c r="M53" s="9">
        <f t="shared" si="38"/>
        <v>0</v>
      </c>
      <c r="N53" s="6"/>
      <c r="O53" s="6"/>
      <c r="P53" s="6"/>
      <c r="R53" s="2">
        <v>0</v>
      </c>
      <c r="S53" s="6"/>
      <c r="T53" s="6">
        <v>1</v>
      </c>
      <c r="U53" s="2">
        <v>0</v>
      </c>
      <c r="V53">
        <f t="shared" si="39"/>
        <v>0</v>
      </c>
      <c r="W53">
        <f t="shared" si="40"/>
        <v>1</v>
      </c>
      <c r="X53" s="4" t="e">
        <f t="shared" si="41"/>
        <v>#DIV/0!</v>
      </c>
      <c r="Y53" s="3" t="e">
        <f t="shared" si="42"/>
        <v>#DIV/0!</v>
      </c>
      <c r="Z53" s="11" t="str">
        <f t="shared" si="43"/>
        <v/>
      </c>
    </row>
    <row r="54" spans="1:26" x14ac:dyDescent="0.25">
      <c r="A54" s="9"/>
      <c r="B54" s="9">
        <f t="shared" si="28"/>
        <v>0</v>
      </c>
      <c r="C54" s="9">
        <f t="shared" si="29"/>
        <v>0</v>
      </c>
      <c r="D54" s="9">
        <f t="shared" si="30"/>
        <v>1</v>
      </c>
      <c r="E54" s="9">
        <f t="shared" si="31"/>
        <v>0</v>
      </c>
      <c r="F54" s="9">
        <f t="shared" si="32"/>
        <v>0</v>
      </c>
      <c r="G54" s="9">
        <f t="shared" si="33"/>
        <v>0</v>
      </c>
      <c r="H54" s="9">
        <f t="shared" si="27"/>
        <v>0</v>
      </c>
      <c r="I54" s="9">
        <f t="shared" si="34"/>
        <v>0</v>
      </c>
      <c r="J54" s="9">
        <f t="shared" si="35"/>
        <v>0</v>
      </c>
      <c r="K54" s="9">
        <f t="shared" si="36"/>
        <v>0</v>
      </c>
      <c r="L54" s="9">
        <f t="shared" si="37"/>
        <v>0</v>
      </c>
      <c r="M54" s="9">
        <f t="shared" si="38"/>
        <v>0</v>
      </c>
      <c r="N54" s="6"/>
      <c r="O54" s="6"/>
      <c r="P54" s="6"/>
      <c r="R54" s="2" t="s">
        <v>323</v>
      </c>
      <c r="S54" s="6">
        <v>36159</v>
      </c>
      <c r="T54" s="6">
        <v>20271</v>
      </c>
      <c r="U54" s="2" t="s">
        <v>323</v>
      </c>
      <c r="V54">
        <f t="shared" si="39"/>
        <v>36159</v>
      </c>
      <c r="W54">
        <f t="shared" si="40"/>
        <v>20271</v>
      </c>
      <c r="X54" s="4">
        <f t="shared" si="41"/>
        <v>0.56060731768024563</v>
      </c>
      <c r="Y54" s="3">
        <f t="shared" si="42"/>
        <v>0.43939268231975437</v>
      </c>
      <c r="Z54" s="11">
        <f t="shared" si="43"/>
        <v>0.43939268231975437</v>
      </c>
    </row>
    <row r="55" spans="1:26" x14ac:dyDescent="0.25">
      <c r="A55" s="9"/>
      <c r="B55" s="9">
        <f t="shared" si="28"/>
        <v>0</v>
      </c>
      <c r="C55" s="9">
        <f t="shared" si="29"/>
        <v>0</v>
      </c>
      <c r="D55" s="9">
        <f t="shared" si="30"/>
        <v>1</v>
      </c>
      <c r="E55" s="9">
        <f t="shared" si="31"/>
        <v>0</v>
      </c>
      <c r="F55" s="9">
        <f t="shared" si="32"/>
        <v>0</v>
      </c>
      <c r="G55" s="9">
        <f t="shared" si="33"/>
        <v>0</v>
      </c>
      <c r="H55" s="9">
        <f t="shared" si="27"/>
        <v>0</v>
      </c>
      <c r="I55" s="9">
        <f t="shared" si="34"/>
        <v>0</v>
      </c>
      <c r="J55" s="9">
        <f t="shared" si="35"/>
        <v>0</v>
      </c>
      <c r="K55" s="9">
        <f t="shared" si="36"/>
        <v>0</v>
      </c>
      <c r="L55" s="9">
        <f t="shared" si="37"/>
        <v>0</v>
      </c>
      <c r="M55" s="9">
        <f t="shared" si="38"/>
        <v>0</v>
      </c>
      <c r="N55" s="6"/>
      <c r="O55" s="6"/>
      <c r="P55" s="6"/>
      <c r="R55" s="2" t="s">
        <v>324</v>
      </c>
      <c r="S55" s="6">
        <v>6875</v>
      </c>
      <c r="T55" s="6">
        <v>5711</v>
      </c>
      <c r="U55" s="2" t="s">
        <v>324</v>
      </c>
      <c r="V55">
        <f t="shared" si="39"/>
        <v>6875</v>
      </c>
      <c r="W55">
        <f t="shared" si="40"/>
        <v>5711</v>
      </c>
      <c r="X55" s="4">
        <f t="shared" si="41"/>
        <v>0.83069090909090915</v>
      </c>
      <c r="Y55" s="3">
        <f t="shared" si="42"/>
        <v>0.16930909090909085</v>
      </c>
      <c r="Z55" s="11">
        <f t="shared" si="43"/>
        <v>0.16930909090909085</v>
      </c>
    </row>
    <row r="56" spans="1:26" x14ac:dyDescent="0.25">
      <c r="A56" s="10" t="s">
        <v>10</v>
      </c>
      <c r="B56" s="10">
        <f>SUM(B42:B55)</f>
        <v>7759</v>
      </c>
      <c r="C56" s="10">
        <f t="shared" ref="C56:H56" si="44">SUM(C42:C55)</f>
        <v>7910</v>
      </c>
      <c r="D56" s="10">
        <f t="shared" si="44"/>
        <v>11065</v>
      </c>
      <c r="E56" s="10">
        <f t="shared" si="44"/>
        <v>10797</v>
      </c>
      <c r="F56" s="10">
        <f t="shared" si="44"/>
        <v>10215</v>
      </c>
      <c r="G56" s="10">
        <f t="shared" si="44"/>
        <v>10101</v>
      </c>
      <c r="H56" s="10">
        <f t="shared" si="44"/>
        <v>0</v>
      </c>
      <c r="I56" s="10">
        <f t="shared" ref="I56:M56" si="45">SUM(I42:I55)</f>
        <v>0</v>
      </c>
      <c r="J56" s="10">
        <f t="shared" si="45"/>
        <v>0</v>
      </c>
      <c r="K56" s="10">
        <f t="shared" si="45"/>
        <v>0</v>
      </c>
      <c r="L56" s="10">
        <f t="shared" si="45"/>
        <v>0</v>
      </c>
      <c r="M56" s="10">
        <f t="shared" si="45"/>
        <v>0</v>
      </c>
      <c r="N56" s="6"/>
      <c r="O56" s="6"/>
      <c r="P56" s="6"/>
      <c r="R56" s="2" t="s">
        <v>10</v>
      </c>
      <c r="S56" s="6">
        <v>94234</v>
      </c>
      <c r="T56" s="6">
        <v>57845</v>
      </c>
      <c r="U56" s="2"/>
      <c r="V56">
        <f t="shared" si="39"/>
        <v>0</v>
      </c>
      <c r="W56">
        <f t="shared" si="40"/>
        <v>1</v>
      </c>
      <c r="X56" s="4" t="e">
        <f t="shared" si="41"/>
        <v>#DIV/0!</v>
      </c>
      <c r="Y56" s="3" t="e">
        <f t="shared" si="42"/>
        <v>#DIV/0!</v>
      </c>
      <c r="Z56" s="11" t="str">
        <f t="shared" si="43"/>
        <v/>
      </c>
    </row>
    <row r="57" spans="1:26" x14ac:dyDescent="0.25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U57" s="2"/>
      <c r="V57">
        <f t="shared" si="39"/>
        <v>0</v>
      </c>
      <c r="W57">
        <f t="shared" si="40"/>
        <v>1</v>
      </c>
      <c r="X57" s="4" t="e">
        <f t="shared" si="41"/>
        <v>#DIV/0!</v>
      </c>
      <c r="Y57" s="3" t="e">
        <f t="shared" si="42"/>
        <v>#DIV/0!</v>
      </c>
      <c r="Z57" s="11" t="str">
        <f t="shared" si="43"/>
        <v/>
      </c>
    </row>
    <row r="58" spans="1:26" x14ac:dyDescent="0.25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U58" s="2"/>
      <c r="V58">
        <f>SUM(V44:V57)</f>
        <v>94234</v>
      </c>
      <c r="W58">
        <f>SUM(W44:W57)</f>
        <v>57847</v>
      </c>
      <c r="X58" s="4">
        <f t="shared" si="41"/>
        <v>0.61386548379565764</v>
      </c>
      <c r="Y58" s="3">
        <f t="shared" si="42"/>
        <v>0.38613451620434236</v>
      </c>
      <c r="Z58" s="11">
        <f t="shared" si="43"/>
        <v>0.38613451620434236</v>
      </c>
    </row>
    <row r="59" spans="1:26" x14ac:dyDescent="0.2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26" x14ac:dyDescent="0.2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26" x14ac:dyDescent="0.25">
      <c r="A61" s="13"/>
      <c r="B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26" x14ac:dyDescent="0.25">
      <c r="A62" s="9"/>
      <c r="B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26" x14ac:dyDescent="0.25">
      <c r="A63" s="9"/>
      <c r="B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26" x14ac:dyDescent="0.25">
      <c r="A64" s="9"/>
      <c r="B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9"/>
      <c r="B65" s="1" t="s">
        <v>269</v>
      </c>
      <c r="C65" t="s">
        <v>272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9"/>
      <c r="B66" s="1" t="s">
        <v>349</v>
      </c>
      <c r="C66" s="2">
        <v>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9"/>
      <c r="B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9"/>
      <c r="B68" s="1" t="s">
        <v>0</v>
      </c>
      <c r="C68" t="s">
        <v>348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9"/>
      <c r="B69" s="2" t="s">
        <v>1</v>
      </c>
      <c r="C69" s="6">
        <v>65</v>
      </c>
      <c r="E69" s="6"/>
      <c r="F69" s="6" t="s">
        <v>1</v>
      </c>
      <c r="G69" s="6">
        <f>IFERROR(VLOOKUP($F69,$B$69:$C$78,2,FALSE),0)</f>
        <v>65</v>
      </c>
      <c r="H69" s="6">
        <f>IFERROR(VLOOKUP($F69,$B$91:$C$101,2,FALSE),0)</f>
        <v>82</v>
      </c>
      <c r="I69" s="4">
        <f>G69/H69</f>
        <v>0.79268292682926833</v>
      </c>
      <c r="J69" s="6"/>
      <c r="K69" s="6"/>
      <c r="L69" s="6"/>
      <c r="M69" s="6"/>
      <c r="N69" s="6"/>
      <c r="O69" s="6"/>
      <c r="P69" s="6"/>
    </row>
    <row r="70" spans="1:16" x14ac:dyDescent="0.25">
      <c r="A70" s="9"/>
      <c r="B70" s="2" t="s">
        <v>323</v>
      </c>
      <c r="C70" s="6">
        <v>29</v>
      </c>
      <c r="E70" s="6"/>
      <c r="F70" s="6" t="s">
        <v>323</v>
      </c>
      <c r="G70" s="6">
        <f t="shared" ref="G70:G78" si="46">IFERROR(VLOOKUP($F70,$B$69:$C$78,2,FALSE),0)</f>
        <v>29</v>
      </c>
      <c r="H70" s="6">
        <f t="shared" ref="H70:H78" si="47">IFERROR(VLOOKUP($F70,$B$91:$C$101,2,FALSE),0)</f>
        <v>40</v>
      </c>
      <c r="I70" s="4">
        <f t="shared" ref="I70:I79" si="48">G70/H70</f>
        <v>0.72499999999999998</v>
      </c>
      <c r="J70" s="6"/>
      <c r="K70" s="6"/>
      <c r="L70" s="6"/>
      <c r="M70" s="6"/>
      <c r="N70" s="6"/>
      <c r="O70" s="6"/>
      <c r="P70" s="6"/>
    </row>
    <row r="71" spans="1:16" x14ac:dyDescent="0.25">
      <c r="A71" s="9"/>
      <c r="B71" s="2" t="s">
        <v>2</v>
      </c>
      <c r="C71" s="6">
        <v>36</v>
      </c>
      <c r="E71" s="6"/>
      <c r="F71" s="6" t="s">
        <v>2</v>
      </c>
      <c r="G71" s="6">
        <f t="shared" si="46"/>
        <v>36</v>
      </c>
      <c r="H71" s="6">
        <f t="shared" si="47"/>
        <v>48</v>
      </c>
      <c r="I71" s="4">
        <f t="shared" si="48"/>
        <v>0.75</v>
      </c>
      <c r="J71" s="6"/>
      <c r="K71" s="6"/>
      <c r="L71" s="6"/>
      <c r="M71" s="6"/>
      <c r="N71" s="6"/>
      <c r="O71" s="6"/>
      <c r="P71" s="6"/>
    </row>
    <row r="72" spans="1:16" x14ac:dyDescent="0.25">
      <c r="A72" s="9"/>
      <c r="B72" s="2" t="s">
        <v>3</v>
      </c>
      <c r="C72" s="6">
        <v>56</v>
      </c>
      <c r="E72" s="6"/>
      <c r="F72" s="6" t="s">
        <v>3</v>
      </c>
      <c r="G72" s="6">
        <f t="shared" si="46"/>
        <v>56</v>
      </c>
      <c r="H72" s="6">
        <f t="shared" si="47"/>
        <v>73</v>
      </c>
      <c r="I72" s="4">
        <f t="shared" si="48"/>
        <v>0.76712328767123283</v>
      </c>
      <c r="J72" s="6"/>
      <c r="K72" s="6"/>
      <c r="L72" s="6"/>
      <c r="M72" s="6"/>
      <c r="N72" s="6"/>
      <c r="O72" s="6"/>
      <c r="P72" s="6"/>
    </row>
    <row r="73" spans="1:16" x14ac:dyDescent="0.25">
      <c r="A73" s="9"/>
      <c r="B73" s="2" t="s">
        <v>4</v>
      </c>
      <c r="C73" s="6">
        <v>69</v>
      </c>
      <c r="E73" s="6"/>
      <c r="F73" s="6" t="s">
        <v>4</v>
      </c>
      <c r="G73" s="6">
        <f t="shared" si="46"/>
        <v>69</v>
      </c>
      <c r="H73" s="6">
        <f t="shared" si="47"/>
        <v>86</v>
      </c>
      <c r="I73" s="4">
        <f t="shared" si="48"/>
        <v>0.80232558139534882</v>
      </c>
      <c r="J73" s="6"/>
      <c r="K73" s="6"/>
      <c r="L73" s="6"/>
      <c r="M73" s="6"/>
      <c r="N73" s="6"/>
      <c r="O73" s="6"/>
      <c r="P73" s="6"/>
    </row>
    <row r="74" spans="1:16" x14ac:dyDescent="0.25">
      <c r="A74" s="9"/>
      <c r="B74" s="2" t="s">
        <v>5</v>
      </c>
      <c r="C74" s="6">
        <v>68</v>
      </c>
      <c r="E74" s="6"/>
      <c r="F74" s="6" t="s">
        <v>5</v>
      </c>
      <c r="G74" s="6">
        <f t="shared" si="46"/>
        <v>68</v>
      </c>
      <c r="H74" s="6">
        <f t="shared" si="47"/>
        <v>92</v>
      </c>
      <c r="I74" s="4">
        <f t="shared" si="48"/>
        <v>0.73913043478260865</v>
      </c>
      <c r="J74" s="6"/>
      <c r="K74" s="6"/>
      <c r="L74" s="6"/>
      <c r="M74" s="6"/>
      <c r="N74" s="6"/>
      <c r="O74" s="6"/>
      <c r="P74" s="6"/>
    </row>
    <row r="75" spans="1:16" x14ac:dyDescent="0.25">
      <c r="A75" s="9"/>
      <c r="B75" s="2" t="s">
        <v>324</v>
      </c>
      <c r="C75" s="6">
        <v>68</v>
      </c>
      <c r="E75" s="6"/>
      <c r="F75" s="6" t="s">
        <v>324</v>
      </c>
      <c r="G75" s="6">
        <f t="shared" si="46"/>
        <v>68</v>
      </c>
      <c r="H75" s="6">
        <f t="shared" si="47"/>
        <v>75</v>
      </c>
      <c r="I75" s="4">
        <f t="shared" si="48"/>
        <v>0.90666666666666662</v>
      </c>
      <c r="J75" s="6"/>
      <c r="K75" s="6"/>
      <c r="L75" s="6"/>
      <c r="M75" s="6"/>
      <c r="N75" s="6"/>
      <c r="O75" s="6"/>
      <c r="P75" s="6"/>
    </row>
    <row r="76" spans="1:16" x14ac:dyDescent="0.25">
      <c r="A76" s="10"/>
      <c r="B76" s="2" t="s">
        <v>6</v>
      </c>
      <c r="C76" s="6">
        <v>68</v>
      </c>
      <c r="E76" s="6"/>
      <c r="F76" s="6" t="s">
        <v>6</v>
      </c>
      <c r="G76" s="6">
        <f t="shared" si="46"/>
        <v>68</v>
      </c>
      <c r="H76" s="6">
        <f t="shared" si="47"/>
        <v>78</v>
      </c>
      <c r="I76" s="4">
        <f t="shared" si="48"/>
        <v>0.87179487179487181</v>
      </c>
      <c r="J76" s="6"/>
      <c r="K76" s="6"/>
      <c r="L76" s="6"/>
      <c r="M76" s="6"/>
      <c r="N76" s="6"/>
      <c r="O76" s="6"/>
      <c r="P76" s="6"/>
    </row>
    <row r="77" spans="1:16" x14ac:dyDescent="0.25">
      <c r="B77" s="2" t="s">
        <v>7</v>
      </c>
      <c r="C77" s="6">
        <v>7</v>
      </c>
      <c r="E77" s="6"/>
      <c r="F77" s="6" t="s">
        <v>7</v>
      </c>
      <c r="G77" s="6">
        <f t="shared" si="46"/>
        <v>7</v>
      </c>
      <c r="H77" s="6">
        <f t="shared" si="47"/>
        <v>20</v>
      </c>
      <c r="I77" s="4">
        <f t="shared" si="48"/>
        <v>0.35</v>
      </c>
      <c r="J77" s="6"/>
      <c r="K77" s="6"/>
      <c r="L77" s="6"/>
      <c r="M77" s="6"/>
      <c r="N77" s="6"/>
      <c r="O77" s="6"/>
      <c r="P77" s="6"/>
    </row>
    <row r="78" spans="1:16" ht="15.75" thickBot="1" x14ac:dyDescent="0.3">
      <c r="B78" s="2" t="s">
        <v>8</v>
      </c>
      <c r="C78" s="6">
        <v>72</v>
      </c>
      <c r="E78" s="6"/>
      <c r="F78" s="6" t="s">
        <v>8</v>
      </c>
      <c r="G78" s="6">
        <f t="shared" si="46"/>
        <v>72</v>
      </c>
      <c r="H78" s="6">
        <f t="shared" si="47"/>
        <v>89</v>
      </c>
      <c r="I78" s="4">
        <f t="shared" si="48"/>
        <v>0.8089887640449438</v>
      </c>
      <c r="J78" s="6"/>
      <c r="K78" s="6"/>
      <c r="L78" s="6"/>
      <c r="M78" s="6"/>
      <c r="N78" s="6"/>
      <c r="O78" s="6"/>
      <c r="P78" s="6"/>
    </row>
    <row r="79" spans="1:16" ht="15.75" thickBot="1" x14ac:dyDescent="0.3">
      <c r="B79" s="2" t="s">
        <v>10</v>
      </c>
      <c r="C79" s="6">
        <v>538</v>
      </c>
      <c r="E79" s="6"/>
      <c r="F79" s="367" t="s">
        <v>350</v>
      </c>
      <c r="G79" s="368">
        <f>SUM(G69:G78)</f>
        <v>538</v>
      </c>
      <c r="H79" s="368">
        <f>SUM(H69:H78)</f>
        <v>683</v>
      </c>
      <c r="I79" s="369">
        <f t="shared" si="48"/>
        <v>0.78770131771595897</v>
      </c>
      <c r="J79" s="370">
        <f>1-I79</f>
        <v>0.21229868228404103</v>
      </c>
      <c r="K79" s="6"/>
      <c r="L79" s="6"/>
      <c r="M79" s="6"/>
      <c r="N79" s="6"/>
      <c r="O79" s="6"/>
      <c r="P79" s="6"/>
    </row>
    <row r="80" spans="1:16" x14ac:dyDescent="0.25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2:16" x14ac:dyDescent="0.25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2:16" x14ac:dyDescent="0.25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2:16" x14ac:dyDescent="0.25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2:16" x14ac:dyDescent="0.25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2:16" x14ac:dyDescent="0.25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2:16" x14ac:dyDescent="0.25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2:16" x14ac:dyDescent="0.25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2:16" x14ac:dyDescent="0.25">
      <c r="B88" s="1" t="s">
        <v>269</v>
      </c>
      <c r="C88" t="s">
        <v>272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2:16" x14ac:dyDescent="0.25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2:16" x14ac:dyDescent="0.25">
      <c r="B90" s="1" t="s">
        <v>0</v>
      </c>
      <c r="C90" t="s">
        <v>270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2:16" x14ac:dyDescent="0.25">
      <c r="B91" s="2">
        <v>0</v>
      </c>
      <c r="C91" s="6">
        <v>1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2:16" x14ac:dyDescent="0.25">
      <c r="B92" s="2" t="s">
        <v>1</v>
      </c>
      <c r="C92" s="6">
        <v>82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2:16" x14ac:dyDescent="0.25">
      <c r="B93" s="2" t="s">
        <v>323</v>
      </c>
      <c r="C93" s="6">
        <v>40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2:16" x14ac:dyDescent="0.25">
      <c r="B94" s="2" t="s">
        <v>2</v>
      </c>
      <c r="C94" s="6">
        <v>48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2:16" x14ac:dyDescent="0.25">
      <c r="B95" s="2" t="s">
        <v>3</v>
      </c>
      <c r="C95" s="6">
        <v>73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2:16" x14ac:dyDescent="0.25">
      <c r="B96" s="2" t="s">
        <v>4</v>
      </c>
      <c r="C96" s="6">
        <v>86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2:16" x14ac:dyDescent="0.25">
      <c r="B97" s="2" t="s">
        <v>5</v>
      </c>
      <c r="C97" s="6">
        <v>92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2:16" x14ac:dyDescent="0.25">
      <c r="B98" s="2" t="s">
        <v>324</v>
      </c>
      <c r="C98" s="6">
        <v>75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2:16" x14ac:dyDescent="0.25">
      <c r="B99" s="2" t="s">
        <v>6</v>
      </c>
      <c r="C99" s="6">
        <v>78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2:16" x14ac:dyDescent="0.25">
      <c r="B100" s="2" t="s">
        <v>7</v>
      </c>
      <c r="C100" s="6">
        <v>20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2:16" x14ac:dyDescent="0.25">
      <c r="B101" s="2" t="s">
        <v>8</v>
      </c>
      <c r="C101" s="6">
        <v>89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2:16" x14ac:dyDescent="0.25">
      <c r="B102" s="2" t="s">
        <v>10</v>
      </c>
      <c r="C102" s="6">
        <v>684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2:16" x14ac:dyDescent="0.25"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2:16" x14ac:dyDescent="0.25"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2:16" x14ac:dyDescent="0.25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2:16" x14ac:dyDescent="0.25"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2:16" x14ac:dyDescent="0.25"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2:16" x14ac:dyDescent="0.25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2:16" x14ac:dyDescent="0.25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2:16" x14ac:dyDescent="0.25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2:16" x14ac:dyDescent="0.25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2:16" x14ac:dyDescent="0.25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4:16" x14ac:dyDescent="0.25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4:16" x14ac:dyDescent="0.25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4:16" x14ac:dyDescent="0.25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4:16" x14ac:dyDescent="0.25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4:16" x14ac:dyDescent="0.25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4:16" x14ac:dyDescent="0.25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4:16" x14ac:dyDescent="0.25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4:16" x14ac:dyDescent="0.25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4:16" x14ac:dyDescent="0.25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4:16" x14ac:dyDescent="0.25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4:16" x14ac:dyDescent="0.25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4:16" x14ac:dyDescent="0.25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4:16" x14ac:dyDescent="0.25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4:16" x14ac:dyDescent="0.25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4:16" x14ac:dyDescent="0.25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4:16" x14ac:dyDescent="0.25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4:16" x14ac:dyDescent="0.25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4:16" x14ac:dyDescent="0.25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4:16" x14ac:dyDescent="0.25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4:16" x14ac:dyDescent="0.25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4:16" x14ac:dyDescent="0.25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4:16" x14ac:dyDescent="0.25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4:16" x14ac:dyDescent="0.25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4:16" x14ac:dyDescent="0.25"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4:16" x14ac:dyDescent="0.25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4:16" x14ac:dyDescent="0.25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4:16" x14ac:dyDescent="0.25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4:16" x14ac:dyDescent="0.25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4:16" x14ac:dyDescent="0.25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4:16" x14ac:dyDescent="0.25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4:16" x14ac:dyDescent="0.25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4:16" x14ac:dyDescent="0.25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4:16" x14ac:dyDescent="0.25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4:16" x14ac:dyDescent="0.25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4:16" x14ac:dyDescent="0.25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4:16" x14ac:dyDescent="0.25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4:16" x14ac:dyDescent="0.25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4:16" x14ac:dyDescent="0.25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4:16" x14ac:dyDescent="0.25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4:16" x14ac:dyDescent="0.25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4:16" x14ac:dyDescent="0.25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4:16" x14ac:dyDescent="0.25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4:16" x14ac:dyDescent="0.25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4:16" x14ac:dyDescent="0.25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4:16" x14ac:dyDescent="0.25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4:16" x14ac:dyDescent="0.25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4:16" x14ac:dyDescent="0.25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4:16" x14ac:dyDescent="0.25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4:16" x14ac:dyDescent="0.25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4:16" x14ac:dyDescent="0.25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4:16" x14ac:dyDescent="0.25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4:16" x14ac:dyDescent="0.25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4:16" x14ac:dyDescent="0.25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4:16" x14ac:dyDescent="0.25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4:16" x14ac:dyDescent="0.25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4:16" x14ac:dyDescent="0.25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4:16" x14ac:dyDescent="0.25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4:16" x14ac:dyDescent="0.25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4:16" x14ac:dyDescent="0.25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4:16" x14ac:dyDescent="0.25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4:16" x14ac:dyDescent="0.25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4:16" x14ac:dyDescent="0.25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4:16" x14ac:dyDescent="0.25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4:16" x14ac:dyDescent="0.25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4:16" x14ac:dyDescent="0.25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4:16" x14ac:dyDescent="0.25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4:16" x14ac:dyDescent="0.25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4:16" x14ac:dyDescent="0.25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4:16" x14ac:dyDescent="0.25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4:16" x14ac:dyDescent="0.25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4:16" x14ac:dyDescent="0.25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4:16" x14ac:dyDescent="0.25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4:16" x14ac:dyDescent="0.25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4:16" x14ac:dyDescent="0.25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4:16" x14ac:dyDescent="0.25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4:16" x14ac:dyDescent="0.25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4:16" x14ac:dyDescent="0.25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4:16" x14ac:dyDescent="0.25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4:16" x14ac:dyDescent="0.25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4:16" x14ac:dyDescent="0.25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4:16" x14ac:dyDescent="0.25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4:16" x14ac:dyDescent="0.25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4:16" x14ac:dyDescent="0.25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4:16" x14ac:dyDescent="0.25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4:16" x14ac:dyDescent="0.25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4:16" x14ac:dyDescent="0.25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4:16" x14ac:dyDescent="0.25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4:16" x14ac:dyDescent="0.25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4:16" x14ac:dyDescent="0.25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4:16" x14ac:dyDescent="0.25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4:16" x14ac:dyDescent="0.25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4:16" x14ac:dyDescent="0.25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4:16" x14ac:dyDescent="0.25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4:16" x14ac:dyDescent="0.25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4:16" x14ac:dyDescent="0.25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4:16" x14ac:dyDescent="0.25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4:16" x14ac:dyDescent="0.25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4:16" x14ac:dyDescent="0.25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4:16" x14ac:dyDescent="0.25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4:16" x14ac:dyDescent="0.25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4:16" x14ac:dyDescent="0.25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4:16" x14ac:dyDescent="0.25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4:16" x14ac:dyDescent="0.25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4:16" x14ac:dyDescent="0.25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</sheetData>
  <mergeCells count="1">
    <mergeCell ref="AL16:AN16"/>
  </mergeCells>
  <phoneticPr fontId="3" type="noConversion"/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5BE7-958B-4AAC-8147-926F8DD66787}">
  <dimension ref="A1"/>
  <sheetViews>
    <sheetView showGridLines="0" zoomScale="90" zoomScaleNormal="90" workbookViewId="0">
      <selection activeCell="A41" sqref="A41"/>
    </sheetView>
  </sheetViews>
  <sheetFormatPr baseColWidth="10" defaultRowHeight="15" x14ac:dyDescent="0.25"/>
  <sheetData/>
  <pageMargins left="0.25" right="0.25" top="0.75" bottom="0.75" header="0.3" footer="0.3"/>
  <pageSetup paperSize="9" orientation="landscape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2DBD-4555-4FFA-B383-8672D8C22B89}">
  <dimension ref="A1:CJ268"/>
  <sheetViews>
    <sheetView showGridLines="0" topLeftCell="Q1" zoomScale="80" zoomScaleNormal="80" workbookViewId="0">
      <selection activeCell="AP28" sqref="AP28"/>
    </sheetView>
  </sheetViews>
  <sheetFormatPr baseColWidth="10" defaultRowHeight="15" x14ac:dyDescent="0.25"/>
  <cols>
    <col min="1" max="1" width="18.42578125" bestFit="1" customWidth="1"/>
    <col min="2" max="2" width="19.140625" bestFit="1" customWidth="1"/>
    <col min="3" max="3" width="24.42578125" bestFit="1" customWidth="1"/>
    <col min="4" max="4" width="24.28515625" bestFit="1" customWidth="1"/>
    <col min="5" max="5" width="27" bestFit="1" customWidth="1"/>
    <col min="6" max="6" width="18.42578125" bestFit="1" customWidth="1"/>
    <col min="7" max="7" width="19.140625" bestFit="1" customWidth="1"/>
    <col min="8" max="8" width="24.42578125" bestFit="1" customWidth="1"/>
    <col min="9" max="9" width="24.28515625" bestFit="1" customWidth="1"/>
    <col min="10" max="10" width="27" bestFit="1" customWidth="1"/>
    <col min="11" max="11" width="44.28515625" bestFit="1" customWidth="1"/>
    <col min="12" max="12" width="24.42578125" bestFit="1" customWidth="1"/>
    <col min="13" max="13" width="24.28515625" bestFit="1" customWidth="1"/>
    <col min="14" max="14" width="26" customWidth="1"/>
    <col min="15" max="15" width="18.42578125" bestFit="1" customWidth="1"/>
    <col min="16" max="16" width="23.140625" bestFit="1" customWidth="1"/>
    <col min="17" max="17" width="12.85546875" bestFit="1" customWidth="1"/>
    <col min="18" max="18" width="6.42578125" bestFit="1" customWidth="1"/>
    <col min="19" max="19" width="11" bestFit="1" customWidth="1"/>
    <col min="20" max="20" width="18.42578125" bestFit="1" customWidth="1"/>
    <col min="21" max="21" width="26.7109375" bestFit="1" customWidth="1"/>
    <col min="22" max="22" width="33.42578125" bestFit="1" customWidth="1"/>
    <col min="23" max="23" width="24.42578125" bestFit="1" customWidth="1"/>
    <col min="24" max="24" width="24.28515625" bestFit="1" customWidth="1"/>
    <col min="25" max="25" width="25" bestFit="1" customWidth="1"/>
    <col min="26" max="26" width="35.140625" bestFit="1" customWidth="1"/>
    <col min="30" max="30" width="17.5703125" bestFit="1" customWidth="1"/>
    <col min="31" max="31" width="18.42578125" bestFit="1" customWidth="1"/>
    <col min="32" max="32" width="19.140625" bestFit="1" customWidth="1"/>
    <col min="33" max="33" width="33.42578125" bestFit="1" customWidth="1"/>
    <col min="34" max="34" width="26.7109375" bestFit="1" customWidth="1"/>
    <col min="37" max="37" width="18.42578125" bestFit="1" customWidth="1"/>
    <col min="38" max="38" width="19.140625" bestFit="1" customWidth="1"/>
    <col min="39" max="39" width="33.42578125" bestFit="1" customWidth="1"/>
    <col min="40" max="40" width="26.7109375" bestFit="1" customWidth="1"/>
    <col min="44" max="44" width="17.85546875" bestFit="1" customWidth="1"/>
    <col min="45" max="45" width="14.28515625" bestFit="1" customWidth="1"/>
    <col min="46" max="48" width="14.28515625" customWidth="1"/>
    <col min="49" max="49" width="19.140625" bestFit="1" customWidth="1"/>
    <col min="50" max="50" width="24.42578125" bestFit="1" customWidth="1"/>
    <col min="51" max="51" width="26.85546875" bestFit="1" customWidth="1"/>
    <col min="52" max="52" width="25.140625" bestFit="1" customWidth="1"/>
    <col min="53" max="53" width="14.5703125" bestFit="1" customWidth="1"/>
    <col min="54" max="54" width="12.28515625" bestFit="1" customWidth="1"/>
    <col min="55" max="55" width="11.28515625" bestFit="1" customWidth="1"/>
    <col min="56" max="59" width="11.42578125" hidden="1" customWidth="1"/>
    <col min="60" max="63" width="10.5703125" bestFit="1" customWidth="1"/>
    <col min="64" max="68" width="3.42578125" bestFit="1" customWidth="1"/>
    <col min="69" max="69" width="18.42578125" bestFit="1" customWidth="1"/>
    <col min="70" max="70" width="19.140625" bestFit="1" customWidth="1"/>
    <col min="71" max="71" width="24.42578125" bestFit="1" customWidth="1"/>
    <col min="72" max="72" width="19.28515625" bestFit="1" customWidth="1"/>
    <col min="73" max="73" width="27" bestFit="1" customWidth="1"/>
    <col min="74" max="74" width="26.85546875" bestFit="1" customWidth="1"/>
    <col min="75" max="83" width="3.42578125" bestFit="1" customWidth="1"/>
    <col min="84" max="84" width="18.42578125" bestFit="1" customWidth="1"/>
    <col min="85" max="85" width="19.140625" bestFit="1" customWidth="1"/>
    <col min="86" max="86" width="24.42578125" bestFit="1" customWidth="1"/>
    <col min="87" max="87" width="20" bestFit="1" customWidth="1"/>
    <col min="88" max="88" width="26.85546875" bestFit="1" customWidth="1"/>
    <col min="89" max="142" width="3.42578125" bestFit="1" customWidth="1"/>
    <col min="143" max="246" width="4.42578125" bestFit="1" customWidth="1"/>
    <col min="247" max="251" width="5.5703125" bestFit="1" customWidth="1"/>
    <col min="252" max="252" width="11" bestFit="1" customWidth="1"/>
    <col min="253" max="253" width="12.85546875" bestFit="1" customWidth="1"/>
  </cols>
  <sheetData>
    <row r="1" spans="1:73" x14ac:dyDescent="0.25">
      <c r="AW1" s="1" t="s">
        <v>158</v>
      </c>
      <c r="AX1" t="s">
        <v>6</v>
      </c>
    </row>
    <row r="2" spans="1:73" ht="15.75" thickBot="1" x14ac:dyDescent="0.3">
      <c r="BA2" s="26" t="s">
        <v>23</v>
      </c>
      <c r="BB2" s="26" t="s">
        <v>280</v>
      </c>
      <c r="BC2" s="26" t="s">
        <v>281</v>
      </c>
      <c r="BD2" s="27">
        <v>0.15</v>
      </c>
      <c r="BE2" s="27">
        <v>0.2</v>
      </c>
      <c r="BF2" s="27">
        <v>0.25</v>
      </c>
      <c r="BG2" s="27">
        <v>0.3</v>
      </c>
      <c r="BH2" s="27" t="s">
        <v>282</v>
      </c>
      <c r="BI2" s="27" t="s">
        <v>283</v>
      </c>
      <c r="BJ2" s="27" t="s">
        <v>284</v>
      </c>
      <c r="BK2" s="27" t="s">
        <v>285</v>
      </c>
    </row>
    <row r="3" spans="1:73" ht="15.75" thickBot="1" x14ac:dyDescent="0.3">
      <c r="X3" s="223" t="s">
        <v>303</v>
      </c>
      <c r="AW3" s="1" t="s">
        <v>0</v>
      </c>
      <c r="AX3" t="s">
        <v>28</v>
      </c>
      <c r="AY3" t="s">
        <v>279</v>
      </c>
      <c r="BA3" s="28" t="s">
        <v>12</v>
      </c>
      <c r="BB3" s="339">
        <f>IFERROR(VLOOKUP($BA3,$AW$4:$AY$15,2,FALSE),0)</f>
        <v>0</v>
      </c>
      <c r="BC3" s="340">
        <f>IFERROR(VLOOKUP($BA3,$AW$4:$AY$15,3,FALSE),0)</f>
        <v>0</v>
      </c>
      <c r="BD3" s="29">
        <f>IFERROR(($BC3/100)*15,0)</f>
        <v>0</v>
      </c>
      <c r="BE3" s="30">
        <f>IFERROR(($BC3/100)*20,0)</f>
        <v>0</v>
      </c>
      <c r="BF3" s="30">
        <f>IFERROR(($BC3/100)*25,0)</f>
        <v>0</v>
      </c>
      <c r="BG3" s="30">
        <f>IFERROR(($BC3/100)*30,0)</f>
        <v>0</v>
      </c>
      <c r="BH3" s="31">
        <f>BD3-$BB3</f>
        <v>0</v>
      </c>
      <c r="BI3" s="31">
        <f>BE3-$BB3</f>
        <v>0</v>
      </c>
      <c r="BJ3" s="31">
        <f>BF3-$BB3</f>
        <v>0</v>
      </c>
      <c r="BK3" s="32">
        <f>BG3-$BB3</f>
        <v>0</v>
      </c>
    </row>
    <row r="4" spans="1:73" ht="15.75" thickBot="1" x14ac:dyDescent="0.3">
      <c r="A4" s="1" t="s">
        <v>0</v>
      </c>
      <c r="B4" t="s">
        <v>28</v>
      </c>
      <c r="C4" t="s">
        <v>56</v>
      </c>
      <c r="D4" t="s">
        <v>27</v>
      </c>
      <c r="E4" s="109" t="s">
        <v>289</v>
      </c>
      <c r="F4" s="110" t="s">
        <v>150</v>
      </c>
      <c r="G4" s="111" t="s">
        <v>145</v>
      </c>
      <c r="H4" s="111" t="s">
        <v>287</v>
      </c>
      <c r="I4" s="111"/>
      <c r="J4" s="111" t="s">
        <v>286</v>
      </c>
      <c r="K4" s="111" t="s">
        <v>288</v>
      </c>
      <c r="L4" s="112"/>
      <c r="M4" s="113" t="s">
        <v>151</v>
      </c>
      <c r="N4" t="s">
        <v>152</v>
      </c>
      <c r="O4" s="94" t="s">
        <v>290</v>
      </c>
      <c r="P4" s="95" t="s">
        <v>168</v>
      </c>
      <c r="Q4" s="95" t="s">
        <v>166</v>
      </c>
      <c r="R4" s="96" t="s">
        <v>167</v>
      </c>
      <c r="T4" s="1" t="s">
        <v>0</v>
      </c>
      <c r="U4" t="s">
        <v>264</v>
      </c>
      <c r="V4" t="s">
        <v>165</v>
      </c>
      <c r="W4" s="1"/>
      <c r="X4" s="1"/>
      <c r="Y4" s="1"/>
      <c r="Z4" s="1"/>
      <c r="AA4" s="1"/>
      <c r="AB4" s="1"/>
      <c r="AC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2" t="s">
        <v>19</v>
      </c>
      <c r="AX4" s="6">
        <v>550</v>
      </c>
      <c r="AY4" s="16">
        <v>3022</v>
      </c>
      <c r="AZ4" s="1"/>
      <c r="BA4" s="220" t="s">
        <v>13</v>
      </c>
      <c r="BB4" s="341">
        <f t="shared" ref="BB4:BB14" si="0">IFERROR(VLOOKUP($BA4,$AW$4:$AY$15,2,FALSE),0)</f>
        <v>0</v>
      </c>
      <c r="BC4" s="342">
        <f t="shared" ref="BC4:BC14" si="1">IFERROR(VLOOKUP($BA4,$AW$4:$AY$15,3,FALSE),0)</f>
        <v>0</v>
      </c>
      <c r="BD4" s="221">
        <f t="shared" ref="BD4:BD14" si="2">IFERROR(($BC4/100)*15,0)</f>
        <v>0</v>
      </c>
      <c r="BE4" s="222">
        <f t="shared" ref="BE4:BE14" si="3">IFERROR(($BC4/100)*20,0)</f>
        <v>0</v>
      </c>
      <c r="BF4" s="222">
        <f t="shared" ref="BF4:BF14" si="4">IFERROR(($BC4/100)*25,0)</f>
        <v>0</v>
      </c>
      <c r="BG4" s="222">
        <f t="shared" ref="BG4:BG14" si="5">IFERROR(($BC4/100)*30,0)</f>
        <v>0</v>
      </c>
      <c r="BH4" s="345">
        <f t="shared" ref="BH4:BH14" si="6">BD4-$BB4</f>
        <v>0</v>
      </c>
      <c r="BI4" s="345">
        <f t="shared" ref="BI4:BI14" si="7">BE4-$BB4</f>
        <v>0</v>
      </c>
      <c r="BJ4" s="345">
        <f t="shared" ref="BJ4:BJ14" si="8">BF4-$BB4</f>
        <v>0</v>
      </c>
      <c r="BK4" s="346">
        <f t="shared" ref="BK4:BK14" si="9">BG4-$BB4</f>
        <v>0</v>
      </c>
    </row>
    <row r="5" spans="1:73" ht="15.75" thickBot="1" x14ac:dyDescent="0.3">
      <c r="A5" t="s">
        <v>19</v>
      </c>
      <c r="B5" s="8">
        <v>550</v>
      </c>
      <c r="C5" s="8">
        <v>1709.6718938480099</v>
      </c>
      <c r="D5" s="8">
        <v>218</v>
      </c>
      <c r="E5" s="114" t="s">
        <v>12</v>
      </c>
      <c r="F5" s="115">
        <f>IFERROR(VLOOKUP($E5,$A$5:$C$16,2,FALSE)/VLOOKUP($E5,$A$5:$C$16,3,FALSE),0)</f>
        <v>0</v>
      </c>
      <c r="G5" s="116">
        <f>IFERROR(VLOOKUP($E5,$A$5:$C$16,2,FALSE),0)</f>
        <v>0</v>
      </c>
      <c r="H5" s="116">
        <f>IFERROR(VLOOKUP($E5,$A$5:$D$16,3,FALSE),0)</f>
        <v>0</v>
      </c>
      <c r="I5" s="116"/>
      <c r="J5" s="117">
        <f>IFERROR(N5,0)</f>
        <v>0</v>
      </c>
      <c r="K5" s="118">
        <f>IFERROR((M5/H5),0)</f>
        <v>0</v>
      </c>
      <c r="L5" s="119">
        <f>IFERROR((F5-P5),0)</f>
        <v>0</v>
      </c>
      <c r="M5" s="120">
        <f>IFERROR(VLOOKUP($E5,$A$5:$D$16,4,FALSE),0)</f>
        <v>0</v>
      </c>
      <c r="N5" s="4" t="e">
        <f>(G5/M5)-1</f>
        <v>#DIV/0!</v>
      </c>
      <c r="O5" s="97" t="s">
        <v>12</v>
      </c>
      <c r="P5" s="98" t="e">
        <f>Q5/R5</f>
        <v>#DIV/0!</v>
      </c>
      <c r="Q5" s="99">
        <f t="shared" ref="Q5:Q16" si="10">IFERROR(VLOOKUP($E5,$T$5:$V$17,2,FALSE),0)</f>
        <v>0</v>
      </c>
      <c r="R5" s="100">
        <f t="shared" ref="R5:R16" si="11">IFERROR(VLOOKUP($E5,$T$5:$V$17,3,FALSE),0)</f>
        <v>0</v>
      </c>
      <c r="S5" s="4"/>
      <c r="T5" s="2" t="s">
        <v>19</v>
      </c>
      <c r="U5" s="6">
        <v>414</v>
      </c>
      <c r="V5" s="8">
        <v>1447.2062726176118</v>
      </c>
      <c r="AW5" s="2" t="s">
        <v>10</v>
      </c>
      <c r="AX5" s="6">
        <v>550</v>
      </c>
      <c r="AY5" s="16">
        <v>3022</v>
      </c>
      <c r="BA5" s="28" t="s">
        <v>14</v>
      </c>
      <c r="BB5" s="339">
        <f t="shared" si="0"/>
        <v>0</v>
      </c>
      <c r="BC5" s="340">
        <f t="shared" si="1"/>
        <v>0</v>
      </c>
      <c r="BD5" s="29">
        <f>IFERROR(($BC5/100)*15,0)</f>
        <v>0</v>
      </c>
      <c r="BE5" s="30">
        <f t="shared" si="3"/>
        <v>0</v>
      </c>
      <c r="BF5" s="30">
        <f t="shared" si="4"/>
        <v>0</v>
      </c>
      <c r="BG5" s="30">
        <f t="shared" si="5"/>
        <v>0</v>
      </c>
      <c r="BH5" s="31">
        <f t="shared" si="6"/>
        <v>0</v>
      </c>
      <c r="BI5" s="31">
        <f t="shared" si="7"/>
        <v>0</v>
      </c>
      <c r="BJ5" s="31">
        <f t="shared" si="8"/>
        <v>0</v>
      </c>
      <c r="BK5" s="32">
        <f t="shared" si="9"/>
        <v>0</v>
      </c>
    </row>
    <row r="6" spans="1:73" ht="15.75" thickBot="1" x14ac:dyDescent="0.3">
      <c r="A6" t="s">
        <v>10</v>
      </c>
      <c r="B6" s="8">
        <v>550</v>
      </c>
      <c r="C6" s="8">
        <v>1709.6718938480099</v>
      </c>
      <c r="D6" s="8">
        <v>218</v>
      </c>
      <c r="E6" s="121" t="s">
        <v>13</v>
      </c>
      <c r="F6" s="122">
        <f t="shared" ref="F6:F16" si="12">IFERROR(VLOOKUP($E6,$A$5:$C$16,2,FALSE)/VLOOKUP($E6,$A$5:$C$16,3,FALSE),0)</f>
        <v>0</v>
      </c>
      <c r="G6" s="123">
        <f t="shared" ref="G6:G16" si="13">IFERROR(VLOOKUP($E6,$A$5:$C$16,2,FALSE),0)</f>
        <v>0</v>
      </c>
      <c r="H6" s="123">
        <f t="shared" ref="H6:H16" si="14">IFERROR(VLOOKUP($E6,$A$5:$C$16,3,FALSE),0)</f>
        <v>0</v>
      </c>
      <c r="I6" s="123"/>
      <c r="J6" s="124">
        <f t="shared" ref="J6:J17" si="15">IFERROR(N6,0)</f>
        <v>0</v>
      </c>
      <c r="K6" s="125">
        <f t="shared" ref="K6:K17" si="16">IFERROR((M6/H6),0)</f>
        <v>0</v>
      </c>
      <c r="L6" s="119">
        <f t="shared" ref="L6:L17" si="17">IFERROR((F6-P6),0)</f>
        <v>0</v>
      </c>
      <c r="M6" s="126">
        <f t="shared" ref="M6:M16" si="18">IFERROR(VLOOKUP($E6,$A$5:$D$16,4,FALSE),0)</f>
        <v>0</v>
      </c>
      <c r="N6" s="4" t="e">
        <f t="shared" ref="N6:N17" si="19">(G6/M6)-1</f>
        <v>#DIV/0!</v>
      </c>
      <c r="O6" s="101" t="s">
        <v>13</v>
      </c>
      <c r="P6" s="102" t="e">
        <f t="shared" ref="P6:P17" si="20">Q6/R6</f>
        <v>#DIV/0!</v>
      </c>
      <c r="Q6" s="103">
        <f t="shared" si="10"/>
        <v>0</v>
      </c>
      <c r="R6" s="104">
        <f t="shared" si="11"/>
        <v>0</v>
      </c>
      <c r="S6" s="4"/>
      <c r="T6" s="2" t="s">
        <v>10</v>
      </c>
      <c r="U6" s="6">
        <v>414</v>
      </c>
      <c r="V6" s="8">
        <v>1447.2062726176118</v>
      </c>
      <c r="BA6" s="36" t="s">
        <v>15</v>
      </c>
      <c r="BB6" s="341">
        <f t="shared" si="0"/>
        <v>0</v>
      </c>
      <c r="BC6" s="342">
        <f t="shared" si="1"/>
        <v>0</v>
      </c>
      <c r="BD6" s="33">
        <f t="shared" si="2"/>
        <v>0</v>
      </c>
      <c r="BE6" s="34">
        <f t="shared" si="3"/>
        <v>0</v>
      </c>
      <c r="BF6" s="34">
        <f t="shared" si="4"/>
        <v>0</v>
      </c>
      <c r="BG6" s="34">
        <f t="shared" si="5"/>
        <v>0</v>
      </c>
      <c r="BH6" s="345">
        <f t="shared" si="6"/>
        <v>0</v>
      </c>
      <c r="BI6" s="345">
        <f t="shared" si="7"/>
        <v>0</v>
      </c>
      <c r="BJ6" s="345">
        <f t="shared" si="8"/>
        <v>0</v>
      </c>
      <c r="BK6" s="346">
        <f t="shared" si="9"/>
        <v>0</v>
      </c>
    </row>
    <row r="7" spans="1:73" ht="15.75" thickBot="1" x14ac:dyDescent="0.3">
      <c r="E7" s="121" t="s">
        <v>14</v>
      </c>
      <c r="F7" s="122">
        <f t="shared" si="12"/>
        <v>0</v>
      </c>
      <c r="G7" s="123">
        <f t="shared" si="13"/>
        <v>0</v>
      </c>
      <c r="H7" s="123">
        <f t="shared" si="14"/>
        <v>0</v>
      </c>
      <c r="I7" s="123"/>
      <c r="J7" s="124">
        <f t="shared" si="15"/>
        <v>0</v>
      </c>
      <c r="K7" s="125">
        <f t="shared" si="16"/>
        <v>0</v>
      </c>
      <c r="L7" s="119">
        <f t="shared" si="17"/>
        <v>0</v>
      </c>
      <c r="M7" s="126">
        <f t="shared" si="18"/>
        <v>0</v>
      </c>
      <c r="N7" s="4" t="e">
        <f t="shared" si="19"/>
        <v>#DIV/0!</v>
      </c>
      <c r="O7" s="101" t="s">
        <v>14</v>
      </c>
      <c r="P7" s="102" t="e">
        <f t="shared" si="20"/>
        <v>#DIV/0!</v>
      </c>
      <c r="Q7" s="103">
        <f t="shared" si="10"/>
        <v>0</v>
      </c>
      <c r="R7" s="104">
        <f t="shared" si="11"/>
        <v>0</v>
      </c>
      <c r="S7" s="4"/>
      <c r="BA7" s="28" t="s">
        <v>61</v>
      </c>
      <c r="BB7" s="339">
        <f t="shared" si="0"/>
        <v>0</v>
      </c>
      <c r="BC7" s="340">
        <f t="shared" si="1"/>
        <v>0</v>
      </c>
      <c r="BD7" s="29">
        <f t="shared" si="2"/>
        <v>0</v>
      </c>
      <c r="BE7" s="30">
        <f t="shared" si="3"/>
        <v>0</v>
      </c>
      <c r="BF7" s="30">
        <f t="shared" si="4"/>
        <v>0</v>
      </c>
      <c r="BG7" s="30">
        <f t="shared" si="5"/>
        <v>0</v>
      </c>
      <c r="BH7" s="31">
        <f t="shared" si="6"/>
        <v>0</v>
      </c>
      <c r="BI7" s="31">
        <f t="shared" si="7"/>
        <v>0</v>
      </c>
      <c r="BJ7" s="31">
        <f t="shared" si="8"/>
        <v>0</v>
      </c>
      <c r="BK7" s="32">
        <f t="shared" si="9"/>
        <v>0</v>
      </c>
    </row>
    <row r="8" spans="1:73" ht="15.75" thickBot="1" x14ac:dyDescent="0.3">
      <c r="E8" s="121" t="s">
        <v>15</v>
      </c>
      <c r="F8" s="122">
        <f t="shared" si="12"/>
        <v>0</v>
      </c>
      <c r="G8" s="127">
        <f t="shared" si="13"/>
        <v>0</v>
      </c>
      <c r="H8" s="123">
        <f t="shared" si="14"/>
        <v>0</v>
      </c>
      <c r="I8" s="123"/>
      <c r="J8" s="124">
        <f t="shared" si="15"/>
        <v>0</v>
      </c>
      <c r="K8" s="125">
        <f t="shared" si="16"/>
        <v>0</v>
      </c>
      <c r="L8" s="119">
        <f t="shared" si="17"/>
        <v>0</v>
      </c>
      <c r="M8" s="126">
        <f t="shared" si="18"/>
        <v>0</v>
      </c>
      <c r="N8" s="4" t="e">
        <f t="shared" si="19"/>
        <v>#DIV/0!</v>
      </c>
      <c r="O8" s="101" t="s">
        <v>15</v>
      </c>
      <c r="P8" s="102" t="e">
        <f t="shared" si="20"/>
        <v>#DIV/0!</v>
      </c>
      <c r="Q8" s="103">
        <f t="shared" si="10"/>
        <v>0</v>
      </c>
      <c r="R8" s="104">
        <f t="shared" si="11"/>
        <v>0</v>
      </c>
      <c r="S8" s="4"/>
      <c r="BA8" s="36" t="s">
        <v>16</v>
      </c>
      <c r="BB8" s="341">
        <f t="shared" si="0"/>
        <v>0</v>
      </c>
      <c r="BC8" s="342">
        <f t="shared" si="1"/>
        <v>0</v>
      </c>
      <c r="BD8" s="33">
        <f t="shared" si="2"/>
        <v>0</v>
      </c>
      <c r="BE8" s="34">
        <f t="shared" si="3"/>
        <v>0</v>
      </c>
      <c r="BF8" s="34">
        <f t="shared" si="4"/>
        <v>0</v>
      </c>
      <c r="BG8" s="34">
        <f t="shared" si="5"/>
        <v>0</v>
      </c>
      <c r="BH8" s="345">
        <f t="shared" si="6"/>
        <v>0</v>
      </c>
      <c r="BI8" s="345">
        <f t="shared" si="7"/>
        <v>0</v>
      </c>
      <c r="BJ8" s="345">
        <f t="shared" si="8"/>
        <v>0</v>
      </c>
      <c r="BK8" s="346">
        <f t="shared" si="9"/>
        <v>0</v>
      </c>
    </row>
    <row r="9" spans="1:73" ht="15.75" thickBot="1" x14ac:dyDescent="0.3">
      <c r="E9" s="121" t="s">
        <v>16</v>
      </c>
      <c r="F9" s="122">
        <f t="shared" si="12"/>
        <v>0</v>
      </c>
      <c r="G9" s="123">
        <f t="shared" si="13"/>
        <v>0</v>
      </c>
      <c r="H9" s="123">
        <f t="shared" si="14"/>
        <v>0</v>
      </c>
      <c r="I9" s="123"/>
      <c r="J9" s="124">
        <f t="shared" si="15"/>
        <v>0</v>
      </c>
      <c r="K9" s="125">
        <f t="shared" si="16"/>
        <v>0</v>
      </c>
      <c r="L9" s="119">
        <f t="shared" si="17"/>
        <v>0</v>
      </c>
      <c r="M9" s="126">
        <f t="shared" si="18"/>
        <v>0</v>
      </c>
      <c r="N9" s="4" t="e">
        <f t="shared" si="19"/>
        <v>#DIV/0!</v>
      </c>
      <c r="O9" s="101" t="s">
        <v>16</v>
      </c>
      <c r="P9" s="102" t="e">
        <f t="shared" si="20"/>
        <v>#DIV/0!</v>
      </c>
      <c r="Q9" s="103">
        <f t="shared" si="10"/>
        <v>0</v>
      </c>
      <c r="R9" s="104">
        <f t="shared" si="11"/>
        <v>0</v>
      </c>
      <c r="S9" s="4"/>
      <c r="BA9" s="28" t="s">
        <v>17</v>
      </c>
      <c r="BB9" s="339">
        <f t="shared" si="0"/>
        <v>0</v>
      </c>
      <c r="BC9" s="340">
        <f t="shared" si="1"/>
        <v>0</v>
      </c>
      <c r="BD9" s="29">
        <f t="shared" si="2"/>
        <v>0</v>
      </c>
      <c r="BE9" s="30">
        <f t="shared" si="3"/>
        <v>0</v>
      </c>
      <c r="BF9" s="30">
        <f t="shared" si="4"/>
        <v>0</v>
      </c>
      <c r="BG9" s="30">
        <f t="shared" si="5"/>
        <v>0</v>
      </c>
      <c r="BH9" s="31">
        <f t="shared" si="6"/>
        <v>0</v>
      </c>
      <c r="BI9" s="31">
        <f t="shared" si="7"/>
        <v>0</v>
      </c>
      <c r="BJ9" s="31">
        <f t="shared" si="8"/>
        <v>0</v>
      </c>
      <c r="BK9" s="32">
        <f t="shared" si="9"/>
        <v>0</v>
      </c>
    </row>
    <row r="10" spans="1:73" ht="15.75" thickBot="1" x14ac:dyDescent="0.3">
      <c r="E10" s="121" t="s">
        <v>17</v>
      </c>
      <c r="F10" s="122">
        <f t="shared" si="12"/>
        <v>0</v>
      </c>
      <c r="G10" s="123">
        <f t="shared" si="13"/>
        <v>0</v>
      </c>
      <c r="H10" s="123">
        <f t="shared" si="14"/>
        <v>0</v>
      </c>
      <c r="I10" s="123"/>
      <c r="J10" s="124">
        <f t="shared" si="15"/>
        <v>0</v>
      </c>
      <c r="K10" s="125">
        <f t="shared" si="16"/>
        <v>0</v>
      </c>
      <c r="L10" s="119">
        <f t="shared" si="17"/>
        <v>0</v>
      </c>
      <c r="M10" s="126">
        <f t="shared" si="18"/>
        <v>0</v>
      </c>
      <c r="N10" s="4" t="e">
        <f t="shared" si="19"/>
        <v>#DIV/0!</v>
      </c>
      <c r="O10" s="101" t="s">
        <v>17</v>
      </c>
      <c r="P10" s="102" t="e">
        <f t="shared" si="20"/>
        <v>#DIV/0!</v>
      </c>
      <c r="Q10" s="103">
        <f t="shared" si="10"/>
        <v>0</v>
      </c>
      <c r="R10" s="104">
        <f t="shared" si="11"/>
        <v>0</v>
      </c>
      <c r="S10" s="4"/>
      <c r="BA10" s="36" t="s">
        <v>18</v>
      </c>
      <c r="BB10" s="341">
        <f t="shared" si="0"/>
        <v>0</v>
      </c>
      <c r="BC10" s="342">
        <f t="shared" si="1"/>
        <v>0</v>
      </c>
      <c r="BD10" s="33">
        <f t="shared" si="2"/>
        <v>0</v>
      </c>
      <c r="BE10" s="34">
        <f t="shared" si="3"/>
        <v>0</v>
      </c>
      <c r="BF10" s="34">
        <f t="shared" si="4"/>
        <v>0</v>
      </c>
      <c r="BG10" s="34">
        <f t="shared" si="5"/>
        <v>0</v>
      </c>
      <c r="BH10" s="35">
        <f t="shared" si="6"/>
        <v>0</v>
      </c>
      <c r="BI10" s="35">
        <f t="shared" si="7"/>
        <v>0</v>
      </c>
      <c r="BJ10" s="35">
        <f t="shared" si="8"/>
        <v>0</v>
      </c>
      <c r="BK10" s="37">
        <f t="shared" si="9"/>
        <v>0</v>
      </c>
    </row>
    <row r="11" spans="1:73" ht="15.75" thickBot="1" x14ac:dyDescent="0.3">
      <c r="E11" s="121" t="s">
        <v>18</v>
      </c>
      <c r="F11" s="122">
        <f t="shared" si="12"/>
        <v>0</v>
      </c>
      <c r="G11" s="123">
        <f t="shared" si="13"/>
        <v>0</v>
      </c>
      <c r="H11" s="123">
        <f t="shared" si="14"/>
        <v>0</v>
      </c>
      <c r="I11" s="123"/>
      <c r="J11" s="124">
        <f t="shared" si="15"/>
        <v>0</v>
      </c>
      <c r="K11" s="125">
        <f t="shared" si="16"/>
        <v>0</v>
      </c>
      <c r="L11" s="119">
        <f t="shared" si="17"/>
        <v>0</v>
      </c>
      <c r="M11" s="126">
        <f t="shared" si="18"/>
        <v>0</v>
      </c>
      <c r="N11" s="4" t="e">
        <f t="shared" si="19"/>
        <v>#DIV/0!</v>
      </c>
      <c r="O11" s="101" t="s">
        <v>18</v>
      </c>
      <c r="P11" s="102" t="e">
        <f t="shared" si="20"/>
        <v>#DIV/0!</v>
      </c>
      <c r="Q11" s="103">
        <f t="shared" si="10"/>
        <v>0</v>
      </c>
      <c r="R11" s="104">
        <f t="shared" si="11"/>
        <v>0</v>
      </c>
      <c r="S11" s="4"/>
      <c r="BA11" s="28" t="s">
        <v>19</v>
      </c>
      <c r="BB11" s="339">
        <f t="shared" si="0"/>
        <v>550</v>
      </c>
      <c r="BC11" s="340">
        <f t="shared" si="1"/>
        <v>3022</v>
      </c>
      <c r="BD11" s="29">
        <f t="shared" si="2"/>
        <v>453.29999999999995</v>
      </c>
      <c r="BE11" s="30">
        <f t="shared" si="3"/>
        <v>604.4</v>
      </c>
      <c r="BF11" s="30">
        <f t="shared" si="4"/>
        <v>755.5</v>
      </c>
      <c r="BG11" s="30">
        <f t="shared" si="5"/>
        <v>906.59999999999991</v>
      </c>
      <c r="BH11" s="347">
        <f t="shared" si="6"/>
        <v>-96.700000000000045</v>
      </c>
      <c r="BI11" s="347">
        <f t="shared" si="7"/>
        <v>54.399999999999977</v>
      </c>
      <c r="BJ11" s="31">
        <f t="shared" si="8"/>
        <v>205.5</v>
      </c>
      <c r="BK11" s="32">
        <f t="shared" si="9"/>
        <v>356.59999999999991</v>
      </c>
    </row>
    <row r="12" spans="1:73" ht="15.75" thickBot="1" x14ac:dyDescent="0.3">
      <c r="E12" s="121" t="s">
        <v>19</v>
      </c>
      <c r="F12" s="122">
        <f t="shared" si="12"/>
        <v>0.32169915290711043</v>
      </c>
      <c r="G12" s="123">
        <f t="shared" si="13"/>
        <v>550</v>
      </c>
      <c r="H12" s="123">
        <f t="shared" si="14"/>
        <v>1709.6718938480099</v>
      </c>
      <c r="I12" s="123"/>
      <c r="J12" s="124">
        <f t="shared" si="15"/>
        <v>1.522935779816514</v>
      </c>
      <c r="K12" s="125">
        <f t="shared" si="16"/>
        <v>0.12750984606136379</v>
      </c>
      <c r="L12" s="119">
        <f t="shared" si="17"/>
        <v>3.5630741075821204E-2</v>
      </c>
      <c r="M12" s="126">
        <f t="shared" si="18"/>
        <v>218</v>
      </c>
      <c r="N12" s="4">
        <f t="shared" si="19"/>
        <v>1.522935779816514</v>
      </c>
      <c r="O12" s="101" t="s">
        <v>19</v>
      </c>
      <c r="P12" s="102">
        <f t="shared" si="20"/>
        <v>0.28606841183128923</v>
      </c>
      <c r="Q12" s="103">
        <f t="shared" si="10"/>
        <v>414</v>
      </c>
      <c r="R12" s="104">
        <f t="shared" si="11"/>
        <v>1447.2062726176118</v>
      </c>
      <c r="S12" s="4"/>
      <c r="BA12" s="36" t="s">
        <v>20</v>
      </c>
      <c r="BB12" s="341">
        <f t="shared" si="0"/>
        <v>0</v>
      </c>
      <c r="BC12" s="342">
        <f t="shared" si="1"/>
        <v>0</v>
      </c>
      <c r="BD12" s="33">
        <f t="shared" si="2"/>
        <v>0</v>
      </c>
      <c r="BE12" s="34">
        <f t="shared" si="3"/>
        <v>0</v>
      </c>
      <c r="BF12" s="34">
        <f t="shared" si="4"/>
        <v>0</v>
      </c>
      <c r="BG12" s="34">
        <f t="shared" si="5"/>
        <v>0</v>
      </c>
      <c r="BH12" s="35">
        <f t="shared" si="6"/>
        <v>0</v>
      </c>
      <c r="BI12" s="35">
        <f t="shared" si="7"/>
        <v>0</v>
      </c>
      <c r="BJ12" s="35">
        <f t="shared" si="8"/>
        <v>0</v>
      </c>
      <c r="BK12" s="37">
        <f t="shared" si="9"/>
        <v>0</v>
      </c>
    </row>
    <row r="13" spans="1:73" ht="15.75" thickBot="1" x14ac:dyDescent="0.3">
      <c r="E13" s="121" t="s">
        <v>20</v>
      </c>
      <c r="F13" s="122">
        <f t="shared" si="12"/>
        <v>0</v>
      </c>
      <c r="G13" s="127">
        <f t="shared" si="13"/>
        <v>0</v>
      </c>
      <c r="H13" s="123">
        <f t="shared" si="14"/>
        <v>0</v>
      </c>
      <c r="I13" s="123"/>
      <c r="J13" s="124">
        <f t="shared" si="15"/>
        <v>0</v>
      </c>
      <c r="K13" s="125">
        <f t="shared" si="16"/>
        <v>0</v>
      </c>
      <c r="L13" s="119">
        <f t="shared" si="17"/>
        <v>0</v>
      </c>
      <c r="M13" s="126">
        <f t="shared" si="18"/>
        <v>0</v>
      </c>
      <c r="N13" s="4" t="e">
        <f t="shared" si="19"/>
        <v>#DIV/0!</v>
      </c>
      <c r="O13" s="101" t="s">
        <v>20</v>
      </c>
      <c r="P13" s="102" t="e">
        <f t="shared" si="20"/>
        <v>#DIV/0!</v>
      </c>
      <c r="Q13" s="103">
        <f t="shared" si="10"/>
        <v>0</v>
      </c>
      <c r="R13" s="104">
        <f t="shared" si="11"/>
        <v>0</v>
      </c>
      <c r="S13" s="4"/>
      <c r="BA13" s="28" t="s">
        <v>21</v>
      </c>
      <c r="BB13" s="339">
        <f t="shared" si="0"/>
        <v>0</v>
      </c>
      <c r="BC13" s="340">
        <f t="shared" si="1"/>
        <v>0</v>
      </c>
      <c r="BD13" s="29">
        <f t="shared" si="2"/>
        <v>0</v>
      </c>
      <c r="BE13" s="30">
        <f t="shared" si="3"/>
        <v>0</v>
      </c>
      <c r="BF13" s="30">
        <f t="shared" si="4"/>
        <v>0</v>
      </c>
      <c r="BG13" s="30">
        <f t="shared" si="5"/>
        <v>0</v>
      </c>
      <c r="BH13" s="347">
        <f t="shared" si="6"/>
        <v>0</v>
      </c>
      <c r="BI13" s="347">
        <f t="shared" si="7"/>
        <v>0</v>
      </c>
      <c r="BJ13" s="31">
        <f t="shared" si="8"/>
        <v>0</v>
      </c>
      <c r="BK13" s="32">
        <f t="shared" si="9"/>
        <v>0</v>
      </c>
    </row>
    <row r="14" spans="1:73" ht="15.75" thickBot="1" x14ac:dyDescent="0.3">
      <c r="E14" s="121" t="s">
        <v>21</v>
      </c>
      <c r="F14" s="122">
        <f t="shared" si="12"/>
        <v>0</v>
      </c>
      <c r="G14" s="123">
        <f t="shared" si="13"/>
        <v>0</v>
      </c>
      <c r="H14" s="123">
        <f t="shared" si="14"/>
        <v>0</v>
      </c>
      <c r="I14" s="123"/>
      <c r="J14" s="124">
        <f t="shared" si="15"/>
        <v>0</v>
      </c>
      <c r="K14" s="125">
        <f t="shared" si="16"/>
        <v>0</v>
      </c>
      <c r="L14" s="119">
        <f t="shared" si="17"/>
        <v>0</v>
      </c>
      <c r="M14" s="126">
        <f t="shared" si="18"/>
        <v>0</v>
      </c>
      <c r="N14" s="4" t="e">
        <f t="shared" si="19"/>
        <v>#DIV/0!</v>
      </c>
      <c r="O14" s="101" t="s">
        <v>21</v>
      </c>
      <c r="P14" s="102" t="e">
        <f t="shared" si="20"/>
        <v>#DIV/0!</v>
      </c>
      <c r="Q14" s="103">
        <f t="shared" si="10"/>
        <v>0</v>
      </c>
      <c r="R14" s="104">
        <f t="shared" si="11"/>
        <v>0</v>
      </c>
      <c r="S14" s="4"/>
      <c r="BA14" s="38" t="s">
        <v>22</v>
      </c>
      <c r="BB14" s="343">
        <f t="shared" si="0"/>
        <v>0</v>
      </c>
      <c r="BC14" s="344">
        <f t="shared" si="1"/>
        <v>0</v>
      </c>
      <c r="BD14" s="39">
        <f t="shared" si="2"/>
        <v>0</v>
      </c>
      <c r="BE14" s="40">
        <f t="shared" si="3"/>
        <v>0</v>
      </c>
      <c r="BF14" s="40">
        <f t="shared" si="4"/>
        <v>0</v>
      </c>
      <c r="BG14" s="40">
        <f t="shared" si="5"/>
        <v>0</v>
      </c>
      <c r="BH14" s="348">
        <f t="shared" si="6"/>
        <v>0</v>
      </c>
      <c r="BI14" s="348">
        <f t="shared" si="7"/>
        <v>0</v>
      </c>
      <c r="BJ14" s="41">
        <f t="shared" si="8"/>
        <v>0</v>
      </c>
      <c r="BK14" s="42">
        <f t="shared" si="9"/>
        <v>0</v>
      </c>
    </row>
    <row r="15" spans="1:73" ht="15.75" thickBot="1" x14ac:dyDescent="0.3">
      <c r="E15" s="121" t="s">
        <v>22</v>
      </c>
      <c r="F15" s="122">
        <f t="shared" si="12"/>
        <v>0</v>
      </c>
      <c r="G15" s="123">
        <f t="shared" si="13"/>
        <v>0</v>
      </c>
      <c r="H15" s="123">
        <f t="shared" si="14"/>
        <v>0</v>
      </c>
      <c r="I15" s="123"/>
      <c r="J15" s="124">
        <f t="shared" si="15"/>
        <v>0</v>
      </c>
      <c r="K15" s="125">
        <f t="shared" si="16"/>
        <v>0</v>
      </c>
      <c r="L15" s="119">
        <f t="shared" si="17"/>
        <v>0</v>
      </c>
      <c r="M15" s="126">
        <f t="shared" si="18"/>
        <v>0</v>
      </c>
      <c r="N15" s="4" t="e">
        <f t="shared" si="19"/>
        <v>#DIV/0!</v>
      </c>
      <c r="O15" s="101" t="s">
        <v>22</v>
      </c>
      <c r="P15" s="102" t="e">
        <f t="shared" si="20"/>
        <v>#DIV/0!</v>
      </c>
      <c r="Q15" s="103">
        <f t="shared" si="10"/>
        <v>0</v>
      </c>
      <c r="R15" s="104">
        <f t="shared" si="11"/>
        <v>0</v>
      </c>
      <c r="S15" s="4"/>
    </row>
    <row r="16" spans="1:73" ht="15.75" thickBot="1" x14ac:dyDescent="0.3">
      <c r="E16" s="121" t="s">
        <v>61</v>
      </c>
      <c r="F16" s="122">
        <f t="shared" si="12"/>
        <v>0</v>
      </c>
      <c r="G16" s="127">
        <f t="shared" si="13"/>
        <v>0</v>
      </c>
      <c r="H16" s="123">
        <f t="shared" si="14"/>
        <v>0</v>
      </c>
      <c r="I16" s="123"/>
      <c r="J16" s="124">
        <f t="shared" si="15"/>
        <v>0</v>
      </c>
      <c r="K16" s="125">
        <f t="shared" si="16"/>
        <v>0</v>
      </c>
      <c r="L16" s="119">
        <f t="shared" si="17"/>
        <v>0</v>
      </c>
      <c r="M16" s="126">
        <f t="shared" si="18"/>
        <v>0</v>
      </c>
      <c r="N16" s="4" t="e">
        <f t="shared" si="19"/>
        <v>#DIV/0!</v>
      </c>
      <c r="O16" s="101" t="s">
        <v>61</v>
      </c>
      <c r="P16" s="102" t="e">
        <f t="shared" si="20"/>
        <v>#DIV/0!</v>
      </c>
      <c r="Q16" s="103">
        <f t="shared" si="10"/>
        <v>0</v>
      </c>
      <c r="R16" s="104">
        <f t="shared" si="11"/>
        <v>0</v>
      </c>
      <c r="S16" s="4"/>
      <c r="BQ16" s="374" t="s">
        <v>301</v>
      </c>
      <c r="BR16" s="375"/>
      <c r="BS16" s="375"/>
      <c r="BT16" s="375"/>
      <c r="BU16" s="376"/>
    </row>
    <row r="17" spans="1:88" ht="15.75" thickBot="1" x14ac:dyDescent="0.3">
      <c r="E17" s="128" t="s">
        <v>156</v>
      </c>
      <c r="F17" s="129">
        <f>(G17/H17)</f>
        <v>0.32169915290711043</v>
      </c>
      <c r="G17" s="130">
        <f t="shared" ref="G17:H17" si="21">SUM(G5:G16)</f>
        <v>550</v>
      </c>
      <c r="H17" s="130">
        <f t="shared" si="21"/>
        <v>1709.6718938480099</v>
      </c>
      <c r="I17" s="130"/>
      <c r="J17" s="131">
        <f t="shared" si="15"/>
        <v>1.522935779816514</v>
      </c>
      <c r="K17" s="132">
        <f t="shared" si="16"/>
        <v>0.12750984606136379</v>
      </c>
      <c r="L17" s="119">
        <f t="shared" si="17"/>
        <v>3.5630741075821204E-2</v>
      </c>
      <c r="M17" s="133">
        <f>SUM(M5:M16)</f>
        <v>218</v>
      </c>
      <c r="N17" s="4">
        <f t="shared" si="19"/>
        <v>1.522935779816514</v>
      </c>
      <c r="O17" s="105" t="s">
        <v>10</v>
      </c>
      <c r="P17" s="106">
        <f t="shared" si="20"/>
        <v>0.28606841183128923</v>
      </c>
      <c r="Q17" s="107">
        <f>SUM(Q5:Q16)</f>
        <v>414</v>
      </c>
      <c r="R17" s="108">
        <f>SUM(R5:R16)</f>
        <v>1447.2062726176118</v>
      </c>
      <c r="S17" s="4"/>
      <c r="BT17" s="194" t="s">
        <v>288</v>
      </c>
      <c r="BU17" s="195" t="s">
        <v>345</v>
      </c>
      <c r="CF17" s="377" t="s">
        <v>302</v>
      </c>
      <c r="CG17" s="378"/>
      <c r="CH17" s="378"/>
      <c r="CI17" s="378"/>
      <c r="CJ17" s="379"/>
    </row>
    <row r="18" spans="1:88" x14ac:dyDescent="0.25">
      <c r="A18" s="1" t="s">
        <v>158</v>
      </c>
      <c r="B18" t="s">
        <v>6</v>
      </c>
      <c r="F18" s="3"/>
      <c r="G18" s="7"/>
      <c r="H18" s="7"/>
      <c r="I18" s="7"/>
      <c r="BH18" s="16"/>
      <c r="BQ18" s="43"/>
      <c r="BR18" s="43"/>
      <c r="BS18" s="9"/>
      <c r="BT18" s="363">
        <f>IFERROR((BT21/BV21),0)</f>
        <v>4.7964044934328638E-3</v>
      </c>
      <c r="BU18" s="362">
        <f>IFERROR((BU21-AN25),0)</f>
        <v>-2.6733519239248958E-5</v>
      </c>
      <c r="CF18" s="196"/>
      <c r="CG18" s="196"/>
      <c r="CH18" s="197"/>
      <c r="CI18" s="218" t="s">
        <v>288</v>
      </c>
      <c r="CJ18" s="219" t="s">
        <v>294</v>
      </c>
    </row>
    <row r="19" spans="1:88" ht="15.75" thickBot="1" x14ac:dyDescent="0.3">
      <c r="F19" s="3"/>
      <c r="G19" s="7"/>
      <c r="H19" s="7"/>
      <c r="I19" s="7"/>
      <c r="BQ19" s="60"/>
      <c r="BR19" s="60"/>
      <c r="BS19" s="61"/>
      <c r="BT19" s="84">
        <f>BT22/BV22</f>
        <v>0.30501592037001918</v>
      </c>
      <c r="BU19" s="365">
        <f>IFERROR(BU22-AN26,0)</f>
        <v>9.6427645090059744E-3</v>
      </c>
      <c r="CF19" s="196"/>
      <c r="CG19" s="196"/>
      <c r="CH19" s="197"/>
      <c r="CI19" s="211">
        <f>CI22/CG22</f>
        <v>4.7447879223580158E-3</v>
      </c>
      <c r="CJ19" s="67" t="e">
        <f>CJ22-#REF!</f>
        <v>#REF!</v>
      </c>
    </row>
    <row r="20" spans="1:88" ht="15.75" thickBot="1" x14ac:dyDescent="0.3">
      <c r="A20" s="1" t="s">
        <v>0</v>
      </c>
      <c r="B20" t="s">
        <v>28</v>
      </c>
      <c r="C20" t="s">
        <v>27</v>
      </c>
      <c r="F20" s="3"/>
      <c r="G20" s="7"/>
      <c r="H20" s="7"/>
      <c r="I20" s="7"/>
      <c r="AW20" s="349" t="s">
        <v>158</v>
      </c>
      <c r="AX20" s="9" t="s">
        <v>6</v>
      </c>
      <c r="BQ20" s="62"/>
      <c r="BR20" s="69" t="s">
        <v>148</v>
      </c>
      <c r="BS20" s="73" t="s">
        <v>145</v>
      </c>
      <c r="BT20" s="85">
        <f>BT23/BV23</f>
        <v>4.5834970413070573E-2</v>
      </c>
      <c r="BU20" s="366">
        <f>BU23-AN27</f>
        <v>1.2950404203505711E-3</v>
      </c>
      <c r="BV20" s="69" t="s">
        <v>337</v>
      </c>
      <c r="CF20" s="196"/>
      <c r="CG20" s="196"/>
      <c r="CH20" s="197"/>
      <c r="CI20" s="212">
        <f>IFERROR(CI23/CG23,0)</f>
        <v>0.41081438272477733</v>
      </c>
      <c r="CJ20" s="68">
        <f>IFERROR(CJ23-#REF!,0)</f>
        <v>0</v>
      </c>
    </row>
    <row r="21" spans="1:88" ht="15.75" thickBot="1" x14ac:dyDescent="0.3">
      <c r="A21" s="2" t="s">
        <v>118</v>
      </c>
      <c r="B21" s="6">
        <v>788</v>
      </c>
      <c r="C21" s="6">
        <v>406</v>
      </c>
      <c r="F21" s="3"/>
      <c r="G21" s="7"/>
      <c r="H21" s="7"/>
      <c r="I21" s="7"/>
      <c r="AW21" s="349" t="s">
        <v>269</v>
      </c>
      <c r="AX21" s="9" t="s">
        <v>272</v>
      </c>
      <c r="BQ21" s="53" t="s">
        <v>146</v>
      </c>
      <c r="BR21" s="70">
        <f>IFERROR(SUMIFS(BU31:BU248,BQ31:BQ248,BQ21),0)</f>
        <v>80088.891976683793</v>
      </c>
      <c r="BS21" s="74">
        <f>IFERROR(SUMIFS($BS$31:$BS$249,$BQ$31:$BQ$249,$BQ21),0)</f>
        <v>572</v>
      </c>
      <c r="BT21" s="86">
        <f>IFERROR(SUMIFS(BT31:BT249,$BQ$31:$BQ$249,$BQ21),0)</f>
        <v>679</v>
      </c>
      <c r="BU21" s="364">
        <f>IFERROR((BS21/BR21),0)</f>
        <v>7.1420640975595698E-3</v>
      </c>
      <c r="BV21" s="70">
        <f>IFERROR(SUMIFS($BV$31:$BV$248,$BQ$31:$BQ$248,$BQ21),0)</f>
        <v>141564.37409098263</v>
      </c>
      <c r="CF21" s="198"/>
      <c r="CG21" s="199" t="s">
        <v>148</v>
      </c>
      <c r="CH21" s="204" t="s">
        <v>145</v>
      </c>
      <c r="CI21" s="210" t="s">
        <v>154</v>
      </c>
      <c r="CJ21" s="207" t="s">
        <v>150</v>
      </c>
    </row>
    <row r="22" spans="1:88" ht="15.75" thickBot="1" x14ac:dyDescent="0.3">
      <c r="A22" s="2" t="s">
        <v>174</v>
      </c>
      <c r="B22" s="6">
        <v>475</v>
      </c>
      <c r="C22" s="6">
        <v>559</v>
      </c>
      <c r="F22" s="3"/>
      <c r="G22" s="7"/>
      <c r="H22" s="7"/>
      <c r="I22" s="7"/>
      <c r="BQ22" s="51" t="s">
        <v>147</v>
      </c>
      <c r="BR22" s="71">
        <f>IFERROR(SUMIFS(BU31:BU249,BQ31:BQ249,BQ22),0)</f>
        <v>12681.230134243377</v>
      </c>
      <c r="BS22" s="74">
        <f>IFERROR(SUMIFS($BS$31:$BS$249,$BQ$31:$BQ$249,$BQ22),0)</f>
        <v>4602</v>
      </c>
      <c r="BT22" s="74">
        <f>IFERROR(SUMIFS($BT$31:$BT$249,$BQ$31:$BQ$249,$BQ22),0)</f>
        <v>6837</v>
      </c>
      <c r="BU22" s="78">
        <f>IFERROR(BS22/BR22,0)</f>
        <v>0.36289854779727782</v>
      </c>
      <c r="BV22" s="70">
        <f>IFERROR(SUMIFS($BV$31:$BV$248,$BQ$31:$BQ$248,$BQ22),0)</f>
        <v>22415.223414259613</v>
      </c>
      <c r="CF22" s="200" t="s">
        <v>146</v>
      </c>
      <c r="CG22" s="201">
        <f>IFERROR(SUMIFS(CJ32:CJ226,CF32:CF226,CF22),0)</f>
        <v>139100</v>
      </c>
      <c r="CH22" s="205">
        <f>IFERROR(SUMIFS($CH$32:$CH$203,$CF$32:$CF$203,$CF22),0)</f>
        <v>425</v>
      </c>
      <c r="CI22" s="213">
        <f>IFERROR(SUMIFS($CI$32:$CI$204,$CF$32:$CF$204,CF22),0)</f>
        <v>660</v>
      </c>
      <c r="CJ22" s="208">
        <f>CH22/CG22</f>
        <v>3.0553558590941769E-3</v>
      </c>
    </row>
    <row r="23" spans="1:88" ht="15.75" thickBot="1" x14ac:dyDescent="0.3">
      <c r="A23" s="2" t="s">
        <v>57</v>
      </c>
      <c r="B23" s="6">
        <v>425</v>
      </c>
      <c r="C23" s="6">
        <v>336</v>
      </c>
      <c r="AF23" s="380" t="s">
        <v>299</v>
      </c>
      <c r="AG23" s="381"/>
      <c r="AH23" s="381"/>
      <c r="AI23" s="382"/>
      <c r="AJ23" s="172"/>
      <c r="AK23" s="383" t="s">
        <v>300</v>
      </c>
      <c r="AL23" s="384"/>
      <c r="AM23" s="384"/>
      <c r="AN23" s="385"/>
      <c r="AW23" s="349" t="s">
        <v>0</v>
      </c>
      <c r="AX23" s="9" t="s">
        <v>28</v>
      </c>
      <c r="AY23" s="9" t="s">
        <v>279</v>
      </c>
      <c r="AZ23" s="350" t="s">
        <v>298</v>
      </c>
      <c r="BQ23" s="52" t="s">
        <v>157</v>
      </c>
      <c r="BR23" s="72">
        <f>SUM(BR21:BR22)</f>
        <v>92770.122110927172</v>
      </c>
      <c r="BS23" s="76">
        <f t="shared" ref="BS23:BT23" si="22">SUM(BS21:BS22)</f>
        <v>5174</v>
      </c>
      <c r="BT23" s="88">
        <f t="shared" si="22"/>
        <v>7516</v>
      </c>
      <c r="BU23" s="79">
        <f>BS23/BR23</f>
        <v>5.5772266784486282E-2</v>
      </c>
      <c r="BV23" s="72">
        <f>SUM(BV21:BV22)</f>
        <v>163979.59750524224</v>
      </c>
      <c r="CF23" s="202" t="s">
        <v>147</v>
      </c>
      <c r="CG23" s="203">
        <f>IFERROR(SUMIFS(CJ32:CJ226,CF32:CF226,CF23),0)</f>
        <v>10182.21409935975</v>
      </c>
      <c r="CH23" s="205">
        <f>IFERROR(SUMIFS($CH$32:$CH$203,$CF$32:$CF$203,$CF23),0)</f>
        <v>2561</v>
      </c>
      <c r="CI23" s="213">
        <f>IFERROR(SUMIFS($CI$32:$CI$204,$CF$32:$CF$204,CF23),0)</f>
        <v>4183</v>
      </c>
      <c r="CJ23" s="209">
        <f>IFERROR(CH23/CG23,0)</f>
        <v>0.251517005536255</v>
      </c>
    </row>
    <row r="24" spans="1:88" ht="15.75" thickBot="1" x14ac:dyDescent="0.3">
      <c r="A24" s="2" t="s">
        <v>198</v>
      </c>
      <c r="B24" s="6">
        <v>367</v>
      </c>
      <c r="C24" s="6">
        <v>418</v>
      </c>
      <c r="E24" s="374" t="s">
        <v>291</v>
      </c>
      <c r="F24" s="376"/>
      <c r="AF24" s="173"/>
      <c r="AG24" s="174" t="s">
        <v>148</v>
      </c>
      <c r="AH24" s="174" t="s">
        <v>297</v>
      </c>
      <c r="AI24" s="175" t="s">
        <v>298</v>
      </c>
      <c r="AK24" s="183"/>
      <c r="AL24" s="110" t="s">
        <v>148</v>
      </c>
      <c r="AM24" s="111" t="s">
        <v>297</v>
      </c>
      <c r="AN24" s="184" t="s">
        <v>298</v>
      </c>
      <c r="AW24" s="351" t="s">
        <v>63</v>
      </c>
      <c r="AX24" s="338">
        <v>245</v>
      </c>
      <c r="AY24" s="338">
        <v>800</v>
      </c>
      <c r="AZ24" s="11">
        <f>AX24/AY24</f>
        <v>0.30625000000000002</v>
      </c>
      <c r="BQ24" s="55"/>
      <c r="BR24" s="55"/>
      <c r="BS24" s="64"/>
      <c r="BT24" s="89">
        <f>IFERROR(((BS21/BT21)-1),0)</f>
        <v>-0.15758468335787923</v>
      </c>
      <c r="BU24" s="80"/>
      <c r="CF24" s="196"/>
      <c r="CG24" s="196"/>
      <c r="CH24" s="197"/>
      <c r="CI24" s="215" t="s">
        <v>286</v>
      </c>
      <c r="CJ24" s="197"/>
    </row>
    <row r="25" spans="1:88" ht="15.75" thickBot="1" x14ac:dyDescent="0.3">
      <c r="A25" s="2" t="s">
        <v>134</v>
      </c>
      <c r="B25" s="6">
        <v>330</v>
      </c>
      <c r="C25" s="6">
        <v>186</v>
      </c>
      <c r="F25" s="6"/>
      <c r="G25" s="14"/>
      <c r="V25" s="1" t="s">
        <v>164</v>
      </c>
      <c r="W25" t="s">
        <v>161</v>
      </c>
      <c r="AF25" s="176" t="s">
        <v>146</v>
      </c>
      <c r="AG25" s="177">
        <f>IFERROR(SUMIFS($AG$32:$AG$225,$AE$32:$AE$225,$AF25),0)</f>
        <v>66613.630880579018</v>
      </c>
      <c r="AH25" s="178">
        <f>IFERROR(SUMIFS($AH$32:$AH$225,$AE$32:$AE$225,$AF25),0)</f>
        <v>363</v>
      </c>
      <c r="AI25" s="179">
        <f>AH25/AG25</f>
        <v>5.4493351465973224E-3</v>
      </c>
      <c r="AK25" s="185" t="s">
        <v>146</v>
      </c>
      <c r="AL25" s="186">
        <f>IFERROR(SUMIFS($AM$32:$AM$245,$AK$32:$AK$245,$AK25),0)</f>
        <v>67793.79555382402</v>
      </c>
      <c r="AM25" s="187">
        <f>IFERROR(SUMIFS($AN$32:$AN$245,$AK$32:$AK$245,$AK25),0)</f>
        <v>486</v>
      </c>
      <c r="AN25" s="189">
        <f>IFERROR(AM25/AL25,0)</f>
        <v>7.1687976167988188E-3</v>
      </c>
      <c r="AW25" s="351" t="s">
        <v>352</v>
      </c>
      <c r="AX25" s="338">
        <v>17</v>
      </c>
      <c r="AY25" s="338">
        <v>104</v>
      </c>
      <c r="AZ25" s="11">
        <f t="shared" ref="AZ25:AZ62" si="23">AX25/AY25</f>
        <v>0.16346153846153846</v>
      </c>
      <c r="BQ25" s="43"/>
      <c r="BR25" s="63"/>
      <c r="BS25" s="92" t="s">
        <v>293</v>
      </c>
      <c r="BT25" s="90">
        <f>IFERROR(((BS22/BT22)-1),0)</f>
        <v>-0.3268977621763931</v>
      </c>
      <c r="BU25" s="81"/>
      <c r="CF25" s="196"/>
      <c r="CG25" s="196"/>
      <c r="CH25" s="197"/>
      <c r="CI25" s="216">
        <f>(CH22/CI22)-1</f>
        <v>-0.35606060606060608</v>
      </c>
      <c r="CJ25" s="197"/>
    </row>
    <row r="26" spans="1:88" ht="15.75" thickBot="1" x14ac:dyDescent="0.3">
      <c r="A26" s="2" t="s">
        <v>97</v>
      </c>
      <c r="B26" s="6">
        <v>323</v>
      </c>
      <c r="C26" s="6">
        <v>172</v>
      </c>
      <c r="E26" s="57" t="s">
        <v>23</v>
      </c>
      <c r="F26" s="45">
        <v>2020</v>
      </c>
      <c r="G26" s="46">
        <v>2019</v>
      </c>
      <c r="H26" s="58" t="s">
        <v>153</v>
      </c>
      <c r="V26" s="1" t="s">
        <v>160</v>
      </c>
      <c r="W26" t="s">
        <v>161</v>
      </c>
      <c r="AF26" s="168" t="s">
        <v>147</v>
      </c>
      <c r="AG26" s="180">
        <f>IFERROR(SUMIFS($AG$32:$AG$225,$AE$32:$AE$225,$AF26),0)</f>
        <v>4876.1628437223417</v>
      </c>
      <c r="AH26" s="181">
        <f>IFERROR(SUMIFS($AH$32:$AH$225,$AE$32:$AE$225,$AF26),0)</f>
        <v>2221</v>
      </c>
      <c r="AI26" s="182">
        <f>AH26/AG26</f>
        <v>0.45548109675199933</v>
      </c>
      <c r="AK26" s="121" t="s">
        <v>147</v>
      </c>
      <c r="AL26" s="188">
        <f>IFERROR(SUMIFS($AM$32:$AM$245,$AK$32:$AK$245,$AK26),0)</f>
        <v>10734.431478240132</v>
      </c>
      <c r="AM26" s="127">
        <f>IFERROR(SUMIFS($AN$32:$AN$245,$AK$32:$AK$245,$AK26),0)</f>
        <v>3792</v>
      </c>
      <c r="AN26" s="190">
        <f>AM26/AL26</f>
        <v>0.35325578328827184</v>
      </c>
      <c r="AW26" s="351" t="s">
        <v>57</v>
      </c>
      <c r="AX26" s="338">
        <v>425</v>
      </c>
      <c r="AY26" s="338">
        <v>139100</v>
      </c>
      <c r="AZ26" s="11">
        <f t="shared" si="23"/>
        <v>3.0553558590941769E-3</v>
      </c>
      <c r="BQ26" s="9"/>
      <c r="BR26" s="12"/>
      <c r="BS26" s="65"/>
      <c r="BT26" s="91">
        <f>IFERROR(((BS23/BT23)-1),0)</f>
        <v>-0.31160191591271957</v>
      </c>
      <c r="BU26" s="82" t="s">
        <v>150</v>
      </c>
      <c r="CF26" s="196"/>
      <c r="CG26" s="196"/>
      <c r="CH26" s="197"/>
      <c r="CI26" s="217">
        <f>IFERROR((CH23/CI23)-1,0)</f>
        <v>-0.3877599808749701</v>
      </c>
      <c r="CJ26" s="197"/>
    </row>
    <row r="27" spans="1:88" ht="15.75" thickBot="1" x14ac:dyDescent="0.3">
      <c r="A27" s="2" t="s">
        <v>121</v>
      </c>
      <c r="B27" s="6">
        <v>264</v>
      </c>
      <c r="C27" s="6">
        <v>318</v>
      </c>
      <c r="E27" s="53" t="str">
        <f>$A21</f>
        <v>Rio Ceballos</v>
      </c>
      <c r="F27" s="54">
        <f>IFERROR(VLOOKUP(E27,$A$21:$C$32,2,FALSE),0)</f>
        <v>788</v>
      </c>
      <c r="G27" s="55">
        <f>IFERROR(VLOOKUP(E27,$A$21:$C$32,3,FALSE),0)</f>
        <v>406</v>
      </c>
      <c r="H27" s="56">
        <f>(F27/G27)-1</f>
        <v>0.94088669950738923</v>
      </c>
      <c r="I27" s="4"/>
      <c r="Q27" s="386" t="s">
        <v>60</v>
      </c>
      <c r="R27" s="387"/>
      <c r="S27" s="134"/>
      <c r="T27" s="135"/>
      <c r="Z27" s="388" t="s">
        <v>60</v>
      </c>
      <c r="AA27" s="388"/>
      <c r="AG27" s="8"/>
      <c r="AH27" s="8"/>
      <c r="AI27" s="4"/>
      <c r="AK27" s="128" t="s">
        <v>157</v>
      </c>
      <c r="AL27" s="191">
        <f>SUM(AL25:AL26)</f>
        <v>78528.227032064155</v>
      </c>
      <c r="AM27" s="192">
        <f>SUM(AM25:AM26)</f>
        <v>4278</v>
      </c>
      <c r="AN27" s="193">
        <f>AM27/AL27</f>
        <v>5.4477226364135711E-2</v>
      </c>
      <c r="AW27" s="351" t="s">
        <v>197</v>
      </c>
      <c r="AX27" s="338">
        <v>95</v>
      </c>
      <c r="AY27" s="338">
        <v>1027</v>
      </c>
      <c r="AZ27" s="11">
        <f t="shared" si="23"/>
        <v>9.2502434274586168E-2</v>
      </c>
      <c r="BR27" s="7"/>
      <c r="BS27" s="7"/>
      <c r="BT27" s="7"/>
      <c r="CH27" s="8"/>
    </row>
    <row r="28" spans="1:88" ht="15.75" thickBot="1" x14ac:dyDescent="0.3">
      <c r="A28" s="2" t="s">
        <v>63</v>
      </c>
      <c r="B28" s="6">
        <v>245</v>
      </c>
      <c r="C28" s="6">
        <v>220</v>
      </c>
      <c r="E28" s="51" t="str">
        <f t="shared" ref="E28:E38" si="24">$A22</f>
        <v>Vicuña Mackenna</v>
      </c>
      <c r="F28" s="49">
        <f t="shared" ref="F28:F38" si="25">IFERROR(VLOOKUP(E28,$A$21:$C$32,2,FALSE),0)</f>
        <v>475</v>
      </c>
      <c r="G28" s="43">
        <f t="shared" ref="G28:G38" si="26">IFERROR(VLOOKUP(E28,$A$21:$C$32,3,FALSE),0)</f>
        <v>559</v>
      </c>
      <c r="H28" s="47">
        <f t="shared" ref="H28:H38" si="27">(F28/G28)-1</f>
        <v>-0.15026833631484793</v>
      </c>
      <c r="I28" s="4"/>
      <c r="K28" s="1" t="s">
        <v>0</v>
      </c>
      <c r="L28" t="s">
        <v>28</v>
      </c>
      <c r="M28" t="s">
        <v>27</v>
      </c>
      <c r="Q28" s="136" t="s">
        <v>295</v>
      </c>
      <c r="R28" s="137" t="s">
        <v>59</v>
      </c>
      <c r="S28" s="138">
        <v>2019</v>
      </c>
      <c r="T28" s="139" t="s">
        <v>155</v>
      </c>
      <c r="V28" s="1" t="s">
        <v>0</v>
      </c>
      <c r="W28" t="s">
        <v>28</v>
      </c>
      <c r="X28" t="s">
        <v>27</v>
      </c>
      <c r="Z28" t="s">
        <v>58</v>
      </c>
      <c r="AA28" t="s">
        <v>59</v>
      </c>
      <c r="AB28">
        <v>2019</v>
      </c>
      <c r="AC28" t="s">
        <v>155</v>
      </c>
      <c r="AW28" s="351" t="s">
        <v>199</v>
      </c>
      <c r="AX28" s="338">
        <v>94</v>
      </c>
      <c r="AY28" s="338">
        <v>427.08474189520189</v>
      </c>
      <c r="AZ28" s="11">
        <f t="shared" si="23"/>
        <v>0.22009683507510022</v>
      </c>
      <c r="BQ28" s="1" t="s">
        <v>149</v>
      </c>
      <c r="BR28" t="s">
        <v>144</v>
      </c>
      <c r="BS28" s="7"/>
      <c r="BT28" s="93" t="s">
        <v>292</v>
      </c>
      <c r="CH28" s="8"/>
    </row>
    <row r="29" spans="1:88" x14ac:dyDescent="0.25">
      <c r="A29" s="2" t="s">
        <v>221</v>
      </c>
      <c r="B29" s="6">
        <v>236</v>
      </c>
      <c r="C29" s="6">
        <v>292</v>
      </c>
      <c r="E29" s="51" t="str">
        <f t="shared" si="24"/>
        <v>Córdoba</v>
      </c>
      <c r="F29" s="49">
        <f t="shared" si="25"/>
        <v>425</v>
      </c>
      <c r="G29" s="43">
        <f t="shared" si="26"/>
        <v>336</v>
      </c>
      <c r="H29" s="47">
        <f t="shared" si="27"/>
        <v>0.26488095238095233</v>
      </c>
      <c r="I29" s="4"/>
      <c r="K29" s="2" t="s">
        <v>401</v>
      </c>
      <c r="L29" s="6">
        <v>547</v>
      </c>
      <c r="M29" s="6">
        <v>329</v>
      </c>
      <c r="Q29" s="140" t="str">
        <f>$K29</f>
        <v>OTTAVIANI HERMANOS SOCIEDAD</v>
      </c>
      <c r="R29" s="141">
        <f>IFERROR(VLOOKUP($Q29,$K$29:$L$38,2,FALSE),0)</f>
        <v>547</v>
      </c>
      <c r="S29" s="141">
        <f>IFERROR(VLOOKUP($Q29,$K$29:$M$42,3,FALSE),0)</f>
        <v>329</v>
      </c>
      <c r="T29" s="142">
        <f>IFERROR(((R29/S29)-1),0)</f>
        <v>0.66261398176291797</v>
      </c>
      <c r="V29" s="2" t="s">
        <v>354</v>
      </c>
      <c r="W29" s="6">
        <v>71</v>
      </c>
      <c r="X29" s="6">
        <v>106</v>
      </c>
      <c r="Z29" t="str">
        <f>$V29</f>
        <v>OCHOA JUAN RODOLFO</v>
      </c>
      <c r="AA29">
        <f>IFERROR(VLOOKUP($Z29,$V$29:$W$38,2,FALSE),0)</f>
        <v>71</v>
      </c>
      <c r="AB29">
        <f>IFERROR(VLOOKUP($Z29,$V$29:$X$42,3,FALSE),0)</f>
        <v>106</v>
      </c>
      <c r="AC29" s="4">
        <f>IFERROR(((AA29/AB29)-1),0)</f>
        <v>-0.33018867924528306</v>
      </c>
      <c r="AE29" s="1" t="s">
        <v>149</v>
      </c>
      <c r="AF29" t="s">
        <v>144</v>
      </c>
      <c r="AK29" s="1" t="s">
        <v>149</v>
      </c>
      <c r="AL29" t="s">
        <v>144</v>
      </c>
      <c r="AT29" s="1"/>
      <c r="AU29" s="1"/>
      <c r="AV29" s="1"/>
      <c r="AW29" s="351" t="s">
        <v>246</v>
      </c>
      <c r="AX29" s="338">
        <v>155</v>
      </c>
      <c r="AY29" s="338">
        <v>713.10134073181848</v>
      </c>
      <c r="AZ29" s="11">
        <f t="shared" si="23"/>
        <v>0.21736041029025641</v>
      </c>
      <c r="BR29" s="7"/>
      <c r="BS29" s="7"/>
      <c r="BT29" s="7"/>
      <c r="CF29" s="1" t="s">
        <v>149</v>
      </c>
      <c r="CG29" t="s">
        <v>144</v>
      </c>
    </row>
    <row r="30" spans="1:88" x14ac:dyDescent="0.25">
      <c r="A30" s="2" t="s">
        <v>245</v>
      </c>
      <c r="B30" s="6">
        <v>159</v>
      </c>
      <c r="C30" s="6">
        <v>113</v>
      </c>
      <c r="E30" s="51" t="str">
        <f t="shared" si="24"/>
        <v>Laboulaye</v>
      </c>
      <c r="F30" s="49">
        <f t="shared" si="25"/>
        <v>367</v>
      </c>
      <c r="G30" s="43">
        <f t="shared" si="26"/>
        <v>418</v>
      </c>
      <c r="H30" s="47">
        <f t="shared" si="27"/>
        <v>-0.12200956937799046</v>
      </c>
      <c r="I30" s="4"/>
      <c r="K30" s="2" t="s">
        <v>402</v>
      </c>
      <c r="L30" s="6">
        <v>425</v>
      </c>
      <c r="M30" s="6">
        <v>336</v>
      </c>
      <c r="Q30" s="143" t="str">
        <f t="shared" ref="Q30:Q42" si="28">$K30</f>
        <v>RAMACCIOTTI JUAN</v>
      </c>
      <c r="R30" s="144">
        <f t="shared" ref="R30:R38" si="29">IFERROR(VLOOKUP($Q30,$K$29:$L$38,2,FALSE),0)</f>
        <v>425</v>
      </c>
      <c r="S30" s="144">
        <f t="shared" ref="S30:S42" si="30">IFERROR(VLOOKUP($Q30,$K$29:$M$42,3,FALSE),0)</f>
        <v>336</v>
      </c>
      <c r="T30" s="145">
        <f t="shared" ref="T30:T42" si="31">IFERROR(((R30/S30)-1),0)</f>
        <v>0.26488095238095233</v>
      </c>
      <c r="V30" s="2" t="s">
        <v>355</v>
      </c>
      <c r="W30" s="6">
        <v>79</v>
      </c>
      <c r="X30" s="6">
        <v>86</v>
      </c>
      <c r="Z30" t="str">
        <f t="shared" ref="Z30:Z38" si="32">$V30</f>
        <v>GILLI MARIO ARNALDO</v>
      </c>
      <c r="AA30">
        <f t="shared" ref="AA30:AA38" si="33">IFERROR(VLOOKUP($Z30,$V$29:$W$38,2,FALSE),0)</f>
        <v>79</v>
      </c>
      <c r="AB30">
        <f t="shared" ref="AB30:AB38" si="34">IFERROR(VLOOKUP($Z30,$V$29:$X$42,3,FALSE),0)</f>
        <v>86</v>
      </c>
      <c r="AC30" s="4">
        <f t="shared" ref="AC30:AC33" si="35">IFERROR(((AA30/AB30)-1),0)</f>
        <v>-8.1395348837209336E-2</v>
      </c>
      <c r="AW30" s="351" t="s">
        <v>247</v>
      </c>
      <c r="AX30" s="338">
        <v>27</v>
      </c>
      <c r="AY30" s="338">
        <v>222.5547101669604</v>
      </c>
      <c r="AZ30" s="11">
        <f t="shared" si="23"/>
        <v>0.12131848379998167</v>
      </c>
      <c r="BQ30" s="1" t="s">
        <v>0</v>
      </c>
      <c r="BR30" s="1" t="s">
        <v>25</v>
      </c>
      <c r="BS30" t="s">
        <v>28</v>
      </c>
      <c r="BT30" t="s">
        <v>336</v>
      </c>
      <c r="BU30" t="s">
        <v>56</v>
      </c>
      <c r="BV30" t="s">
        <v>279</v>
      </c>
    </row>
    <row r="31" spans="1:88" x14ac:dyDescent="0.25">
      <c r="A31" s="2" t="s">
        <v>246</v>
      </c>
      <c r="B31" s="6">
        <v>155</v>
      </c>
      <c r="C31" s="6">
        <v>126</v>
      </c>
      <c r="E31" s="51" t="str">
        <f t="shared" si="24"/>
        <v>Unquillo</v>
      </c>
      <c r="F31" s="49">
        <f t="shared" si="25"/>
        <v>330</v>
      </c>
      <c r="G31" s="43">
        <f t="shared" si="26"/>
        <v>186</v>
      </c>
      <c r="H31" s="47">
        <f t="shared" si="27"/>
        <v>0.77419354838709675</v>
      </c>
      <c r="I31" s="4"/>
      <c r="K31" s="2" t="s">
        <v>403</v>
      </c>
      <c r="L31" s="6">
        <v>285</v>
      </c>
      <c r="M31" s="6">
        <v>69</v>
      </c>
      <c r="Q31" s="143" t="str">
        <f t="shared" si="28"/>
        <v>MARIN JOSE</v>
      </c>
      <c r="R31" s="144">
        <f t="shared" si="29"/>
        <v>285</v>
      </c>
      <c r="S31" s="144">
        <f t="shared" si="30"/>
        <v>69</v>
      </c>
      <c r="T31" s="145">
        <f t="shared" si="31"/>
        <v>3.1304347826086953</v>
      </c>
      <c r="V31" s="2" t="s">
        <v>356</v>
      </c>
      <c r="W31" s="6">
        <v>70</v>
      </c>
      <c r="X31" s="6">
        <v>80</v>
      </c>
      <c r="Z31" t="str">
        <f t="shared" si="32"/>
        <v>MARCOS HUGO BRUERA Y CARLOS</v>
      </c>
      <c r="AA31">
        <f t="shared" si="33"/>
        <v>70</v>
      </c>
      <c r="AB31">
        <f t="shared" si="34"/>
        <v>80</v>
      </c>
      <c r="AC31" s="4">
        <f t="shared" si="35"/>
        <v>-0.125</v>
      </c>
      <c r="AE31" s="1" t="s">
        <v>0</v>
      </c>
      <c r="AF31" s="1" t="s">
        <v>25</v>
      </c>
      <c r="AG31" t="s">
        <v>165</v>
      </c>
      <c r="AH31" t="s">
        <v>264</v>
      </c>
      <c r="AK31" s="1" t="s">
        <v>0</v>
      </c>
      <c r="AL31" s="1" t="s">
        <v>25</v>
      </c>
      <c r="AM31" t="s">
        <v>165</v>
      </c>
      <c r="AN31" t="s">
        <v>264</v>
      </c>
      <c r="AW31" s="351" t="s">
        <v>196</v>
      </c>
      <c r="AX31" s="338">
        <v>12</v>
      </c>
      <c r="AY31" s="338">
        <v>39.298880954356079</v>
      </c>
      <c r="AZ31" s="11">
        <f t="shared" si="23"/>
        <v>0.30535220618463593</v>
      </c>
      <c r="BQ31" t="s">
        <v>146</v>
      </c>
      <c r="BR31" t="s">
        <v>57</v>
      </c>
      <c r="BS31" s="6">
        <v>425</v>
      </c>
      <c r="BT31" s="6">
        <v>660</v>
      </c>
      <c r="BU31" s="16">
        <v>78694.692400482527</v>
      </c>
      <c r="BV31" s="6">
        <v>139100</v>
      </c>
      <c r="CF31" s="1" t="s">
        <v>0</v>
      </c>
      <c r="CG31" s="1" t="s">
        <v>25</v>
      </c>
      <c r="CH31" t="s">
        <v>28</v>
      </c>
      <c r="CI31" t="s">
        <v>338</v>
      </c>
      <c r="CJ31" t="s">
        <v>279</v>
      </c>
    </row>
    <row r="32" spans="1:88" x14ac:dyDescent="0.25">
      <c r="A32" s="2" t="s">
        <v>95</v>
      </c>
      <c r="B32" s="6">
        <v>138</v>
      </c>
      <c r="C32" s="6">
        <v>71</v>
      </c>
      <c r="E32" s="51" t="str">
        <f t="shared" si="24"/>
        <v>Jovita</v>
      </c>
      <c r="F32" s="49">
        <f t="shared" si="25"/>
        <v>323</v>
      </c>
      <c r="G32" s="43">
        <f t="shared" si="26"/>
        <v>172</v>
      </c>
      <c r="H32" s="47">
        <f t="shared" si="27"/>
        <v>0.87790697674418605</v>
      </c>
      <c r="I32" s="4"/>
      <c r="K32" s="2" t="s">
        <v>404</v>
      </c>
      <c r="L32" s="6">
        <v>236</v>
      </c>
      <c r="M32" s="6">
        <v>134</v>
      </c>
      <c r="Q32" s="143" t="str">
        <f t="shared" si="28"/>
        <v>BAGHIN NESTOR CARLOS</v>
      </c>
      <c r="R32" s="144">
        <f t="shared" si="29"/>
        <v>236</v>
      </c>
      <c r="S32" s="144">
        <f t="shared" si="30"/>
        <v>134</v>
      </c>
      <c r="T32" s="145">
        <f t="shared" si="31"/>
        <v>0.76119402985074625</v>
      </c>
      <c r="V32" s="2" t="s">
        <v>357</v>
      </c>
      <c r="W32" s="6">
        <v>60</v>
      </c>
      <c r="X32" s="6">
        <v>74</v>
      </c>
      <c r="Z32" t="str">
        <f t="shared" si="32"/>
        <v>CERVELLA MARIO ABEL</v>
      </c>
      <c r="AA32">
        <f t="shared" si="33"/>
        <v>60</v>
      </c>
      <c r="AB32">
        <f t="shared" si="34"/>
        <v>74</v>
      </c>
      <c r="AC32" s="4">
        <f t="shared" si="35"/>
        <v>-0.18918918918918914</v>
      </c>
      <c r="AE32" t="s">
        <v>146</v>
      </c>
      <c r="AF32" t="s">
        <v>57</v>
      </c>
      <c r="AG32" s="8">
        <v>66613.630880579018</v>
      </c>
      <c r="AH32" s="6">
        <v>363</v>
      </c>
      <c r="AK32" t="s">
        <v>146</v>
      </c>
      <c r="AL32" t="s">
        <v>57</v>
      </c>
      <c r="AM32" s="8">
        <v>66613.630880579018</v>
      </c>
      <c r="AN32" s="6">
        <v>363</v>
      </c>
      <c r="AW32" s="351" t="s">
        <v>95</v>
      </c>
      <c r="AX32" s="338">
        <v>138</v>
      </c>
      <c r="AY32" s="338">
        <v>1080</v>
      </c>
      <c r="AZ32" s="11">
        <f t="shared" si="23"/>
        <v>0.12777777777777777</v>
      </c>
      <c r="BQ32" t="s">
        <v>146</v>
      </c>
      <c r="BR32" t="s">
        <v>118</v>
      </c>
      <c r="BS32" s="6">
        <v>147</v>
      </c>
      <c r="BT32" s="6">
        <v>19</v>
      </c>
      <c r="BU32" s="16">
        <v>1394.1995762012714</v>
      </c>
      <c r="BV32" s="6">
        <v>2464.3740909826306</v>
      </c>
      <c r="CF32" s="2" t="s">
        <v>146</v>
      </c>
      <c r="CG32" s="2" t="s">
        <v>57</v>
      </c>
      <c r="CH32" s="8">
        <v>425</v>
      </c>
      <c r="CI32" s="8">
        <v>660</v>
      </c>
      <c r="CJ32" s="8">
        <v>139100</v>
      </c>
    </row>
    <row r="33" spans="1:88" x14ac:dyDescent="0.25">
      <c r="A33" s="2" t="s">
        <v>197</v>
      </c>
      <c r="B33" s="6">
        <v>95</v>
      </c>
      <c r="C33" s="6">
        <v>103</v>
      </c>
      <c r="E33" s="51" t="str">
        <f t="shared" si="24"/>
        <v>Sampacho</v>
      </c>
      <c r="F33" s="49">
        <f t="shared" si="25"/>
        <v>264</v>
      </c>
      <c r="G33" s="43">
        <f t="shared" si="26"/>
        <v>318</v>
      </c>
      <c r="H33" s="47">
        <f t="shared" si="27"/>
        <v>-0.16981132075471694</v>
      </c>
      <c r="I33" s="4"/>
      <c r="K33" s="2" t="s">
        <v>405</v>
      </c>
      <c r="L33" s="6">
        <v>235</v>
      </c>
      <c r="M33" s="6">
        <v>371</v>
      </c>
      <c r="Q33" s="143" t="str">
        <f t="shared" si="28"/>
        <v>ATILIO LUCERO SA</v>
      </c>
      <c r="R33" s="144">
        <f t="shared" si="29"/>
        <v>235</v>
      </c>
      <c r="S33" s="144">
        <f t="shared" si="30"/>
        <v>371</v>
      </c>
      <c r="T33" s="145">
        <f t="shared" si="31"/>
        <v>-0.36657681940700804</v>
      </c>
      <c r="V33" s="2" t="s">
        <v>358</v>
      </c>
      <c r="W33" s="6">
        <v>65</v>
      </c>
      <c r="X33" s="6">
        <v>70</v>
      </c>
      <c r="Z33" t="str">
        <f t="shared" si="32"/>
        <v>PERLO JUAN LUIS Y PERLO JORGE OMAR</v>
      </c>
      <c r="AA33">
        <f t="shared" si="33"/>
        <v>65</v>
      </c>
      <c r="AB33">
        <f t="shared" si="34"/>
        <v>70</v>
      </c>
      <c r="AC33" s="4">
        <f t="shared" si="35"/>
        <v>-7.1428571428571397E-2</v>
      </c>
      <c r="AE33" t="s">
        <v>147</v>
      </c>
      <c r="AF33" t="s">
        <v>63</v>
      </c>
      <c r="AG33" s="8">
        <v>383.11218335343796</v>
      </c>
      <c r="AH33" s="6">
        <v>212</v>
      </c>
      <c r="AK33" t="s">
        <v>146</v>
      </c>
      <c r="AL33" t="s">
        <v>118</v>
      </c>
      <c r="AM33" s="8">
        <v>1180.1646732449994</v>
      </c>
      <c r="AN33" s="6">
        <v>123</v>
      </c>
      <c r="AW33" s="351" t="s">
        <v>215</v>
      </c>
      <c r="AX33" s="338">
        <v>69</v>
      </c>
      <c r="AY33" s="338">
        <v>136.43680207085873</v>
      </c>
      <c r="AZ33" s="11">
        <f t="shared" si="23"/>
        <v>0.50572865204041284</v>
      </c>
      <c r="BQ33" t="s">
        <v>147</v>
      </c>
      <c r="BR33" t="s">
        <v>63</v>
      </c>
      <c r="BS33" s="6">
        <v>245</v>
      </c>
      <c r="BT33" s="6">
        <v>396</v>
      </c>
      <c r="BU33" s="16">
        <v>452.59348612786488</v>
      </c>
      <c r="BV33" s="6">
        <v>800</v>
      </c>
      <c r="CF33" s="2" t="s">
        <v>147</v>
      </c>
      <c r="CG33" s="2" t="s">
        <v>63</v>
      </c>
      <c r="CH33" s="8">
        <v>245</v>
      </c>
      <c r="CI33" s="8">
        <v>396</v>
      </c>
      <c r="CJ33" s="8">
        <v>800</v>
      </c>
    </row>
    <row r="34" spans="1:88" x14ac:dyDescent="0.25">
      <c r="A34" s="2" t="s">
        <v>199</v>
      </c>
      <c r="B34" s="6">
        <v>94</v>
      </c>
      <c r="C34" s="6">
        <v>63</v>
      </c>
      <c r="E34" s="51" t="str">
        <f t="shared" si="24"/>
        <v>Adelia Maria</v>
      </c>
      <c r="F34" s="49">
        <f t="shared" si="25"/>
        <v>245</v>
      </c>
      <c r="G34" s="43">
        <f t="shared" si="26"/>
        <v>220</v>
      </c>
      <c r="H34" s="47">
        <f t="shared" si="27"/>
        <v>0.11363636363636354</v>
      </c>
      <c r="I34" s="4"/>
      <c r="K34" s="2" t="s">
        <v>406</v>
      </c>
      <c r="L34" s="6">
        <v>230</v>
      </c>
      <c r="M34" s="6">
        <v>242</v>
      </c>
      <c r="Q34" s="143" t="str">
        <f t="shared" si="28"/>
        <v>COLMAN EDITH GRACIELA</v>
      </c>
      <c r="R34" s="144">
        <f t="shared" si="29"/>
        <v>230</v>
      </c>
      <c r="S34" s="144">
        <f t="shared" si="30"/>
        <v>242</v>
      </c>
      <c r="T34" s="145">
        <f t="shared" si="31"/>
        <v>-4.9586776859504078E-2</v>
      </c>
      <c r="V34" s="2" t="s">
        <v>359</v>
      </c>
      <c r="W34" s="6">
        <v>46</v>
      </c>
      <c r="X34" s="6">
        <v>70</v>
      </c>
      <c r="Z34" t="str">
        <f t="shared" si="32"/>
        <v>FROS SAS</v>
      </c>
      <c r="AA34">
        <f t="shared" si="33"/>
        <v>46</v>
      </c>
      <c r="AB34">
        <f t="shared" si="34"/>
        <v>70</v>
      </c>
      <c r="AC34" s="4">
        <f t="shared" ref="AC34:AC38" si="36">IFERROR(((AA34/AB34)-1),0)</f>
        <v>-0.34285714285714286</v>
      </c>
      <c r="AE34" t="s">
        <v>147</v>
      </c>
      <c r="AF34" t="s">
        <v>352</v>
      </c>
      <c r="AG34" s="8">
        <v>49.804583835946929</v>
      </c>
      <c r="AH34" s="6">
        <v>15</v>
      </c>
      <c r="AK34" t="s">
        <v>147</v>
      </c>
      <c r="AL34" t="s">
        <v>63</v>
      </c>
      <c r="AM34" s="8">
        <v>383.11218335343796</v>
      </c>
      <c r="AN34" s="6">
        <v>212</v>
      </c>
      <c r="AW34" s="351" t="s">
        <v>97</v>
      </c>
      <c r="AX34" s="338">
        <v>323</v>
      </c>
      <c r="AY34" s="338">
        <v>589.48321431534123</v>
      </c>
      <c r="AZ34" s="11">
        <f t="shared" si="23"/>
        <v>0.54793756998687448</v>
      </c>
      <c r="BQ34" t="s">
        <v>147</v>
      </c>
      <c r="BR34" t="s">
        <v>352</v>
      </c>
      <c r="BS34" s="6">
        <v>17</v>
      </c>
      <c r="BT34" s="6">
        <v>8</v>
      </c>
      <c r="BU34" s="16">
        <v>58.837153196622445</v>
      </c>
      <c r="BV34" s="6">
        <v>104</v>
      </c>
      <c r="CF34" s="2" t="s">
        <v>147</v>
      </c>
      <c r="CG34" s="2" t="s">
        <v>352</v>
      </c>
      <c r="CH34" s="8">
        <v>17</v>
      </c>
      <c r="CI34" s="8">
        <v>8</v>
      </c>
      <c r="CJ34" s="8">
        <v>104</v>
      </c>
    </row>
    <row r="35" spans="1:88" x14ac:dyDescent="0.25">
      <c r="A35" s="2" t="s">
        <v>215</v>
      </c>
      <c r="B35" s="6">
        <v>69</v>
      </c>
      <c r="C35" s="6">
        <v>30</v>
      </c>
      <c r="E35" s="51" t="str">
        <f t="shared" si="24"/>
        <v>Villa Huidobro</v>
      </c>
      <c r="F35" s="49">
        <f t="shared" si="25"/>
        <v>236</v>
      </c>
      <c r="G35" s="43">
        <f t="shared" si="26"/>
        <v>292</v>
      </c>
      <c r="H35" s="47">
        <f t="shared" si="27"/>
        <v>-0.19178082191780821</v>
      </c>
      <c r="I35" s="4"/>
      <c r="K35" s="2" t="s">
        <v>407</v>
      </c>
      <c r="L35" s="6">
        <v>195</v>
      </c>
      <c r="M35" s="6">
        <v>264</v>
      </c>
      <c r="Q35" s="143" t="str">
        <f t="shared" si="28"/>
        <v>ATALBA SA</v>
      </c>
      <c r="R35" s="144">
        <f t="shared" si="29"/>
        <v>195</v>
      </c>
      <c r="S35" s="144">
        <f t="shared" si="30"/>
        <v>264</v>
      </c>
      <c r="T35" s="145">
        <f t="shared" si="31"/>
        <v>-0.26136363636363635</v>
      </c>
      <c r="V35" s="2" t="s">
        <v>360</v>
      </c>
      <c r="W35" s="6">
        <v>65</v>
      </c>
      <c r="X35" s="6">
        <v>67</v>
      </c>
      <c r="Z35" t="str">
        <f t="shared" si="32"/>
        <v>PIERCE WALTER ESTEBAN</v>
      </c>
      <c r="AA35">
        <f t="shared" si="33"/>
        <v>65</v>
      </c>
      <c r="AB35">
        <f t="shared" si="34"/>
        <v>67</v>
      </c>
      <c r="AC35" s="4">
        <f t="shared" si="36"/>
        <v>-2.9850746268656692E-2</v>
      </c>
      <c r="AE35" t="s">
        <v>147</v>
      </c>
      <c r="AF35" t="s">
        <v>95</v>
      </c>
      <c r="AG35" s="8">
        <v>517.20144752714123</v>
      </c>
      <c r="AH35" s="6">
        <v>110</v>
      </c>
      <c r="AK35" t="s">
        <v>147</v>
      </c>
      <c r="AL35" t="s">
        <v>352</v>
      </c>
      <c r="AM35" s="8">
        <v>49.804583835946929</v>
      </c>
      <c r="AN35" s="6">
        <v>15</v>
      </c>
      <c r="AW35" s="351" t="s">
        <v>178</v>
      </c>
      <c r="AX35" s="338">
        <v>28</v>
      </c>
      <c r="AY35" s="338">
        <v>307.42090448259552</v>
      </c>
      <c r="AZ35" s="11">
        <f t="shared" si="23"/>
        <v>9.1080338362563129E-2</v>
      </c>
      <c r="BQ35" t="s">
        <v>147</v>
      </c>
      <c r="BR35" t="s">
        <v>95</v>
      </c>
      <c r="BS35" s="6">
        <v>138</v>
      </c>
      <c r="BT35" s="6">
        <v>154</v>
      </c>
      <c r="BU35" s="16">
        <v>611.00120627261765</v>
      </c>
      <c r="BV35" s="6">
        <v>1080</v>
      </c>
      <c r="CF35" s="2" t="s">
        <v>147</v>
      </c>
      <c r="CG35" s="2" t="s">
        <v>95</v>
      </c>
      <c r="CH35" s="8">
        <v>138</v>
      </c>
      <c r="CI35" s="8">
        <v>154</v>
      </c>
      <c r="CJ35" s="8">
        <v>1080</v>
      </c>
    </row>
    <row r="36" spans="1:88" x14ac:dyDescent="0.25">
      <c r="A36" s="2" t="s">
        <v>248</v>
      </c>
      <c r="B36" s="6">
        <v>65</v>
      </c>
      <c r="C36" s="6">
        <v>67</v>
      </c>
      <c r="E36" s="51" t="str">
        <f t="shared" si="24"/>
        <v>San Basilio</v>
      </c>
      <c r="F36" s="49">
        <f t="shared" si="25"/>
        <v>159</v>
      </c>
      <c r="G36" s="43">
        <f t="shared" si="26"/>
        <v>113</v>
      </c>
      <c r="H36" s="47">
        <f t="shared" si="27"/>
        <v>0.40707964601769908</v>
      </c>
      <c r="I36" s="4"/>
      <c r="K36" s="2" t="s">
        <v>408</v>
      </c>
      <c r="L36" s="6">
        <v>178</v>
      </c>
      <c r="M36" s="6">
        <v>87</v>
      </c>
      <c r="Q36" s="143" t="str">
        <f t="shared" si="28"/>
        <v>GARCIA JOSE LUIS</v>
      </c>
      <c r="R36" s="144">
        <f t="shared" si="29"/>
        <v>178</v>
      </c>
      <c r="S36" s="144">
        <f t="shared" si="30"/>
        <v>87</v>
      </c>
      <c r="T36" s="145">
        <f t="shared" si="31"/>
        <v>1.0459770114942528</v>
      </c>
      <c r="V36" s="2" t="s">
        <v>361</v>
      </c>
      <c r="W36" s="6">
        <v>62</v>
      </c>
      <c r="X36" s="6">
        <v>64</v>
      </c>
      <c r="Z36" t="str">
        <f t="shared" si="32"/>
        <v>MARCELO ANGHILANTE</v>
      </c>
      <c r="AA36">
        <f t="shared" si="33"/>
        <v>62</v>
      </c>
      <c r="AB36">
        <f t="shared" si="34"/>
        <v>64</v>
      </c>
      <c r="AC36" s="4">
        <f t="shared" si="36"/>
        <v>-3.125E-2</v>
      </c>
      <c r="AE36" t="s">
        <v>147</v>
      </c>
      <c r="AF36" t="s">
        <v>97</v>
      </c>
      <c r="AG36" s="8">
        <v>282.29775160819122</v>
      </c>
      <c r="AH36" s="6">
        <v>279</v>
      </c>
      <c r="AK36" t="s">
        <v>147</v>
      </c>
      <c r="AL36" t="s">
        <v>95</v>
      </c>
      <c r="AM36" s="8">
        <v>517.20144752714123</v>
      </c>
      <c r="AN36" s="6">
        <v>110</v>
      </c>
      <c r="AW36" s="351" t="s">
        <v>198</v>
      </c>
      <c r="AX36" s="338">
        <v>367</v>
      </c>
      <c r="AY36" s="338">
        <v>2270</v>
      </c>
      <c r="AZ36" s="11">
        <f t="shared" si="23"/>
        <v>0.1616740088105727</v>
      </c>
      <c r="BQ36" t="s">
        <v>147</v>
      </c>
      <c r="BR36" t="s">
        <v>97</v>
      </c>
      <c r="BS36" s="6">
        <v>323</v>
      </c>
      <c r="BT36" s="6">
        <v>390</v>
      </c>
      <c r="BU36" s="16">
        <v>333.49532872604954</v>
      </c>
      <c r="BV36" s="6">
        <v>589.48321431534123</v>
      </c>
      <c r="CF36" s="2" t="s">
        <v>147</v>
      </c>
      <c r="CG36" s="2" t="s">
        <v>97</v>
      </c>
      <c r="CH36" s="8">
        <v>323</v>
      </c>
      <c r="CI36" s="8">
        <v>390</v>
      </c>
      <c r="CJ36" s="8">
        <v>589.48321431534123</v>
      </c>
    </row>
    <row r="37" spans="1:88" x14ac:dyDescent="0.25">
      <c r="A37" s="2" t="s">
        <v>183</v>
      </c>
      <c r="B37" s="6">
        <v>65</v>
      </c>
      <c r="C37" s="6">
        <v>14</v>
      </c>
      <c r="E37" s="51" t="str">
        <f t="shared" si="24"/>
        <v>Gral Levalle</v>
      </c>
      <c r="F37" s="49">
        <f t="shared" si="25"/>
        <v>155</v>
      </c>
      <c r="G37" s="43">
        <f t="shared" si="26"/>
        <v>126</v>
      </c>
      <c r="H37" s="47">
        <f t="shared" si="27"/>
        <v>0.23015873015873023</v>
      </c>
      <c r="I37" s="4"/>
      <c r="K37" s="2" t="s">
        <v>409</v>
      </c>
      <c r="L37" s="6">
        <v>160</v>
      </c>
      <c r="M37" s="6">
        <v>173</v>
      </c>
      <c r="Q37" s="143" t="str">
        <f t="shared" si="28"/>
        <v>CAPRICCIO ALBERTO EDUARDO</v>
      </c>
      <c r="R37" s="144">
        <f t="shared" si="29"/>
        <v>160</v>
      </c>
      <c r="S37" s="144">
        <f t="shared" si="30"/>
        <v>173</v>
      </c>
      <c r="T37" s="145">
        <f t="shared" si="31"/>
        <v>-7.5144508670520249E-2</v>
      </c>
      <c r="V37" s="2" t="s">
        <v>362</v>
      </c>
      <c r="W37" s="6">
        <v>23</v>
      </c>
      <c r="X37" s="6">
        <v>56</v>
      </c>
      <c r="Z37" t="str">
        <f t="shared" si="32"/>
        <v>BARBIERI JUAN CARLOS Y DIEGO SH</v>
      </c>
      <c r="AA37">
        <f t="shared" si="33"/>
        <v>23</v>
      </c>
      <c r="AB37">
        <f t="shared" si="34"/>
        <v>56</v>
      </c>
      <c r="AC37" s="4">
        <f t="shared" si="36"/>
        <v>-0.5892857142857143</v>
      </c>
      <c r="AE37" t="s">
        <v>147</v>
      </c>
      <c r="AF37" t="s">
        <v>121</v>
      </c>
      <c r="AG37" s="8">
        <v>414.71893848009654</v>
      </c>
      <c r="AH37" s="6">
        <v>236</v>
      </c>
      <c r="AK37" t="s">
        <v>147</v>
      </c>
      <c r="AL37" t="s">
        <v>97</v>
      </c>
      <c r="AM37" s="8">
        <v>282.29775160819122</v>
      </c>
      <c r="AN37" s="6">
        <v>279</v>
      </c>
      <c r="AW37" s="351" t="s">
        <v>248</v>
      </c>
      <c r="AX37" s="338">
        <v>65</v>
      </c>
      <c r="AY37" s="338">
        <v>224.93296634984694</v>
      </c>
      <c r="AZ37" s="11">
        <f t="shared" si="23"/>
        <v>0.28897498243500236</v>
      </c>
      <c r="BQ37" t="s">
        <v>147</v>
      </c>
      <c r="BR37" t="s">
        <v>118</v>
      </c>
      <c r="BS37" s="6">
        <v>641</v>
      </c>
      <c r="BT37" s="6">
        <v>861</v>
      </c>
      <c r="BU37" s="16">
        <v>1394.1995762012714</v>
      </c>
      <c r="BV37" s="6">
        <v>2464.3740909826306</v>
      </c>
      <c r="CF37" s="2" t="s">
        <v>147</v>
      </c>
      <c r="CG37" s="2" t="s">
        <v>121</v>
      </c>
      <c r="CH37" s="8">
        <v>264</v>
      </c>
      <c r="CI37" s="8">
        <v>572</v>
      </c>
      <c r="CJ37" s="8">
        <v>866</v>
      </c>
    </row>
    <row r="38" spans="1:88" ht="15.75" thickBot="1" x14ac:dyDescent="0.3">
      <c r="A38" s="2" t="s">
        <v>249</v>
      </c>
      <c r="B38" s="6">
        <v>60</v>
      </c>
      <c r="C38" s="6">
        <v>74</v>
      </c>
      <c r="E38" s="52" t="str">
        <f t="shared" si="24"/>
        <v>Huinca Renanco</v>
      </c>
      <c r="F38" s="50">
        <f t="shared" si="25"/>
        <v>138</v>
      </c>
      <c r="G38" s="44">
        <f t="shared" si="26"/>
        <v>71</v>
      </c>
      <c r="H38" s="48">
        <f t="shared" si="27"/>
        <v>0.94366197183098599</v>
      </c>
      <c r="I38" s="4"/>
      <c r="K38" s="2" t="s">
        <v>410</v>
      </c>
      <c r="L38" s="6">
        <v>147</v>
      </c>
      <c r="M38" s="6">
        <v>0</v>
      </c>
      <c r="Q38" s="143" t="str">
        <f t="shared" si="28"/>
        <v>APPENDINO SRL</v>
      </c>
      <c r="R38" s="144">
        <f t="shared" si="29"/>
        <v>147</v>
      </c>
      <c r="S38" s="144">
        <f t="shared" si="30"/>
        <v>0</v>
      </c>
      <c r="T38" s="145">
        <f t="shared" si="31"/>
        <v>0</v>
      </c>
      <c r="V38" s="2" t="s">
        <v>363</v>
      </c>
      <c r="W38" s="6">
        <v>50</v>
      </c>
      <c r="X38" s="6">
        <v>47</v>
      </c>
      <c r="Z38" t="str">
        <f t="shared" si="32"/>
        <v>LUKASIEWICZ JOSE LUIS</v>
      </c>
      <c r="AA38">
        <f t="shared" si="33"/>
        <v>50</v>
      </c>
      <c r="AB38">
        <f t="shared" si="34"/>
        <v>47</v>
      </c>
      <c r="AC38" s="4">
        <f t="shared" si="36"/>
        <v>6.3829787234042534E-2</v>
      </c>
      <c r="AE38" t="s">
        <v>147</v>
      </c>
      <c r="AF38" t="s">
        <v>125</v>
      </c>
      <c r="AG38" s="8">
        <v>18.819850107212744</v>
      </c>
      <c r="AH38" s="6">
        <v>9</v>
      </c>
      <c r="AK38" t="s">
        <v>147</v>
      </c>
      <c r="AL38" t="s">
        <v>118</v>
      </c>
      <c r="AM38" s="8">
        <v>1180.1646732449994</v>
      </c>
      <c r="AN38" s="6">
        <v>491</v>
      </c>
      <c r="AW38" s="351" t="s">
        <v>179</v>
      </c>
      <c r="AX38" s="338">
        <v>34</v>
      </c>
      <c r="AY38" s="338">
        <v>1285.6352239172388</v>
      </c>
      <c r="AZ38" s="11">
        <f t="shared" si="23"/>
        <v>2.6446070679678815E-2</v>
      </c>
      <c r="BQ38" t="s">
        <v>147</v>
      </c>
      <c r="BR38" t="s">
        <v>120</v>
      </c>
      <c r="BS38" s="6">
        <v>59</v>
      </c>
      <c r="BT38" s="6">
        <v>42</v>
      </c>
      <c r="BU38" s="16">
        <v>637.59107358262975</v>
      </c>
      <c r="BV38" s="6">
        <v>1127</v>
      </c>
      <c r="CF38" s="2" t="s">
        <v>147</v>
      </c>
      <c r="CG38" s="2" t="s">
        <v>125</v>
      </c>
      <c r="CH38" s="8">
        <v>13</v>
      </c>
      <c r="CI38" s="8">
        <v>43</v>
      </c>
      <c r="CJ38" s="8">
        <v>39.298880954356079</v>
      </c>
    </row>
    <row r="39" spans="1:88" x14ac:dyDescent="0.25">
      <c r="A39" s="2" t="s">
        <v>120</v>
      </c>
      <c r="B39" s="6">
        <v>59</v>
      </c>
      <c r="C39" s="6">
        <v>13</v>
      </c>
      <c r="F39" s="8"/>
      <c r="G39" s="8"/>
      <c r="K39" s="2" t="s">
        <v>411</v>
      </c>
      <c r="L39" s="6">
        <v>140</v>
      </c>
      <c r="M39" s="6">
        <v>113</v>
      </c>
      <c r="Q39" s="143" t="str">
        <f t="shared" si="28"/>
        <v>TORLETTI SERGIO MIGUEL</v>
      </c>
      <c r="R39" s="144">
        <f>IFERROR(VLOOKUP($Q39,$K$29:$L$42,2,FALSE),0)</f>
        <v>140</v>
      </c>
      <c r="S39" s="144">
        <f t="shared" si="30"/>
        <v>113</v>
      </c>
      <c r="T39" s="145">
        <f t="shared" si="31"/>
        <v>0.23893805309734506</v>
      </c>
      <c r="V39" s="2" t="s">
        <v>364</v>
      </c>
      <c r="W39" s="6">
        <v>45</v>
      </c>
      <c r="X39" s="6">
        <v>46</v>
      </c>
      <c r="AC39" s="4"/>
      <c r="AE39" t="s">
        <v>147</v>
      </c>
      <c r="AF39" t="s">
        <v>174</v>
      </c>
      <c r="AG39" s="8">
        <v>504.7503015681545</v>
      </c>
      <c r="AH39" s="6">
        <v>402</v>
      </c>
      <c r="AK39" t="s">
        <v>147</v>
      </c>
      <c r="AL39" t="s">
        <v>120</v>
      </c>
      <c r="AM39" s="8">
        <v>539.70928829915567</v>
      </c>
      <c r="AN39" s="6">
        <v>44</v>
      </c>
      <c r="AW39" s="351" t="s">
        <v>118</v>
      </c>
      <c r="AX39" s="338">
        <v>788</v>
      </c>
      <c r="AY39" s="338">
        <v>2464.3740909826306</v>
      </c>
      <c r="AZ39" s="11">
        <f t="shared" si="23"/>
        <v>0.31975664850696323</v>
      </c>
      <c r="BQ39" t="s">
        <v>147</v>
      </c>
      <c r="BR39" t="s">
        <v>121</v>
      </c>
      <c r="BS39" s="6">
        <v>264</v>
      </c>
      <c r="BT39" s="6">
        <v>572</v>
      </c>
      <c r="BU39" s="16">
        <v>489.93244873341382</v>
      </c>
      <c r="BV39" s="6">
        <v>866</v>
      </c>
      <c r="CF39" s="2" t="s">
        <v>147</v>
      </c>
      <c r="CG39" s="2" t="s">
        <v>174</v>
      </c>
      <c r="CH39" s="8">
        <v>475</v>
      </c>
      <c r="CI39" s="8">
        <v>911</v>
      </c>
      <c r="CJ39" s="8">
        <v>1054</v>
      </c>
    </row>
    <row r="40" spans="1:88" x14ac:dyDescent="0.25">
      <c r="A40" s="2" t="s">
        <v>179</v>
      </c>
      <c r="B40" s="6">
        <v>34</v>
      </c>
      <c r="C40" s="6">
        <v>53</v>
      </c>
      <c r="F40" s="8"/>
      <c r="G40" s="8"/>
      <c r="K40" s="2" t="s">
        <v>412</v>
      </c>
      <c r="L40" s="6">
        <v>113</v>
      </c>
      <c r="M40" s="6">
        <v>47</v>
      </c>
      <c r="Q40" s="143" t="str">
        <f t="shared" si="28"/>
        <v>ACCOTTO ALDO ABEL</v>
      </c>
      <c r="R40" s="144">
        <f t="shared" ref="R40:R42" si="37">IFERROR(VLOOKUP($Q40,$K$29:$L$42,2,FALSE),0)</f>
        <v>113</v>
      </c>
      <c r="S40" s="144">
        <f t="shared" si="30"/>
        <v>47</v>
      </c>
      <c r="T40" s="145">
        <f t="shared" si="31"/>
        <v>1.4042553191489362</v>
      </c>
      <c r="V40" s="2" t="s">
        <v>366</v>
      </c>
      <c r="W40" s="6">
        <v>36</v>
      </c>
      <c r="X40" s="6">
        <v>40</v>
      </c>
      <c r="AC40" s="4"/>
      <c r="AE40" t="s">
        <v>147</v>
      </c>
      <c r="AF40" t="s">
        <v>178</v>
      </c>
      <c r="AG40" s="8">
        <v>147.22086740601983</v>
      </c>
      <c r="AH40" s="6">
        <v>20</v>
      </c>
      <c r="AK40" t="s">
        <v>147</v>
      </c>
      <c r="AL40" t="s">
        <v>121</v>
      </c>
      <c r="AM40" s="8">
        <v>414.71893848009654</v>
      </c>
      <c r="AN40" s="6">
        <v>236</v>
      </c>
      <c r="AW40" s="351" t="s">
        <v>120</v>
      </c>
      <c r="AX40" s="338">
        <v>59</v>
      </c>
      <c r="AY40" s="338">
        <v>1127</v>
      </c>
      <c r="AZ40" s="11">
        <f t="shared" si="23"/>
        <v>5.2351375332741791E-2</v>
      </c>
      <c r="BQ40" t="s">
        <v>147</v>
      </c>
      <c r="BR40" t="s">
        <v>125</v>
      </c>
      <c r="BS40" s="6">
        <v>13</v>
      </c>
      <c r="BT40" s="6">
        <v>43</v>
      </c>
      <c r="BU40" s="16">
        <v>22.233021915069969</v>
      </c>
      <c r="BV40" s="6">
        <v>39.298880954356079</v>
      </c>
      <c r="CF40" s="2" t="s">
        <v>147</v>
      </c>
      <c r="CG40" s="2" t="s">
        <v>178</v>
      </c>
      <c r="CH40" s="8">
        <v>28</v>
      </c>
      <c r="CI40" s="8">
        <v>16</v>
      </c>
      <c r="CJ40" s="8">
        <v>307.42090448259552</v>
      </c>
    </row>
    <row r="41" spans="1:88" x14ac:dyDescent="0.25">
      <c r="A41" s="2" t="s">
        <v>178</v>
      </c>
      <c r="B41" s="6">
        <v>28</v>
      </c>
      <c r="C41" s="6">
        <v>0</v>
      </c>
      <c r="F41" s="8"/>
      <c r="G41" s="8"/>
      <c r="K41" s="2" t="s">
        <v>413</v>
      </c>
      <c r="L41" s="6">
        <v>111</v>
      </c>
      <c r="M41" s="6">
        <v>125</v>
      </c>
      <c r="Q41" s="143" t="str">
        <f t="shared" si="28"/>
        <v>BOCHETTO GUSTAVO EDGARDO</v>
      </c>
      <c r="R41" s="144">
        <f t="shared" si="37"/>
        <v>111</v>
      </c>
      <c r="S41" s="144">
        <f t="shared" si="30"/>
        <v>125</v>
      </c>
      <c r="T41" s="145">
        <f t="shared" si="31"/>
        <v>-0.11199999999999999</v>
      </c>
      <c r="V41" s="2" t="s">
        <v>365</v>
      </c>
      <c r="W41" s="6">
        <v>43</v>
      </c>
      <c r="X41" s="6">
        <v>40</v>
      </c>
      <c r="AC41" s="4"/>
      <c r="AE41" t="s">
        <v>147</v>
      </c>
      <c r="AF41" t="s">
        <v>183</v>
      </c>
      <c r="AG41" s="8">
        <v>528.21592279855258</v>
      </c>
      <c r="AH41" s="6">
        <v>45</v>
      </c>
      <c r="AK41" t="s">
        <v>147</v>
      </c>
      <c r="AL41" t="s">
        <v>125</v>
      </c>
      <c r="AM41" s="8">
        <v>18.819850107212744</v>
      </c>
      <c r="AN41" s="6">
        <v>9</v>
      </c>
      <c r="AW41" s="351" t="s">
        <v>183</v>
      </c>
      <c r="AX41" s="338">
        <v>65</v>
      </c>
      <c r="AY41" s="338">
        <v>1103</v>
      </c>
      <c r="AZ41" s="11">
        <f t="shared" si="23"/>
        <v>5.8930190389845878E-2</v>
      </c>
      <c r="BQ41" t="s">
        <v>147</v>
      </c>
      <c r="BR41" t="s">
        <v>134</v>
      </c>
      <c r="BS41" s="6">
        <v>330</v>
      </c>
      <c r="BT41" s="6">
        <v>368</v>
      </c>
      <c r="BU41" s="16">
        <v>1167.6911942098916</v>
      </c>
      <c r="BV41" s="6">
        <v>2064</v>
      </c>
      <c r="CF41" s="2" t="s">
        <v>147</v>
      </c>
      <c r="CG41" s="2" t="s">
        <v>183</v>
      </c>
      <c r="CH41" s="8">
        <v>65</v>
      </c>
      <c r="CI41" s="8">
        <v>27</v>
      </c>
      <c r="CJ41" s="8">
        <v>1103</v>
      </c>
    </row>
    <row r="42" spans="1:88" ht="15.75" thickBot="1" x14ac:dyDescent="0.3">
      <c r="A42" s="2" t="s">
        <v>247</v>
      </c>
      <c r="B42" s="6">
        <v>27</v>
      </c>
      <c r="C42" s="6">
        <v>24</v>
      </c>
      <c r="F42" s="8"/>
      <c r="G42" s="8"/>
      <c r="K42" s="2" t="s">
        <v>414</v>
      </c>
      <c r="L42" s="6">
        <v>104</v>
      </c>
      <c r="M42" s="6">
        <v>145</v>
      </c>
      <c r="O42" s="1" t="s">
        <v>269</v>
      </c>
      <c r="P42" t="s">
        <v>272</v>
      </c>
      <c r="Q42" s="146" t="str">
        <f t="shared" si="28"/>
        <v>SOSA JOSE VICTOR</v>
      </c>
      <c r="R42" s="147">
        <f t="shared" si="37"/>
        <v>104</v>
      </c>
      <c r="S42" s="147">
        <f t="shared" si="30"/>
        <v>145</v>
      </c>
      <c r="T42" s="148">
        <f t="shared" si="31"/>
        <v>-0.28275862068965518</v>
      </c>
      <c r="V42" s="2" t="s">
        <v>367</v>
      </c>
      <c r="W42" s="6">
        <v>47</v>
      </c>
      <c r="X42" s="6">
        <v>37</v>
      </c>
      <c r="AC42" s="4"/>
      <c r="AE42" t="s">
        <v>147</v>
      </c>
      <c r="AF42" t="s">
        <v>196</v>
      </c>
      <c r="AG42" s="8">
        <v>18.819850107212744</v>
      </c>
      <c r="AH42" s="6">
        <v>12</v>
      </c>
      <c r="AK42" t="s">
        <v>147</v>
      </c>
      <c r="AL42" t="s">
        <v>134</v>
      </c>
      <c r="AM42" s="8">
        <v>988.42943305186986</v>
      </c>
      <c r="AN42" s="6">
        <v>281</v>
      </c>
      <c r="AW42" s="351" t="s">
        <v>121</v>
      </c>
      <c r="AX42" s="338">
        <v>264</v>
      </c>
      <c r="AY42" s="338">
        <v>866</v>
      </c>
      <c r="AZ42" s="11">
        <f t="shared" si="23"/>
        <v>0.30484988452655887</v>
      </c>
      <c r="BQ42" t="s">
        <v>147</v>
      </c>
      <c r="BR42" t="s">
        <v>19</v>
      </c>
      <c r="BS42" s="6">
        <v>550</v>
      </c>
      <c r="BT42" s="6">
        <v>612</v>
      </c>
      <c r="BU42" s="16">
        <v>1709.6718938480099</v>
      </c>
      <c r="BV42" s="6">
        <v>3022</v>
      </c>
      <c r="CF42" s="2" t="s">
        <v>147</v>
      </c>
      <c r="CG42" s="2" t="s">
        <v>196</v>
      </c>
      <c r="CH42" s="8">
        <v>12</v>
      </c>
      <c r="CI42" s="8">
        <v>20</v>
      </c>
      <c r="CJ42" s="8">
        <v>39.298880954356079</v>
      </c>
    </row>
    <row r="43" spans="1:88" ht="15.75" thickBot="1" x14ac:dyDescent="0.3">
      <c r="A43" s="2" t="s">
        <v>230</v>
      </c>
      <c r="B43" s="6">
        <v>21</v>
      </c>
      <c r="C43" s="6">
        <v>9</v>
      </c>
      <c r="F43" s="8"/>
      <c r="G43" s="8"/>
      <c r="K43" s="2" t="s">
        <v>355</v>
      </c>
      <c r="L43" s="6">
        <v>79</v>
      </c>
      <c r="M43" s="6">
        <v>86</v>
      </c>
      <c r="V43" s="2" t="s">
        <v>368</v>
      </c>
      <c r="W43" s="6">
        <v>40</v>
      </c>
      <c r="X43" s="6">
        <v>35</v>
      </c>
      <c r="AE43" t="s">
        <v>147</v>
      </c>
      <c r="AF43" t="s">
        <v>197</v>
      </c>
      <c r="AG43" s="8">
        <v>491.82026537997598</v>
      </c>
      <c r="AH43" s="6">
        <v>70</v>
      </c>
      <c r="AK43" t="s">
        <v>147</v>
      </c>
      <c r="AL43" t="s">
        <v>19</v>
      </c>
      <c r="AM43" s="8">
        <v>1447.2062726176118</v>
      </c>
      <c r="AN43" s="6">
        <v>414</v>
      </c>
      <c r="AW43" s="351" t="s">
        <v>245</v>
      </c>
      <c r="AX43" s="338">
        <v>159</v>
      </c>
      <c r="AY43" s="338">
        <v>392.98880954356082</v>
      </c>
      <c r="AZ43" s="11">
        <f t="shared" si="23"/>
        <v>0.40459167319464262</v>
      </c>
      <c r="BQ43" t="s">
        <v>147</v>
      </c>
      <c r="BR43" t="s">
        <v>174</v>
      </c>
      <c r="BS43" s="6">
        <v>475</v>
      </c>
      <c r="BT43" s="6">
        <v>911</v>
      </c>
      <c r="BU43" s="16">
        <v>596.29191797346209</v>
      </c>
      <c r="BV43" s="6">
        <v>1054</v>
      </c>
      <c r="CF43" s="2" t="s">
        <v>147</v>
      </c>
      <c r="CG43" s="2" t="s">
        <v>197</v>
      </c>
      <c r="CH43" s="8">
        <v>95</v>
      </c>
      <c r="CI43" s="8">
        <v>182</v>
      </c>
      <c r="CJ43" s="8">
        <v>1027</v>
      </c>
    </row>
    <row r="44" spans="1:88" ht="15.75" thickBot="1" x14ac:dyDescent="0.3">
      <c r="A44" s="2" t="s">
        <v>352</v>
      </c>
      <c r="B44" s="6">
        <v>17</v>
      </c>
      <c r="C44" s="6">
        <v>5</v>
      </c>
      <c r="F44" s="8"/>
      <c r="G44" s="8"/>
      <c r="K44" s="2" t="s">
        <v>400</v>
      </c>
      <c r="L44" s="6">
        <v>73</v>
      </c>
      <c r="M44" s="6">
        <v>0</v>
      </c>
      <c r="O44" s="1" t="s">
        <v>0</v>
      </c>
      <c r="P44" t="s">
        <v>270</v>
      </c>
      <c r="Q44" s="149" t="s">
        <v>296</v>
      </c>
      <c r="R44" s="150"/>
      <c r="V44" s="2" t="s">
        <v>369</v>
      </c>
      <c r="W44" s="6">
        <v>10</v>
      </c>
      <c r="X44" s="6">
        <v>31</v>
      </c>
      <c r="AE44" t="s">
        <v>147</v>
      </c>
      <c r="AF44" t="s">
        <v>199</v>
      </c>
      <c r="AG44" s="8">
        <v>204.52670993051288</v>
      </c>
      <c r="AH44" s="6">
        <v>80</v>
      </c>
      <c r="AK44" t="s">
        <v>147</v>
      </c>
      <c r="AL44" t="s">
        <v>174</v>
      </c>
      <c r="AM44" s="6">
        <v>504.7503015681545</v>
      </c>
      <c r="AN44" s="6">
        <v>402</v>
      </c>
      <c r="AW44" s="351" t="s">
        <v>249</v>
      </c>
      <c r="AX44" s="338">
        <v>60</v>
      </c>
      <c r="AY44" s="338">
        <v>395.7918973835371</v>
      </c>
      <c r="AZ44" s="11">
        <f t="shared" si="23"/>
        <v>0.1515948163584</v>
      </c>
      <c r="BQ44" t="s">
        <v>147</v>
      </c>
      <c r="BR44" t="s">
        <v>178</v>
      </c>
      <c r="BS44" s="6">
        <v>28</v>
      </c>
      <c r="BT44" s="6">
        <v>16</v>
      </c>
      <c r="BU44" s="16">
        <v>173.92087358544913</v>
      </c>
      <c r="BV44" s="6">
        <v>307.42090448259552</v>
      </c>
      <c r="CF44" s="2" t="s">
        <v>147</v>
      </c>
      <c r="CG44" s="2" t="s">
        <v>199</v>
      </c>
      <c r="CH44" s="8">
        <v>94</v>
      </c>
      <c r="CI44" s="8">
        <v>127</v>
      </c>
      <c r="CJ44" s="8">
        <v>427.08474189520189</v>
      </c>
    </row>
    <row r="45" spans="1:88" x14ac:dyDescent="0.25">
      <c r="A45" s="2" t="s">
        <v>125</v>
      </c>
      <c r="B45" s="6">
        <v>13</v>
      </c>
      <c r="C45" s="6">
        <v>27</v>
      </c>
      <c r="F45" s="8"/>
      <c r="G45" s="8"/>
      <c r="K45" s="2" t="s">
        <v>415</v>
      </c>
      <c r="L45" s="6">
        <v>72</v>
      </c>
      <c r="M45" s="6">
        <v>0</v>
      </c>
      <c r="O45" s="2" t="s">
        <v>19</v>
      </c>
      <c r="P45" s="6">
        <v>9</v>
      </c>
      <c r="Q45" s="151" t="s">
        <v>12</v>
      </c>
      <c r="R45" s="152">
        <f>IFERROR(VLOOKUP($Q45,$O$45:$P$56,2,FALSE),0)</f>
        <v>0</v>
      </c>
      <c r="V45" s="2" t="s">
        <v>370</v>
      </c>
      <c r="W45" s="6">
        <v>31</v>
      </c>
      <c r="X45" s="6">
        <v>31</v>
      </c>
      <c r="AE45" t="s">
        <v>147</v>
      </c>
      <c r="AF45" t="s">
        <v>215</v>
      </c>
      <c r="AG45" s="8">
        <v>65.338251413909433</v>
      </c>
      <c r="AH45" s="6">
        <v>61</v>
      </c>
      <c r="AK45" t="s">
        <v>147</v>
      </c>
      <c r="AL45" t="s">
        <v>178</v>
      </c>
      <c r="AM45" s="6">
        <v>147.22086740601983</v>
      </c>
      <c r="AN45" s="6">
        <v>20</v>
      </c>
      <c r="AW45" s="351" t="s">
        <v>125</v>
      </c>
      <c r="AX45" s="338">
        <v>13</v>
      </c>
      <c r="AY45" s="338">
        <v>39.298880954356079</v>
      </c>
      <c r="AZ45" s="11">
        <f t="shared" si="23"/>
        <v>0.33079822336668896</v>
      </c>
      <c r="BQ45" t="s">
        <v>147</v>
      </c>
      <c r="BR45" t="s">
        <v>179</v>
      </c>
      <c r="BS45" s="6">
        <v>34</v>
      </c>
      <c r="BT45" s="6">
        <v>86</v>
      </c>
      <c r="BU45" s="16">
        <v>727.33765985185175</v>
      </c>
      <c r="BV45" s="6">
        <v>1285.6352239172388</v>
      </c>
      <c r="CF45" s="2" t="s">
        <v>147</v>
      </c>
      <c r="CG45" s="2" t="s">
        <v>215</v>
      </c>
      <c r="CH45" s="8">
        <v>69</v>
      </c>
      <c r="CI45" s="8">
        <v>70</v>
      </c>
      <c r="CJ45" s="8">
        <v>136.43680207085873</v>
      </c>
    </row>
    <row r="46" spans="1:88" x14ac:dyDescent="0.25">
      <c r="A46" s="2" t="s">
        <v>196</v>
      </c>
      <c r="B46" s="6">
        <v>12</v>
      </c>
      <c r="C46" s="6">
        <v>15</v>
      </c>
      <c r="F46" s="8"/>
      <c r="G46" s="8"/>
      <c r="K46" s="2" t="s">
        <v>354</v>
      </c>
      <c r="L46" s="6">
        <v>71</v>
      </c>
      <c r="M46" s="6">
        <v>106</v>
      </c>
      <c r="O46" s="2" t="s">
        <v>10</v>
      </c>
      <c r="P46" s="6">
        <v>9</v>
      </c>
      <c r="Q46" s="153" t="s">
        <v>13</v>
      </c>
      <c r="R46" s="154">
        <f t="shared" ref="R46:R56" si="38">IFERROR(VLOOKUP($Q46,$O$45:$P$56,2,FALSE),0)</f>
        <v>0</v>
      </c>
      <c r="V46" s="2" t="s">
        <v>371</v>
      </c>
      <c r="W46" s="6">
        <v>42</v>
      </c>
      <c r="X46" s="6">
        <v>30</v>
      </c>
      <c r="AE46" t="s">
        <v>147</v>
      </c>
      <c r="AF46" t="s">
        <v>221</v>
      </c>
      <c r="AG46" s="8">
        <v>291.16525934861284</v>
      </c>
      <c r="AH46" s="6">
        <v>214</v>
      </c>
      <c r="AK46" t="s">
        <v>147</v>
      </c>
      <c r="AL46" t="s">
        <v>179</v>
      </c>
      <c r="AM46" s="6">
        <v>615.67814703877423</v>
      </c>
      <c r="AN46" s="6">
        <v>23</v>
      </c>
      <c r="AW46" s="351" t="s">
        <v>230</v>
      </c>
      <c r="AX46" s="338">
        <v>21</v>
      </c>
      <c r="AY46" s="338">
        <v>51.820950511317008</v>
      </c>
      <c r="AZ46" s="11">
        <f t="shared" si="23"/>
        <v>0.40524150546821558</v>
      </c>
      <c r="BQ46" t="s">
        <v>147</v>
      </c>
      <c r="BR46" t="s">
        <v>183</v>
      </c>
      <c r="BS46" s="6">
        <v>65</v>
      </c>
      <c r="BT46" s="6">
        <v>27</v>
      </c>
      <c r="BU46" s="16">
        <v>624.01326899879382</v>
      </c>
      <c r="BV46" s="6">
        <v>1103</v>
      </c>
      <c r="CF46" s="2" t="s">
        <v>147</v>
      </c>
      <c r="CG46" s="2" t="s">
        <v>221</v>
      </c>
      <c r="CH46" s="8">
        <v>236</v>
      </c>
      <c r="CI46" s="8">
        <v>476</v>
      </c>
      <c r="CJ46" s="8">
        <v>608</v>
      </c>
    </row>
    <row r="47" spans="1:88" x14ac:dyDescent="0.25">
      <c r="A47" s="2" t="s">
        <v>10</v>
      </c>
      <c r="B47" s="6">
        <v>4564</v>
      </c>
      <c r="C47" s="6">
        <v>3714</v>
      </c>
      <c r="F47" s="8"/>
      <c r="G47" s="8"/>
      <c r="K47" s="2" t="s">
        <v>356</v>
      </c>
      <c r="L47" s="6">
        <v>70</v>
      </c>
      <c r="M47" s="6">
        <v>80</v>
      </c>
      <c r="Q47" s="153" t="s">
        <v>14</v>
      </c>
      <c r="R47" s="154">
        <f t="shared" si="38"/>
        <v>0</v>
      </c>
      <c r="V47" s="2" t="s">
        <v>372</v>
      </c>
      <c r="W47" s="6">
        <v>29</v>
      </c>
      <c r="X47" s="6">
        <v>29</v>
      </c>
      <c r="AE47" t="s">
        <v>147</v>
      </c>
      <c r="AF47" t="s">
        <v>230</v>
      </c>
      <c r="AG47" s="8">
        <v>24.816546867301394</v>
      </c>
      <c r="AH47" s="6">
        <v>18</v>
      </c>
      <c r="AK47" t="s">
        <v>147</v>
      </c>
      <c r="AL47" t="s">
        <v>183</v>
      </c>
      <c r="AM47" s="6">
        <v>528.21592279855258</v>
      </c>
      <c r="AN47" s="6">
        <v>45</v>
      </c>
      <c r="AW47" s="351" t="s">
        <v>134</v>
      </c>
      <c r="AX47" s="338">
        <v>330</v>
      </c>
      <c r="AY47" s="338">
        <v>2064</v>
      </c>
      <c r="AZ47" s="11">
        <f t="shared" si="23"/>
        <v>0.15988372093023256</v>
      </c>
      <c r="BQ47" t="s">
        <v>147</v>
      </c>
      <c r="BR47" t="s">
        <v>196</v>
      </c>
      <c r="BS47" s="6">
        <v>12</v>
      </c>
      <c r="BT47" s="6">
        <v>20</v>
      </c>
      <c r="BU47" s="16">
        <v>22.233021915069969</v>
      </c>
      <c r="BV47" s="6">
        <v>39.298880954356079</v>
      </c>
      <c r="CF47" s="2" t="s">
        <v>147</v>
      </c>
      <c r="CG47" s="2" t="s">
        <v>230</v>
      </c>
      <c r="CH47" s="8">
        <v>21</v>
      </c>
      <c r="CI47" s="8">
        <v>15</v>
      </c>
      <c r="CJ47" s="8">
        <v>51.820950511317008</v>
      </c>
    </row>
    <row r="48" spans="1:88" x14ac:dyDescent="0.25">
      <c r="F48" s="8"/>
      <c r="G48" s="8"/>
      <c r="K48" s="2" t="s">
        <v>416</v>
      </c>
      <c r="L48" s="6">
        <v>69</v>
      </c>
      <c r="M48" s="6">
        <v>30</v>
      </c>
      <c r="Q48" s="153" t="s">
        <v>15</v>
      </c>
      <c r="R48" s="154">
        <f t="shared" si="38"/>
        <v>0</v>
      </c>
      <c r="V48" s="2" t="s">
        <v>373</v>
      </c>
      <c r="W48" s="6">
        <v>21</v>
      </c>
      <c r="X48" s="6">
        <v>27</v>
      </c>
      <c r="AE48" t="s">
        <v>147</v>
      </c>
      <c r="AF48" t="s">
        <v>245</v>
      </c>
      <c r="AG48" s="8">
        <v>188.19850107212747</v>
      </c>
      <c r="AH48" s="6">
        <v>140</v>
      </c>
      <c r="AK48" t="s">
        <v>147</v>
      </c>
      <c r="AL48" t="s">
        <v>196</v>
      </c>
      <c r="AM48" s="6">
        <v>18.819850107212744</v>
      </c>
      <c r="AN48" s="6">
        <v>12</v>
      </c>
      <c r="AW48" s="351" t="s">
        <v>174</v>
      </c>
      <c r="AX48" s="338">
        <v>475</v>
      </c>
      <c r="AY48" s="338">
        <v>1054</v>
      </c>
      <c r="AZ48" s="11">
        <f t="shared" si="23"/>
        <v>0.45066413662239091</v>
      </c>
      <c r="BQ48" t="s">
        <v>147</v>
      </c>
      <c r="BR48" t="s">
        <v>197</v>
      </c>
      <c r="BS48" s="6">
        <v>95</v>
      </c>
      <c r="BT48" s="6">
        <v>182</v>
      </c>
      <c r="BU48" s="16">
        <v>581.01688781664666</v>
      </c>
      <c r="BV48" s="6">
        <v>1027</v>
      </c>
      <c r="CF48" s="2" t="s">
        <v>147</v>
      </c>
      <c r="CG48" s="2" t="s">
        <v>245</v>
      </c>
      <c r="CH48" s="8">
        <v>159</v>
      </c>
      <c r="CI48" s="8">
        <v>214</v>
      </c>
      <c r="CJ48" s="8">
        <v>392.98880954356082</v>
      </c>
    </row>
    <row r="49" spans="6:88" x14ac:dyDescent="0.25">
      <c r="F49" s="8"/>
      <c r="G49" s="8"/>
      <c r="K49" s="2" t="s">
        <v>360</v>
      </c>
      <c r="L49" s="6">
        <v>65</v>
      </c>
      <c r="M49" s="6">
        <v>67</v>
      </c>
      <c r="Q49" s="153" t="s">
        <v>16</v>
      </c>
      <c r="R49" s="154">
        <f t="shared" si="38"/>
        <v>0</v>
      </c>
      <c r="V49" s="2" t="s">
        <v>374</v>
      </c>
      <c r="W49" s="6">
        <v>13</v>
      </c>
      <c r="X49" s="6">
        <v>27</v>
      </c>
      <c r="AE49" t="s">
        <v>147</v>
      </c>
      <c r="AF49" t="s">
        <v>246</v>
      </c>
      <c r="AG49" s="8">
        <v>341.49726450003857</v>
      </c>
      <c r="AH49" s="6">
        <v>124</v>
      </c>
      <c r="AK49" t="s">
        <v>147</v>
      </c>
      <c r="AL49" t="s">
        <v>197</v>
      </c>
      <c r="AM49" s="6">
        <v>491.82026537997598</v>
      </c>
      <c r="AN49" s="6">
        <v>70</v>
      </c>
      <c r="AW49" s="351" t="s">
        <v>19</v>
      </c>
      <c r="AX49" s="338">
        <v>550</v>
      </c>
      <c r="AY49" s="338">
        <v>3022</v>
      </c>
      <c r="AZ49" s="11">
        <f t="shared" si="23"/>
        <v>0.18199867637326275</v>
      </c>
      <c r="BQ49" t="s">
        <v>147</v>
      </c>
      <c r="BR49" t="s">
        <v>198</v>
      </c>
      <c r="BS49" s="6">
        <v>367</v>
      </c>
      <c r="BT49" s="6">
        <v>685</v>
      </c>
      <c r="BU49" s="16">
        <v>1284.2340168878168</v>
      </c>
      <c r="BV49" s="6">
        <v>2270</v>
      </c>
      <c r="CF49" s="2" t="s">
        <v>147</v>
      </c>
      <c r="CG49" s="2" t="s">
        <v>246</v>
      </c>
      <c r="CH49" s="8">
        <v>155</v>
      </c>
      <c r="CI49" s="8">
        <v>239</v>
      </c>
      <c r="CJ49" s="8">
        <v>713.10134073181848</v>
      </c>
    </row>
    <row r="50" spans="6:88" x14ac:dyDescent="0.25">
      <c r="F50" s="8"/>
      <c r="G50" s="8"/>
      <c r="K50" s="2" t="s">
        <v>358</v>
      </c>
      <c r="L50" s="6">
        <v>65</v>
      </c>
      <c r="M50" s="6">
        <v>70</v>
      </c>
      <c r="Q50" s="153" t="s">
        <v>17</v>
      </c>
      <c r="R50" s="154">
        <f t="shared" si="38"/>
        <v>0</v>
      </c>
      <c r="V50" s="2" t="s">
        <v>376</v>
      </c>
      <c r="W50" s="6">
        <v>30</v>
      </c>
      <c r="X50" s="6">
        <v>26</v>
      </c>
      <c r="AE50" t="s">
        <v>147</v>
      </c>
      <c r="AF50" t="s">
        <v>247</v>
      </c>
      <c r="AG50" s="8">
        <v>106.57927615956972</v>
      </c>
      <c r="AH50" s="6">
        <v>20</v>
      </c>
      <c r="AK50" t="s">
        <v>147</v>
      </c>
      <c r="AL50" t="s">
        <v>198</v>
      </c>
      <c r="AM50" s="6">
        <v>1087.0808202653802</v>
      </c>
      <c r="AN50" s="6">
        <v>318</v>
      </c>
      <c r="AW50" s="351" t="s">
        <v>221</v>
      </c>
      <c r="AX50" s="338">
        <v>236</v>
      </c>
      <c r="AY50" s="338">
        <v>608</v>
      </c>
      <c r="AZ50" s="11">
        <f t="shared" si="23"/>
        <v>0.38815789473684209</v>
      </c>
      <c r="BQ50" t="s">
        <v>147</v>
      </c>
      <c r="BR50" t="s">
        <v>199</v>
      </c>
      <c r="BS50" s="6">
        <v>94</v>
      </c>
      <c r="BT50" s="6">
        <v>127</v>
      </c>
      <c r="BU50" s="16">
        <v>241.61971525796105</v>
      </c>
      <c r="BV50" s="6">
        <v>427.08474189520189</v>
      </c>
      <c r="CF50" s="2" t="s">
        <v>147</v>
      </c>
      <c r="CG50" s="2" t="s">
        <v>247</v>
      </c>
      <c r="CH50" s="8">
        <v>27</v>
      </c>
      <c r="CI50" s="8">
        <v>49</v>
      </c>
      <c r="CJ50" s="8">
        <v>222.5547101669604</v>
      </c>
    </row>
    <row r="51" spans="6:88" x14ac:dyDescent="0.25">
      <c r="F51" s="8"/>
      <c r="G51" s="8"/>
      <c r="K51" s="2" t="s">
        <v>361</v>
      </c>
      <c r="L51" s="6">
        <v>62</v>
      </c>
      <c r="M51" s="6">
        <v>64</v>
      </c>
      <c r="Q51" s="153" t="s">
        <v>18</v>
      </c>
      <c r="R51" s="154">
        <f t="shared" si="38"/>
        <v>0</v>
      </c>
      <c r="V51" s="2" t="s">
        <v>375</v>
      </c>
      <c r="W51" s="6">
        <v>47</v>
      </c>
      <c r="X51" s="6">
        <v>26</v>
      </c>
      <c r="AE51" t="s">
        <v>147</v>
      </c>
      <c r="AF51" t="s">
        <v>248</v>
      </c>
      <c r="AG51" s="8">
        <v>107.71819980806906</v>
      </c>
      <c r="AH51" s="6">
        <v>51</v>
      </c>
      <c r="AK51" t="s">
        <v>147</v>
      </c>
      <c r="AL51" t="s">
        <v>199</v>
      </c>
      <c r="AM51" s="6">
        <v>204.52670993051288</v>
      </c>
      <c r="AN51" s="6">
        <v>80</v>
      </c>
      <c r="AW51" s="351" t="s">
        <v>10</v>
      </c>
      <c r="AX51" s="338">
        <v>5114</v>
      </c>
      <c r="AY51" s="338">
        <v>3066.6070940747331</v>
      </c>
      <c r="AZ51" s="11">
        <f t="shared" si="23"/>
        <v>1.6676410909898496</v>
      </c>
      <c r="BQ51" t="s">
        <v>147</v>
      </c>
      <c r="BR51" t="s">
        <v>215</v>
      </c>
      <c r="BS51" s="6">
        <v>69</v>
      </c>
      <c r="BT51" s="6">
        <v>70</v>
      </c>
      <c r="BU51" s="16">
        <v>77.188009856734325</v>
      </c>
      <c r="BV51" s="6">
        <v>136.43680207085873</v>
      </c>
      <c r="CF51" s="2" t="s">
        <v>147</v>
      </c>
      <c r="CG51" s="2" t="s">
        <v>248</v>
      </c>
      <c r="CH51" s="8">
        <v>65</v>
      </c>
      <c r="CI51" s="8">
        <v>130</v>
      </c>
      <c r="CJ51" s="8">
        <v>224.93296634984694</v>
      </c>
    </row>
    <row r="52" spans="6:88" x14ac:dyDescent="0.25">
      <c r="F52" s="8"/>
      <c r="G52" s="8"/>
      <c r="K52" s="2" t="s">
        <v>417</v>
      </c>
      <c r="L52" s="6">
        <v>60</v>
      </c>
      <c r="M52" s="6">
        <v>0</v>
      </c>
      <c r="Q52" s="153" t="s">
        <v>19</v>
      </c>
      <c r="R52" s="154">
        <f t="shared" si="38"/>
        <v>9</v>
      </c>
      <c r="V52" s="2" t="s">
        <v>377</v>
      </c>
      <c r="W52" s="6">
        <v>47</v>
      </c>
      <c r="X52" s="6">
        <v>25</v>
      </c>
      <c r="AE52" t="s">
        <v>147</v>
      </c>
      <c r="AF52" t="s">
        <v>249</v>
      </c>
      <c r="AG52" s="8">
        <v>189.54087245025843</v>
      </c>
      <c r="AH52" s="6">
        <v>45</v>
      </c>
      <c r="AK52" t="s">
        <v>147</v>
      </c>
      <c r="AL52" t="s">
        <v>215</v>
      </c>
      <c r="AM52" s="6">
        <v>65.338251413909433</v>
      </c>
      <c r="AN52" s="6">
        <v>61</v>
      </c>
      <c r="AZ52" s="11" t="e">
        <f t="shared" si="23"/>
        <v>#DIV/0!</v>
      </c>
      <c r="BQ52" t="s">
        <v>147</v>
      </c>
      <c r="BR52" t="s">
        <v>221</v>
      </c>
      <c r="BS52" s="6">
        <v>236</v>
      </c>
      <c r="BT52" s="6">
        <v>476</v>
      </c>
      <c r="BU52" s="16">
        <v>343.9710494571774</v>
      </c>
      <c r="BV52" s="6">
        <v>608</v>
      </c>
      <c r="CF52" s="2" t="s">
        <v>147</v>
      </c>
      <c r="CG52" s="2" t="s">
        <v>249</v>
      </c>
      <c r="CH52" s="8">
        <v>60</v>
      </c>
      <c r="CI52" s="8">
        <v>144</v>
      </c>
      <c r="CJ52" s="8">
        <v>395.7918973835371</v>
      </c>
    </row>
    <row r="53" spans="6:88" x14ac:dyDescent="0.25">
      <c r="F53" s="8"/>
      <c r="G53" s="8"/>
      <c r="K53" s="2" t="s">
        <v>418</v>
      </c>
      <c r="L53" s="6">
        <v>60</v>
      </c>
      <c r="M53" s="6">
        <v>0</v>
      </c>
      <c r="Q53" s="153" t="s">
        <v>20</v>
      </c>
      <c r="R53" s="154">
        <f t="shared" si="38"/>
        <v>0</v>
      </c>
      <c r="V53" s="2" t="s">
        <v>380</v>
      </c>
      <c r="W53" s="6">
        <v>11</v>
      </c>
      <c r="X53" s="6">
        <v>21</v>
      </c>
      <c r="AE53" t="s">
        <v>147</v>
      </c>
      <c r="AF53" t="s">
        <v>353</v>
      </c>
      <c r="AG53" s="8">
        <v>0</v>
      </c>
      <c r="AH53" s="6">
        <v>58</v>
      </c>
      <c r="AK53" t="s">
        <v>147</v>
      </c>
      <c r="AL53" t="s">
        <v>221</v>
      </c>
      <c r="AM53" s="6">
        <v>291.16525934861284</v>
      </c>
      <c r="AN53" s="6">
        <v>214</v>
      </c>
      <c r="AZ53" s="11" t="e">
        <f t="shared" si="23"/>
        <v>#DIV/0!</v>
      </c>
      <c r="BQ53" t="s">
        <v>147</v>
      </c>
      <c r="BR53" t="s">
        <v>230</v>
      </c>
      <c r="BS53" s="6">
        <v>21</v>
      </c>
      <c r="BT53" s="6">
        <v>15</v>
      </c>
      <c r="BU53" s="16">
        <v>29.317280807970665</v>
      </c>
      <c r="BV53" s="6">
        <v>51.820950511317008</v>
      </c>
      <c r="CF53" s="2" t="s">
        <v>10</v>
      </c>
      <c r="CH53" s="8">
        <v>2986</v>
      </c>
      <c r="CI53" s="8">
        <v>4843</v>
      </c>
      <c r="CJ53" s="8">
        <v>3459.3519205221401</v>
      </c>
    </row>
    <row r="54" spans="6:88" x14ac:dyDescent="0.25">
      <c r="F54" s="8"/>
      <c r="G54" s="8"/>
      <c r="K54" s="2" t="s">
        <v>357</v>
      </c>
      <c r="L54" s="6">
        <v>60</v>
      </c>
      <c r="M54" s="6">
        <v>74</v>
      </c>
      <c r="Q54" s="153" t="s">
        <v>21</v>
      </c>
      <c r="R54" s="154">
        <f t="shared" si="38"/>
        <v>0</v>
      </c>
      <c r="V54" s="2" t="s">
        <v>378</v>
      </c>
      <c r="W54" s="6">
        <v>18</v>
      </c>
      <c r="X54" s="6">
        <v>21</v>
      </c>
      <c r="AE54" t="s">
        <v>10</v>
      </c>
      <c r="AG54" s="8">
        <v>1624.1665039940515</v>
      </c>
      <c r="AH54" s="6">
        <v>2584</v>
      </c>
      <c r="AK54" t="s">
        <v>147</v>
      </c>
      <c r="AL54" t="s">
        <v>230</v>
      </c>
      <c r="AM54" s="6">
        <v>24.816546867301394</v>
      </c>
      <c r="AN54" s="6">
        <v>18</v>
      </c>
      <c r="AZ54" s="11" t="e">
        <f t="shared" si="23"/>
        <v>#DIV/0!</v>
      </c>
      <c r="BQ54" t="s">
        <v>147</v>
      </c>
      <c r="BR54" t="s">
        <v>245</v>
      </c>
      <c r="BS54" s="6">
        <v>159</v>
      </c>
      <c r="BT54" s="6">
        <v>214</v>
      </c>
      <c r="BU54" s="16">
        <v>222.33021915069969</v>
      </c>
      <c r="BV54" s="6">
        <v>392.98880954356082</v>
      </c>
    </row>
    <row r="55" spans="6:88" x14ac:dyDescent="0.25">
      <c r="F55" s="8"/>
      <c r="G55" s="8"/>
      <c r="K55" s="2" t="s">
        <v>363</v>
      </c>
      <c r="L55" s="6">
        <v>50</v>
      </c>
      <c r="M55" s="6">
        <v>47</v>
      </c>
      <c r="Q55" s="153" t="s">
        <v>22</v>
      </c>
      <c r="R55" s="154">
        <f t="shared" si="38"/>
        <v>0</v>
      </c>
      <c r="V55" s="2" t="s">
        <v>379</v>
      </c>
      <c r="W55" s="6">
        <v>31</v>
      </c>
      <c r="X55" s="6">
        <v>21</v>
      </c>
      <c r="AK55" t="s">
        <v>147</v>
      </c>
      <c r="AL55" t="s">
        <v>245</v>
      </c>
      <c r="AM55" s="6">
        <v>188.19850107212747</v>
      </c>
      <c r="AN55" s="6">
        <v>140</v>
      </c>
      <c r="AZ55" s="11" t="e">
        <f t="shared" si="23"/>
        <v>#DIV/0!</v>
      </c>
      <c r="BQ55" t="s">
        <v>147</v>
      </c>
      <c r="BR55" t="s">
        <v>246</v>
      </c>
      <c r="BS55" s="6">
        <v>155</v>
      </c>
      <c r="BT55" s="6">
        <v>239</v>
      </c>
      <c r="BU55" s="16">
        <v>403.43127720533522</v>
      </c>
      <c r="BV55" s="6">
        <v>713.10134073181848</v>
      </c>
    </row>
    <row r="56" spans="6:88" x14ac:dyDescent="0.25">
      <c r="F56" s="8"/>
      <c r="G56" s="8"/>
      <c r="K56" s="2" t="s">
        <v>367</v>
      </c>
      <c r="L56" s="6">
        <v>47</v>
      </c>
      <c r="M56" s="6">
        <v>37</v>
      </c>
      <c r="Q56" s="153" t="s">
        <v>61</v>
      </c>
      <c r="R56" s="154">
        <f t="shared" si="38"/>
        <v>0</v>
      </c>
      <c r="V56" s="2" t="s">
        <v>381</v>
      </c>
      <c r="W56" s="6">
        <v>14</v>
      </c>
      <c r="X56" s="6">
        <v>18</v>
      </c>
      <c r="AK56" t="s">
        <v>147</v>
      </c>
      <c r="AL56" t="s">
        <v>246</v>
      </c>
      <c r="AM56" s="6">
        <v>341.49726450003857</v>
      </c>
      <c r="AN56" s="6">
        <v>124</v>
      </c>
      <c r="AZ56" s="11" t="e">
        <f t="shared" si="23"/>
        <v>#DIV/0!</v>
      </c>
      <c r="BQ56" t="s">
        <v>147</v>
      </c>
      <c r="BR56" t="s">
        <v>247</v>
      </c>
      <c r="BS56" s="6">
        <v>27</v>
      </c>
      <c r="BT56" s="6">
        <v>49</v>
      </c>
      <c r="BU56" s="16">
        <v>125.9085151608015</v>
      </c>
      <c r="BV56" s="6">
        <v>222.5547101669604</v>
      </c>
    </row>
    <row r="57" spans="6:88" ht="15.75" thickBot="1" x14ac:dyDescent="0.3">
      <c r="F57" s="8"/>
      <c r="G57" s="8"/>
      <c r="K57" s="2" t="s">
        <v>375</v>
      </c>
      <c r="L57" s="6">
        <v>47</v>
      </c>
      <c r="M57" s="6">
        <v>26</v>
      </c>
      <c r="Q57" s="155" t="s">
        <v>10</v>
      </c>
      <c r="R57" s="156">
        <f>SUM(R45:R56)</f>
        <v>9</v>
      </c>
      <c r="V57" s="2" t="s">
        <v>382</v>
      </c>
      <c r="W57" s="6">
        <v>1</v>
      </c>
      <c r="X57" s="6">
        <v>17</v>
      </c>
      <c r="AK57" t="s">
        <v>147</v>
      </c>
      <c r="AL57" t="s">
        <v>247</v>
      </c>
      <c r="AM57" s="6">
        <v>106.57927615956972</v>
      </c>
      <c r="AN57" s="6">
        <v>20</v>
      </c>
      <c r="AZ57" s="11" t="e">
        <f t="shared" si="23"/>
        <v>#DIV/0!</v>
      </c>
      <c r="BQ57" t="s">
        <v>147</v>
      </c>
      <c r="BR57" t="s">
        <v>248</v>
      </c>
      <c r="BS57" s="6">
        <v>65</v>
      </c>
      <c r="BT57" s="6">
        <v>130</v>
      </c>
      <c r="BU57" s="16">
        <v>127.25399423169871</v>
      </c>
      <c r="BV57" s="6">
        <v>224.93296634984694</v>
      </c>
    </row>
    <row r="58" spans="6:88" ht="15.75" thickBot="1" x14ac:dyDescent="0.3">
      <c r="F58" s="8"/>
      <c r="G58" s="8"/>
      <c r="K58" s="2" t="s">
        <v>377</v>
      </c>
      <c r="L58" s="6">
        <v>47</v>
      </c>
      <c r="M58" s="6">
        <v>25</v>
      </c>
      <c r="V58" s="2" t="s">
        <v>383</v>
      </c>
      <c r="W58" s="6">
        <v>21</v>
      </c>
      <c r="X58" s="6">
        <v>17</v>
      </c>
      <c r="AK58" t="s">
        <v>147</v>
      </c>
      <c r="AL58" t="s">
        <v>248</v>
      </c>
      <c r="AM58" s="6">
        <v>107.71819980806906</v>
      </c>
      <c r="AN58" s="6">
        <v>51</v>
      </c>
      <c r="AZ58" s="11" t="e">
        <f t="shared" si="23"/>
        <v>#DIV/0!</v>
      </c>
      <c r="BQ58" t="s">
        <v>147</v>
      </c>
      <c r="BR58" t="s">
        <v>249</v>
      </c>
      <c r="BS58" s="6">
        <v>60</v>
      </c>
      <c r="BT58" s="6">
        <v>144</v>
      </c>
      <c r="BU58" s="16">
        <v>223.91604327247157</v>
      </c>
      <c r="BV58" s="6">
        <v>395.7918973835371</v>
      </c>
    </row>
    <row r="59" spans="6:88" ht="15.75" thickBot="1" x14ac:dyDescent="0.3">
      <c r="F59" s="8"/>
      <c r="G59" s="8"/>
      <c r="K59" s="2" t="s">
        <v>419</v>
      </c>
      <c r="L59" s="6">
        <v>46</v>
      </c>
      <c r="M59" s="6">
        <v>0</v>
      </c>
      <c r="V59" s="2" t="s">
        <v>385</v>
      </c>
      <c r="W59" s="6">
        <v>33</v>
      </c>
      <c r="X59" s="6">
        <v>15</v>
      </c>
      <c r="AK59" t="s">
        <v>147</v>
      </c>
      <c r="AL59" t="s">
        <v>249</v>
      </c>
      <c r="AM59" s="6">
        <v>189.54087245025843</v>
      </c>
      <c r="AN59" s="6">
        <v>45</v>
      </c>
      <c r="AZ59" s="11" t="e">
        <f t="shared" si="23"/>
        <v>#DIV/0!</v>
      </c>
      <c r="BA59" s="29">
        <f>IFERROR(($AY59/100)*15,0)</f>
        <v>0</v>
      </c>
      <c r="BB59" s="16">
        <f>BA59-AX59</f>
        <v>0</v>
      </c>
      <c r="BQ59" t="s">
        <v>147</v>
      </c>
      <c r="BR59" t="s">
        <v>353</v>
      </c>
      <c r="BS59" s="6">
        <v>60</v>
      </c>
      <c r="BT59" s="6">
        <v>0</v>
      </c>
      <c r="BU59" s="16">
        <v>0</v>
      </c>
      <c r="BV59" s="6">
        <v>0</v>
      </c>
    </row>
    <row r="60" spans="6:88" x14ac:dyDescent="0.25">
      <c r="F60" s="8"/>
      <c r="G60" s="8"/>
      <c r="K60" s="2" t="s">
        <v>359</v>
      </c>
      <c r="L60" s="6">
        <v>46</v>
      </c>
      <c r="M60" s="6">
        <v>70</v>
      </c>
      <c r="V60" s="2" t="s">
        <v>386</v>
      </c>
      <c r="W60" s="6">
        <v>9</v>
      </c>
      <c r="X60" s="6">
        <v>15</v>
      </c>
      <c r="AK60" t="s">
        <v>147</v>
      </c>
      <c r="AL60" t="s">
        <v>353</v>
      </c>
      <c r="AM60" s="6">
        <v>0</v>
      </c>
      <c r="AN60" s="6">
        <v>58</v>
      </c>
      <c r="AZ60" s="11" t="e">
        <f t="shared" si="23"/>
        <v>#DIV/0!</v>
      </c>
      <c r="BQ60" t="s">
        <v>10</v>
      </c>
      <c r="BS60" s="6">
        <v>5174</v>
      </c>
      <c r="BT60" s="6">
        <v>7516</v>
      </c>
      <c r="BU60" s="16">
        <v>1712.6655839336977</v>
      </c>
      <c r="BV60" s="6">
        <v>3027.2916185096724</v>
      </c>
    </row>
    <row r="61" spans="6:88" x14ac:dyDescent="0.25">
      <c r="F61" s="8"/>
      <c r="G61" s="8"/>
      <c r="K61" s="2" t="s">
        <v>364</v>
      </c>
      <c r="L61" s="6">
        <v>45</v>
      </c>
      <c r="M61" s="6">
        <v>46</v>
      </c>
      <c r="V61" s="2" t="s">
        <v>384</v>
      </c>
      <c r="W61" s="6">
        <v>12</v>
      </c>
      <c r="X61" s="6">
        <v>15</v>
      </c>
      <c r="AK61" t="s">
        <v>10</v>
      </c>
      <c r="AM61" s="6">
        <v>1449.7403770185051</v>
      </c>
      <c r="AN61" s="6">
        <v>4278</v>
      </c>
      <c r="AZ61" s="11" t="e">
        <f t="shared" si="23"/>
        <v>#DIV/0!</v>
      </c>
    </row>
    <row r="62" spans="6:88" x14ac:dyDescent="0.25">
      <c r="F62" s="8"/>
      <c r="G62" s="8"/>
      <c r="K62" s="2" t="s">
        <v>365</v>
      </c>
      <c r="L62" s="6">
        <v>43</v>
      </c>
      <c r="M62" s="6">
        <v>40</v>
      </c>
      <c r="V62" s="2" t="s">
        <v>387</v>
      </c>
      <c r="W62" s="6">
        <v>20</v>
      </c>
      <c r="X62" s="6">
        <v>14</v>
      </c>
      <c r="AZ62" s="11" t="e">
        <f t="shared" si="23"/>
        <v>#DIV/0!</v>
      </c>
    </row>
    <row r="63" spans="6:88" x14ac:dyDescent="0.25">
      <c r="F63" s="8"/>
      <c r="G63" s="8"/>
      <c r="K63" s="2" t="s">
        <v>371</v>
      </c>
      <c r="L63" s="6">
        <v>42</v>
      </c>
      <c r="M63" s="6">
        <v>30</v>
      </c>
      <c r="V63" s="2" t="s">
        <v>388</v>
      </c>
      <c r="W63" s="6">
        <v>13</v>
      </c>
      <c r="X63" s="6">
        <v>14</v>
      </c>
      <c r="AZ63" s="352">
        <f>AX63/SUM(AY24:AY62)</f>
        <v>0</v>
      </c>
    </row>
    <row r="64" spans="6:88" x14ac:dyDescent="0.25">
      <c r="F64" s="8"/>
      <c r="G64" s="8"/>
      <c r="K64" s="2" t="s">
        <v>368</v>
      </c>
      <c r="L64" s="6">
        <v>40</v>
      </c>
      <c r="M64" s="6">
        <v>35</v>
      </c>
      <c r="V64" s="2" t="s">
        <v>389</v>
      </c>
      <c r="W64" s="6">
        <v>14</v>
      </c>
      <c r="X64" s="6">
        <v>13</v>
      </c>
    </row>
    <row r="65" spans="6:24" x14ac:dyDescent="0.25">
      <c r="F65" s="8"/>
      <c r="G65" s="8"/>
      <c r="K65" s="2" t="s">
        <v>420</v>
      </c>
      <c r="L65" s="6">
        <v>37</v>
      </c>
      <c r="M65" s="6">
        <v>0</v>
      </c>
      <c r="V65" s="2" t="s">
        <v>391</v>
      </c>
      <c r="W65" s="6">
        <v>32</v>
      </c>
      <c r="X65" s="6">
        <v>13</v>
      </c>
    </row>
    <row r="66" spans="6:24" x14ac:dyDescent="0.25">
      <c r="F66" s="8"/>
      <c r="G66" s="8"/>
      <c r="K66" s="2" t="s">
        <v>366</v>
      </c>
      <c r="L66" s="6">
        <v>36</v>
      </c>
      <c r="M66" s="6">
        <v>40</v>
      </c>
      <c r="V66" s="2" t="s">
        <v>392</v>
      </c>
      <c r="W66" s="6">
        <v>12</v>
      </c>
      <c r="X66" s="6">
        <v>13</v>
      </c>
    </row>
    <row r="67" spans="6:24" x14ac:dyDescent="0.25">
      <c r="F67" s="8"/>
      <c r="G67" s="8"/>
      <c r="K67" s="2" t="s">
        <v>421</v>
      </c>
      <c r="L67" s="6">
        <v>34</v>
      </c>
      <c r="M67" s="6">
        <v>0</v>
      </c>
      <c r="O67" s="1" t="s">
        <v>270</v>
      </c>
      <c r="P67" s="1" t="s">
        <v>271</v>
      </c>
      <c r="V67" s="2" t="s">
        <v>390</v>
      </c>
      <c r="W67" s="6">
        <v>13</v>
      </c>
      <c r="X67" s="6">
        <v>13</v>
      </c>
    </row>
    <row r="68" spans="6:24" x14ac:dyDescent="0.25">
      <c r="F68" s="8"/>
      <c r="G68" s="8"/>
      <c r="K68" s="2" t="s">
        <v>385</v>
      </c>
      <c r="L68" s="6">
        <v>33</v>
      </c>
      <c r="M68" s="6">
        <v>15</v>
      </c>
      <c r="O68" s="1" t="s">
        <v>0</v>
      </c>
      <c r="P68" t="s">
        <v>272</v>
      </c>
      <c r="Q68" t="s">
        <v>10</v>
      </c>
      <c r="V68" s="2" t="s">
        <v>394</v>
      </c>
      <c r="W68" s="6">
        <v>13</v>
      </c>
      <c r="X68" s="6">
        <v>12</v>
      </c>
    </row>
    <row r="69" spans="6:24" x14ac:dyDescent="0.25">
      <c r="F69" s="8"/>
      <c r="G69" s="8"/>
      <c r="K69" s="2" t="s">
        <v>422</v>
      </c>
      <c r="L69" s="6">
        <v>32</v>
      </c>
      <c r="M69" s="6">
        <v>0</v>
      </c>
      <c r="O69" s="2" t="s">
        <v>6</v>
      </c>
      <c r="P69" s="6">
        <v>78</v>
      </c>
      <c r="Q69" s="6">
        <v>78</v>
      </c>
      <c r="V69" s="2" t="s">
        <v>393</v>
      </c>
      <c r="W69" s="6">
        <v>14</v>
      </c>
      <c r="X69" s="6">
        <v>12</v>
      </c>
    </row>
    <row r="70" spans="6:24" x14ac:dyDescent="0.25">
      <c r="F70" s="8"/>
      <c r="G70" s="8"/>
      <c r="K70" s="2" t="s">
        <v>391</v>
      </c>
      <c r="L70" s="6">
        <v>32</v>
      </c>
      <c r="M70" s="6">
        <v>13</v>
      </c>
      <c r="O70" s="2" t="s">
        <v>10</v>
      </c>
      <c r="P70" s="6">
        <v>78</v>
      </c>
      <c r="Q70" s="6">
        <v>78</v>
      </c>
      <c r="V70" s="2" t="s">
        <v>395</v>
      </c>
      <c r="W70" s="6">
        <v>3</v>
      </c>
      <c r="X70" s="6">
        <v>10</v>
      </c>
    </row>
    <row r="71" spans="6:24" x14ac:dyDescent="0.25">
      <c r="F71" s="8"/>
      <c r="G71" s="8"/>
      <c r="K71" s="2" t="s">
        <v>379</v>
      </c>
      <c r="L71" s="6">
        <v>31</v>
      </c>
      <c r="M71" s="6">
        <v>21</v>
      </c>
      <c r="V71" s="2" t="s">
        <v>397</v>
      </c>
      <c r="W71" s="6">
        <v>21</v>
      </c>
      <c r="X71" s="6">
        <v>9</v>
      </c>
    </row>
    <row r="72" spans="6:24" x14ac:dyDescent="0.25">
      <c r="F72" s="8"/>
      <c r="G72" s="8"/>
      <c r="K72" s="2" t="s">
        <v>370</v>
      </c>
      <c r="L72" s="6">
        <v>31</v>
      </c>
      <c r="M72" s="6">
        <v>31</v>
      </c>
      <c r="V72" s="2" t="s">
        <v>396</v>
      </c>
      <c r="W72" s="6">
        <v>21</v>
      </c>
      <c r="X72" s="6">
        <v>9</v>
      </c>
    </row>
    <row r="73" spans="6:24" x14ac:dyDescent="0.25">
      <c r="F73" s="8"/>
      <c r="G73" s="8"/>
      <c r="K73" s="2" t="s">
        <v>376</v>
      </c>
      <c r="L73" s="6">
        <v>30</v>
      </c>
      <c r="M73" s="6">
        <v>26</v>
      </c>
      <c r="V73" s="2" t="s">
        <v>398</v>
      </c>
      <c r="W73" s="6">
        <v>17</v>
      </c>
      <c r="X73" s="6">
        <v>5</v>
      </c>
    </row>
    <row r="74" spans="6:24" x14ac:dyDescent="0.25">
      <c r="F74" s="8"/>
      <c r="G74" s="8"/>
      <c r="K74" s="2" t="s">
        <v>372</v>
      </c>
      <c r="L74" s="6">
        <v>29</v>
      </c>
      <c r="M74" s="6">
        <v>29</v>
      </c>
      <c r="V74" s="2" t="s">
        <v>399</v>
      </c>
      <c r="W74" s="6">
        <v>13</v>
      </c>
      <c r="X74" s="6">
        <v>0</v>
      </c>
    </row>
    <row r="75" spans="6:24" x14ac:dyDescent="0.25">
      <c r="F75" s="8"/>
      <c r="G75" s="8"/>
      <c r="K75" s="2" t="s">
        <v>423</v>
      </c>
      <c r="L75" s="6">
        <v>28</v>
      </c>
      <c r="M75" s="6">
        <v>0</v>
      </c>
      <c r="V75" s="2" t="s">
        <v>400</v>
      </c>
      <c r="W75" s="6">
        <v>73</v>
      </c>
      <c r="X75" s="6">
        <v>0</v>
      </c>
    </row>
    <row r="76" spans="6:24" x14ac:dyDescent="0.25">
      <c r="F76" s="8"/>
      <c r="G76" s="8"/>
      <c r="K76" s="2" t="s">
        <v>424</v>
      </c>
      <c r="L76" s="6">
        <v>26</v>
      </c>
      <c r="M76" s="6">
        <v>0</v>
      </c>
      <c r="V76" s="2" t="s">
        <v>10</v>
      </c>
      <c r="W76" s="6">
        <v>1501</v>
      </c>
      <c r="X76" s="6">
        <v>1467</v>
      </c>
    </row>
    <row r="77" spans="6:24" x14ac:dyDescent="0.25">
      <c r="F77" s="8"/>
      <c r="G77" s="8"/>
      <c r="K77" s="2" t="s">
        <v>362</v>
      </c>
      <c r="L77" s="6">
        <v>23</v>
      </c>
      <c r="M77" s="6">
        <v>56</v>
      </c>
    </row>
    <row r="78" spans="6:24" x14ac:dyDescent="0.25">
      <c r="F78" s="8"/>
      <c r="G78" s="8"/>
      <c r="K78" s="2" t="s">
        <v>425</v>
      </c>
      <c r="L78" s="6">
        <v>22</v>
      </c>
      <c r="M78" s="6">
        <v>0</v>
      </c>
    </row>
    <row r="79" spans="6:24" x14ac:dyDescent="0.25">
      <c r="F79" s="8"/>
      <c r="G79" s="8"/>
      <c r="K79" s="2" t="s">
        <v>383</v>
      </c>
      <c r="L79" s="6">
        <v>21</v>
      </c>
      <c r="M79" s="6">
        <v>17</v>
      </c>
    </row>
    <row r="80" spans="6:24" x14ac:dyDescent="0.25">
      <c r="F80" s="8"/>
      <c r="G80" s="8"/>
      <c r="K80" s="2" t="s">
        <v>396</v>
      </c>
      <c r="L80" s="6">
        <v>21</v>
      </c>
      <c r="M80" s="6">
        <v>9</v>
      </c>
    </row>
    <row r="81" spans="6:19" x14ac:dyDescent="0.25">
      <c r="F81" s="8"/>
      <c r="G81" s="8"/>
      <c r="K81" s="2" t="s">
        <v>373</v>
      </c>
      <c r="L81" s="6">
        <v>21</v>
      </c>
      <c r="M81" s="6">
        <v>27</v>
      </c>
    </row>
    <row r="82" spans="6:19" x14ac:dyDescent="0.25">
      <c r="F82" s="8"/>
      <c r="G82" s="8"/>
      <c r="K82" s="2" t="s">
        <v>397</v>
      </c>
      <c r="L82" s="6">
        <v>21</v>
      </c>
      <c r="M82" s="6">
        <v>9</v>
      </c>
    </row>
    <row r="83" spans="6:19" x14ac:dyDescent="0.25">
      <c r="F83" s="8"/>
      <c r="G83" s="8"/>
      <c r="K83" s="2" t="s">
        <v>387</v>
      </c>
      <c r="L83" s="6">
        <v>20</v>
      </c>
      <c r="M83" s="6">
        <v>14</v>
      </c>
    </row>
    <row r="84" spans="6:19" x14ac:dyDescent="0.25">
      <c r="F84" s="8"/>
      <c r="G84" s="8"/>
      <c r="K84" s="2" t="s">
        <v>427</v>
      </c>
      <c r="L84" s="6">
        <v>19</v>
      </c>
      <c r="M84" s="6">
        <v>0</v>
      </c>
    </row>
    <row r="85" spans="6:19" ht="15.75" thickBot="1" x14ac:dyDescent="0.3">
      <c r="F85" s="8"/>
      <c r="G85" s="8"/>
      <c r="K85" s="2" t="s">
        <v>426</v>
      </c>
      <c r="L85" s="6">
        <v>19</v>
      </c>
      <c r="M85" s="6">
        <v>0</v>
      </c>
    </row>
    <row r="86" spans="6:19" ht="15.75" thickBot="1" x14ac:dyDescent="0.3">
      <c r="F86" s="8"/>
      <c r="G86" s="8"/>
      <c r="K86" s="2" t="s">
        <v>378</v>
      </c>
      <c r="L86" s="6">
        <v>18</v>
      </c>
      <c r="M86" s="6">
        <v>21</v>
      </c>
      <c r="O86" s="157"/>
      <c r="P86" s="158" t="s">
        <v>273</v>
      </c>
      <c r="Q86" s="158" t="s">
        <v>274</v>
      </c>
      <c r="R86" s="158" t="s">
        <v>275</v>
      </c>
      <c r="S86" s="159" t="s">
        <v>276</v>
      </c>
    </row>
    <row r="87" spans="6:19" x14ac:dyDescent="0.25">
      <c r="F87" s="8"/>
      <c r="G87" s="8"/>
      <c r="K87" s="2" t="s">
        <v>398</v>
      </c>
      <c r="L87" s="6">
        <v>17</v>
      </c>
      <c r="M87" s="6">
        <v>5</v>
      </c>
      <c r="O87" s="160" t="s">
        <v>1</v>
      </c>
      <c r="P87" s="161">
        <f>IFERROR(VLOOKUP($O87,$O$69:$R$82,2,FALSE),0)</f>
        <v>0</v>
      </c>
      <c r="Q87" s="162">
        <f>IFERROR(VLOOKUP($O87,$O$69:$R$82,3,FALSE),0)</f>
        <v>0</v>
      </c>
      <c r="R87" s="162">
        <f>IFERROR(VLOOKUP($O87,$O$69:$R$82,4,FALSE),0)</f>
        <v>0</v>
      </c>
      <c r="S87" s="163">
        <f>SUM(P87:R87)</f>
        <v>0</v>
      </c>
    </row>
    <row r="88" spans="6:19" x14ac:dyDescent="0.25">
      <c r="F88" s="8"/>
      <c r="G88" s="8"/>
      <c r="K88" s="2" t="s">
        <v>381</v>
      </c>
      <c r="L88" s="6">
        <v>14</v>
      </c>
      <c r="M88" s="6">
        <v>18</v>
      </c>
      <c r="O88" s="164" t="s">
        <v>2</v>
      </c>
      <c r="P88" s="165">
        <f t="shared" ref="P88:P100" si="39">IFERROR(VLOOKUP($O88,$O$69:$R$82,2,FALSE),0)</f>
        <v>0</v>
      </c>
      <c r="Q88" s="166">
        <f t="shared" ref="Q88:Q100" si="40">IFERROR(VLOOKUP($O88,$O$69:$R$82,3,FALSE),0)</f>
        <v>0</v>
      </c>
      <c r="R88" s="166">
        <f t="shared" ref="R88:R100" si="41">IFERROR(VLOOKUP($O88,$O$69:$R$82,4,FALSE),0)</f>
        <v>0</v>
      </c>
      <c r="S88" s="167">
        <f t="shared" ref="S88:S101" si="42">SUM(P88:R88)</f>
        <v>0</v>
      </c>
    </row>
    <row r="89" spans="6:19" x14ac:dyDescent="0.25">
      <c r="F89" s="8"/>
      <c r="G89" s="8"/>
      <c r="K89" s="2" t="s">
        <v>393</v>
      </c>
      <c r="L89" s="6">
        <v>14</v>
      </c>
      <c r="M89" s="6">
        <v>12</v>
      </c>
      <c r="O89" s="164" t="s">
        <v>3</v>
      </c>
      <c r="P89" s="165">
        <f t="shared" si="39"/>
        <v>0</v>
      </c>
      <c r="Q89" s="166">
        <f t="shared" si="40"/>
        <v>0</v>
      </c>
      <c r="R89" s="166">
        <f t="shared" si="41"/>
        <v>0</v>
      </c>
      <c r="S89" s="167">
        <f t="shared" si="42"/>
        <v>0</v>
      </c>
    </row>
    <row r="90" spans="6:19" x14ac:dyDescent="0.25">
      <c r="F90" s="8"/>
      <c r="G90" s="8"/>
      <c r="K90" s="2" t="s">
        <v>389</v>
      </c>
      <c r="L90" s="6">
        <v>14</v>
      </c>
      <c r="M90" s="6">
        <v>13</v>
      </c>
      <c r="O90" s="164" t="s">
        <v>4</v>
      </c>
      <c r="P90" s="165">
        <f t="shared" si="39"/>
        <v>0</v>
      </c>
      <c r="Q90" s="166">
        <f t="shared" si="40"/>
        <v>0</v>
      </c>
      <c r="R90" s="166">
        <f t="shared" si="41"/>
        <v>0</v>
      </c>
      <c r="S90" s="167">
        <f t="shared" si="42"/>
        <v>0</v>
      </c>
    </row>
    <row r="91" spans="6:19" x14ac:dyDescent="0.25">
      <c r="F91" s="8"/>
      <c r="G91" s="8"/>
      <c r="K91" s="2" t="s">
        <v>374</v>
      </c>
      <c r="L91" s="6">
        <v>13</v>
      </c>
      <c r="M91" s="6">
        <v>27</v>
      </c>
      <c r="O91" s="164" t="s">
        <v>5</v>
      </c>
      <c r="P91" s="165">
        <f t="shared" si="39"/>
        <v>0</v>
      </c>
      <c r="Q91" s="166">
        <f t="shared" si="40"/>
        <v>0</v>
      </c>
      <c r="R91" s="166">
        <f t="shared" si="41"/>
        <v>0</v>
      </c>
      <c r="S91" s="167">
        <f t="shared" si="42"/>
        <v>0</v>
      </c>
    </row>
    <row r="92" spans="6:19" x14ac:dyDescent="0.25">
      <c r="F92" s="8"/>
      <c r="G92" s="8"/>
      <c r="K92" s="2" t="s">
        <v>388</v>
      </c>
      <c r="L92" s="6">
        <v>13</v>
      </c>
      <c r="M92" s="6">
        <v>14</v>
      </c>
      <c r="O92" s="164" t="s">
        <v>6</v>
      </c>
      <c r="P92" s="165">
        <f t="shared" si="39"/>
        <v>78</v>
      </c>
      <c r="Q92" s="166">
        <f t="shared" si="40"/>
        <v>78</v>
      </c>
      <c r="R92" s="166">
        <f t="shared" si="41"/>
        <v>0</v>
      </c>
      <c r="S92" s="167">
        <f t="shared" si="42"/>
        <v>156</v>
      </c>
    </row>
    <row r="93" spans="6:19" x14ac:dyDescent="0.25">
      <c r="F93" s="8"/>
      <c r="G93" s="8"/>
      <c r="K93" s="2" t="s">
        <v>399</v>
      </c>
      <c r="L93" s="6">
        <v>13</v>
      </c>
      <c r="M93" s="6">
        <v>0</v>
      </c>
      <c r="O93" s="164" t="s">
        <v>7</v>
      </c>
      <c r="P93" s="165">
        <f t="shared" si="39"/>
        <v>0</v>
      </c>
      <c r="Q93" s="166">
        <f t="shared" si="40"/>
        <v>0</v>
      </c>
      <c r="R93" s="166">
        <f t="shared" si="41"/>
        <v>0</v>
      </c>
      <c r="S93" s="167">
        <f t="shared" si="42"/>
        <v>0</v>
      </c>
    </row>
    <row r="94" spans="6:19" x14ac:dyDescent="0.25">
      <c r="F94" s="8"/>
      <c r="G94" s="8"/>
      <c r="K94" s="2" t="s">
        <v>428</v>
      </c>
      <c r="L94" s="6">
        <v>13</v>
      </c>
      <c r="M94" s="6">
        <v>0</v>
      </c>
      <c r="O94" s="164" t="s">
        <v>8</v>
      </c>
      <c r="P94" s="165">
        <f t="shared" si="39"/>
        <v>0</v>
      </c>
      <c r="Q94" s="166">
        <f t="shared" si="40"/>
        <v>0</v>
      </c>
      <c r="R94" s="166">
        <f t="shared" si="41"/>
        <v>0</v>
      </c>
      <c r="S94" s="167">
        <f t="shared" si="42"/>
        <v>0</v>
      </c>
    </row>
    <row r="95" spans="6:19" x14ac:dyDescent="0.25">
      <c r="F95" s="8"/>
      <c r="G95" s="8"/>
      <c r="K95" s="2" t="s">
        <v>390</v>
      </c>
      <c r="L95" s="6">
        <v>13</v>
      </c>
      <c r="M95" s="6">
        <v>13</v>
      </c>
      <c r="O95" s="164" t="s">
        <v>323</v>
      </c>
      <c r="P95" s="165">
        <f t="shared" si="39"/>
        <v>0</v>
      </c>
      <c r="Q95" s="166">
        <f t="shared" si="40"/>
        <v>0</v>
      </c>
      <c r="R95" s="166">
        <f t="shared" si="41"/>
        <v>0</v>
      </c>
      <c r="S95" s="167">
        <f t="shared" si="42"/>
        <v>0</v>
      </c>
    </row>
    <row r="96" spans="6:19" x14ac:dyDescent="0.25">
      <c r="F96" s="8"/>
      <c r="G96" s="8"/>
      <c r="K96" s="2" t="s">
        <v>431</v>
      </c>
      <c r="L96" s="6">
        <v>13</v>
      </c>
      <c r="M96" s="6">
        <v>0</v>
      </c>
      <c r="O96" s="164" t="s">
        <v>324</v>
      </c>
      <c r="P96" s="165">
        <f t="shared" si="39"/>
        <v>0</v>
      </c>
      <c r="Q96" s="166">
        <f t="shared" si="40"/>
        <v>0</v>
      </c>
      <c r="R96" s="166">
        <f t="shared" si="41"/>
        <v>0</v>
      </c>
      <c r="S96" s="167">
        <f t="shared" si="42"/>
        <v>0</v>
      </c>
    </row>
    <row r="97" spans="6:19" x14ac:dyDescent="0.25">
      <c r="F97" s="8"/>
      <c r="G97" s="8"/>
      <c r="K97" s="2" t="s">
        <v>394</v>
      </c>
      <c r="L97" s="6">
        <v>13</v>
      </c>
      <c r="M97" s="6">
        <v>12</v>
      </c>
      <c r="O97" s="164"/>
      <c r="P97" s="165">
        <f t="shared" si="39"/>
        <v>0</v>
      </c>
      <c r="Q97" s="166">
        <f t="shared" si="40"/>
        <v>0</v>
      </c>
      <c r="R97" s="166">
        <f t="shared" si="41"/>
        <v>0</v>
      </c>
      <c r="S97" s="167">
        <f t="shared" si="42"/>
        <v>0</v>
      </c>
    </row>
    <row r="98" spans="6:19" x14ac:dyDescent="0.25">
      <c r="F98" s="8"/>
      <c r="G98" s="8"/>
      <c r="K98" s="2" t="s">
        <v>392</v>
      </c>
      <c r="L98" s="6">
        <v>12</v>
      </c>
      <c r="M98" s="6">
        <v>13</v>
      </c>
      <c r="O98" s="164"/>
      <c r="P98" s="165">
        <f t="shared" si="39"/>
        <v>0</v>
      </c>
      <c r="Q98" s="166">
        <f t="shared" si="40"/>
        <v>0</v>
      </c>
      <c r="R98" s="166">
        <f t="shared" si="41"/>
        <v>0</v>
      </c>
      <c r="S98" s="167">
        <f t="shared" si="42"/>
        <v>0</v>
      </c>
    </row>
    <row r="99" spans="6:19" x14ac:dyDescent="0.25">
      <c r="F99" s="8"/>
      <c r="G99" s="8"/>
      <c r="K99" s="2" t="s">
        <v>429</v>
      </c>
      <c r="L99" s="6">
        <v>12</v>
      </c>
      <c r="M99" s="6">
        <v>0</v>
      </c>
      <c r="O99" s="164"/>
      <c r="P99" s="165">
        <f t="shared" si="39"/>
        <v>0</v>
      </c>
      <c r="Q99" s="166">
        <f t="shared" si="40"/>
        <v>0</v>
      </c>
      <c r="R99" s="166">
        <f t="shared" si="41"/>
        <v>0</v>
      </c>
      <c r="S99" s="167">
        <f t="shared" si="42"/>
        <v>0</v>
      </c>
    </row>
    <row r="100" spans="6:19" x14ac:dyDescent="0.25">
      <c r="F100" s="8"/>
      <c r="G100" s="8"/>
      <c r="K100" s="2" t="s">
        <v>384</v>
      </c>
      <c r="L100" s="6">
        <v>12</v>
      </c>
      <c r="M100" s="6">
        <v>15</v>
      </c>
      <c r="O100" s="164"/>
      <c r="P100" s="165">
        <f t="shared" si="39"/>
        <v>0</v>
      </c>
      <c r="Q100" s="166">
        <f t="shared" si="40"/>
        <v>0</v>
      </c>
      <c r="R100" s="166">
        <f t="shared" si="41"/>
        <v>0</v>
      </c>
      <c r="S100" s="167">
        <f t="shared" si="42"/>
        <v>0</v>
      </c>
    </row>
    <row r="101" spans="6:19" ht="15.75" thickBot="1" x14ac:dyDescent="0.3">
      <c r="F101" s="8"/>
      <c r="G101" s="8"/>
      <c r="K101" s="2" t="s">
        <v>380</v>
      </c>
      <c r="L101" s="6">
        <v>11</v>
      </c>
      <c r="M101" s="6">
        <v>21</v>
      </c>
      <c r="O101" s="168" t="s">
        <v>157</v>
      </c>
      <c r="P101" s="169">
        <f>SUM(P87:P100)</f>
        <v>78</v>
      </c>
      <c r="Q101" s="170">
        <f t="shared" ref="Q101:R101" si="43">SUM(Q87:Q100)</f>
        <v>78</v>
      </c>
      <c r="R101" s="170">
        <f t="shared" si="43"/>
        <v>0</v>
      </c>
      <c r="S101" s="171">
        <f t="shared" si="42"/>
        <v>156</v>
      </c>
    </row>
    <row r="102" spans="6:19" x14ac:dyDescent="0.25">
      <c r="F102" s="8"/>
      <c r="G102" s="8"/>
      <c r="K102" s="2" t="s">
        <v>369</v>
      </c>
      <c r="L102" s="6">
        <v>10</v>
      </c>
      <c r="M102" s="6">
        <v>31</v>
      </c>
    </row>
    <row r="103" spans="6:19" x14ac:dyDescent="0.25">
      <c r="F103" s="8"/>
      <c r="G103" s="8"/>
      <c r="K103" s="2" t="s">
        <v>386</v>
      </c>
      <c r="L103" s="6">
        <v>9</v>
      </c>
      <c r="M103" s="6">
        <v>15</v>
      </c>
    </row>
    <row r="104" spans="6:19" x14ac:dyDescent="0.25">
      <c r="F104" s="8"/>
      <c r="G104" s="8"/>
      <c r="K104" s="2" t="s">
        <v>430</v>
      </c>
      <c r="L104" s="6">
        <v>5</v>
      </c>
      <c r="M104" s="6">
        <v>0</v>
      </c>
    </row>
    <row r="105" spans="6:19" x14ac:dyDescent="0.25">
      <c r="F105" s="8"/>
      <c r="G105" s="8"/>
      <c r="K105" s="2" t="s">
        <v>395</v>
      </c>
      <c r="L105" s="6">
        <v>3</v>
      </c>
      <c r="M105" s="6">
        <v>10</v>
      </c>
    </row>
    <row r="106" spans="6:19" x14ac:dyDescent="0.25">
      <c r="F106" s="8"/>
      <c r="G106" s="8"/>
      <c r="K106" s="2" t="s">
        <v>382</v>
      </c>
      <c r="L106" s="6">
        <v>1</v>
      </c>
      <c r="M106" s="6">
        <v>17</v>
      </c>
    </row>
    <row r="107" spans="6:19" x14ac:dyDescent="0.25">
      <c r="F107" s="8"/>
      <c r="G107" s="8"/>
      <c r="K107" s="2" t="s">
        <v>10</v>
      </c>
      <c r="L107" s="6">
        <v>5174</v>
      </c>
      <c r="M107" s="6">
        <v>3932</v>
      </c>
    </row>
    <row r="108" spans="6:19" x14ac:dyDescent="0.25">
      <c r="F108" s="8"/>
      <c r="G108" s="8"/>
    </row>
    <row r="109" spans="6:19" x14ac:dyDescent="0.25">
      <c r="F109" s="8"/>
      <c r="G109" s="8"/>
    </row>
    <row r="110" spans="6:19" x14ac:dyDescent="0.25">
      <c r="F110" s="8"/>
      <c r="G110" s="8"/>
    </row>
    <row r="111" spans="6:19" x14ac:dyDescent="0.25">
      <c r="F111" s="8"/>
      <c r="G111" s="8"/>
    </row>
    <row r="112" spans="6:19" x14ac:dyDescent="0.25">
      <c r="F112" s="8"/>
      <c r="G112" s="8"/>
    </row>
    <row r="113" spans="6:7" x14ac:dyDescent="0.25">
      <c r="F113" s="8"/>
      <c r="G113" s="8"/>
    </row>
    <row r="114" spans="6:7" x14ac:dyDescent="0.25">
      <c r="F114" s="8"/>
      <c r="G114" s="8"/>
    </row>
    <row r="115" spans="6:7" x14ac:dyDescent="0.25">
      <c r="F115" s="8"/>
      <c r="G115" s="8"/>
    </row>
    <row r="116" spans="6:7" x14ac:dyDescent="0.25">
      <c r="F116" s="8"/>
      <c r="G116" s="8"/>
    </row>
    <row r="117" spans="6:7" x14ac:dyDescent="0.25">
      <c r="F117" s="8"/>
      <c r="G117" s="8"/>
    </row>
    <row r="118" spans="6:7" x14ac:dyDescent="0.25">
      <c r="F118" s="8"/>
      <c r="G118" s="8"/>
    </row>
    <row r="119" spans="6:7" x14ac:dyDescent="0.25">
      <c r="F119" s="8"/>
      <c r="G119" s="8"/>
    </row>
    <row r="120" spans="6:7" x14ac:dyDescent="0.25">
      <c r="F120" s="8"/>
      <c r="G120" s="8"/>
    </row>
    <row r="121" spans="6:7" x14ac:dyDescent="0.25">
      <c r="F121" s="8"/>
      <c r="G121" s="8"/>
    </row>
    <row r="122" spans="6:7" x14ac:dyDescent="0.25">
      <c r="F122" s="8"/>
      <c r="G122" s="8"/>
    </row>
    <row r="123" spans="6:7" x14ac:dyDescent="0.25">
      <c r="F123" s="8"/>
      <c r="G123" s="8"/>
    </row>
    <row r="124" spans="6:7" x14ac:dyDescent="0.25">
      <c r="F124" s="8"/>
      <c r="G124" s="8"/>
    </row>
    <row r="125" spans="6:7" x14ac:dyDescent="0.25">
      <c r="F125" s="8"/>
      <c r="G125" s="8"/>
    </row>
    <row r="126" spans="6:7" x14ac:dyDescent="0.25">
      <c r="F126" s="8"/>
      <c r="G126" s="8"/>
    </row>
    <row r="127" spans="6:7" x14ac:dyDescent="0.25">
      <c r="F127" s="8"/>
      <c r="G127" s="8"/>
    </row>
    <row r="128" spans="6:7" x14ac:dyDescent="0.25">
      <c r="F128" s="8"/>
      <c r="G128" s="8"/>
    </row>
    <row r="129" spans="6:7" x14ac:dyDescent="0.25">
      <c r="F129" s="8"/>
      <c r="G129" s="8"/>
    </row>
    <row r="130" spans="6:7" x14ac:dyDescent="0.25">
      <c r="F130" s="8"/>
      <c r="G130" s="8"/>
    </row>
    <row r="131" spans="6:7" x14ac:dyDescent="0.25">
      <c r="F131" s="8"/>
      <c r="G131" s="8"/>
    </row>
    <row r="132" spans="6:7" x14ac:dyDescent="0.25">
      <c r="F132" s="8"/>
      <c r="G132" s="8"/>
    </row>
    <row r="133" spans="6:7" x14ac:dyDescent="0.25">
      <c r="F133" s="8"/>
      <c r="G133" s="8"/>
    </row>
    <row r="134" spans="6:7" x14ac:dyDescent="0.25">
      <c r="F134" s="8"/>
      <c r="G134" s="8"/>
    </row>
    <row r="135" spans="6:7" x14ac:dyDescent="0.25">
      <c r="F135" s="8"/>
      <c r="G135" s="8"/>
    </row>
    <row r="136" spans="6:7" x14ac:dyDescent="0.25">
      <c r="F136" s="8"/>
      <c r="G136" s="8"/>
    </row>
    <row r="137" spans="6:7" x14ac:dyDescent="0.25">
      <c r="F137" s="8"/>
      <c r="G137" s="8"/>
    </row>
    <row r="138" spans="6:7" x14ac:dyDescent="0.25">
      <c r="F138" s="8"/>
      <c r="G138" s="8"/>
    </row>
    <row r="139" spans="6:7" x14ac:dyDescent="0.25">
      <c r="F139" s="8"/>
      <c r="G139" s="8"/>
    </row>
    <row r="140" spans="6:7" x14ac:dyDescent="0.25">
      <c r="F140" s="8"/>
      <c r="G140" s="8"/>
    </row>
    <row r="141" spans="6:7" x14ac:dyDescent="0.25">
      <c r="F141" s="8"/>
      <c r="G141" s="8"/>
    </row>
    <row r="142" spans="6:7" x14ac:dyDescent="0.25">
      <c r="F142" s="8"/>
      <c r="G142" s="8"/>
    </row>
    <row r="143" spans="6:7" x14ac:dyDescent="0.25">
      <c r="F143" s="8"/>
      <c r="G143" s="8"/>
    </row>
    <row r="144" spans="6:7" x14ac:dyDescent="0.25">
      <c r="F144" s="8"/>
      <c r="G144" s="8"/>
    </row>
    <row r="145" spans="6:7" x14ac:dyDescent="0.25">
      <c r="F145" s="8"/>
      <c r="G145" s="8"/>
    </row>
    <row r="146" spans="6:7" x14ac:dyDescent="0.25">
      <c r="F146" s="8"/>
      <c r="G146" s="8"/>
    </row>
    <row r="147" spans="6:7" x14ac:dyDescent="0.25">
      <c r="F147" s="8"/>
      <c r="G147" s="8"/>
    </row>
    <row r="148" spans="6:7" x14ac:dyDescent="0.25">
      <c r="F148" s="8"/>
      <c r="G148" s="8"/>
    </row>
    <row r="149" spans="6:7" x14ac:dyDescent="0.25">
      <c r="F149" s="8"/>
      <c r="G149" s="8"/>
    </row>
    <row r="150" spans="6:7" x14ac:dyDescent="0.25">
      <c r="F150" s="8"/>
      <c r="G150" s="8"/>
    </row>
    <row r="151" spans="6:7" x14ac:dyDescent="0.25">
      <c r="F151" s="8"/>
      <c r="G151" s="8"/>
    </row>
    <row r="152" spans="6:7" x14ac:dyDescent="0.25">
      <c r="F152" s="8"/>
      <c r="G152" s="8"/>
    </row>
    <row r="153" spans="6:7" x14ac:dyDescent="0.25">
      <c r="F153" s="8"/>
      <c r="G153" s="8"/>
    </row>
    <row r="154" spans="6:7" x14ac:dyDescent="0.25">
      <c r="F154" s="8"/>
      <c r="G154" s="8"/>
    </row>
    <row r="155" spans="6:7" x14ac:dyDescent="0.25">
      <c r="F155" s="8"/>
      <c r="G155" s="8"/>
    </row>
    <row r="156" spans="6:7" x14ac:dyDescent="0.25">
      <c r="F156" s="8"/>
      <c r="G156" s="8"/>
    </row>
    <row r="157" spans="6:7" x14ac:dyDescent="0.25">
      <c r="F157" s="8"/>
      <c r="G157" s="8"/>
    </row>
    <row r="158" spans="6:7" x14ac:dyDescent="0.25">
      <c r="F158" s="8"/>
      <c r="G158" s="8"/>
    </row>
    <row r="159" spans="6:7" x14ac:dyDescent="0.25">
      <c r="F159" s="8"/>
      <c r="G159" s="8"/>
    </row>
    <row r="160" spans="6:7" x14ac:dyDescent="0.25">
      <c r="F160" s="8"/>
      <c r="G160" s="8"/>
    </row>
    <row r="161" spans="6:7" x14ac:dyDescent="0.25">
      <c r="F161" s="8"/>
      <c r="G161" s="8"/>
    </row>
    <row r="162" spans="6:7" x14ac:dyDescent="0.25">
      <c r="F162" s="8"/>
      <c r="G162" s="8"/>
    </row>
    <row r="163" spans="6:7" x14ac:dyDescent="0.25">
      <c r="F163" s="8"/>
      <c r="G163" s="8"/>
    </row>
    <row r="164" spans="6:7" x14ac:dyDescent="0.25">
      <c r="F164" s="8"/>
      <c r="G164" s="8"/>
    </row>
    <row r="165" spans="6:7" x14ac:dyDescent="0.25">
      <c r="F165" s="8"/>
      <c r="G165" s="8"/>
    </row>
    <row r="166" spans="6:7" x14ac:dyDescent="0.25">
      <c r="F166" s="8"/>
      <c r="G166" s="8"/>
    </row>
    <row r="167" spans="6:7" x14ac:dyDescent="0.25">
      <c r="F167" s="8"/>
      <c r="G167" s="8"/>
    </row>
    <row r="168" spans="6:7" x14ac:dyDescent="0.25">
      <c r="F168" s="8"/>
      <c r="G168" s="8"/>
    </row>
    <row r="169" spans="6:7" x14ac:dyDescent="0.25">
      <c r="F169" s="8"/>
      <c r="G169" s="8"/>
    </row>
    <row r="170" spans="6:7" x14ac:dyDescent="0.25">
      <c r="F170" s="8"/>
      <c r="G170" s="8"/>
    </row>
    <row r="171" spans="6:7" x14ac:dyDescent="0.25">
      <c r="F171" s="8"/>
      <c r="G171" s="8"/>
    </row>
    <row r="172" spans="6:7" x14ac:dyDescent="0.25">
      <c r="F172" s="8"/>
      <c r="G172" s="8"/>
    </row>
    <row r="173" spans="6:7" x14ac:dyDescent="0.25">
      <c r="F173" s="8"/>
      <c r="G173" s="8"/>
    </row>
    <row r="174" spans="6:7" x14ac:dyDescent="0.25">
      <c r="F174" s="8"/>
      <c r="G174" s="8"/>
    </row>
    <row r="175" spans="6:7" x14ac:dyDescent="0.25">
      <c r="F175" s="8"/>
      <c r="G175" s="8"/>
    </row>
    <row r="176" spans="6:7" x14ac:dyDescent="0.25">
      <c r="F176" s="8"/>
      <c r="G176" s="8"/>
    </row>
    <row r="177" spans="6:10" x14ac:dyDescent="0.25">
      <c r="F177" s="8"/>
      <c r="G177" s="8"/>
    </row>
    <row r="178" spans="6:10" x14ac:dyDescent="0.25">
      <c r="F178" s="8"/>
      <c r="G178" s="8"/>
    </row>
    <row r="179" spans="6:10" x14ac:dyDescent="0.25">
      <c r="F179" s="8"/>
      <c r="G179" s="8"/>
    </row>
    <row r="180" spans="6:10" x14ac:dyDescent="0.25">
      <c r="F180" s="8"/>
      <c r="G180" s="8"/>
    </row>
    <row r="181" spans="6:10" x14ac:dyDescent="0.25">
      <c r="F181" s="8"/>
      <c r="G181" s="8"/>
    </row>
    <row r="182" spans="6:10" x14ac:dyDescent="0.25">
      <c r="F182" s="8"/>
      <c r="G182" s="8"/>
    </row>
    <row r="183" spans="6:10" x14ac:dyDescent="0.25">
      <c r="F183" s="8"/>
      <c r="G183" s="8"/>
    </row>
    <row r="184" spans="6:10" x14ac:dyDescent="0.25">
      <c r="F184" s="8"/>
      <c r="G184" s="8"/>
    </row>
    <row r="185" spans="6:10" x14ac:dyDescent="0.25">
      <c r="F185" s="8"/>
      <c r="G185" s="8"/>
    </row>
    <row r="186" spans="6:10" x14ac:dyDescent="0.25">
      <c r="F186" s="8"/>
      <c r="G186" s="8"/>
    </row>
    <row r="187" spans="6:10" ht="15.75" thickBot="1" x14ac:dyDescent="0.3">
      <c r="F187" s="8"/>
      <c r="G187" s="8"/>
    </row>
    <row r="188" spans="6:10" ht="15.75" thickBot="1" x14ac:dyDescent="0.3">
      <c r="F188" s="377" t="s">
        <v>302</v>
      </c>
      <c r="G188" s="378"/>
      <c r="H188" s="378"/>
      <c r="I188" s="378"/>
      <c r="J188" s="379"/>
    </row>
    <row r="189" spans="6:10" x14ac:dyDescent="0.25">
      <c r="F189" s="196"/>
      <c r="G189" s="196"/>
      <c r="H189" s="197"/>
      <c r="I189" s="218" t="s">
        <v>150</v>
      </c>
      <c r="J189" s="219" t="s">
        <v>343</v>
      </c>
    </row>
    <row r="190" spans="6:10" x14ac:dyDescent="0.25">
      <c r="F190" s="196"/>
      <c r="G190" s="196"/>
      <c r="H190" s="197"/>
      <c r="I190" s="211">
        <f>I193/G193</f>
        <v>4.2696653325750818E-3</v>
      </c>
      <c r="J190" s="67">
        <f>J193-AI25</f>
        <v>-4.8716794381817134E-5</v>
      </c>
    </row>
    <row r="191" spans="6:10" ht="15.75" thickBot="1" x14ac:dyDescent="0.3">
      <c r="F191" s="196"/>
      <c r="G191" s="196"/>
      <c r="H191" s="197"/>
      <c r="I191" s="212">
        <f>IFERROR(I194/G194,0)</f>
        <v>0.39961776129490034</v>
      </c>
      <c r="J191" s="68">
        <f>IFERROR(J194-AI26,0)</f>
        <v>-1.0901997413928166E-2</v>
      </c>
    </row>
    <row r="192" spans="6:10" ht="15.75" thickBot="1" x14ac:dyDescent="0.3">
      <c r="F192" s="198"/>
      <c r="G192" s="199" t="s">
        <v>148</v>
      </c>
      <c r="H192" s="204" t="s">
        <v>341</v>
      </c>
      <c r="I192" s="210" t="s">
        <v>342</v>
      </c>
      <c r="J192" s="207" t="s">
        <v>344</v>
      </c>
    </row>
    <row r="193" spans="6:18" x14ac:dyDescent="0.25">
      <c r="F193" s="200" t="s">
        <v>146</v>
      </c>
      <c r="G193" s="201">
        <f>IFERROR(SUMIFS(J203:J397,F203:F397,F193),0)</f>
        <v>78694.692400482527</v>
      </c>
      <c r="H193" s="205">
        <f>IFERROR(SUMIFS($H$203:$H$397,$F$203:$F$397,$F193),0)</f>
        <v>425</v>
      </c>
      <c r="I193" s="213">
        <f>IFERROR(SUMIFS($I$203:$I$397,$F$203:$F$397,$F193),0)</f>
        <v>336</v>
      </c>
      <c r="J193" s="208">
        <f>H193/G193</f>
        <v>5.4006183522155053E-3</v>
      </c>
    </row>
    <row r="194" spans="6:18" ht="15.75" thickBot="1" x14ac:dyDescent="0.3">
      <c r="F194" s="202" t="s">
        <v>147</v>
      </c>
      <c r="G194" s="203">
        <f>IFERROR(SUMIFS(J203:J397,F203:F397,F194),0)</f>
        <v>5760.5047196619098</v>
      </c>
      <c r="H194" s="206">
        <f>IFERROR(SUMIFS($H$203:$H$371,$F$203:$F$371,$F194),0)</f>
        <v>2561</v>
      </c>
      <c r="I194" s="214">
        <f>IFERROR(SUMIFS($I$203:$I$397,$F$203:$F$397,$F194),0)</f>
        <v>2302</v>
      </c>
      <c r="J194" s="209">
        <f>IFERROR(H194/G194,0)</f>
        <v>0.44457909933807116</v>
      </c>
    </row>
    <row r="195" spans="6:18" x14ac:dyDescent="0.25">
      <c r="F195" s="196"/>
      <c r="G195" s="196"/>
      <c r="H195" s="197"/>
      <c r="I195" s="215" t="s">
        <v>286</v>
      </c>
      <c r="J195" s="197"/>
    </row>
    <row r="196" spans="6:18" x14ac:dyDescent="0.25">
      <c r="F196" s="196"/>
      <c r="G196" s="196"/>
      <c r="H196" s="197"/>
      <c r="I196" s="216">
        <f>(H193/I193)-1</f>
        <v>0.26488095238095233</v>
      </c>
      <c r="J196" s="197"/>
    </row>
    <row r="197" spans="6:18" ht="15.75" thickBot="1" x14ac:dyDescent="0.3">
      <c r="F197" s="196"/>
      <c r="G197" s="196"/>
      <c r="H197" s="197"/>
      <c r="I197" s="217">
        <f>IFERROR((H194/I194)-1,0)</f>
        <v>0.11251086012163336</v>
      </c>
      <c r="J197" s="197"/>
    </row>
    <row r="198" spans="6:18" x14ac:dyDescent="0.25">
      <c r="H198" s="8"/>
    </row>
    <row r="199" spans="6:18" x14ac:dyDescent="0.25">
      <c r="H199" s="8"/>
    </row>
    <row r="200" spans="6:18" x14ac:dyDescent="0.25">
      <c r="F200" s="1" t="s">
        <v>149</v>
      </c>
      <c r="G200" t="s">
        <v>144</v>
      </c>
    </row>
    <row r="202" spans="6:18" x14ac:dyDescent="0.25">
      <c r="F202" s="1" t="s">
        <v>0</v>
      </c>
      <c r="G202" s="1" t="s">
        <v>25</v>
      </c>
      <c r="H202" t="s">
        <v>28</v>
      </c>
      <c r="I202" t="s">
        <v>27</v>
      </c>
      <c r="J202" t="s">
        <v>56</v>
      </c>
      <c r="Q202" s="1"/>
      <c r="R202" s="1"/>
    </row>
    <row r="203" spans="6:18" x14ac:dyDescent="0.25">
      <c r="F203" s="2" t="s">
        <v>146</v>
      </c>
      <c r="G203" s="2" t="s">
        <v>57</v>
      </c>
      <c r="H203" s="8">
        <v>425</v>
      </c>
      <c r="I203" s="8">
        <v>336</v>
      </c>
      <c r="J203" s="8">
        <v>78694.692400482527</v>
      </c>
    </row>
    <row r="204" spans="6:18" x14ac:dyDescent="0.25">
      <c r="F204" s="2" t="s">
        <v>147</v>
      </c>
      <c r="G204" s="2" t="s">
        <v>63</v>
      </c>
      <c r="H204" s="8">
        <v>245</v>
      </c>
      <c r="I204" s="8">
        <v>220</v>
      </c>
      <c r="J204" s="8">
        <v>452.59348612786488</v>
      </c>
    </row>
    <row r="205" spans="6:18" x14ac:dyDescent="0.25">
      <c r="F205" s="2" t="s">
        <v>147</v>
      </c>
      <c r="G205" s="2" t="s">
        <v>352</v>
      </c>
      <c r="H205" s="8">
        <v>17</v>
      </c>
      <c r="I205" s="8">
        <v>5</v>
      </c>
      <c r="J205" s="8">
        <v>58.837153196622445</v>
      </c>
    </row>
    <row r="206" spans="6:18" x14ac:dyDescent="0.25">
      <c r="F206" s="2" t="s">
        <v>147</v>
      </c>
      <c r="G206" s="2" t="s">
        <v>95</v>
      </c>
      <c r="H206" s="8">
        <v>138</v>
      </c>
      <c r="I206" s="8">
        <v>71</v>
      </c>
      <c r="J206" s="8">
        <v>611.00120627261765</v>
      </c>
    </row>
    <row r="207" spans="6:18" x14ac:dyDescent="0.25">
      <c r="F207" s="2" t="s">
        <v>147</v>
      </c>
      <c r="G207" s="2" t="s">
        <v>97</v>
      </c>
      <c r="H207" s="8">
        <v>323</v>
      </c>
      <c r="I207" s="8">
        <v>172</v>
      </c>
      <c r="J207" s="8">
        <v>333.49532872604954</v>
      </c>
    </row>
    <row r="208" spans="6:18" x14ac:dyDescent="0.25">
      <c r="F208" s="2" t="s">
        <v>147</v>
      </c>
      <c r="G208" s="2" t="s">
        <v>121</v>
      </c>
      <c r="H208" s="8">
        <v>264</v>
      </c>
      <c r="I208" s="8">
        <v>318</v>
      </c>
      <c r="J208" s="8">
        <v>489.93244873341382</v>
      </c>
    </row>
    <row r="209" spans="1:10" x14ac:dyDescent="0.25">
      <c r="F209" s="2" t="s">
        <v>147</v>
      </c>
      <c r="G209" s="2" t="s">
        <v>125</v>
      </c>
      <c r="H209" s="8">
        <v>13</v>
      </c>
      <c r="I209" s="8">
        <v>27</v>
      </c>
      <c r="J209" s="8">
        <v>22.233021915069969</v>
      </c>
    </row>
    <row r="210" spans="1:10" x14ac:dyDescent="0.25">
      <c r="F210" s="2" t="s">
        <v>147</v>
      </c>
      <c r="G210" s="2" t="s">
        <v>174</v>
      </c>
      <c r="H210" s="8">
        <v>475</v>
      </c>
      <c r="I210" s="8">
        <v>559</v>
      </c>
      <c r="J210" s="8">
        <v>596.29191797346209</v>
      </c>
    </row>
    <row r="211" spans="1:10" x14ac:dyDescent="0.25">
      <c r="F211" s="2" t="s">
        <v>147</v>
      </c>
      <c r="G211" s="2" t="s">
        <v>178</v>
      </c>
      <c r="H211" s="8">
        <v>28</v>
      </c>
      <c r="I211" s="8">
        <v>0</v>
      </c>
      <c r="J211" s="8">
        <v>173.92087358544913</v>
      </c>
    </row>
    <row r="212" spans="1:10" x14ac:dyDescent="0.25">
      <c r="F212" s="2" t="s">
        <v>147</v>
      </c>
      <c r="G212" s="2" t="s">
        <v>183</v>
      </c>
      <c r="H212" s="8">
        <v>65</v>
      </c>
      <c r="I212" s="8">
        <v>14</v>
      </c>
      <c r="J212" s="8">
        <v>624.01326899879382</v>
      </c>
    </row>
    <row r="213" spans="1:10" x14ac:dyDescent="0.25">
      <c r="F213" s="2" t="s">
        <v>147</v>
      </c>
      <c r="G213" s="2" t="s">
        <v>196</v>
      </c>
      <c r="H213" s="8">
        <v>12</v>
      </c>
      <c r="I213" s="8">
        <v>15</v>
      </c>
      <c r="J213" s="8">
        <v>22.233021915069969</v>
      </c>
    </row>
    <row r="214" spans="1:10" x14ac:dyDescent="0.25">
      <c r="F214" s="2" t="s">
        <v>147</v>
      </c>
      <c r="G214" s="2" t="s">
        <v>197</v>
      </c>
      <c r="H214" s="8">
        <v>95</v>
      </c>
      <c r="I214" s="8">
        <v>103</v>
      </c>
      <c r="J214" s="8">
        <v>581.01688781664666</v>
      </c>
    </row>
    <row r="215" spans="1:10" x14ac:dyDescent="0.25">
      <c r="F215" s="2" t="s">
        <v>147</v>
      </c>
      <c r="G215" s="2" t="s">
        <v>199</v>
      </c>
      <c r="H215" s="8">
        <v>94</v>
      </c>
      <c r="I215" s="8">
        <v>63</v>
      </c>
      <c r="J215" s="8">
        <v>241.61971525796105</v>
      </c>
    </row>
    <row r="216" spans="1:10" x14ac:dyDescent="0.25">
      <c r="F216" s="2" t="s">
        <v>147</v>
      </c>
      <c r="G216" s="2" t="s">
        <v>215</v>
      </c>
      <c r="H216" s="8">
        <v>69</v>
      </c>
      <c r="I216" s="8">
        <v>30</v>
      </c>
      <c r="J216" s="8">
        <v>77.188009856734325</v>
      </c>
    </row>
    <row r="217" spans="1:10" x14ac:dyDescent="0.25">
      <c r="F217" s="2" t="s">
        <v>147</v>
      </c>
      <c r="G217" s="2" t="s">
        <v>221</v>
      </c>
      <c r="H217" s="8">
        <v>236</v>
      </c>
      <c r="I217" s="8">
        <v>292</v>
      </c>
      <c r="J217" s="8">
        <v>343.9710494571774</v>
      </c>
    </row>
    <row r="218" spans="1:10" x14ac:dyDescent="0.25">
      <c r="F218" s="2" t="s">
        <v>147</v>
      </c>
      <c r="G218" s="2" t="s">
        <v>230</v>
      </c>
      <c r="H218" s="8">
        <v>21</v>
      </c>
      <c r="I218" s="8">
        <v>9</v>
      </c>
      <c r="J218" s="8">
        <v>29.317280807970665</v>
      </c>
    </row>
    <row r="219" spans="1:10" x14ac:dyDescent="0.25">
      <c r="F219" s="2" t="s">
        <v>147</v>
      </c>
      <c r="G219" s="2" t="s">
        <v>245</v>
      </c>
      <c r="H219" s="8">
        <v>159</v>
      </c>
      <c r="I219" s="8">
        <v>113</v>
      </c>
      <c r="J219" s="8">
        <v>222.33021915069969</v>
      </c>
    </row>
    <row r="220" spans="1:10" x14ac:dyDescent="0.25">
      <c r="F220" s="2" t="s">
        <v>147</v>
      </c>
      <c r="G220" s="2" t="s">
        <v>246</v>
      </c>
      <c r="H220" s="8">
        <v>155</v>
      </c>
      <c r="I220" s="8">
        <v>126</v>
      </c>
      <c r="J220" s="8">
        <v>403.43127720533522</v>
      </c>
    </row>
    <row r="221" spans="1:10" x14ac:dyDescent="0.25">
      <c r="F221" s="2" t="s">
        <v>147</v>
      </c>
      <c r="G221" s="2" t="s">
        <v>247</v>
      </c>
      <c r="H221" s="8">
        <v>27</v>
      </c>
      <c r="I221" s="8">
        <v>24</v>
      </c>
      <c r="J221" s="8">
        <v>125.9085151608015</v>
      </c>
    </row>
    <row r="222" spans="1:10" x14ac:dyDescent="0.25">
      <c r="F222" s="2" t="s">
        <v>147</v>
      </c>
      <c r="G222" s="2" t="s">
        <v>248</v>
      </c>
      <c r="H222" s="8">
        <v>65</v>
      </c>
      <c r="I222" s="8">
        <v>67</v>
      </c>
      <c r="J222" s="8">
        <v>127.25399423169871</v>
      </c>
    </row>
    <row r="223" spans="1:10" ht="15.75" thickBot="1" x14ac:dyDescent="0.3">
      <c r="E223" s="8"/>
      <c r="F223" s="2" t="s">
        <v>147</v>
      </c>
      <c r="G223" s="2" t="s">
        <v>249</v>
      </c>
      <c r="H223" s="8">
        <v>60</v>
      </c>
      <c r="I223" s="8">
        <v>74</v>
      </c>
      <c r="J223" s="8">
        <v>223.91604327247157</v>
      </c>
    </row>
    <row r="224" spans="1:10" ht="15.75" thickBot="1" x14ac:dyDescent="0.3">
      <c r="A224" s="374" t="s">
        <v>301</v>
      </c>
      <c r="B224" s="375"/>
      <c r="C224" s="375"/>
      <c r="D224" s="375"/>
      <c r="E224" s="376"/>
      <c r="F224" s="2" t="s">
        <v>10</v>
      </c>
      <c r="H224" s="8">
        <v>2986</v>
      </c>
      <c r="I224" s="8">
        <v>2638</v>
      </c>
      <c r="J224" s="8">
        <v>1957.1001818152988</v>
      </c>
    </row>
    <row r="225" spans="1:5" ht="15.75" thickBot="1" x14ac:dyDescent="0.3">
      <c r="D225" s="194" t="s">
        <v>288</v>
      </c>
      <c r="E225" s="195" t="s">
        <v>294</v>
      </c>
    </row>
    <row r="226" spans="1:5" x14ac:dyDescent="0.25">
      <c r="A226" s="43"/>
      <c r="B226" s="43"/>
      <c r="C226" s="9"/>
      <c r="D226" s="83">
        <f>IFERROR((D229/B229),0)</f>
        <v>4.1953383510140128E-3</v>
      </c>
      <c r="E226" s="66">
        <f>IFERROR((E229-AI25),0)</f>
        <v>1.6927289509622474E-3</v>
      </c>
    </row>
    <row r="227" spans="1:5" ht="15.75" thickBot="1" x14ac:dyDescent="0.3">
      <c r="A227" s="60"/>
      <c r="B227" s="60"/>
      <c r="C227" s="61"/>
      <c r="D227" s="84">
        <f>D230/B230</f>
        <v>0.28356870445002413</v>
      </c>
      <c r="E227" s="67">
        <f>IFERROR(E230-D227,0)</f>
        <v>7.9329843347253681E-2</v>
      </c>
    </row>
    <row r="228" spans="1:5" ht="15.75" thickBot="1" x14ac:dyDescent="0.3">
      <c r="A228" s="62"/>
      <c r="B228" s="69" t="s">
        <v>148</v>
      </c>
      <c r="C228" s="73" t="s">
        <v>145</v>
      </c>
      <c r="D228" s="85">
        <f>D231/B231</f>
        <v>4.2384335716389651E-2</v>
      </c>
      <c r="E228" s="68">
        <f>E231-AN27</f>
        <v>1.2950404203505711E-3</v>
      </c>
    </row>
    <row r="229" spans="1:5" x14ac:dyDescent="0.25">
      <c r="A229" s="53" t="s">
        <v>146</v>
      </c>
      <c r="B229" s="70">
        <f>IFERROR(SUMIFS(E239:E462,A239:A462,A229),0)</f>
        <v>80088.891976683793</v>
      </c>
      <c r="C229" s="74">
        <f>IFERROR(SUMIFS($C$239:$C$462,$A$239:$A$462,$A229),0)</f>
        <v>572</v>
      </c>
      <c r="D229" s="86">
        <f>IFERROR(SUMIFS($D$239:$D$462,$A$239:$A$462,$A229),0)</f>
        <v>336</v>
      </c>
      <c r="E229" s="77">
        <f>IFERROR((C229/B229),0)</f>
        <v>7.1420640975595698E-3</v>
      </c>
    </row>
    <row r="230" spans="1:5" x14ac:dyDescent="0.25">
      <c r="A230" s="51" t="s">
        <v>147</v>
      </c>
      <c r="B230" s="71">
        <f>IFERROR(SUMIFS(E239:E462,A239:A462,A230),0)</f>
        <v>12681.230134243377</v>
      </c>
      <c r="C230" s="75">
        <f>IFERROR(SUMIFS($C$239:$C$462,$A$239:$A$462,$A230),0)</f>
        <v>4602</v>
      </c>
      <c r="D230" s="87">
        <f>IFERROR(SUMIFS($D$239:$D$462,$A$239:$A$462,$A230),0)</f>
        <v>3596</v>
      </c>
      <c r="E230" s="78">
        <f>IFERROR(C230/B230,0)</f>
        <v>0.36289854779727782</v>
      </c>
    </row>
    <row r="231" spans="1:5" ht="15.75" thickBot="1" x14ac:dyDescent="0.3">
      <c r="A231" s="52" t="s">
        <v>157</v>
      </c>
      <c r="B231" s="72">
        <f>SUM(B229:B230)</f>
        <v>92770.122110927172</v>
      </c>
      <c r="C231" s="76">
        <f t="shared" ref="C231:D231" si="44">SUM(C229:C230)</f>
        <v>5174</v>
      </c>
      <c r="D231" s="88">
        <f t="shared" si="44"/>
        <v>3932</v>
      </c>
      <c r="E231" s="79">
        <f>C231/B231</f>
        <v>5.5772266784486282E-2</v>
      </c>
    </row>
    <row r="232" spans="1:5" ht="15.75" thickBot="1" x14ac:dyDescent="0.3">
      <c r="A232" s="55"/>
      <c r="B232" s="55"/>
      <c r="C232" s="64"/>
      <c r="D232" s="89">
        <f>IFERROR(((C229/D229)-1),0)</f>
        <v>0.70238095238095233</v>
      </c>
      <c r="E232" s="80"/>
    </row>
    <row r="233" spans="1:5" ht="15.75" thickBot="1" x14ac:dyDescent="0.3">
      <c r="A233" s="43"/>
      <c r="B233" s="63"/>
      <c r="C233" s="92" t="s">
        <v>293</v>
      </c>
      <c r="D233" s="90">
        <f>IFERROR(((C230/D230)-1),0)</f>
        <v>0.27975528364849822</v>
      </c>
      <c r="E233" s="81"/>
    </row>
    <row r="234" spans="1:5" ht="15.75" thickBot="1" x14ac:dyDescent="0.3">
      <c r="A234" s="9"/>
      <c r="B234" s="12"/>
      <c r="C234" s="65"/>
      <c r="D234" s="91">
        <f>IFERROR(((C231/D231)-1),0)</f>
        <v>0.31586978636826046</v>
      </c>
      <c r="E234" s="82" t="s">
        <v>150</v>
      </c>
    </row>
    <row r="235" spans="1:5" ht="15.75" thickBot="1" x14ac:dyDescent="0.3">
      <c r="B235" s="7"/>
      <c r="C235" s="7"/>
      <c r="D235" s="7"/>
    </row>
    <row r="236" spans="1:5" ht="15.75" thickBot="1" x14ac:dyDescent="0.3">
      <c r="A236" s="1" t="s">
        <v>149</v>
      </c>
      <c r="B236" t="s">
        <v>144</v>
      </c>
      <c r="C236" s="7"/>
      <c r="D236" s="93" t="s">
        <v>292</v>
      </c>
    </row>
    <row r="237" spans="1:5" x14ac:dyDescent="0.25">
      <c r="B237" s="7"/>
      <c r="C237" s="7"/>
      <c r="D237" s="7"/>
    </row>
    <row r="238" spans="1:5" x14ac:dyDescent="0.25">
      <c r="A238" s="1" t="s">
        <v>0</v>
      </c>
      <c r="B238" s="1" t="s">
        <v>25</v>
      </c>
      <c r="C238" t="s">
        <v>28</v>
      </c>
      <c r="D238" t="s">
        <v>27</v>
      </c>
      <c r="E238" t="s">
        <v>56</v>
      </c>
    </row>
    <row r="239" spans="1:5" x14ac:dyDescent="0.25">
      <c r="A239" t="s">
        <v>146</v>
      </c>
      <c r="B239" t="s">
        <v>57</v>
      </c>
      <c r="C239" s="6">
        <v>425</v>
      </c>
      <c r="D239" s="6">
        <v>336</v>
      </c>
      <c r="E239" s="16">
        <v>78694.692400482527</v>
      </c>
    </row>
    <row r="240" spans="1:5" x14ac:dyDescent="0.25">
      <c r="A240" t="s">
        <v>146</v>
      </c>
      <c r="B240" t="s">
        <v>118</v>
      </c>
      <c r="C240" s="6">
        <v>147</v>
      </c>
      <c r="D240" s="6">
        <v>0</v>
      </c>
      <c r="E240" s="16">
        <v>1394.1995762012714</v>
      </c>
    </row>
    <row r="241" spans="1:5" x14ac:dyDescent="0.25">
      <c r="A241" t="s">
        <v>147</v>
      </c>
      <c r="B241" t="s">
        <v>63</v>
      </c>
      <c r="C241" s="6">
        <v>245</v>
      </c>
      <c r="D241" s="6">
        <v>220</v>
      </c>
      <c r="E241" s="16">
        <v>452.59348612786488</v>
      </c>
    </row>
    <row r="242" spans="1:5" x14ac:dyDescent="0.25">
      <c r="A242" t="s">
        <v>147</v>
      </c>
      <c r="B242" t="s">
        <v>352</v>
      </c>
      <c r="C242" s="6">
        <v>17</v>
      </c>
      <c r="D242" s="6">
        <v>5</v>
      </c>
      <c r="E242" s="16">
        <v>58.837153196622445</v>
      </c>
    </row>
    <row r="243" spans="1:5" x14ac:dyDescent="0.25">
      <c r="A243" t="s">
        <v>147</v>
      </c>
      <c r="B243" t="s">
        <v>95</v>
      </c>
      <c r="C243" s="6">
        <v>138</v>
      </c>
      <c r="D243" s="6">
        <v>71</v>
      </c>
      <c r="E243" s="16">
        <v>611.00120627261765</v>
      </c>
    </row>
    <row r="244" spans="1:5" x14ac:dyDescent="0.25">
      <c r="A244" t="s">
        <v>147</v>
      </c>
      <c r="B244" t="s">
        <v>97</v>
      </c>
      <c r="C244" s="6">
        <v>323</v>
      </c>
      <c r="D244" s="6">
        <v>172</v>
      </c>
      <c r="E244" s="16">
        <v>333.49532872604954</v>
      </c>
    </row>
    <row r="245" spans="1:5" x14ac:dyDescent="0.25">
      <c r="A245" t="s">
        <v>147</v>
      </c>
      <c r="B245" t="s">
        <v>118</v>
      </c>
      <c r="C245" s="6">
        <v>641</v>
      </c>
      <c r="D245" s="6">
        <v>406</v>
      </c>
      <c r="E245" s="16">
        <v>1394.1995762012714</v>
      </c>
    </row>
    <row r="246" spans="1:5" x14ac:dyDescent="0.25">
      <c r="A246" t="s">
        <v>147</v>
      </c>
      <c r="B246" t="s">
        <v>120</v>
      </c>
      <c r="C246" s="6">
        <v>59</v>
      </c>
      <c r="D246" s="6">
        <v>13</v>
      </c>
      <c r="E246" s="16">
        <v>637.59107358262975</v>
      </c>
    </row>
    <row r="247" spans="1:5" x14ac:dyDescent="0.25">
      <c r="A247" t="s">
        <v>147</v>
      </c>
      <c r="B247" t="s">
        <v>121</v>
      </c>
      <c r="C247" s="6">
        <v>264</v>
      </c>
      <c r="D247" s="6">
        <v>318</v>
      </c>
      <c r="E247" s="16">
        <v>489.93244873341382</v>
      </c>
    </row>
    <row r="248" spans="1:5" x14ac:dyDescent="0.25">
      <c r="A248" t="s">
        <v>147</v>
      </c>
      <c r="B248" t="s">
        <v>125</v>
      </c>
      <c r="C248" s="6">
        <v>13</v>
      </c>
      <c r="D248" s="6">
        <v>27</v>
      </c>
      <c r="E248" s="16">
        <v>22.233021915069969</v>
      </c>
    </row>
    <row r="249" spans="1:5" x14ac:dyDescent="0.25">
      <c r="A249" t="s">
        <v>147</v>
      </c>
      <c r="B249" t="s">
        <v>134</v>
      </c>
      <c r="C249" s="6">
        <v>330</v>
      </c>
      <c r="D249" s="6">
        <v>186</v>
      </c>
      <c r="E249" s="16">
        <v>1167.6911942098916</v>
      </c>
    </row>
    <row r="250" spans="1:5" x14ac:dyDescent="0.25">
      <c r="A250" t="s">
        <v>147</v>
      </c>
      <c r="B250" t="s">
        <v>19</v>
      </c>
      <c r="C250" s="6">
        <v>550</v>
      </c>
      <c r="D250" s="6">
        <v>218</v>
      </c>
      <c r="E250" s="16">
        <v>1709.6718938480099</v>
      </c>
    </row>
    <row r="251" spans="1:5" x14ac:dyDescent="0.25">
      <c r="A251" t="s">
        <v>147</v>
      </c>
      <c r="B251" t="s">
        <v>174</v>
      </c>
      <c r="C251" s="6">
        <v>475</v>
      </c>
      <c r="D251" s="6">
        <v>559</v>
      </c>
      <c r="E251" s="16">
        <v>596.29191797346209</v>
      </c>
    </row>
    <row r="252" spans="1:5" x14ac:dyDescent="0.25">
      <c r="A252" t="s">
        <v>147</v>
      </c>
      <c r="B252" t="s">
        <v>178</v>
      </c>
      <c r="C252" s="6">
        <v>28</v>
      </c>
      <c r="D252" s="6">
        <v>0</v>
      </c>
      <c r="E252" s="16">
        <v>173.92087358544913</v>
      </c>
    </row>
    <row r="253" spans="1:5" x14ac:dyDescent="0.25">
      <c r="A253" t="s">
        <v>147</v>
      </c>
      <c r="B253" t="s">
        <v>179</v>
      </c>
      <c r="C253" s="6">
        <v>34</v>
      </c>
      <c r="D253" s="6">
        <v>53</v>
      </c>
      <c r="E253" s="16">
        <v>727.33765985185175</v>
      </c>
    </row>
    <row r="254" spans="1:5" x14ac:dyDescent="0.25">
      <c r="A254" t="s">
        <v>147</v>
      </c>
      <c r="B254" t="s">
        <v>183</v>
      </c>
      <c r="C254" s="6">
        <v>65</v>
      </c>
      <c r="D254" s="6">
        <v>14</v>
      </c>
      <c r="E254" s="16">
        <v>624.01326899879382</v>
      </c>
    </row>
    <row r="255" spans="1:5" x14ac:dyDescent="0.25">
      <c r="A255" t="s">
        <v>147</v>
      </c>
      <c r="B255" t="s">
        <v>196</v>
      </c>
      <c r="C255" s="6">
        <v>12</v>
      </c>
      <c r="D255" s="6">
        <v>15</v>
      </c>
      <c r="E255" s="16">
        <v>22.233021915069969</v>
      </c>
    </row>
    <row r="256" spans="1:5" x14ac:dyDescent="0.25">
      <c r="A256" t="s">
        <v>147</v>
      </c>
      <c r="B256" t="s">
        <v>197</v>
      </c>
      <c r="C256" s="6">
        <v>95</v>
      </c>
      <c r="D256" s="6">
        <v>103</v>
      </c>
      <c r="E256" s="16">
        <v>581.01688781664666</v>
      </c>
    </row>
    <row r="257" spans="1:5" x14ac:dyDescent="0.25">
      <c r="A257" t="s">
        <v>147</v>
      </c>
      <c r="B257" t="s">
        <v>198</v>
      </c>
      <c r="C257" s="6">
        <v>367</v>
      </c>
      <c r="D257" s="6">
        <v>418</v>
      </c>
      <c r="E257" s="16">
        <v>1284.2340168878168</v>
      </c>
    </row>
    <row r="258" spans="1:5" x14ac:dyDescent="0.25">
      <c r="A258" t="s">
        <v>147</v>
      </c>
      <c r="B258" t="s">
        <v>199</v>
      </c>
      <c r="C258" s="6">
        <v>94</v>
      </c>
      <c r="D258" s="6">
        <v>63</v>
      </c>
      <c r="E258" s="16">
        <v>241.61971525796105</v>
      </c>
    </row>
    <row r="259" spans="1:5" x14ac:dyDescent="0.25">
      <c r="A259" t="s">
        <v>147</v>
      </c>
      <c r="B259" t="s">
        <v>215</v>
      </c>
      <c r="C259" s="6">
        <v>69</v>
      </c>
      <c r="D259" s="6">
        <v>30</v>
      </c>
      <c r="E259" s="16">
        <v>77.188009856734325</v>
      </c>
    </row>
    <row r="260" spans="1:5" x14ac:dyDescent="0.25">
      <c r="A260" t="s">
        <v>147</v>
      </c>
      <c r="B260" t="s">
        <v>221</v>
      </c>
      <c r="C260" s="6">
        <v>236</v>
      </c>
      <c r="D260" s="6">
        <v>292</v>
      </c>
      <c r="E260" s="16">
        <v>343.9710494571774</v>
      </c>
    </row>
    <row r="261" spans="1:5" x14ac:dyDescent="0.25">
      <c r="A261" t="s">
        <v>147</v>
      </c>
      <c r="B261" t="s">
        <v>230</v>
      </c>
      <c r="C261" s="6">
        <v>21</v>
      </c>
      <c r="D261" s="6">
        <v>9</v>
      </c>
      <c r="E261" s="16">
        <v>29.317280807970665</v>
      </c>
    </row>
    <row r="262" spans="1:5" x14ac:dyDescent="0.25">
      <c r="A262" t="s">
        <v>147</v>
      </c>
      <c r="B262" t="s">
        <v>245</v>
      </c>
      <c r="C262" s="6">
        <v>159</v>
      </c>
      <c r="D262" s="6">
        <v>113</v>
      </c>
      <c r="E262" s="16">
        <v>222.33021915069969</v>
      </c>
    </row>
    <row r="263" spans="1:5" x14ac:dyDescent="0.25">
      <c r="A263" t="s">
        <v>147</v>
      </c>
      <c r="B263" t="s">
        <v>246</v>
      </c>
      <c r="C263" s="6">
        <v>155</v>
      </c>
      <c r="D263" s="6">
        <v>126</v>
      </c>
      <c r="E263" s="16">
        <v>403.43127720533522</v>
      </c>
    </row>
    <row r="264" spans="1:5" x14ac:dyDescent="0.25">
      <c r="A264" t="s">
        <v>147</v>
      </c>
      <c r="B264" t="s">
        <v>247</v>
      </c>
      <c r="C264" s="6">
        <v>27</v>
      </c>
      <c r="D264" s="6">
        <v>24</v>
      </c>
      <c r="E264" s="16">
        <v>125.9085151608015</v>
      </c>
    </row>
    <row r="265" spans="1:5" x14ac:dyDescent="0.25">
      <c r="A265" t="s">
        <v>147</v>
      </c>
      <c r="B265" t="s">
        <v>248</v>
      </c>
      <c r="C265" s="6">
        <v>65</v>
      </c>
      <c r="D265" s="6">
        <v>67</v>
      </c>
      <c r="E265" s="16">
        <v>127.25399423169871</v>
      </c>
    </row>
    <row r="266" spans="1:5" x14ac:dyDescent="0.25">
      <c r="A266" t="s">
        <v>147</v>
      </c>
      <c r="B266" t="s">
        <v>249</v>
      </c>
      <c r="C266" s="6">
        <v>60</v>
      </c>
      <c r="D266" s="6">
        <v>74</v>
      </c>
      <c r="E266" s="16">
        <v>223.91604327247157</v>
      </c>
    </row>
    <row r="267" spans="1:5" x14ac:dyDescent="0.25">
      <c r="A267" t="s">
        <v>147</v>
      </c>
      <c r="B267" t="s">
        <v>353</v>
      </c>
      <c r="C267" s="6">
        <v>60</v>
      </c>
      <c r="D267" s="6">
        <v>0</v>
      </c>
      <c r="E267" s="16">
        <v>0</v>
      </c>
    </row>
    <row r="268" spans="1:5" x14ac:dyDescent="0.25">
      <c r="A268" t="s">
        <v>10</v>
      </c>
      <c r="C268" s="6">
        <v>5174</v>
      </c>
      <c r="D268" s="6">
        <v>3932</v>
      </c>
      <c r="E268" s="16">
        <v>1712.6655839336977</v>
      </c>
    </row>
  </sheetData>
  <mergeCells count="9">
    <mergeCell ref="BQ16:BU16"/>
    <mergeCell ref="CF17:CJ17"/>
    <mergeCell ref="AF23:AI23"/>
    <mergeCell ref="AK23:AN23"/>
    <mergeCell ref="A224:E224"/>
    <mergeCell ref="F188:J188"/>
    <mergeCell ref="Q27:R27"/>
    <mergeCell ref="Z27:AA27"/>
    <mergeCell ref="E24:F24"/>
  </mergeCells>
  <pageMargins left="0.7" right="0.7" top="0.75" bottom="0.75" header="0.3" footer="0.3"/>
  <pageSetup paperSize="9" orientation="portrait" r:id="rId16"/>
  <drawing r:id="rId17"/>
  <extLst>
    <ext xmlns:x14="http://schemas.microsoft.com/office/spreadsheetml/2009/9/main" uri="{A8765BA9-456A-4dab-B4F3-ACF838C121DE}">
      <x14:slicerList>
        <x14:slicer r:id="rId1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10A3-C4C1-480C-B085-CE5F7EFC946D}">
  <dimension ref="A1:V56"/>
  <sheetViews>
    <sheetView workbookViewId="0">
      <selection activeCell="B3" sqref="B3"/>
    </sheetView>
  </sheetViews>
  <sheetFormatPr baseColWidth="10" defaultRowHeight="15" x14ac:dyDescent="0.25"/>
  <cols>
    <col min="1" max="1" width="17.5703125" bestFit="1" customWidth="1"/>
    <col min="2" max="2" width="23.7109375" bestFit="1" customWidth="1"/>
    <col min="3" max="3" width="27" bestFit="1" customWidth="1"/>
    <col min="4" max="4" width="25.42578125" bestFit="1" customWidth="1"/>
    <col min="5" max="5" width="33.42578125" bestFit="1" customWidth="1"/>
    <col min="6" max="6" width="26.42578125" bestFit="1" customWidth="1"/>
    <col min="7" max="7" width="13.42578125" bestFit="1" customWidth="1"/>
    <col min="8" max="8" width="18.5703125" bestFit="1" customWidth="1"/>
    <col min="9" max="9" width="25.42578125" bestFit="1" customWidth="1"/>
    <col min="10" max="10" width="15.42578125" bestFit="1" customWidth="1"/>
    <col min="14" max="14" width="24.42578125" bestFit="1" customWidth="1"/>
    <col min="16" max="16" width="14.42578125" bestFit="1" customWidth="1"/>
    <col min="17" max="17" width="13" bestFit="1" customWidth="1"/>
    <col min="19" max="19" width="20.28515625" bestFit="1" customWidth="1"/>
  </cols>
  <sheetData>
    <row r="1" spans="1:22" x14ac:dyDescent="0.25">
      <c r="A1" s="1" t="s">
        <v>269</v>
      </c>
      <c r="B1" t="s">
        <v>272</v>
      </c>
    </row>
    <row r="3" spans="1:22" x14ac:dyDescent="0.25">
      <c r="A3" s="1" t="s">
        <v>0</v>
      </c>
      <c r="B3" t="s">
        <v>28</v>
      </c>
      <c r="C3" t="s">
        <v>56</v>
      </c>
      <c r="D3" t="s">
        <v>335</v>
      </c>
      <c r="E3" t="s">
        <v>165</v>
      </c>
      <c r="F3" t="s">
        <v>264</v>
      </c>
      <c r="G3" t="s">
        <v>332</v>
      </c>
      <c r="H3" t="s">
        <v>26</v>
      </c>
      <c r="K3" s="353" t="s">
        <v>326</v>
      </c>
      <c r="L3" s="353" t="s">
        <v>327</v>
      </c>
      <c r="M3" s="353" t="s">
        <v>328</v>
      </c>
      <c r="N3" s="356" t="s">
        <v>346</v>
      </c>
      <c r="O3" s="356" t="s">
        <v>329</v>
      </c>
      <c r="P3" s="359" t="s">
        <v>330</v>
      </c>
      <c r="Q3" s="359" t="s">
        <v>347</v>
      </c>
      <c r="R3" s="359" t="s">
        <v>150</v>
      </c>
      <c r="S3" s="359" t="s">
        <v>331</v>
      </c>
      <c r="T3" s="359" t="s">
        <v>333</v>
      </c>
      <c r="U3" s="359" t="s">
        <v>52</v>
      </c>
      <c r="V3" s="359" t="s">
        <v>334</v>
      </c>
    </row>
    <row r="4" spans="1:22" x14ac:dyDescent="0.25">
      <c r="A4" t="s">
        <v>118</v>
      </c>
      <c r="B4" s="8">
        <v>788</v>
      </c>
      <c r="C4" s="8">
        <v>1394.1995762012714</v>
      </c>
      <c r="D4" s="8">
        <v>880</v>
      </c>
      <c r="E4" s="8">
        <v>1180.1646732449992</v>
      </c>
      <c r="F4" s="8">
        <v>614</v>
      </c>
      <c r="G4" s="8">
        <v>6</v>
      </c>
      <c r="H4" s="8">
        <v>5</v>
      </c>
      <c r="J4" t="str">
        <f>A4</f>
        <v>Rio Ceballos</v>
      </c>
      <c r="K4" s="354">
        <f>B4</f>
        <v>788</v>
      </c>
      <c r="L4" s="354">
        <f>C4</f>
        <v>1394.1995762012714</v>
      </c>
      <c r="M4" s="355">
        <f>IFERROR((K4/L4),0)</f>
        <v>0.56519885205175369</v>
      </c>
      <c r="N4" s="357">
        <f>F4</f>
        <v>614</v>
      </c>
      <c r="O4" s="358">
        <f>IFERROR((K4/N4)-1,0)</f>
        <v>0.28338762214983704</v>
      </c>
      <c r="P4" s="360">
        <f>D4</f>
        <v>880</v>
      </c>
      <c r="Q4" s="360">
        <f>E4</f>
        <v>1180.1646732449992</v>
      </c>
      <c r="R4" s="361">
        <f>IFERROR((N4/Q4),0)</f>
        <v>0.52026637800616082</v>
      </c>
      <c r="S4" s="3">
        <f>IFERROR((M4-R4),0)</f>
        <v>4.4932474045592863E-2</v>
      </c>
      <c r="T4" s="8">
        <f>G4</f>
        <v>6</v>
      </c>
      <c r="U4" s="8">
        <f>H4</f>
        <v>5</v>
      </c>
      <c r="V4" s="4">
        <f>U4/T4</f>
        <v>0.83333333333333337</v>
      </c>
    </row>
    <row r="5" spans="1:22" x14ac:dyDescent="0.25">
      <c r="A5" t="s">
        <v>198</v>
      </c>
      <c r="B5" s="8">
        <v>367</v>
      </c>
      <c r="C5" s="8">
        <v>1284.2340168878168</v>
      </c>
      <c r="D5" s="8">
        <v>685</v>
      </c>
      <c r="E5" s="8">
        <v>1087.0808202653802</v>
      </c>
      <c r="F5" s="8">
        <v>318</v>
      </c>
      <c r="G5" s="8">
        <v>3</v>
      </c>
      <c r="H5" s="8">
        <v>3</v>
      </c>
      <c r="J5" t="str">
        <f t="shared" ref="J5:J9" si="0">A5</f>
        <v>Laboulaye</v>
      </c>
      <c r="K5" s="354">
        <f t="shared" ref="K5:K9" si="1">B5</f>
        <v>367</v>
      </c>
      <c r="L5" s="354">
        <f t="shared" ref="L5:L9" si="2">C5</f>
        <v>1284.2340168878168</v>
      </c>
      <c r="M5" s="355">
        <f t="shared" ref="M5:M10" si="3">IFERROR((K5/L5),0)</f>
        <v>0.28577346120248348</v>
      </c>
      <c r="N5" s="357">
        <f t="shared" ref="N5:N9" si="4">F5</f>
        <v>318</v>
      </c>
      <c r="O5" s="358">
        <f t="shared" ref="O5:O10" si="5">IFERROR((K5/N5)-1,0)</f>
        <v>0.15408805031446549</v>
      </c>
      <c r="P5" s="360">
        <f t="shared" ref="P5:P9" si="6">D5</f>
        <v>685</v>
      </c>
      <c r="Q5" s="360">
        <f t="shared" ref="Q5:Q9" si="7">E5</f>
        <v>1087.0808202653802</v>
      </c>
      <c r="R5" s="361">
        <f t="shared" ref="R5:R10" si="8">IFERROR((N5/Q5),0)</f>
        <v>0.2925265482306727</v>
      </c>
      <c r="S5" s="3">
        <f t="shared" ref="S5:S10" si="9">IFERROR((M5-R5),0)</f>
        <v>-6.7530870281892197E-3</v>
      </c>
      <c r="T5" s="8">
        <f t="shared" ref="T5:T9" si="10">G5</f>
        <v>3</v>
      </c>
      <c r="U5" s="8">
        <f t="shared" ref="U5:U9" si="11">H5</f>
        <v>3</v>
      </c>
      <c r="V5" s="4">
        <f t="shared" ref="V5:V10" si="12">U5/T5</f>
        <v>1</v>
      </c>
    </row>
    <row r="6" spans="1:22" x14ac:dyDescent="0.25">
      <c r="A6" t="s">
        <v>134</v>
      </c>
      <c r="B6" s="8">
        <v>330</v>
      </c>
      <c r="C6" s="8">
        <v>1167.6911942098916</v>
      </c>
      <c r="D6" s="8">
        <v>368</v>
      </c>
      <c r="E6" s="8">
        <v>988.42943305186986</v>
      </c>
      <c r="F6" s="8">
        <v>281</v>
      </c>
      <c r="G6" s="8">
        <v>4</v>
      </c>
      <c r="H6" s="8">
        <v>4</v>
      </c>
      <c r="J6" t="str">
        <f t="shared" si="0"/>
        <v>Unquillo</v>
      </c>
      <c r="K6" s="354">
        <f t="shared" si="1"/>
        <v>330</v>
      </c>
      <c r="L6" s="354">
        <f t="shared" si="2"/>
        <v>1167.6911942098916</v>
      </c>
      <c r="M6" s="355">
        <f t="shared" si="3"/>
        <v>0.28260896514107203</v>
      </c>
      <c r="N6" s="357">
        <f t="shared" si="4"/>
        <v>281</v>
      </c>
      <c r="O6" s="358">
        <f t="shared" si="5"/>
        <v>0.17437722419928825</v>
      </c>
      <c r="P6" s="360">
        <f t="shared" si="6"/>
        <v>368</v>
      </c>
      <c r="Q6" s="360">
        <f t="shared" si="7"/>
        <v>988.42943305186986</v>
      </c>
      <c r="R6" s="361">
        <f t="shared" si="8"/>
        <v>0.28428938941284437</v>
      </c>
      <c r="S6" s="3">
        <f t="shared" si="9"/>
        <v>-1.6804242717723405E-3</v>
      </c>
      <c r="T6" s="8">
        <f t="shared" si="10"/>
        <v>4</v>
      </c>
      <c r="U6" s="8">
        <f t="shared" si="11"/>
        <v>4</v>
      </c>
      <c r="V6" s="4">
        <f t="shared" si="12"/>
        <v>1</v>
      </c>
    </row>
    <row r="7" spans="1:22" x14ac:dyDescent="0.25">
      <c r="A7" t="s">
        <v>179</v>
      </c>
      <c r="B7" s="8">
        <v>34</v>
      </c>
      <c r="C7" s="8">
        <v>727.33765985185175</v>
      </c>
      <c r="D7" s="8">
        <v>86</v>
      </c>
      <c r="E7" s="8">
        <v>615.67814703877423</v>
      </c>
      <c r="F7" s="8">
        <v>23</v>
      </c>
      <c r="G7" s="8">
        <v>3</v>
      </c>
      <c r="H7" s="8">
        <v>2</v>
      </c>
      <c r="J7" t="str">
        <f t="shared" si="0"/>
        <v>Mendiolaza</v>
      </c>
      <c r="K7" s="354">
        <f t="shared" si="1"/>
        <v>34</v>
      </c>
      <c r="L7" s="354">
        <f t="shared" si="2"/>
        <v>727.33765985185175</v>
      </c>
      <c r="M7" s="355">
        <f t="shared" si="3"/>
        <v>4.6745826425274487E-2</v>
      </c>
      <c r="N7" s="357">
        <f t="shared" si="4"/>
        <v>23</v>
      </c>
      <c r="O7" s="358">
        <f t="shared" si="5"/>
        <v>0.47826086956521729</v>
      </c>
      <c r="P7" s="360">
        <f t="shared" si="6"/>
        <v>86</v>
      </c>
      <c r="Q7" s="360">
        <f t="shared" si="7"/>
        <v>615.67814703877423</v>
      </c>
      <c r="R7" s="361">
        <f t="shared" si="8"/>
        <v>3.7357181037889757E-2</v>
      </c>
      <c r="S7" s="3">
        <f t="shared" si="9"/>
        <v>9.3886453873847295E-3</v>
      </c>
      <c r="T7" s="8">
        <f t="shared" si="10"/>
        <v>3</v>
      </c>
      <c r="U7" s="8">
        <f t="shared" si="11"/>
        <v>2</v>
      </c>
      <c r="V7" s="4">
        <f t="shared" si="12"/>
        <v>0.66666666666666663</v>
      </c>
    </row>
    <row r="8" spans="1:22" x14ac:dyDescent="0.25">
      <c r="A8" t="s">
        <v>120</v>
      </c>
      <c r="B8" s="8">
        <v>59</v>
      </c>
      <c r="C8" s="8">
        <v>637.59107358262975</v>
      </c>
      <c r="D8" s="8">
        <v>42</v>
      </c>
      <c r="E8" s="8">
        <v>539.70928829915567</v>
      </c>
      <c r="F8" s="8">
        <v>44</v>
      </c>
      <c r="G8" s="8">
        <v>2</v>
      </c>
      <c r="H8" s="8">
        <v>2</v>
      </c>
      <c r="J8" t="str">
        <f t="shared" si="0"/>
        <v>Saldan</v>
      </c>
      <c r="K8" s="354">
        <f t="shared" si="1"/>
        <v>59</v>
      </c>
      <c r="L8" s="354">
        <f t="shared" si="2"/>
        <v>637.59107358262975</v>
      </c>
      <c r="M8" s="355">
        <f t="shared" si="3"/>
        <v>9.2535799895187509E-2</v>
      </c>
      <c r="N8" s="357">
        <f t="shared" si="4"/>
        <v>44</v>
      </c>
      <c r="O8" s="358">
        <f t="shared" si="5"/>
        <v>0.34090909090909083</v>
      </c>
      <c r="P8" s="360">
        <f t="shared" si="6"/>
        <v>42</v>
      </c>
      <c r="Q8" s="360">
        <f t="shared" si="7"/>
        <v>539.70928829915567</v>
      </c>
      <c r="R8" s="361">
        <f t="shared" si="8"/>
        <v>8.1525371072752817E-2</v>
      </c>
      <c r="S8" s="3">
        <f t="shared" si="9"/>
        <v>1.1010428822434692E-2</v>
      </c>
      <c r="T8" s="8">
        <f t="shared" si="10"/>
        <v>2</v>
      </c>
      <c r="U8" s="8">
        <f t="shared" si="11"/>
        <v>2</v>
      </c>
      <c r="V8" s="4">
        <f t="shared" si="12"/>
        <v>1</v>
      </c>
    </row>
    <row r="9" spans="1:22" x14ac:dyDescent="0.25">
      <c r="A9" t="s">
        <v>183</v>
      </c>
      <c r="B9" s="8">
        <v>65</v>
      </c>
      <c r="C9" s="8">
        <v>624.01326899879382</v>
      </c>
      <c r="D9" s="8">
        <v>27</v>
      </c>
      <c r="E9" s="8">
        <v>528.21592279855258</v>
      </c>
      <c r="F9" s="8">
        <v>45</v>
      </c>
      <c r="G9" s="8">
        <v>4</v>
      </c>
      <c r="H9" s="8">
        <v>3</v>
      </c>
      <c r="J9" t="str">
        <f t="shared" si="0"/>
        <v>Salsipuedes</v>
      </c>
      <c r="K9" s="354">
        <f t="shared" si="1"/>
        <v>65</v>
      </c>
      <c r="L9" s="354">
        <f t="shared" si="2"/>
        <v>624.01326899879382</v>
      </c>
      <c r="M9" s="355">
        <f t="shared" si="3"/>
        <v>0.10416445166989813</v>
      </c>
      <c r="N9" s="357">
        <f t="shared" si="4"/>
        <v>45</v>
      </c>
      <c r="O9" s="358">
        <f t="shared" si="5"/>
        <v>0.44444444444444442</v>
      </c>
      <c r="P9" s="360">
        <f t="shared" si="6"/>
        <v>27</v>
      </c>
      <c r="Q9" s="360">
        <f t="shared" si="7"/>
        <v>528.21592279855258</v>
      </c>
      <c r="R9" s="361">
        <f t="shared" si="8"/>
        <v>8.5192433733509002E-2</v>
      </c>
      <c r="S9" s="3">
        <f t="shared" si="9"/>
        <v>1.8972017936389127E-2</v>
      </c>
      <c r="T9" s="8">
        <f t="shared" si="10"/>
        <v>4</v>
      </c>
      <c r="U9" s="8">
        <f t="shared" si="11"/>
        <v>3</v>
      </c>
      <c r="V9" s="4">
        <f t="shared" si="12"/>
        <v>0.75</v>
      </c>
    </row>
    <row r="10" spans="1:22" x14ac:dyDescent="0.25">
      <c r="A10" t="s">
        <v>95</v>
      </c>
      <c r="B10" s="8">
        <v>138</v>
      </c>
      <c r="C10" s="8">
        <v>611.00120627261765</v>
      </c>
      <c r="D10" s="8">
        <v>154</v>
      </c>
      <c r="E10" s="8">
        <v>517.20144752714123</v>
      </c>
      <c r="F10" s="8">
        <v>110</v>
      </c>
      <c r="G10" s="8">
        <v>5</v>
      </c>
      <c r="H10" s="8">
        <v>2</v>
      </c>
      <c r="J10" t="s">
        <v>276</v>
      </c>
      <c r="K10" s="354">
        <f>SUM(K4:K9)</f>
        <v>1643</v>
      </c>
      <c r="L10" s="354">
        <f>SUM(L4:L9)</f>
        <v>5835.0667897322555</v>
      </c>
      <c r="M10" s="355">
        <f t="shared" si="3"/>
        <v>0.28157346937161448</v>
      </c>
      <c r="N10" s="357">
        <f>SUM(N4:N9)</f>
        <v>1325</v>
      </c>
      <c r="O10" s="358">
        <f t="shared" si="5"/>
        <v>0.24</v>
      </c>
      <c r="P10" s="360">
        <f>SUM(P4:P9)</f>
        <v>2088</v>
      </c>
      <c r="Q10" s="360">
        <f>SUM(Q4:Q9)</f>
        <v>4939.278284698732</v>
      </c>
      <c r="R10" s="361">
        <f t="shared" si="8"/>
        <v>0.2682578149331421</v>
      </c>
      <c r="S10" s="3">
        <f t="shared" si="9"/>
        <v>1.331565443847238E-2</v>
      </c>
      <c r="T10" s="357">
        <f>SUM(T4:T9)</f>
        <v>22</v>
      </c>
      <c r="U10" s="357">
        <f>SUM(U4:U9)</f>
        <v>19</v>
      </c>
      <c r="V10" s="4">
        <f t="shared" si="12"/>
        <v>0.86363636363636365</v>
      </c>
    </row>
    <row r="11" spans="1:22" x14ac:dyDescent="0.25">
      <c r="A11" t="s">
        <v>174</v>
      </c>
      <c r="B11" s="8">
        <v>475</v>
      </c>
      <c r="C11" s="8">
        <v>596.29191797346209</v>
      </c>
      <c r="D11" s="8">
        <v>911</v>
      </c>
      <c r="E11" s="8">
        <v>504.7503015681545</v>
      </c>
      <c r="F11" s="8">
        <v>402</v>
      </c>
      <c r="G11" s="8">
        <v>4</v>
      </c>
      <c r="H11" s="8">
        <v>3</v>
      </c>
    </row>
    <row r="12" spans="1:22" x14ac:dyDescent="0.25">
      <c r="A12" t="s">
        <v>197</v>
      </c>
      <c r="B12" s="8">
        <v>95</v>
      </c>
      <c r="C12" s="8">
        <v>581.01688781664666</v>
      </c>
      <c r="D12" s="8">
        <v>182</v>
      </c>
      <c r="E12" s="8">
        <v>491.82026537997598</v>
      </c>
      <c r="F12" s="8">
        <v>70</v>
      </c>
      <c r="G12" s="8">
        <v>3</v>
      </c>
      <c r="H12" s="8">
        <v>2</v>
      </c>
    </row>
    <row r="13" spans="1:22" x14ac:dyDescent="0.25">
      <c r="A13" t="s">
        <v>121</v>
      </c>
      <c r="B13" s="8">
        <v>264</v>
      </c>
      <c r="C13" s="8">
        <v>489.93244873341382</v>
      </c>
      <c r="D13" s="8">
        <v>572</v>
      </c>
      <c r="E13" s="8">
        <v>414.71893848009654</v>
      </c>
      <c r="F13" s="8">
        <v>236</v>
      </c>
      <c r="G13" s="8">
        <v>2</v>
      </c>
      <c r="H13" s="8">
        <v>2</v>
      </c>
    </row>
    <row r="14" spans="1:22" x14ac:dyDescent="0.25">
      <c r="A14" t="s">
        <v>63</v>
      </c>
      <c r="B14" s="8">
        <v>245</v>
      </c>
      <c r="C14" s="8">
        <v>452.59348612786488</v>
      </c>
      <c r="D14" s="8">
        <v>396</v>
      </c>
      <c r="E14" s="8">
        <v>383.11218335343796</v>
      </c>
      <c r="F14" s="8">
        <v>212</v>
      </c>
      <c r="G14" s="8">
        <v>5</v>
      </c>
      <c r="H14" s="8">
        <v>5</v>
      </c>
    </row>
    <row r="15" spans="1:22" x14ac:dyDescent="0.25">
      <c r="A15" t="s">
        <v>246</v>
      </c>
      <c r="B15" s="8">
        <v>155</v>
      </c>
      <c r="C15" s="8">
        <v>403.43127720533522</v>
      </c>
      <c r="D15" s="8">
        <v>239</v>
      </c>
      <c r="E15" s="8">
        <v>341.49726450003857</v>
      </c>
      <c r="F15" s="8">
        <v>124</v>
      </c>
      <c r="G15" s="8">
        <v>4</v>
      </c>
      <c r="H15" s="8">
        <v>4</v>
      </c>
      <c r="N15" t="s">
        <v>67</v>
      </c>
    </row>
    <row r="16" spans="1:22" x14ac:dyDescent="0.25">
      <c r="A16" t="s">
        <v>221</v>
      </c>
      <c r="B16" s="8">
        <v>236</v>
      </c>
      <c r="C16" s="8">
        <v>343.9710494571774</v>
      </c>
      <c r="D16" s="8">
        <v>476</v>
      </c>
      <c r="E16" s="8">
        <v>291.16525934861284</v>
      </c>
      <c r="F16" s="8">
        <v>214</v>
      </c>
      <c r="G16" s="8">
        <v>4</v>
      </c>
      <c r="H16" s="8">
        <v>3</v>
      </c>
      <c r="N16" t="s">
        <v>68</v>
      </c>
    </row>
    <row r="17" spans="1:14" x14ac:dyDescent="0.25">
      <c r="A17" t="s">
        <v>97</v>
      </c>
      <c r="B17" s="8">
        <v>323</v>
      </c>
      <c r="C17" s="8">
        <v>333.49532872604954</v>
      </c>
      <c r="D17" s="8">
        <v>390</v>
      </c>
      <c r="E17" s="8">
        <v>282.29775160819122</v>
      </c>
      <c r="F17" s="8">
        <v>279</v>
      </c>
      <c r="G17" s="8">
        <v>4</v>
      </c>
      <c r="H17" s="8">
        <v>4</v>
      </c>
      <c r="N17" t="s">
        <v>12</v>
      </c>
    </row>
    <row r="18" spans="1:14" x14ac:dyDescent="0.25">
      <c r="A18" t="s">
        <v>199</v>
      </c>
      <c r="B18" s="8">
        <v>94</v>
      </c>
      <c r="C18" s="8">
        <v>241.61971525796105</v>
      </c>
      <c r="D18" s="8">
        <v>127</v>
      </c>
      <c r="E18" s="8">
        <v>204.52670993051288</v>
      </c>
      <c r="F18" s="8">
        <v>80</v>
      </c>
      <c r="G18" s="8">
        <v>2</v>
      </c>
      <c r="H18" s="8">
        <v>2</v>
      </c>
      <c r="N18" t="s">
        <v>254</v>
      </c>
    </row>
    <row r="19" spans="1:14" x14ac:dyDescent="0.25">
      <c r="A19" t="s">
        <v>249</v>
      </c>
      <c r="B19" s="8">
        <v>60</v>
      </c>
      <c r="C19" s="8">
        <v>223.91604327247157</v>
      </c>
      <c r="D19" s="8">
        <v>144</v>
      </c>
      <c r="E19" s="8">
        <v>189.54087245025843</v>
      </c>
      <c r="F19" s="8">
        <v>45</v>
      </c>
      <c r="G19" s="8">
        <v>1</v>
      </c>
      <c r="H19" s="8">
        <v>1</v>
      </c>
      <c r="N19" t="s">
        <v>177</v>
      </c>
    </row>
    <row r="20" spans="1:14" x14ac:dyDescent="0.25">
      <c r="A20" t="s">
        <v>245</v>
      </c>
      <c r="B20" s="8">
        <v>159</v>
      </c>
      <c r="C20" s="8">
        <v>222.33021915069969</v>
      </c>
      <c r="D20" s="8">
        <v>214</v>
      </c>
      <c r="E20" s="8">
        <v>188.19850107212747</v>
      </c>
      <c r="F20" s="8">
        <v>140</v>
      </c>
      <c r="G20" s="8">
        <v>2</v>
      </c>
      <c r="H20" s="8">
        <v>2</v>
      </c>
      <c r="N20" t="s">
        <v>81</v>
      </c>
    </row>
    <row r="21" spans="1:14" x14ac:dyDescent="0.25">
      <c r="A21" t="s">
        <v>178</v>
      </c>
      <c r="B21" s="8">
        <v>28</v>
      </c>
      <c r="C21" s="8">
        <v>173.92087358544913</v>
      </c>
      <c r="D21" s="8">
        <v>16</v>
      </c>
      <c r="E21" s="8">
        <v>147.22086740601983</v>
      </c>
      <c r="F21" s="8">
        <v>20</v>
      </c>
      <c r="G21" s="8">
        <v>1</v>
      </c>
      <c r="H21" s="8">
        <v>1</v>
      </c>
      <c r="N21" t="s">
        <v>184</v>
      </c>
    </row>
    <row r="22" spans="1:14" x14ac:dyDescent="0.25">
      <c r="A22" t="s">
        <v>248</v>
      </c>
      <c r="B22" s="8">
        <v>65</v>
      </c>
      <c r="C22" s="8">
        <v>127.25399423169871</v>
      </c>
      <c r="D22" s="8">
        <v>130</v>
      </c>
      <c r="E22" s="8">
        <v>107.71819980806906</v>
      </c>
      <c r="F22" s="8">
        <v>51</v>
      </c>
      <c r="G22" s="8">
        <v>1</v>
      </c>
      <c r="H22" s="8">
        <v>1</v>
      </c>
      <c r="N22" t="s">
        <v>83</v>
      </c>
    </row>
    <row r="23" spans="1:14" x14ac:dyDescent="0.25">
      <c r="A23" t="s">
        <v>247</v>
      </c>
      <c r="B23" s="8">
        <v>27</v>
      </c>
      <c r="C23" s="8">
        <v>125.9085151608015</v>
      </c>
      <c r="D23" s="8">
        <v>49</v>
      </c>
      <c r="E23" s="8">
        <v>106.57927615956972</v>
      </c>
      <c r="F23" s="8">
        <v>20</v>
      </c>
      <c r="G23" s="8">
        <v>2</v>
      </c>
      <c r="H23" s="8">
        <v>2</v>
      </c>
      <c r="N23" t="s">
        <v>224</v>
      </c>
    </row>
    <row r="24" spans="1:14" x14ac:dyDescent="0.25">
      <c r="A24" t="s">
        <v>215</v>
      </c>
      <c r="B24" s="8">
        <v>69</v>
      </c>
      <c r="C24" s="8">
        <v>77.188009856734325</v>
      </c>
      <c r="D24" s="8">
        <v>70</v>
      </c>
      <c r="E24" s="8">
        <v>65.338251413909433</v>
      </c>
      <c r="F24" s="8">
        <v>61</v>
      </c>
      <c r="G24" s="8">
        <v>1</v>
      </c>
      <c r="H24" s="8">
        <v>1</v>
      </c>
      <c r="N24" t="s">
        <v>14</v>
      </c>
    </row>
    <row r="25" spans="1:14" x14ac:dyDescent="0.25">
      <c r="A25" t="s">
        <v>352</v>
      </c>
      <c r="B25" s="8">
        <v>17</v>
      </c>
      <c r="C25" s="8">
        <v>58.837153196622445</v>
      </c>
      <c r="D25" s="8">
        <v>8</v>
      </c>
      <c r="E25" s="8">
        <v>49.804583835946929</v>
      </c>
      <c r="F25" s="8">
        <v>15</v>
      </c>
      <c r="G25" s="8">
        <v>1</v>
      </c>
      <c r="H25" s="8">
        <v>1</v>
      </c>
      <c r="N25" t="s">
        <v>85</v>
      </c>
    </row>
    <row r="26" spans="1:14" x14ac:dyDescent="0.25">
      <c r="A26" t="s">
        <v>230</v>
      </c>
      <c r="B26" s="8">
        <v>21</v>
      </c>
      <c r="C26" s="8">
        <v>29.317280807970665</v>
      </c>
      <c r="D26" s="8">
        <v>15</v>
      </c>
      <c r="E26" s="8">
        <v>24.816546867301394</v>
      </c>
      <c r="F26" s="8">
        <v>18</v>
      </c>
      <c r="G26" s="8">
        <v>1</v>
      </c>
      <c r="H26" s="8">
        <v>1</v>
      </c>
      <c r="N26" t="s">
        <v>194</v>
      </c>
    </row>
    <row r="27" spans="1:14" x14ac:dyDescent="0.25">
      <c r="A27" t="s">
        <v>196</v>
      </c>
      <c r="B27" s="8">
        <v>12</v>
      </c>
      <c r="C27" s="8">
        <v>22.233021915069969</v>
      </c>
      <c r="D27" s="8">
        <v>20</v>
      </c>
      <c r="E27" s="8">
        <v>18.819850107212744</v>
      </c>
      <c r="F27" s="8">
        <v>12</v>
      </c>
      <c r="G27" s="8">
        <v>1</v>
      </c>
      <c r="H27" s="8">
        <v>0</v>
      </c>
      <c r="N27" t="s">
        <v>88</v>
      </c>
    </row>
    <row r="28" spans="1:14" x14ac:dyDescent="0.25">
      <c r="A28" t="s">
        <v>125</v>
      </c>
      <c r="B28" s="8">
        <v>13</v>
      </c>
      <c r="C28" s="8">
        <v>22.233021915069969</v>
      </c>
      <c r="D28" s="8">
        <v>43</v>
      </c>
      <c r="E28" s="8">
        <v>18.819850107212744</v>
      </c>
      <c r="F28" s="8">
        <v>9</v>
      </c>
      <c r="G28" s="8">
        <v>1</v>
      </c>
      <c r="H28" s="8">
        <v>1</v>
      </c>
      <c r="N28" t="s">
        <v>89</v>
      </c>
    </row>
    <row r="29" spans="1:14" x14ac:dyDescent="0.25">
      <c r="A29" t="s">
        <v>10</v>
      </c>
      <c r="B29" s="8">
        <v>4139</v>
      </c>
      <c r="C29" s="8">
        <v>589.64441942856661</v>
      </c>
      <c r="D29" s="8">
        <v>6244</v>
      </c>
      <c r="E29" s="8">
        <v>499.12331452695264</v>
      </c>
      <c r="F29" s="8">
        <v>3443</v>
      </c>
      <c r="G29" s="8">
        <v>67</v>
      </c>
      <c r="H29" s="8">
        <v>57</v>
      </c>
      <c r="N29" t="s">
        <v>90</v>
      </c>
    </row>
    <row r="30" spans="1:14" x14ac:dyDescent="0.25">
      <c r="N30" t="s">
        <v>92</v>
      </c>
    </row>
    <row r="31" spans="1:14" x14ac:dyDescent="0.25">
      <c r="N31" t="s">
        <v>15</v>
      </c>
    </row>
    <row r="32" spans="1:14" x14ac:dyDescent="0.25">
      <c r="N32" t="s">
        <v>190</v>
      </c>
    </row>
    <row r="33" spans="14:14" x14ac:dyDescent="0.25">
      <c r="N33" t="s">
        <v>61</v>
      </c>
    </row>
    <row r="34" spans="14:14" x14ac:dyDescent="0.25">
      <c r="N34" t="s">
        <v>204</v>
      </c>
    </row>
    <row r="35" spans="14:14" x14ac:dyDescent="0.25">
      <c r="N35" t="s">
        <v>98</v>
      </c>
    </row>
    <row r="36" spans="14:14" x14ac:dyDescent="0.25">
      <c r="N36" t="s">
        <v>198</v>
      </c>
    </row>
    <row r="37" spans="14:14" x14ac:dyDescent="0.25">
      <c r="N37" t="s">
        <v>186</v>
      </c>
    </row>
    <row r="38" spans="14:14" x14ac:dyDescent="0.25">
      <c r="N38" t="s">
        <v>104</v>
      </c>
    </row>
    <row r="39" spans="14:14" x14ac:dyDescent="0.25">
      <c r="N39" t="s">
        <v>213</v>
      </c>
    </row>
    <row r="40" spans="14:14" x14ac:dyDescent="0.25">
      <c r="N40" t="s">
        <v>179</v>
      </c>
    </row>
    <row r="41" spans="14:14" x14ac:dyDescent="0.25">
      <c r="N41" t="s">
        <v>109</v>
      </c>
    </row>
    <row r="42" spans="14:14" x14ac:dyDescent="0.25">
      <c r="N42" t="s">
        <v>110</v>
      </c>
    </row>
    <row r="43" spans="14:14" x14ac:dyDescent="0.25">
      <c r="N43" t="s">
        <v>207</v>
      </c>
    </row>
    <row r="44" spans="14:14" x14ac:dyDescent="0.25">
      <c r="N44" t="s">
        <v>118</v>
      </c>
    </row>
    <row r="45" spans="14:14" x14ac:dyDescent="0.25">
      <c r="N45" t="s">
        <v>17</v>
      </c>
    </row>
    <row r="46" spans="14:14" x14ac:dyDescent="0.25">
      <c r="N46" t="s">
        <v>208</v>
      </c>
    </row>
    <row r="47" spans="14:14" x14ac:dyDescent="0.25">
      <c r="N47" t="s">
        <v>120</v>
      </c>
    </row>
    <row r="48" spans="14:14" x14ac:dyDescent="0.25">
      <c r="N48" t="s">
        <v>18</v>
      </c>
    </row>
    <row r="49" spans="14:14" x14ac:dyDescent="0.25">
      <c r="N49" t="s">
        <v>193</v>
      </c>
    </row>
    <row r="50" spans="14:14" x14ac:dyDescent="0.25">
      <c r="N50" t="s">
        <v>134</v>
      </c>
    </row>
    <row r="51" spans="14:14" x14ac:dyDescent="0.25">
      <c r="N51" t="s">
        <v>19</v>
      </c>
    </row>
    <row r="52" spans="14:14" x14ac:dyDescent="0.25">
      <c r="N52" t="s">
        <v>20</v>
      </c>
    </row>
    <row r="53" spans="14:14" x14ac:dyDescent="0.25">
      <c r="N53" t="s">
        <v>130</v>
      </c>
    </row>
    <row r="54" spans="14:14" x14ac:dyDescent="0.25">
      <c r="N54" t="s">
        <v>21</v>
      </c>
    </row>
    <row r="55" spans="14:14" x14ac:dyDescent="0.25">
      <c r="N55" t="s">
        <v>22</v>
      </c>
    </row>
    <row r="56" spans="14:14" x14ac:dyDescent="0.25">
      <c r="N56" t="s">
        <v>235</v>
      </c>
    </row>
  </sheetData>
  <sortState xmlns:xlrd2="http://schemas.microsoft.com/office/spreadsheetml/2017/richdata2" ref="N15:N56">
    <sortCondition ref="N15:N56"/>
  </sortState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6437-4A06-4226-8262-FF16643397D9}">
  <dimension ref="A1:L16"/>
  <sheetViews>
    <sheetView topLeftCell="D1" workbookViewId="0">
      <selection activeCell="B3" sqref="B3"/>
    </sheetView>
  </sheetViews>
  <sheetFormatPr baseColWidth="10" defaultRowHeight="15" x14ac:dyDescent="0.25"/>
  <cols>
    <col min="1" max="1" width="17.5703125" bestFit="1" customWidth="1"/>
    <col min="2" max="2" width="23.7109375" bestFit="1" customWidth="1"/>
    <col min="3" max="3" width="23.42578125" bestFit="1" customWidth="1"/>
    <col min="4" max="4" width="27" bestFit="1" customWidth="1"/>
    <col min="9" max="9" width="12.5703125" bestFit="1" customWidth="1"/>
  </cols>
  <sheetData>
    <row r="1" spans="1:12" x14ac:dyDescent="0.25">
      <c r="A1" s="1" t="s">
        <v>149</v>
      </c>
      <c r="B1" t="s">
        <v>102</v>
      </c>
    </row>
    <row r="3" spans="1:12" x14ac:dyDescent="0.25">
      <c r="A3" s="1" t="s">
        <v>0</v>
      </c>
      <c r="B3" t="s">
        <v>28</v>
      </c>
      <c r="C3" t="s">
        <v>27</v>
      </c>
    </row>
    <row r="4" spans="1:12" x14ac:dyDescent="0.25">
      <c r="A4" s="2" t="s">
        <v>64</v>
      </c>
      <c r="B4" s="6">
        <v>205</v>
      </c>
      <c r="C4" s="6">
        <v>220</v>
      </c>
      <c r="F4" s="2" t="s">
        <v>64</v>
      </c>
      <c r="G4" s="15">
        <f>IFERROR(VLOOKUP($F4,$A$4:$D$15,2,FALSE),0)</f>
        <v>205</v>
      </c>
      <c r="H4" s="15">
        <f>IFERROR(VLOOKUP($F4,$A$4:$D$15,3,FALSE),0)</f>
        <v>220</v>
      </c>
      <c r="I4" s="15">
        <f>IFERROR(VLOOKUP($F4,$A$4:$D$15,4,FALSE),0)</f>
        <v>0</v>
      </c>
      <c r="J4" s="17">
        <f>IFERROR((G4/I4),0)</f>
        <v>0</v>
      </c>
      <c r="K4" s="17">
        <f>IFERROR((H4/I4),0)</f>
        <v>0</v>
      </c>
      <c r="L4" s="18">
        <f>J4-K4</f>
        <v>0</v>
      </c>
    </row>
    <row r="5" spans="1:12" x14ac:dyDescent="0.25">
      <c r="A5" s="2" t="s">
        <v>70</v>
      </c>
      <c r="B5" s="6">
        <v>32</v>
      </c>
      <c r="C5" s="6">
        <v>31</v>
      </c>
      <c r="F5" s="2" t="s">
        <v>70</v>
      </c>
      <c r="G5" s="15">
        <f t="shared" ref="G5:G15" si="0">IFERROR(VLOOKUP($F5,$A$4:$D$15,2,FALSE),0)</f>
        <v>32</v>
      </c>
      <c r="H5" s="15">
        <f t="shared" ref="H5:H15" si="1">IFERROR(VLOOKUP($F5,$A$4:$D$15,3,FALSE),0)</f>
        <v>31</v>
      </c>
      <c r="I5" s="15">
        <f t="shared" ref="I5:I15" si="2">IFERROR(VLOOKUP($F5,$A$4:$D$15,4,FALSE),0)</f>
        <v>0</v>
      </c>
      <c r="J5" s="17">
        <f t="shared" ref="J5:J15" si="3">IFERROR((G5/I5),0)</f>
        <v>0</v>
      </c>
      <c r="K5" s="17">
        <f t="shared" ref="K5:K15" si="4">IFERROR((H5/I5),0)</f>
        <v>0</v>
      </c>
      <c r="L5" s="18">
        <f t="shared" ref="L5:L15" si="5">J5-K5</f>
        <v>0</v>
      </c>
    </row>
    <row r="6" spans="1:12" x14ac:dyDescent="0.25">
      <c r="A6" s="2" t="s">
        <v>102</v>
      </c>
      <c r="B6" s="6">
        <v>2500</v>
      </c>
      <c r="C6" s="6">
        <v>1929</v>
      </c>
      <c r="F6" s="2" t="s">
        <v>141</v>
      </c>
      <c r="G6" s="15">
        <f t="shared" si="0"/>
        <v>170</v>
      </c>
      <c r="H6" s="15">
        <f t="shared" si="1"/>
        <v>41</v>
      </c>
      <c r="I6" s="15">
        <f t="shared" si="2"/>
        <v>0</v>
      </c>
      <c r="J6" s="17">
        <f t="shared" si="3"/>
        <v>0</v>
      </c>
      <c r="K6" s="17">
        <f t="shared" si="4"/>
        <v>0</v>
      </c>
      <c r="L6" s="18">
        <f t="shared" si="5"/>
        <v>0</v>
      </c>
    </row>
    <row r="7" spans="1:12" x14ac:dyDescent="0.25">
      <c r="A7" s="2" t="s">
        <v>135</v>
      </c>
      <c r="B7" s="6">
        <v>468</v>
      </c>
      <c r="C7" s="6">
        <v>463</v>
      </c>
      <c r="F7" s="2" t="s">
        <v>143</v>
      </c>
      <c r="G7" s="15">
        <f t="shared" si="0"/>
        <v>11</v>
      </c>
      <c r="H7" s="15">
        <f t="shared" si="1"/>
        <v>10</v>
      </c>
      <c r="I7" s="15">
        <f t="shared" si="2"/>
        <v>0</v>
      </c>
      <c r="J7" s="17">
        <f t="shared" si="3"/>
        <v>0</v>
      </c>
      <c r="K7" s="17">
        <f t="shared" si="4"/>
        <v>0</v>
      </c>
      <c r="L7" s="18">
        <f t="shared" si="5"/>
        <v>0</v>
      </c>
    </row>
    <row r="8" spans="1:12" x14ac:dyDescent="0.25">
      <c r="A8" s="2" t="s">
        <v>141</v>
      </c>
      <c r="B8" s="6">
        <v>170</v>
      </c>
      <c r="C8" s="6">
        <v>41</v>
      </c>
      <c r="F8" s="2" t="s">
        <v>135</v>
      </c>
      <c r="G8" s="15">
        <f t="shared" si="0"/>
        <v>468</v>
      </c>
      <c r="H8" s="15">
        <f t="shared" si="1"/>
        <v>463</v>
      </c>
      <c r="I8" s="15">
        <f t="shared" si="2"/>
        <v>0</v>
      </c>
      <c r="J8" s="17">
        <f t="shared" si="3"/>
        <v>0</v>
      </c>
      <c r="K8" s="17">
        <f t="shared" si="4"/>
        <v>0</v>
      </c>
      <c r="L8" s="18">
        <f t="shared" si="5"/>
        <v>0</v>
      </c>
    </row>
    <row r="9" spans="1:12" x14ac:dyDescent="0.25">
      <c r="A9" s="2" t="s">
        <v>136</v>
      </c>
      <c r="B9" s="6">
        <v>66</v>
      </c>
      <c r="C9" s="6">
        <v>52</v>
      </c>
      <c r="F9" s="2" t="s">
        <v>140</v>
      </c>
      <c r="G9" s="15">
        <f t="shared" si="0"/>
        <v>43</v>
      </c>
      <c r="H9" s="15">
        <f t="shared" si="1"/>
        <v>25</v>
      </c>
      <c r="I9" s="15">
        <f t="shared" si="2"/>
        <v>0</v>
      </c>
      <c r="J9" s="17">
        <f t="shared" si="3"/>
        <v>0</v>
      </c>
      <c r="K9" s="17">
        <f t="shared" si="4"/>
        <v>0</v>
      </c>
      <c r="L9" s="18">
        <f t="shared" si="5"/>
        <v>0</v>
      </c>
    </row>
    <row r="10" spans="1:12" x14ac:dyDescent="0.25">
      <c r="A10" s="2" t="s">
        <v>137</v>
      </c>
      <c r="B10" s="6">
        <v>229</v>
      </c>
      <c r="C10" s="6">
        <v>169</v>
      </c>
      <c r="F10" s="2" t="s">
        <v>139</v>
      </c>
      <c r="G10" s="15">
        <f t="shared" si="0"/>
        <v>44</v>
      </c>
      <c r="H10" s="15">
        <f t="shared" si="1"/>
        <v>29</v>
      </c>
      <c r="I10" s="15">
        <f t="shared" si="2"/>
        <v>0</v>
      </c>
      <c r="J10" s="17">
        <f t="shared" si="3"/>
        <v>0</v>
      </c>
      <c r="K10" s="17">
        <f t="shared" si="4"/>
        <v>0</v>
      </c>
      <c r="L10" s="18">
        <f t="shared" si="5"/>
        <v>0</v>
      </c>
    </row>
    <row r="11" spans="1:12" x14ac:dyDescent="0.25">
      <c r="A11" s="2" t="s">
        <v>138</v>
      </c>
      <c r="B11" s="6">
        <v>86</v>
      </c>
      <c r="C11" s="6">
        <v>57</v>
      </c>
      <c r="F11" s="2" t="s">
        <v>102</v>
      </c>
      <c r="G11" s="15">
        <f t="shared" si="0"/>
        <v>2500</v>
      </c>
      <c r="H11" s="15">
        <f t="shared" si="1"/>
        <v>1929</v>
      </c>
      <c r="I11" s="15">
        <f t="shared" si="2"/>
        <v>0</v>
      </c>
      <c r="J11" s="17">
        <f t="shared" si="3"/>
        <v>0</v>
      </c>
      <c r="K11" s="17">
        <f t="shared" si="4"/>
        <v>0</v>
      </c>
      <c r="L11" s="18">
        <f t="shared" si="5"/>
        <v>0</v>
      </c>
    </row>
    <row r="12" spans="1:12" x14ac:dyDescent="0.25">
      <c r="A12" s="2" t="s">
        <v>139</v>
      </c>
      <c r="B12" s="6">
        <v>44</v>
      </c>
      <c r="C12" s="6">
        <v>29</v>
      </c>
      <c r="F12" s="2" t="s">
        <v>142</v>
      </c>
      <c r="G12" s="15">
        <f t="shared" si="0"/>
        <v>4</v>
      </c>
      <c r="H12" s="15">
        <f t="shared" si="1"/>
        <v>0</v>
      </c>
      <c r="I12" s="15">
        <f t="shared" si="2"/>
        <v>0</v>
      </c>
      <c r="J12" s="17">
        <f t="shared" si="3"/>
        <v>0</v>
      </c>
      <c r="K12" s="17">
        <f t="shared" si="4"/>
        <v>0</v>
      </c>
      <c r="L12" s="18">
        <f t="shared" si="5"/>
        <v>0</v>
      </c>
    </row>
    <row r="13" spans="1:12" x14ac:dyDescent="0.25">
      <c r="A13" s="2" t="s">
        <v>140</v>
      </c>
      <c r="B13" s="6">
        <v>43</v>
      </c>
      <c r="C13" s="6">
        <v>25</v>
      </c>
      <c r="F13" s="2" t="s">
        <v>138</v>
      </c>
      <c r="G13" s="15">
        <f t="shared" si="0"/>
        <v>86</v>
      </c>
      <c r="H13" s="15">
        <f t="shared" si="1"/>
        <v>57</v>
      </c>
      <c r="I13" s="15">
        <f t="shared" si="2"/>
        <v>0</v>
      </c>
      <c r="J13" s="17">
        <f t="shared" si="3"/>
        <v>0</v>
      </c>
      <c r="K13" s="17">
        <f t="shared" si="4"/>
        <v>0</v>
      </c>
      <c r="L13" s="18">
        <f t="shared" si="5"/>
        <v>0</v>
      </c>
    </row>
    <row r="14" spans="1:12" x14ac:dyDescent="0.25">
      <c r="A14" s="2" t="s">
        <v>143</v>
      </c>
      <c r="B14" s="6">
        <v>11</v>
      </c>
      <c r="C14" s="6">
        <v>10</v>
      </c>
      <c r="F14" s="2" t="s">
        <v>136</v>
      </c>
      <c r="G14" s="15">
        <f t="shared" si="0"/>
        <v>66</v>
      </c>
      <c r="H14" s="15">
        <f t="shared" si="1"/>
        <v>52</v>
      </c>
      <c r="I14" s="15">
        <f t="shared" si="2"/>
        <v>0</v>
      </c>
      <c r="J14" s="17">
        <f t="shared" si="3"/>
        <v>0</v>
      </c>
      <c r="K14" s="17">
        <f t="shared" si="4"/>
        <v>0</v>
      </c>
      <c r="L14" s="18">
        <f t="shared" si="5"/>
        <v>0</v>
      </c>
    </row>
    <row r="15" spans="1:12" ht="15.75" thickBot="1" x14ac:dyDescent="0.3">
      <c r="A15" s="2" t="s">
        <v>142</v>
      </c>
      <c r="B15" s="6">
        <v>4</v>
      </c>
      <c r="C15" s="6">
        <v>0</v>
      </c>
      <c r="F15" s="2" t="s">
        <v>137</v>
      </c>
      <c r="G15" s="15">
        <f t="shared" si="0"/>
        <v>229</v>
      </c>
      <c r="H15" s="15">
        <f t="shared" si="1"/>
        <v>169</v>
      </c>
      <c r="I15" s="15">
        <f t="shared" si="2"/>
        <v>0</v>
      </c>
      <c r="J15" s="17">
        <f t="shared" si="3"/>
        <v>0</v>
      </c>
      <c r="K15" s="17">
        <f t="shared" si="4"/>
        <v>0</v>
      </c>
      <c r="L15" s="18">
        <f t="shared" si="5"/>
        <v>0</v>
      </c>
    </row>
    <row r="16" spans="1:12" ht="15.75" thickBot="1" x14ac:dyDescent="0.3">
      <c r="A16" s="2" t="s">
        <v>10</v>
      </c>
      <c r="B16" s="6">
        <v>3858</v>
      </c>
      <c r="C16" s="6">
        <v>3026</v>
      </c>
      <c r="G16" s="16">
        <f>SUM(G4:G15)</f>
        <v>3858</v>
      </c>
      <c r="H16" s="16">
        <f t="shared" ref="H16:I16" si="6">SUM(H4:H15)</f>
        <v>3026</v>
      </c>
      <c r="I16" s="8">
        <f t="shared" si="6"/>
        <v>0</v>
      </c>
      <c r="J16" s="19">
        <f t="shared" ref="J16" si="7">IFERROR((G16/I16),0)</f>
        <v>0</v>
      </c>
      <c r="K16" s="20">
        <f t="shared" ref="K16" si="8">IFERROR((H16/I16),0)</f>
        <v>0</v>
      </c>
      <c r="L16" s="21">
        <f t="shared" ref="L16" si="9">J16-K16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DD95-1342-4D13-8AD6-9B1211F19D05}">
  <dimension ref="F38"/>
  <sheetViews>
    <sheetView showGridLines="0" tabSelected="1" zoomScale="80" zoomScaleNormal="80" workbookViewId="0">
      <selection activeCell="G44" sqref="G44"/>
    </sheetView>
  </sheetViews>
  <sheetFormatPr baseColWidth="10" defaultRowHeight="15" x14ac:dyDescent="0.25"/>
  <sheetData>
    <row r="38" spans="6:6" x14ac:dyDescent="0.25">
      <c r="F38" t="s">
        <v>322</v>
      </c>
    </row>
  </sheetData>
  <pageMargins left="0.25" right="0.25" top="0.75" bottom="0.75" header="0.3" footer="0.3"/>
  <pageSetup paperSize="9" orientation="landscape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49BF-5729-4B05-9E09-098D3BCD55E4}">
  <dimension ref="A1"/>
  <sheetViews>
    <sheetView showGridLines="0" zoomScale="110" zoomScaleNormal="110" workbookViewId="0">
      <selection activeCell="G2" sqref="G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1BC4-6A1B-44C2-AD86-59CD183CB42F}">
  <dimension ref="A1"/>
  <sheetViews>
    <sheetView showGridLines="0" zoomScale="80" zoomScaleNormal="80" workbookViewId="0">
      <selection activeCell="G32" sqref="G3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A9B9-A2C0-4A4F-A94B-733349B572C0}">
  <dimension ref="A1:I67"/>
  <sheetViews>
    <sheetView topLeftCell="A46" workbookViewId="0">
      <selection activeCell="C61" sqref="C61"/>
    </sheetView>
  </sheetViews>
  <sheetFormatPr baseColWidth="10" defaultRowHeight="15" x14ac:dyDescent="0.25"/>
  <cols>
    <col min="1" max="1" width="17.5703125" bestFit="1" customWidth="1"/>
    <col min="2" max="2" width="16.5703125" bestFit="1" customWidth="1"/>
    <col min="3" max="3" width="18.5703125" bestFit="1" customWidth="1"/>
    <col min="4" max="4" width="27" bestFit="1" customWidth="1"/>
    <col min="5" max="5" width="33.42578125" bestFit="1" customWidth="1"/>
    <col min="6" max="6" width="26.42578125" bestFit="1" customWidth="1"/>
    <col min="7" max="7" width="26.85546875" bestFit="1" customWidth="1"/>
    <col min="8" max="8" width="18.28515625" bestFit="1" customWidth="1"/>
  </cols>
  <sheetData>
    <row r="1" spans="1:8" x14ac:dyDescent="0.25">
      <c r="A1" s="1" t="s">
        <v>149</v>
      </c>
      <c r="B1" t="s">
        <v>102</v>
      </c>
    </row>
    <row r="3" spans="1:8" x14ac:dyDescent="0.25">
      <c r="A3" s="1" t="s">
        <v>0</v>
      </c>
      <c r="B3" t="s">
        <v>28</v>
      </c>
      <c r="C3" t="s">
        <v>27</v>
      </c>
      <c r="D3" t="s">
        <v>56</v>
      </c>
      <c r="E3" t="s">
        <v>165</v>
      </c>
      <c r="F3" t="s">
        <v>264</v>
      </c>
      <c r="G3" t="s">
        <v>279</v>
      </c>
      <c r="H3" t="s">
        <v>336</v>
      </c>
    </row>
    <row r="4" spans="1:8" x14ac:dyDescent="0.25">
      <c r="A4" s="2" t="s">
        <v>64</v>
      </c>
      <c r="B4" s="6">
        <v>205</v>
      </c>
      <c r="C4" s="6">
        <v>220</v>
      </c>
      <c r="D4" s="6">
        <v>541.72226822717494</v>
      </c>
      <c r="E4" s="6">
        <v>458.5580820601034</v>
      </c>
      <c r="F4" s="6">
        <v>168</v>
      </c>
      <c r="G4" s="6">
        <v>957.54319906253295</v>
      </c>
      <c r="H4" s="6">
        <v>404</v>
      </c>
    </row>
    <row r="5" spans="1:8" x14ac:dyDescent="0.25">
      <c r="A5" s="2" t="s">
        <v>70</v>
      </c>
      <c r="B5" s="6">
        <v>32</v>
      </c>
      <c r="C5" s="6">
        <v>31</v>
      </c>
      <c r="D5" s="6">
        <v>149.95918023048276</v>
      </c>
      <c r="E5" s="6">
        <v>126.93772825480096</v>
      </c>
      <c r="F5" s="6">
        <v>22</v>
      </c>
      <c r="G5" s="6">
        <v>265.06644010889164</v>
      </c>
      <c r="H5" s="6">
        <v>55</v>
      </c>
    </row>
    <row r="6" spans="1:8" x14ac:dyDescent="0.25">
      <c r="A6" s="2" t="s">
        <v>141</v>
      </c>
      <c r="B6" s="6">
        <v>170</v>
      </c>
      <c r="C6" s="6">
        <v>41</v>
      </c>
      <c r="D6" s="6">
        <v>497.52155390431955</v>
      </c>
      <c r="E6" s="6">
        <v>421.14297846485039</v>
      </c>
      <c r="F6" s="6">
        <v>134</v>
      </c>
      <c r="G6" s="6">
        <v>879.41443110166495</v>
      </c>
      <c r="H6" s="6">
        <v>174</v>
      </c>
    </row>
    <row r="7" spans="1:8" x14ac:dyDescent="0.25">
      <c r="A7" s="2" t="s">
        <v>143</v>
      </c>
      <c r="B7" s="6">
        <v>11</v>
      </c>
      <c r="C7" s="6">
        <v>10</v>
      </c>
      <c r="D7" s="6">
        <v>493.79716939062894</v>
      </c>
      <c r="E7" s="6">
        <v>417.99035447351741</v>
      </c>
      <c r="F7" s="6">
        <v>11</v>
      </c>
      <c r="G7" s="6">
        <v>872.83124397618633</v>
      </c>
      <c r="H7" s="6">
        <v>23</v>
      </c>
    </row>
    <row r="8" spans="1:8" x14ac:dyDescent="0.25">
      <c r="A8" s="2" t="s">
        <v>135</v>
      </c>
      <c r="B8" s="6">
        <v>468</v>
      </c>
      <c r="C8" s="6">
        <v>463</v>
      </c>
      <c r="D8" s="6">
        <v>1736.8280686863222</v>
      </c>
      <c r="E8" s="6">
        <v>1470.1934824487626</v>
      </c>
      <c r="F8" s="6">
        <v>395</v>
      </c>
      <c r="G8" s="6">
        <v>3070.0009998741157</v>
      </c>
      <c r="H8" s="6">
        <v>808</v>
      </c>
    </row>
    <row r="9" spans="1:8" x14ac:dyDescent="0.25">
      <c r="A9" s="2" t="s">
        <v>140</v>
      </c>
      <c r="B9" s="6">
        <v>43</v>
      </c>
      <c r="C9" s="6">
        <v>25</v>
      </c>
      <c r="D9" s="6">
        <v>251.04459764451713</v>
      </c>
      <c r="E9" s="6">
        <v>212.50470205729914</v>
      </c>
      <c r="F9" s="6">
        <v>29</v>
      </c>
      <c r="G9" s="6">
        <v>443.74407558060699</v>
      </c>
      <c r="H9" s="6">
        <v>49</v>
      </c>
    </row>
    <row r="10" spans="1:8" x14ac:dyDescent="0.25">
      <c r="A10" s="2" t="s">
        <v>139</v>
      </c>
      <c r="B10" s="6">
        <v>44</v>
      </c>
      <c r="C10" s="6">
        <v>29</v>
      </c>
      <c r="D10" s="6">
        <v>206.00062645063733</v>
      </c>
      <c r="E10" s="6">
        <v>174.37579680363118</v>
      </c>
      <c r="F10" s="6">
        <v>39</v>
      </c>
      <c r="G10" s="6">
        <v>364.12477468566806</v>
      </c>
      <c r="H10" s="6">
        <v>68</v>
      </c>
    </row>
    <row r="11" spans="1:8" x14ac:dyDescent="0.25">
      <c r="A11" s="2" t="s">
        <v>102</v>
      </c>
      <c r="B11" s="6">
        <v>2500</v>
      </c>
      <c r="C11" s="6">
        <v>1929</v>
      </c>
      <c r="D11" s="6">
        <v>6359.5042219541583</v>
      </c>
      <c r="E11" s="6">
        <v>5383.2050663449927</v>
      </c>
      <c r="F11" s="6">
        <v>2100</v>
      </c>
      <c r="G11" s="6">
        <v>11241</v>
      </c>
      <c r="H11" s="6">
        <v>3898</v>
      </c>
    </row>
    <row r="12" spans="1:8" x14ac:dyDescent="0.25">
      <c r="A12" s="2" t="s">
        <v>138</v>
      </c>
      <c r="B12" s="6">
        <v>86</v>
      </c>
      <c r="C12" s="6">
        <v>57</v>
      </c>
      <c r="D12" s="6">
        <v>258.95013081036967</v>
      </c>
      <c r="E12" s="6">
        <v>219.19659260493981</v>
      </c>
      <c r="F12" s="6">
        <v>86</v>
      </c>
      <c r="G12" s="6">
        <v>457.71782183751907</v>
      </c>
      <c r="H12" s="6">
        <v>125</v>
      </c>
    </row>
    <row r="13" spans="1:8" x14ac:dyDescent="0.25">
      <c r="A13" s="2" t="s">
        <v>136</v>
      </c>
      <c r="B13" s="6">
        <v>66</v>
      </c>
      <c r="C13" s="6">
        <v>52</v>
      </c>
      <c r="D13" s="6">
        <v>137.97790552134623</v>
      </c>
      <c r="E13" s="6">
        <v>116.79579635815448</v>
      </c>
      <c r="F13" s="6">
        <v>56</v>
      </c>
      <c r="G13" s="6">
        <v>243.8884513373049</v>
      </c>
      <c r="H13" s="6">
        <v>90</v>
      </c>
    </row>
    <row r="14" spans="1:8" x14ac:dyDescent="0.25">
      <c r="A14" s="2" t="s">
        <v>137</v>
      </c>
      <c r="B14" s="6">
        <v>229</v>
      </c>
      <c r="C14" s="6">
        <v>169</v>
      </c>
      <c r="D14" s="6">
        <v>338.98926215175669</v>
      </c>
      <c r="E14" s="6">
        <v>286.94826668283031</v>
      </c>
      <c r="F14" s="6">
        <v>219</v>
      </c>
      <c r="G14" s="6">
        <v>599.1942394963886</v>
      </c>
      <c r="H14" s="6">
        <v>324</v>
      </c>
    </row>
    <row r="15" spans="1:8" x14ac:dyDescent="0.25">
      <c r="A15" s="2" t="s">
        <v>142</v>
      </c>
      <c r="B15" s="6">
        <v>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 x14ac:dyDescent="0.25">
      <c r="A16" s="2" t="s">
        <v>10</v>
      </c>
      <c r="B16" s="6">
        <v>3858</v>
      </c>
      <c r="C16" s="6">
        <v>3026</v>
      </c>
      <c r="D16" s="6">
        <v>3311.2382122510899</v>
      </c>
      <c r="E16" s="6">
        <v>2802.9031348905819</v>
      </c>
      <c r="F16" s="6">
        <v>3259</v>
      </c>
      <c r="G16" s="6">
        <v>5852.9135990536352</v>
      </c>
      <c r="H16" s="6">
        <v>6018</v>
      </c>
    </row>
    <row r="18" spans="1:9" x14ac:dyDescent="0.25">
      <c r="B18" t="s">
        <v>28</v>
      </c>
      <c r="C18" t="s">
        <v>27</v>
      </c>
      <c r="D18" t="s">
        <v>56</v>
      </c>
      <c r="E18" t="s">
        <v>165</v>
      </c>
      <c r="F18" t="s">
        <v>264</v>
      </c>
      <c r="H18" t="s">
        <v>339</v>
      </c>
      <c r="I18" t="s">
        <v>340</v>
      </c>
    </row>
    <row r="19" spans="1:9" x14ac:dyDescent="0.25">
      <c r="A19" s="2" t="s">
        <v>64</v>
      </c>
      <c r="B19">
        <f>IFERROR(VLOOKUP($A19,$A$4:$F$14,2,FALSE),0)</f>
        <v>205</v>
      </c>
      <c r="C19">
        <f>IFERROR(VLOOKUP($A19,$A$4:$F$14,3,FALSE),0)</f>
        <v>220</v>
      </c>
      <c r="D19" s="7">
        <f>IFERROR(VLOOKUP($A19,$A$4:$F$14,4,FALSE),0)</f>
        <v>541.72226822717494</v>
      </c>
      <c r="E19" s="7">
        <f>IFERROR(VLOOKUP($A19,$A$4:$F$14,5,FALSE),0)</f>
        <v>458.5580820601034</v>
      </c>
      <c r="F19">
        <f>IFERROR(VLOOKUP($A19,$A$4:$F$14,6,FALSE),0)</f>
        <v>168</v>
      </c>
      <c r="G19" s="4">
        <f>(B19/C19)-1</f>
        <v>-6.8181818181818232E-2</v>
      </c>
      <c r="H19">
        <f>IFERROR(VLOOKUP($A19,$A$4:$H$14,7,FALSE),0)</f>
        <v>957.54319906253295</v>
      </c>
      <c r="I19">
        <f>IFERROR(VLOOKUP($A19,$A$4:$H$14,8,FALSE),0)</f>
        <v>404</v>
      </c>
    </row>
    <row r="20" spans="1:9" x14ac:dyDescent="0.25">
      <c r="A20" s="2" t="s">
        <v>70</v>
      </c>
      <c r="B20">
        <f t="shared" ref="B20:B29" si="0">IFERROR(VLOOKUP($A20,$A$4:$F$14,2,FALSE),0)</f>
        <v>32</v>
      </c>
      <c r="C20">
        <f t="shared" ref="C20:C29" si="1">IFERROR(VLOOKUP($A20,$A$4:$F$14,3,FALSE),0)</f>
        <v>31</v>
      </c>
      <c r="D20" s="7">
        <f t="shared" ref="D20:D29" si="2">IFERROR(VLOOKUP($A20,$A$4:$F$14,4,FALSE),0)</f>
        <v>149.95918023048276</v>
      </c>
      <c r="E20" s="7">
        <f t="shared" ref="E20:E29" si="3">IFERROR(VLOOKUP($A20,$A$4:$F$14,5,FALSE),0)</f>
        <v>126.93772825480096</v>
      </c>
      <c r="F20">
        <f t="shared" ref="F20:F29" si="4">IFERROR(VLOOKUP($A20,$A$4:$F$14,6,FALSE),0)</f>
        <v>22</v>
      </c>
      <c r="G20" s="4">
        <f t="shared" ref="G20:G30" si="5">(B20/C20)-1</f>
        <v>3.2258064516129004E-2</v>
      </c>
      <c r="H20">
        <f t="shared" ref="H20:H29" si="6">IFERROR(VLOOKUP($A20,$A$4:$H$14,7,FALSE),0)</f>
        <v>265.06644010889164</v>
      </c>
      <c r="I20">
        <f t="shared" ref="I20:I29" si="7">IFERROR(VLOOKUP($A20,$A$4:$H$14,8,FALSE),0)</f>
        <v>55</v>
      </c>
    </row>
    <row r="21" spans="1:9" x14ac:dyDescent="0.25">
      <c r="A21" s="2" t="s">
        <v>141</v>
      </c>
      <c r="B21">
        <f t="shared" si="0"/>
        <v>170</v>
      </c>
      <c r="C21">
        <f t="shared" si="1"/>
        <v>41</v>
      </c>
      <c r="D21" s="7">
        <f t="shared" si="2"/>
        <v>497.52155390431955</v>
      </c>
      <c r="E21" s="7">
        <f t="shared" si="3"/>
        <v>421.14297846485039</v>
      </c>
      <c r="F21">
        <f t="shared" si="4"/>
        <v>134</v>
      </c>
      <c r="G21" s="4">
        <f t="shared" si="5"/>
        <v>3.1463414634146343</v>
      </c>
      <c r="H21">
        <f t="shared" si="6"/>
        <v>879.41443110166495</v>
      </c>
      <c r="I21">
        <f t="shared" si="7"/>
        <v>174</v>
      </c>
    </row>
    <row r="22" spans="1:9" x14ac:dyDescent="0.25">
      <c r="A22" s="2" t="s">
        <v>143</v>
      </c>
      <c r="B22">
        <f t="shared" si="0"/>
        <v>11</v>
      </c>
      <c r="C22">
        <f t="shared" si="1"/>
        <v>10</v>
      </c>
      <c r="D22" s="7">
        <f t="shared" si="2"/>
        <v>493.79716939062894</v>
      </c>
      <c r="E22" s="7">
        <f t="shared" si="3"/>
        <v>417.99035447351741</v>
      </c>
      <c r="F22">
        <f t="shared" si="4"/>
        <v>11</v>
      </c>
      <c r="G22" s="4">
        <f t="shared" si="5"/>
        <v>0.10000000000000009</v>
      </c>
      <c r="H22">
        <f t="shared" si="6"/>
        <v>872.83124397618633</v>
      </c>
      <c r="I22">
        <f t="shared" si="7"/>
        <v>23</v>
      </c>
    </row>
    <row r="23" spans="1:9" x14ac:dyDescent="0.25">
      <c r="A23" s="2" t="s">
        <v>135</v>
      </c>
      <c r="B23">
        <f t="shared" si="0"/>
        <v>468</v>
      </c>
      <c r="C23">
        <f t="shared" si="1"/>
        <v>463</v>
      </c>
      <c r="D23" s="7">
        <f t="shared" si="2"/>
        <v>1736.8280686863222</v>
      </c>
      <c r="E23" s="7">
        <f t="shared" si="3"/>
        <v>1470.1934824487626</v>
      </c>
      <c r="F23">
        <f t="shared" si="4"/>
        <v>395</v>
      </c>
      <c r="G23" s="4">
        <f t="shared" si="5"/>
        <v>1.0799136069114423E-2</v>
      </c>
      <c r="H23">
        <f t="shared" si="6"/>
        <v>3070.0009998741157</v>
      </c>
      <c r="I23">
        <f t="shared" si="7"/>
        <v>808</v>
      </c>
    </row>
    <row r="24" spans="1:9" x14ac:dyDescent="0.25">
      <c r="A24" s="2" t="s">
        <v>140</v>
      </c>
      <c r="B24">
        <f t="shared" si="0"/>
        <v>43</v>
      </c>
      <c r="C24">
        <f t="shared" si="1"/>
        <v>25</v>
      </c>
      <c r="D24" s="7">
        <f t="shared" si="2"/>
        <v>251.04459764451713</v>
      </c>
      <c r="E24" s="7">
        <f t="shared" si="3"/>
        <v>212.50470205729914</v>
      </c>
      <c r="F24">
        <f t="shared" si="4"/>
        <v>29</v>
      </c>
      <c r="G24" s="4">
        <f t="shared" si="5"/>
        <v>0.72</v>
      </c>
      <c r="H24">
        <f t="shared" si="6"/>
        <v>443.74407558060699</v>
      </c>
      <c r="I24">
        <f t="shared" si="7"/>
        <v>49</v>
      </c>
    </row>
    <row r="25" spans="1:9" x14ac:dyDescent="0.25">
      <c r="A25" s="2" t="s">
        <v>139</v>
      </c>
      <c r="B25">
        <f t="shared" si="0"/>
        <v>44</v>
      </c>
      <c r="C25">
        <f t="shared" si="1"/>
        <v>29</v>
      </c>
      <c r="D25" s="7">
        <f t="shared" si="2"/>
        <v>206.00062645063733</v>
      </c>
      <c r="E25" s="7">
        <f t="shared" si="3"/>
        <v>174.37579680363118</v>
      </c>
      <c r="F25">
        <f t="shared" si="4"/>
        <v>39</v>
      </c>
      <c r="G25" s="4">
        <f t="shared" si="5"/>
        <v>0.51724137931034475</v>
      </c>
      <c r="H25">
        <f t="shared" si="6"/>
        <v>364.12477468566806</v>
      </c>
      <c r="I25">
        <f t="shared" si="7"/>
        <v>68</v>
      </c>
    </row>
    <row r="26" spans="1:9" x14ac:dyDescent="0.25">
      <c r="A26" s="2" t="s">
        <v>102</v>
      </c>
      <c r="B26">
        <f t="shared" si="0"/>
        <v>2500</v>
      </c>
      <c r="C26">
        <f t="shared" si="1"/>
        <v>1929</v>
      </c>
      <c r="D26" s="7">
        <f t="shared" si="2"/>
        <v>6359.5042219541583</v>
      </c>
      <c r="E26" s="7">
        <f t="shared" si="3"/>
        <v>5383.2050663449927</v>
      </c>
      <c r="F26">
        <f t="shared" si="4"/>
        <v>2100</v>
      </c>
      <c r="G26" s="4">
        <f t="shared" si="5"/>
        <v>0.29600829445308441</v>
      </c>
      <c r="H26">
        <f t="shared" si="6"/>
        <v>11241</v>
      </c>
      <c r="I26">
        <f t="shared" si="7"/>
        <v>3898</v>
      </c>
    </row>
    <row r="27" spans="1:9" x14ac:dyDescent="0.25">
      <c r="A27" s="2" t="s">
        <v>138</v>
      </c>
      <c r="B27">
        <f t="shared" si="0"/>
        <v>86</v>
      </c>
      <c r="C27">
        <f t="shared" si="1"/>
        <v>57</v>
      </c>
      <c r="D27" s="7">
        <f t="shared" si="2"/>
        <v>258.95013081036967</v>
      </c>
      <c r="E27" s="7">
        <f t="shared" si="3"/>
        <v>219.19659260493981</v>
      </c>
      <c r="F27">
        <f t="shared" si="4"/>
        <v>86</v>
      </c>
      <c r="G27" s="4">
        <f t="shared" si="5"/>
        <v>0.50877192982456143</v>
      </c>
      <c r="H27">
        <f t="shared" si="6"/>
        <v>457.71782183751907</v>
      </c>
      <c r="I27">
        <f t="shared" si="7"/>
        <v>125</v>
      </c>
    </row>
    <row r="28" spans="1:9" x14ac:dyDescent="0.25">
      <c r="A28" s="2" t="s">
        <v>136</v>
      </c>
      <c r="B28">
        <f t="shared" si="0"/>
        <v>66</v>
      </c>
      <c r="C28">
        <f t="shared" si="1"/>
        <v>52</v>
      </c>
      <c r="D28" s="7">
        <f t="shared" si="2"/>
        <v>137.97790552134623</v>
      </c>
      <c r="E28" s="7">
        <f t="shared" si="3"/>
        <v>116.79579635815448</v>
      </c>
      <c r="F28">
        <f t="shared" si="4"/>
        <v>56</v>
      </c>
      <c r="G28" s="4">
        <f t="shared" si="5"/>
        <v>0.26923076923076916</v>
      </c>
      <c r="H28">
        <f t="shared" si="6"/>
        <v>243.8884513373049</v>
      </c>
      <c r="I28">
        <f t="shared" si="7"/>
        <v>90</v>
      </c>
    </row>
    <row r="29" spans="1:9" x14ac:dyDescent="0.25">
      <c r="A29" s="2" t="s">
        <v>137</v>
      </c>
      <c r="B29">
        <f t="shared" si="0"/>
        <v>229</v>
      </c>
      <c r="C29">
        <f t="shared" si="1"/>
        <v>169</v>
      </c>
      <c r="D29" s="7">
        <f t="shared" si="2"/>
        <v>338.98926215175669</v>
      </c>
      <c r="E29" s="7">
        <f t="shared" si="3"/>
        <v>286.94826668283031</v>
      </c>
      <c r="F29">
        <f t="shared" si="4"/>
        <v>219</v>
      </c>
      <c r="G29" s="4">
        <f t="shared" si="5"/>
        <v>0.3550295857988166</v>
      </c>
      <c r="H29">
        <f t="shared" si="6"/>
        <v>599.1942394963886</v>
      </c>
      <c r="I29">
        <f t="shared" si="7"/>
        <v>324</v>
      </c>
    </row>
    <row r="30" spans="1:9" x14ac:dyDescent="0.25">
      <c r="A30" s="2" t="s">
        <v>276</v>
      </c>
      <c r="B30">
        <f>SUM(B19:B29)</f>
        <v>3854</v>
      </c>
      <c r="C30">
        <f>SUM(C19:C29)</f>
        <v>3026</v>
      </c>
      <c r="D30" s="7">
        <f>SUM(D19:D29)</f>
        <v>10972.294984971715</v>
      </c>
      <c r="E30" s="7">
        <f>SUM(E19:E29)</f>
        <v>9287.8488465538812</v>
      </c>
      <c r="F30">
        <f>SUM(F19:F29)</f>
        <v>3259</v>
      </c>
      <c r="G30" s="4">
        <f t="shared" si="5"/>
        <v>0.27362855254461338</v>
      </c>
      <c r="H30" s="7">
        <f>SUM(H19:H29)</f>
        <v>19394.525677060879</v>
      </c>
      <c r="I30" s="7">
        <f>SUM(I19:I29)</f>
        <v>6018</v>
      </c>
    </row>
    <row r="31" spans="1:9" x14ac:dyDescent="0.25">
      <c r="B31" t="s">
        <v>277</v>
      </c>
      <c r="C31" t="s">
        <v>278</v>
      </c>
      <c r="F31" t="s">
        <v>325</v>
      </c>
    </row>
    <row r="32" spans="1:9" x14ac:dyDescent="0.25">
      <c r="A32" s="2" t="s">
        <v>64</v>
      </c>
      <c r="B32" s="4">
        <f>IFERROR(B19/D19,0)</f>
        <v>0.37842269373728576</v>
      </c>
      <c r="C32" s="4">
        <f>IFERROR(F19/E19,0)</f>
        <v>0.36636580309575739</v>
      </c>
      <c r="D32" s="4">
        <f>IFERROR(F19/E19,0)</f>
        <v>0.36636580309575739</v>
      </c>
      <c r="E32" s="3">
        <f>IFERROR(B32-D32,0)</f>
        <v>1.2056890641528373E-2</v>
      </c>
      <c r="F32" s="4">
        <f>(B19/C19)-1</f>
        <v>-6.8181818181818232E-2</v>
      </c>
    </row>
    <row r="33" spans="1:6" x14ac:dyDescent="0.25">
      <c r="A33" s="2" t="s">
        <v>70</v>
      </c>
      <c r="B33" s="4">
        <f t="shared" ref="B33:B43" si="8">IFERROR(B20/D20,0)</f>
        <v>0.21339140391949971</v>
      </c>
      <c r="C33" s="4">
        <f t="shared" ref="C33:C43" si="9">IFERROR(F20/E20,0)</f>
        <v>0.17331332695539972</v>
      </c>
      <c r="D33" s="4">
        <f t="shared" ref="D33:D43" si="10">IFERROR(F20/E20,0)</f>
        <v>0.17331332695539972</v>
      </c>
      <c r="E33" s="3">
        <f t="shared" ref="E33:E43" si="11">IFERROR(B33-D33,0)</f>
        <v>4.0078076964099985E-2</v>
      </c>
      <c r="F33" s="4">
        <f t="shared" ref="F33:F43" si="12">(B20/C20)-1</f>
        <v>3.2258064516129004E-2</v>
      </c>
    </row>
    <row r="34" spans="1:6" x14ac:dyDescent="0.25">
      <c r="A34" s="2" t="s">
        <v>141</v>
      </c>
      <c r="B34" s="4">
        <f t="shared" si="8"/>
        <v>0.34169373902681893</v>
      </c>
      <c r="C34" s="4">
        <f t="shared" si="9"/>
        <v>0.31818172652066185</v>
      </c>
      <c r="D34" s="4">
        <f t="shared" si="10"/>
        <v>0.31818172652066185</v>
      </c>
      <c r="E34" s="3">
        <f t="shared" si="11"/>
        <v>2.3512012506157087E-2</v>
      </c>
      <c r="F34" s="4">
        <f t="shared" si="12"/>
        <v>3.1463414634146343</v>
      </c>
    </row>
    <row r="35" spans="1:6" x14ac:dyDescent="0.25">
      <c r="A35" s="2" t="s">
        <v>143</v>
      </c>
      <c r="B35" s="4">
        <f t="shared" si="8"/>
        <v>2.2276352887106592E-2</v>
      </c>
      <c r="C35" s="4">
        <f t="shared" si="9"/>
        <v>2.6316396735649856E-2</v>
      </c>
      <c r="D35" s="4">
        <f t="shared" si="10"/>
        <v>2.6316396735649856E-2</v>
      </c>
      <c r="E35" s="3">
        <f t="shared" si="11"/>
        <v>-4.0400438485432635E-3</v>
      </c>
      <c r="F35" s="4">
        <f t="shared" si="12"/>
        <v>0.10000000000000009</v>
      </c>
    </row>
    <row r="36" spans="1:6" x14ac:dyDescent="0.25">
      <c r="A36" s="2" t="s">
        <v>135</v>
      </c>
      <c r="B36" s="4">
        <f t="shared" si="8"/>
        <v>0.26945672311363511</v>
      </c>
      <c r="C36" s="4">
        <f t="shared" si="9"/>
        <v>0.26867212017705711</v>
      </c>
      <c r="D36" s="4">
        <f t="shared" si="10"/>
        <v>0.26867212017705711</v>
      </c>
      <c r="E36" s="3">
        <f t="shared" si="11"/>
        <v>7.8460293657800495E-4</v>
      </c>
      <c r="F36" s="4">
        <f t="shared" si="12"/>
        <v>1.0799136069114423E-2</v>
      </c>
    </row>
    <row r="37" spans="1:6" x14ac:dyDescent="0.25">
      <c r="A37" s="2" t="s">
        <v>140</v>
      </c>
      <c r="B37" s="4">
        <f t="shared" si="8"/>
        <v>0.17128430726435562</v>
      </c>
      <c r="C37" s="4">
        <f t="shared" si="9"/>
        <v>0.13646756857257927</v>
      </c>
      <c r="D37" s="4">
        <f t="shared" si="10"/>
        <v>0.13646756857257927</v>
      </c>
      <c r="E37" s="3">
        <f t="shared" si="11"/>
        <v>3.4816738691776344E-2</v>
      </c>
      <c r="F37" s="4">
        <f t="shared" si="12"/>
        <v>0.72</v>
      </c>
    </row>
    <row r="38" spans="1:6" x14ac:dyDescent="0.25">
      <c r="A38" s="2" t="s">
        <v>139</v>
      </c>
      <c r="B38" s="4">
        <f t="shared" si="8"/>
        <v>0.21359158347289517</v>
      </c>
      <c r="C38" s="4">
        <f t="shared" si="9"/>
        <v>0.2236548919912254</v>
      </c>
      <c r="D38" s="4">
        <f t="shared" si="10"/>
        <v>0.2236548919912254</v>
      </c>
      <c r="E38" s="3">
        <f t="shared" si="11"/>
        <v>-1.0063308518330233E-2</v>
      </c>
      <c r="F38" s="4">
        <f t="shared" si="12"/>
        <v>0.51724137931034475</v>
      </c>
    </row>
    <row r="39" spans="1:6" x14ac:dyDescent="0.25">
      <c r="A39" s="2" t="s">
        <v>102</v>
      </c>
      <c r="B39" s="4">
        <f t="shared" si="8"/>
        <v>0.39311240511006312</v>
      </c>
      <c r="C39" s="4">
        <f t="shared" si="9"/>
        <v>0.3901021740986409</v>
      </c>
      <c r="D39" s="4">
        <f t="shared" si="10"/>
        <v>0.3901021740986409</v>
      </c>
      <c r="E39" s="3">
        <f t="shared" si="11"/>
        <v>3.0102310114222264E-3</v>
      </c>
      <c r="F39" s="4">
        <f t="shared" si="12"/>
        <v>0.29600829445308441</v>
      </c>
    </row>
    <row r="40" spans="1:6" x14ac:dyDescent="0.25">
      <c r="A40" s="2" t="s">
        <v>138</v>
      </c>
      <c r="B40" s="4">
        <f t="shared" si="8"/>
        <v>0.3321102782642662</v>
      </c>
      <c r="C40" s="4">
        <f t="shared" si="9"/>
        <v>0.39234186525425901</v>
      </c>
      <c r="D40" s="4">
        <f t="shared" si="10"/>
        <v>0.39234186525425901</v>
      </c>
      <c r="E40" s="3">
        <f t="shared" si="11"/>
        <v>-6.0231586989992814E-2</v>
      </c>
      <c r="F40" s="4">
        <f t="shared" si="12"/>
        <v>0.50877192982456143</v>
      </c>
    </row>
    <row r="41" spans="1:6" x14ac:dyDescent="0.25">
      <c r="A41" s="2" t="s">
        <v>136</v>
      </c>
      <c r="B41" s="4">
        <f t="shared" si="8"/>
        <v>0.47833745374392062</v>
      </c>
      <c r="C41" s="4">
        <f t="shared" si="9"/>
        <v>0.47946931093543743</v>
      </c>
      <c r="D41" s="4">
        <f t="shared" si="10"/>
        <v>0.47946931093543743</v>
      </c>
      <c r="E41" s="3">
        <f t="shared" si="11"/>
        <v>-1.1318571915168163E-3</v>
      </c>
      <c r="F41" s="4">
        <f t="shared" si="12"/>
        <v>0.26923076923076916</v>
      </c>
    </row>
    <row r="42" spans="1:6" x14ac:dyDescent="0.25">
      <c r="A42" s="2" t="s">
        <v>137</v>
      </c>
      <c r="B42" s="4">
        <f t="shared" si="8"/>
        <v>0.67553762188928168</v>
      </c>
      <c r="C42" s="4">
        <f t="shared" si="9"/>
        <v>0.76320377373829928</v>
      </c>
      <c r="D42" s="4">
        <f t="shared" si="10"/>
        <v>0.76320377373829928</v>
      </c>
      <c r="E42" s="3">
        <f t="shared" si="11"/>
        <v>-8.7666151849017604E-2</v>
      </c>
      <c r="F42" s="4">
        <f t="shared" si="12"/>
        <v>0.3550295857988166</v>
      </c>
    </row>
    <row r="43" spans="1:6" x14ac:dyDescent="0.25">
      <c r="A43" s="2" t="s">
        <v>276</v>
      </c>
      <c r="B43" s="4">
        <f t="shared" si="8"/>
        <v>0.35124830359361098</v>
      </c>
      <c r="C43" s="4">
        <f t="shared" si="9"/>
        <v>0.35088856998455609</v>
      </c>
      <c r="D43" s="4">
        <f t="shared" si="10"/>
        <v>0.35088856998455609</v>
      </c>
      <c r="E43" s="3">
        <f t="shared" si="11"/>
        <v>3.5973360905489082E-4</v>
      </c>
      <c r="F43" s="4">
        <f t="shared" si="12"/>
        <v>0.27362855254461338</v>
      </c>
    </row>
    <row r="52" spans="1:8" x14ac:dyDescent="0.25">
      <c r="A52" s="1" t="s">
        <v>149</v>
      </c>
      <c r="B52" t="s">
        <v>102</v>
      </c>
    </row>
    <row r="53" spans="1:8" x14ac:dyDescent="0.25">
      <c r="A53" s="1" t="s">
        <v>269</v>
      </c>
      <c r="B53" t="s">
        <v>272</v>
      </c>
    </row>
    <row r="55" spans="1:8" x14ac:dyDescent="0.25">
      <c r="A55" s="1" t="s">
        <v>0</v>
      </c>
      <c r="B55" t="s">
        <v>270</v>
      </c>
      <c r="C55" t="s">
        <v>26</v>
      </c>
    </row>
    <row r="56" spans="1:8" x14ac:dyDescent="0.25">
      <c r="A56" s="2" t="s">
        <v>64</v>
      </c>
      <c r="B56" s="6">
        <v>3</v>
      </c>
      <c r="C56" s="6">
        <v>3</v>
      </c>
      <c r="E56" t="str">
        <f>A56</f>
        <v>Aimogasta</v>
      </c>
      <c r="F56">
        <f t="shared" ref="F56:G56" si="13">B56</f>
        <v>3</v>
      </c>
      <c r="G56">
        <f t="shared" si="13"/>
        <v>3</v>
      </c>
      <c r="H56" s="4">
        <f>G56/F56</f>
        <v>1</v>
      </c>
    </row>
    <row r="57" spans="1:8" x14ac:dyDescent="0.25">
      <c r="A57" s="2" t="s">
        <v>70</v>
      </c>
      <c r="B57" s="6">
        <v>1</v>
      </c>
      <c r="C57" s="6">
        <v>1</v>
      </c>
      <c r="E57" t="str">
        <f t="shared" ref="E57:E67" si="14">A57</f>
        <v>Anillaco</v>
      </c>
      <c r="F57">
        <f t="shared" ref="F57:F67" si="15">B57</f>
        <v>1</v>
      </c>
      <c r="G57">
        <f t="shared" ref="G57:G67" si="16">C57</f>
        <v>1</v>
      </c>
      <c r="H57" s="4">
        <f t="shared" ref="H57:H67" si="17">G57/F57</f>
        <v>1</v>
      </c>
    </row>
    <row r="58" spans="1:8" x14ac:dyDescent="0.25">
      <c r="A58" s="2" t="s">
        <v>141</v>
      </c>
      <c r="B58" s="6">
        <v>2</v>
      </c>
      <c r="C58" s="6">
        <v>2</v>
      </c>
      <c r="E58" t="str">
        <f t="shared" si="14"/>
        <v>Chamical</v>
      </c>
      <c r="F58">
        <f t="shared" si="15"/>
        <v>2</v>
      </c>
      <c r="G58">
        <f t="shared" si="16"/>
        <v>2</v>
      </c>
      <c r="H58" s="4">
        <f t="shared" si="17"/>
        <v>1</v>
      </c>
    </row>
    <row r="59" spans="1:8" x14ac:dyDescent="0.25">
      <c r="A59" s="2" t="s">
        <v>135</v>
      </c>
      <c r="B59" s="6">
        <v>9</v>
      </c>
      <c r="C59" s="6">
        <v>6</v>
      </c>
      <c r="E59" t="str">
        <f t="shared" si="14"/>
        <v>Chilecito</v>
      </c>
      <c r="F59">
        <f t="shared" si="15"/>
        <v>9</v>
      </c>
      <c r="G59">
        <f t="shared" si="16"/>
        <v>6</v>
      </c>
      <c r="H59" s="4">
        <f t="shared" si="17"/>
        <v>0.66666666666666663</v>
      </c>
    </row>
    <row r="60" spans="1:8" x14ac:dyDescent="0.25">
      <c r="A60" s="2" t="s">
        <v>140</v>
      </c>
      <c r="B60" s="6">
        <v>1</v>
      </c>
      <c r="C60" s="6">
        <v>1</v>
      </c>
      <c r="E60" t="str">
        <f t="shared" si="14"/>
        <v>El Milagro</v>
      </c>
      <c r="F60">
        <f t="shared" si="15"/>
        <v>1</v>
      </c>
      <c r="G60">
        <f t="shared" si="16"/>
        <v>1</v>
      </c>
      <c r="H60" s="4">
        <f t="shared" si="17"/>
        <v>1</v>
      </c>
    </row>
    <row r="61" spans="1:8" x14ac:dyDescent="0.25">
      <c r="A61" s="2" t="s">
        <v>139</v>
      </c>
      <c r="B61" s="6">
        <v>1</v>
      </c>
      <c r="C61" s="6">
        <v>1</v>
      </c>
      <c r="E61" t="str">
        <f t="shared" si="14"/>
        <v>Famatina</v>
      </c>
      <c r="F61">
        <f t="shared" si="15"/>
        <v>1</v>
      </c>
      <c r="G61">
        <f t="shared" si="16"/>
        <v>1</v>
      </c>
      <c r="H61" s="4">
        <f t="shared" si="17"/>
        <v>1</v>
      </c>
    </row>
    <row r="62" spans="1:8" x14ac:dyDescent="0.25">
      <c r="A62" s="2" t="s">
        <v>102</v>
      </c>
      <c r="B62" s="6">
        <v>25</v>
      </c>
      <c r="C62" s="6">
        <v>19</v>
      </c>
      <c r="E62" t="str">
        <f t="shared" si="14"/>
        <v>La Rioja</v>
      </c>
      <c r="F62">
        <f t="shared" si="15"/>
        <v>25</v>
      </c>
      <c r="G62">
        <f t="shared" si="16"/>
        <v>19</v>
      </c>
      <c r="H62" s="4">
        <f t="shared" si="17"/>
        <v>0.76</v>
      </c>
    </row>
    <row r="63" spans="1:8" x14ac:dyDescent="0.25">
      <c r="A63" s="2" t="s">
        <v>138</v>
      </c>
      <c r="B63" s="6">
        <v>1</v>
      </c>
      <c r="C63" s="6">
        <v>0</v>
      </c>
      <c r="E63" t="str">
        <f t="shared" si="14"/>
        <v>Olta</v>
      </c>
      <c r="F63">
        <f t="shared" si="15"/>
        <v>1</v>
      </c>
      <c r="G63">
        <f t="shared" si="16"/>
        <v>0</v>
      </c>
      <c r="H63" s="4">
        <f t="shared" si="17"/>
        <v>0</v>
      </c>
    </row>
    <row r="64" spans="1:8" x14ac:dyDescent="0.25">
      <c r="A64" s="2" t="s">
        <v>136</v>
      </c>
      <c r="B64" s="6">
        <v>1</v>
      </c>
      <c r="C64" s="6">
        <v>1</v>
      </c>
      <c r="E64" t="str">
        <f t="shared" si="14"/>
        <v>Salicas</v>
      </c>
      <c r="F64">
        <f t="shared" si="15"/>
        <v>1</v>
      </c>
      <c r="G64">
        <f t="shared" si="16"/>
        <v>1</v>
      </c>
      <c r="H64" s="4">
        <f t="shared" si="17"/>
        <v>1</v>
      </c>
    </row>
    <row r="65" spans="1:8" x14ac:dyDescent="0.25">
      <c r="A65" s="2" t="s">
        <v>137</v>
      </c>
      <c r="B65" s="6">
        <v>3</v>
      </c>
      <c r="C65" s="6">
        <v>1</v>
      </c>
      <c r="E65" t="str">
        <f t="shared" si="14"/>
        <v>Villa Union</v>
      </c>
      <c r="F65">
        <f t="shared" si="15"/>
        <v>3</v>
      </c>
      <c r="G65">
        <f t="shared" si="16"/>
        <v>1</v>
      </c>
      <c r="H65" s="4">
        <f t="shared" si="17"/>
        <v>0.33333333333333331</v>
      </c>
    </row>
    <row r="66" spans="1:8" x14ac:dyDescent="0.25">
      <c r="A66" s="2" t="s">
        <v>142</v>
      </c>
      <c r="B66" s="6">
        <v>1</v>
      </c>
      <c r="C66" s="6">
        <v>1</v>
      </c>
      <c r="E66" t="str">
        <f t="shared" si="14"/>
        <v>Nonogasta</v>
      </c>
      <c r="F66">
        <f t="shared" si="15"/>
        <v>1</v>
      </c>
      <c r="G66">
        <f t="shared" si="16"/>
        <v>1</v>
      </c>
      <c r="H66" s="4">
        <f t="shared" si="17"/>
        <v>1</v>
      </c>
    </row>
    <row r="67" spans="1:8" x14ac:dyDescent="0.25">
      <c r="A67" s="2" t="s">
        <v>10</v>
      </c>
      <c r="B67" s="6">
        <v>48</v>
      </c>
      <c r="C67" s="6">
        <v>36</v>
      </c>
      <c r="E67" t="str">
        <f t="shared" si="14"/>
        <v>Total general</v>
      </c>
      <c r="F67">
        <f t="shared" si="15"/>
        <v>48</v>
      </c>
      <c r="G67">
        <f t="shared" si="16"/>
        <v>36</v>
      </c>
      <c r="H67" s="4">
        <f t="shared" si="17"/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CD2A-908D-4B60-9D92-759A5F6BD7BC}">
  <dimension ref="A1:D194"/>
  <sheetViews>
    <sheetView workbookViewId="0">
      <selection activeCell="AT41" sqref="AT41"/>
    </sheetView>
  </sheetViews>
  <sheetFormatPr baseColWidth="10" defaultRowHeight="15" x14ac:dyDescent="0.25"/>
  <cols>
    <col min="1" max="1" width="24.85546875" bestFit="1" customWidth="1"/>
    <col min="2" max="2" width="23.7109375" bestFit="1" customWidth="1"/>
    <col min="3" max="3" width="23.42578125" bestFit="1" customWidth="1"/>
    <col min="4" max="4" width="16.42578125" bestFit="1" customWidth="1"/>
  </cols>
  <sheetData>
    <row r="1" spans="1:4" x14ac:dyDescent="0.25">
      <c r="A1" s="1" t="s">
        <v>149</v>
      </c>
      <c r="B1" t="s">
        <v>144</v>
      </c>
    </row>
    <row r="2" spans="1:4" x14ac:dyDescent="0.25">
      <c r="A2" s="1" t="s">
        <v>158</v>
      </c>
      <c r="B2" t="s">
        <v>144</v>
      </c>
    </row>
    <row r="4" spans="1:4" x14ac:dyDescent="0.25">
      <c r="A4" s="1" t="s">
        <v>0</v>
      </c>
      <c r="B4" t="s">
        <v>28</v>
      </c>
      <c r="C4" t="s">
        <v>27</v>
      </c>
      <c r="D4" t="s">
        <v>159</v>
      </c>
    </row>
    <row r="5" spans="1:4" x14ac:dyDescent="0.25">
      <c r="A5" s="2" t="s">
        <v>62</v>
      </c>
      <c r="B5" s="6">
        <v>3</v>
      </c>
      <c r="C5" s="6">
        <v>8</v>
      </c>
      <c r="D5" s="3">
        <v>0.375</v>
      </c>
    </row>
    <row r="6" spans="1:4" x14ac:dyDescent="0.25">
      <c r="A6" s="2" t="s">
        <v>63</v>
      </c>
      <c r="B6" s="6">
        <v>308</v>
      </c>
      <c r="C6" s="6">
        <v>238</v>
      </c>
      <c r="D6" s="3">
        <v>1.2941176470588236</v>
      </c>
    </row>
    <row r="7" spans="1:4" x14ac:dyDescent="0.25">
      <c r="A7" s="2" t="s">
        <v>64</v>
      </c>
      <c r="B7" s="6">
        <v>303</v>
      </c>
      <c r="C7" s="6">
        <v>266</v>
      </c>
      <c r="D7" s="3">
        <v>1.1390977443609023</v>
      </c>
    </row>
    <row r="8" spans="1:4" x14ac:dyDescent="0.25">
      <c r="A8" s="2" t="s">
        <v>65</v>
      </c>
      <c r="B8" s="6">
        <v>19</v>
      </c>
      <c r="C8" s="6">
        <v>9</v>
      </c>
      <c r="D8" s="3">
        <v>2.1111111111111112</v>
      </c>
    </row>
    <row r="9" spans="1:4" x14ac:dyDescent="0.25">
      <c r="A9" s="2" t="s">
        <v>66</v>
      </c>
      <c r="B9" s="6">
        <v>149</v>
      </c>
      <c r="C9" s="6">
        <v>80</v>
      </c>
      <c r="D9" s="3">
        <v>1.8625</v>
      </c>
    </row>
    <row r="10" spans="1:4" x14ac:dyDescent="0.25">
      <c r="A10" s="2" t="s">
        <v>67</v>
      </c>
      <c r="B10" s="6">
        <v>121</v>
      </c>
      <c r="C10" s="6">
        <v>110</v>
      </c>
      <c r="D10" s="3">
        <v>1.1000000000000001</v>
      </c>
    </row>
    <row r="11" spans="1:4" x14ac:dyDescent="0.25">
      <c r="A11" s="2" t="s">
        <v>68</v>
      </c>
      <c r="B11" s="6">
        <v>810</v>
      </c>
      <c r="C11" s="6">
        <v>485</v>
      </c>
      <c r="D11" s="3">
        <v>1.6701030927835052</v>
      </c>
    </row>
    <row r="12" spans="1:4" x14ac:dyDescent="0.25">
      <c r="A12" s="2" t="s">
        <v>69</v>
      </c>
      <c r="B12" s="6">
        <v>17</v>
      </c>
      <c r="C12" s="6">
        <v>10</v>
      </c>
      <c r="D12" s="3">
        <v>1.7</v>
      </c>
    </row>
    <row r="13" spans="1:4" x14ac:dyDescent="0.25">
      <c r="A13" s="2" t="s">
        <v>70</v>
      </c>
      <c r="B13" s="6">
        <v>26</v>
      </c>
      <c r="C13" s="6">
        <v>0</v>
      </c>
      <c r="D13" s="3" t="e">
        <v>#DIV/0!</v>
      </c>
    </row>
    <row r="14" spans="1:4" x14ac:dyDescent="0.25">
      <c r="A14" s="2" t="s">
        <v>72</v>
      </c>
      <c r="B14" s="6">
        <v>25</v>
      </c>
      <c r="C14" s="6">
        <v>61</v>
      </c>
      <c r="D14" s="3">
        <v>0.4098360655737705</v>
      </c>
    </row>
    <row r="15" spans="1:4" x14ac:dyDescent="0.25">
      <c r="A15" s="2" t="s">
        <v>12</v>
      </c>
      <c r="B15" s="6">
        <v>167</v>
      </c>
      <c r="C15" s="6">
        <v>219</v>
      </c>
      <c r="D15" s="3">
        <v>0.76255707762557079</v>
      </c>
    </row>
    <row r="16" spans="1:4" x14ac:dyDescent="0.25">
      <c r="A16" s="2" t="s">
        <v>73</v>
      </c>
      <c r="B16" s="6">
        <v>154</v>
      </c>
      <c r="C16" s="6">
        <v>41</v>
      </c>
      <c r="D16" s="3">
        <v>3.7560975609756095</v>
      </c>
    </row>
    <row r="17" spans="1:4" x14ac:dyDescent="0.25">
      <c r="A17" s="2" t="s">
        <v>13</v>
      </c>
      <c r="B17" s="6">
        <v>1564</v>
      </c>
      <c r="C17" s="6">
        <v>1548</v>
      </c>
      <c r="D17" s="3">
        <v>1.0103359173126616</v>
      </c>
    </row>
    <row r="18" spans="1:4" x14ac:dyDescent="0.25">
      <c r="A18" s="2" t="s">
        <v>74</v>
      </c>
      <c r="B18" s="6">
        <v>90</v>
      </c>
      <c r="C18" s="6">
        <v>29</v>
      </c>
      <c r="D18" s="3">
        <v>3.103448275862069</v>
      </c>
    </row>
    <row r="19" spans="1:4" x14ac:dyDescent="0.25">
      <c r="A19" s="2" t="s">
        <v>75</v>
      </c>
      <c r="B19" s="6">
        <v>176</v>
      </c>
      <c r="C19" s="6">
        <v>179</v>
      </c>
      <c r="D19" s="3">
        <v>0.98324022346368711</v>
      </c>
    </row>
    <row r="20" spans="1:4" x14ac:dyDescent="0.25">
      <c r="A20" s="2" t="s">
        <v>76</v>
      </c>
      <c r="B20" s="6">
        <v>118</v>
      </c>
      <c r="C20" s="6">
        <v>64</v>
      </c>
      <c r="D20" s="3">
        <v>1.84375</v>
      </c>
    </row>
    <row r="21" spans="1:4" x14ac:dyDescent="0.25">
      <c r="A21" s="2" t="s">
        <v>77</v>
      </c>
      <c r="B21" s="6">
        <v>47</v>
      </c>
      <c r="C21" s="6">
        <v>12</v>
      </c>
      <c r="D21" s="3">
        <v>3.9166666666666665</v>
      </c>
    </row>
    <row r="22" spans="1:4" x14ac:dyDescent="0.25">
      <c r="A22" s="2" t="s">
        <v>78</v>
      </c>
      <c r="B22" s="6">
        <v>215</v>
      </c>
      <c r="C22" s="6">
        <v>279</v>
      </c>
      <c r="D22" s="3">
        <v>0.77060931899641572</v>
      </c>
    </row>
    <row r="23" spans="1:4" x14ac:dyDescent="0.25">
      <c r="A23" s="2" t="s">
        <v>79</v>
      </c>
      <c r="B23" s="6">
        <v>4</v>
      </c>
      <c r="C23" s="6">
        <v>0</v>
      </c>
      <c r="D23" s="3" t="e">
        <v>#DIV/0!</v>
      </c>
    </row>
    <row r="24" spans="1:4" x14ac:dyDescent="0.25">
      <c r="A24" s="2" t="s">
        <v>80</v>
      </c>
      <c r="B24" s="6">
        <v>173</v>
      </c>
      <c r="C24" s="6">
        <v>122</v>
      </c>
      <c r="D24" s="3">
        <v>1.4180327868852458</v>
      </c>
    </row>
    <row r="25" spans="1:4" x14ac:dyDescent="0.25">
      <c r="A25" s="2" t="s">
        <v>81</v>
      </c>
      <c r="B25" s="6">
        <v>30</v>
      </c>
      <c r="C25" s="6">
        <v>26</v>
      </c>
      <c r="D25" s="3">
        <v>1.1538461538461537</v>
      </c>
    </row>
    <row r="26" spans="1:4" x14ac:dyDescent="0.25">
      <c r="A26" s="2" t="s">
        <v>82</v>
      </c>
      <c r="B26" s="6">
        <v>57</v>
      </c>
      <c r="C26" s="6">
        <v>33</v>
      </c>
      <c r="D26" s="3">
        <v>1.7272727272727273</v>
      </c>
    </row>
    <row r="27" spans="1:4" x14ac:dyDescent="0.25">
      <c r="A27" s="2" t="s">
        <v>57</v>
      </c>
      <c r="B27" s="6">
        <v>24167</v>
      </c>
      <c r="C27" s="6">
        <v>16940</v>
      </c>
      <c r="D27" s="3">
        <v>1.4266233766233767</v>
      </c>
    </row>
    <row r="28" spans="1:4" x14ac:dyDescent="0.25">
      <c r="A28" s="2" t="s">
        <v>83</v>
      </c>
      <c r="B28" s="6">
        <v>12</v>
      </c>
      <c r="C28" s="6">
        <v>230</v>
      </c>
      <c r="D28" s="3">
        <v>5.2173913043478258E-2</v>
      </c>
    </row>
    <row r="29" spans="1:4" x14ac:dyDescent="0.25">
      <c r="A29" s="2" t="s">
        <v>14</v>
      </c>
      <c r="B29" s="6">
        <v>50</v>
      </c>
      <c r="C29" s="6">
        <v>283</v>
      </c>
      <c r="D29" s="3">
        <v>0.17667844522968199</v>
      </c>
    </row>
    <row r="30" spans="1:4" x14ac:dyDescent="0.25">
      <c r="A30" s="2" t="s">
        <v>84</v>
      </c>
      <c r="B30" s="6">
        <v>159</v>
      </c>
      <c r="C30" s="6">
        <v>31</v>
      </c>
      <c r="D30" s="3">
        <v>5.129032258064516</v>
      </c>
    </row>
    <row r="31" spans="1:4" x14ac:dyDescent="0.25">
      <c r="A31" s="2" t="s">
        <v>85</v>
      </c>
      <c r="B31" s="6">
        <v>120</v>
      </c>
      <c r="C31" s="6">
        <v>107</v>
      </c>
      <c r="D31" s="3">
        <v>1.1214953271028036</v>
      </c>
    </row>
    <row r="32" spans="1:4" x14ac:dyDescent="0.25">
      <c r="A32" s="2" t="s">
        <v>86</v>
      </c>
      <c r="B32" s="6">
        <v>22</v>
      </c>
      <c r="C32" s="6">
        <v>0</v>
      </c>
      <c r="D32" s="3" t="e">
        <v>#DIV/0!</v>
      </c>
    </row>
    <row r="33" spans="1:4" x14ac:dyDescent="0.25">
      <c r="A33" s="2" t="s">
        <v>87</v>
      </c>
      <c r="B33" s="6">
        <v>70</v>
      </c>
      <c r="C33" s="6">
        <v>139</v>
      </c>
      <c r="D33" s="3">
        <v>0.50359712230215825</v>
      </c>
    </row>
    <row r="34" spans="1:4" x14ac:dyDescent="0.25">
      <c r="A34" s="2" t="s">
        <v>88</v>
      </c>
      <c r="B34" s="6">
        <v>150</v>
      </c>
      <c r="C34" s="6">
        <v>122</v>
      </c>
      <c r="D34" s="3">
        <v>1.2295081967213115</v>
      </c>
    </row>
    <row r="35" spans="1:4" x14ac:dyDescent="0.25">
      <c r="A35" s="2" t="s">
        <v>89</v>
      </c>
      <c r="B35" s="6">
        <v>89</v>
      </c>
      <c r="C35" s="6">
        <v>106</v>
      </c>
      <c r="D35" s="3">
        <v>0.839622641509434</v>
      </c>
    </row>
    <row r="36" spans="1:4" x14ac:dyDescent="0.25">
      <c r="A36" s="2" t="s">
        <v>90</v>
      </c>
      <c r="B36" s="6">
        <v>131</v>
      </c>
      <c r="C36" s="6">
        <v>121</v>
      </c>
      <c r="D36" s="3">
        <v>1.0826446280991735</v>
      </c>
    </row>
    <row r="37" spans="1:4" x14ac:dyDescent="0.25">
      <c r="A37" s="2" t="s">
        <v>91</v>
      </c>
      <c r="B37" s="6">
        <v>34</v>
      </c>
      <c r="C37" s="6">
        <v>7</v>
      </c>
      <c r="D37" s="3">
        <v>4.8571428571428568</v>
      </c>
    </row>
    <row r="38" spans="1:4" x14ac:dyDescent="0.25">
      <c r="A38" s="2" t="s">
        <v>92</v>
      </c>
      <c r="B38" s="6">
        <v>375</v>
      </c>
      <c r="C38" s="6">
        <v>314</v>
      </c>
      <c r="D38" s="3">
        <v>1.1942675159235669</v>
      </c>
    </row>
    <row r="39" spans="1:4" x14ac:dyDescent="0.25">
      <c r="A39" s="2" t="s">
        <v>93</v>
      </c>
      <c r="B39" s="6">
        <v>3</v>
      </c>
      <c r="C39" s="6">
        <v>17</v>
      </c>
      <c r="D39" s="3">
        <v>0.17647058823529413</v>
      </c>
    </row>
    <row r="40" spans="1:4" x14ac:dyDescent="0.25">
      <c r="A40" s="2" t="s">
        <v>94</v>
      </c>
      <c r="B40" s="6">
        <v>73</v>
      </c>
      <c r="C40" s="6">
        <v>45</v>
      </c>
      <c r="D40" s="3">
        <v>1.6222222222222222</v>
      </c>
    </row>
    <row r="41" spans="1:4" x14ac:dyDescent="0.25">
      <c r="A41" s="2" t="s">
        <v>95</v>
      </c>
      <c r="B41" s="6">
        <v>111</v>
      </c>
      <c r="C41" s="6">
        <v>79</v>
      </c>
      <c r="D41" s="3">
        <v>1.4050632911392404</v>
      </c>
    </row>
    <row r="42" spans="1:4" x14ac:dyDescent="0.25">
      <c r="A42" s="2" t="s">
        <v>96</v>
      </c>
      <c r="B42" s="6">
        <v>29</v>
      </c>
      <c r="C42" s="6">
        <v>35</v>
      </c>
      <c r="D42" s="3">
        <v>0.82857142857142863</v>
      </c>
    </row>
    <row r="43" spans="1:4" x14ac:dyDescent="0.25">
      <c r="A43" s="2" t="s">
        <v>15</v>
      </c>
      <c r="B43" s="6">
        <v>1236</v>
      </c>
      <c r="C43" s="6">
        <v>1166</v>
      </c>
      <c r="D43" s="3">
        <v>1.0600343053173242</v>
      </c>
    </row>
    <row r="44" spans="1:4" x14ac:dyDescent="0.25">
      <c r="A44" s="2" t="s">
        <v>97</v>
      </c>
      <c r="B44" s="6">
        <v>272</v>
      </c>
      <c r="C44" s="6">
        <v>97</v>
      </c>
      <c r="D44" s="3">
        <v>2.804123711340206</v>
      </c>
    </row>
    <row r="45" spans="1:4" x14ac:dyDescent="0.25">
      <c r="A45" s="2" t="s">
        <v>98</v>
      </c>
      <c r="B45" s="6">
        <v>328</v>
      </c>
      <c r="C45" s="6">
        <v>253</v>
      </c>
      <c r="D45" s="3">
        <v>1.2964426877470356</v>
      </c>
    </row>
    <row r="46" spans="1:4" x14ac:dyDescent="0.25">
      <c r="A46" s="2" t="s">
        <v>99</v>
      </c>
      <c r="B46" s="6">
        <v>19</v>
      </c>
      <c r="C46" s="6">
        <v>15</v>
      </c>
      <c r="D46" s="3">
        <v>1.2666666666666666</v>
      </c>
    </row>
    <row r="47" spans="1:4" x14ac:dyDescent="0.25">
      <c r="A47" s="2" t="s">
        <v>100</v>
      </c>
      <c r="B47" s="6">
        <v>36</v>
      </c>
      <c r="C47" s="6">
        <v>42</v>
      </c>
      <c r="D47" s="3">
        <v>0.8571428571428571</v>
      </c>
    </row>
    <row r="48" spans="1:4" x14ac:dyDescent="0.25">
      <c r="A48" s="2" t="s">
        <v>101</v>
      </c>
      <c r="B48" s="6">
        <v>17</v>
      </c>
      <c r="C48" s="6">
        <v>25</v>
      </c>
      <c r="D48" s="3">
        <v>0.68</v>
      </c>
    </row>
    <row r="49" spans="1:4" x14ac:dyDescent="0.25">
      <c r="A49" s="2" t="s">
        <v>102</v>
      </c>
      <c r="B49" s="6">
        <v>2981</v>
      </c>
      <c r="C49" s="6">
        <v>1637</v>
      </c>
      <c r="D49" s="3">
        <v>1.821014050091631</v>
      </c>
    </row>
    <row r="50" spans="1:4" x14ac:dyDescent="0.25">
      <c r="A50" s="2" t="s">
        <v>103</v>
      </c>
      <c r="B50" s="6">
        <v>20</v>
      </c>
      <c r="C50" s="6">
        <v>19</v>
      </c>
      <c r="D50" s="3">
        <v>1.0526315789473684</v>
      </c>
    </row>
    <row r="51" spans="1:4" x14ac:dyDescent="0.25">
      <c r="A51" s="2" t="s">
        <v>104</v>
      </c>
      <c r="B51" s="6">
        <v>76</v>
      </c>
      <c r="C51" s="6">
        <v>79</v>
      </c>
      <c r="D51" s="3">
        <v>0.96202531645569622</v>
      </c>
    </row>
    <row r="52" spans="1:4" x14ac:dyDescent="0.25">
      <c r="A52" s="2" t="s">
        <v>105</v>
      </c>
      <c r="B52" s="6">
        <v>35</v>
      </c>
      <c r="C52" s="6">
        <v>35</v>
      </c>
      <c r="D52" s="3">
        <v>1</v>
      </c>
    </row>
    <row r="53" spans="1:4" x14ac:dyDescent="0.25">
      <c r="A53" s="2" t="s">
        <v>16</v>
      </c>
      <c r="B53" s="6">
        <v>1009</v>
      </c>
      <c r="C53" s="6">
        <v>539</v>
      </c>
      <c r="D53" s="3">
        <v>1.8719851576994435</v>
      </c>
    </row>
    <row r="54" spans="1:4" x14ac:dyDescent="0.25">
      <c r="A54" s="2" t="s">
        <v>106</v>
      </c>
      <c r="B54" s="6">
        <v>20</v>
      </c>
      <c r="C54" s="6">
        <v>12</v>
      </c>
      <c r="D54" s="3">
        <v>1.6666666666666667</v>
      </c>
    </row>
    <row r="55" spans="1:4" x14ac:dyDescent="0.25">
      <c r="A55" s="2" t="s">
        <v>107</v>
      </c>
      <c r="B55" s="6">
        <v>55</v>
      </c>
      <c r="C55" s="6">
        <v>141</v>
      </c>
      <c r="D55" s="3">
        <v>0.39007092198581561</v>
      </c>
    </row>
    <row r="56" spans="1:4" x14ac:dyDescent="0.25">
      <c r="A56" s="2" t="s">
        <v>108</v>
      </c>
      <c r="B56" s="6">
        <v>6</v>
      </c>
      <c r="C56" s="6">
        <v>14</v>
      </c>
      <c r="D56" s="3">
        <v>0.42857142857142855</v>
      </c>
    </row>
    <row r="57" spans="1:4" x14ac:dyDescent="0.25">
      <c r="A57" s="2" t="s">
        <v>109</v>
      </c>
      <c r="B57" s="6">
        <v>99</v>
      </c>
      <c r="C57" s="6">
        <v>55</v>
      </c>
      <c r="D57" s="3">
        <v>1.8</v>
      </c>
    </row>
    <row r="58" spans="1:4" x14ac:dyDescent="0.25">
      <c r="A58" s="2" t="s">
        <v>110</v>
      </c>
      <c r="B58" s="6">
        <v>125</v>
      </c>
      <c r="C58" s="6">
        <v>88</v>
      </c>
      <c r="D58" s="3">
        <v>1.4204545454545454</v>
      </c>
    </row>
    <row r="59" spans="1:4" x14ac:dyDescent="0.25">
      <c r="A59" s="2" t="s">
        <v>111</v>
      </c>
      <c r="B59" s="6">
        <v>58</v>
      </c>
      <c r="C59" s="6">
        <v>36</v>
      </c>
      <c r="D59" s="3">
        <v>1.6111111111111112</v>
      </c>
    </row>
    <row r="60" spans="1:4" x14ac:dyDescent="0.25">
      <c r="A60" s="2" t="s">
        <v>112</v>
      </c>
      <c r="B60" s="6">
        <v>33</v>
      </c>
      <c r="C60" s="6">
        <v>16</v>
      </c>
      <c r="D60" s="3">
        <v>2.0625</v>
      </c>
    </row>
    <row r="61" spans="1:4" x14ac:dyDescent="0.25">
      <c r="A61" s="2" t="s">
        <v>113</v>
      </c>
      <c r="B61" s="6">
        <v>22</v>
      </c>
      <c r="C61" s="6">
        <v>5</v>
      </c>
      <c r="D61" s="3">
        <v>4.4000000000000004</v>
      </c>
    </row>
    <row r="62" spans="1:4" x14ac:dyDescent="0.25">
      <c r="A62" s="2" t="s">
        <v>114</v>
      </c>
      <c r="B62" s="6">
        <v>32</v>
      </c>
      <c r="C62" s="6">
        <v>20</v>
      </c>
      <c r="D62" s="3">
        <v>1.6</v>
      </c>
    </row>
    <row r="63" spans="1:4" x14ac:dyDescent="0.25">
      <c r="A63" s="2" t="s">
        <v>115</v>
      </c>
      <c r="B63" s="6">
        <v>73</v>
      </c>
      <c r="C63" s="6">
        <v>68</v>
      </c>
      <c r="D63" s="3">
        <v>1.0735294117647058</v>
      </c>
    </row>
    <row r="64" spans="1:4" x14ac:dyDescent="0.25">
      <c r="A64" s="2" t="s">
        <v>116</v>
      </c>
      <c r="B64" s="6">
        <v>144</v>
      </c>
      <c r="C64" s="6">
        <v>0</v>
      </c>
      <c r="D64" s="3" t="e">
        <v>#DIV/0!</v>
      </c>
    </row>
    <row r="65" spans="1:4" x14ac:dyDescent="0.25">
      <c r="A65" s="2" t="s">
        <v>117</v>
      </c>
      <c r="B65" s="6">
        <v>60</v>
      </c>
      <c r="C65" s="6">
        <v>44</v>
      </c>
      <c r="D65" s="3">
        <v>1.3636363636363635</v>
      </c>
    </row>
    <row r="66" spans="1:4" x14ac:dyDescent="0.25">
      <c r="A66" s="2" t="s">
        <v>118</v>
      </c>
      <c r="B66" s="6">
        <v>128</v>
      </c>
      <c r="C66" s="6">
        <v>92</v>
      </c>
      <c r="D66" s="3">
        <v>1.3913043478260869</v>
      </c>
    </row>
    <row r="67" spans="1:4" x14ac:dyDescent="0.25">
      <c r="A67" s="2" t="s">
        <v>17</v>
      </c>
      <c r="B67" s="6">
        <v>1291</v>
      </c>
      <c r="C67" s="6">
        <v>1057</v>
      </c>
      <c r="D67" s="3">
        <v>1.2213812677388836</v>
      </c>
    </row>
    <row r="68" spans="1:4" x14ac:dyDescent="0.25">
      <c r="A68" s="2" t="s">
        <v>119</v>
      </c>
      <c r="B68" s="6">
        <v>3836</v>
      </c>
      <c r="C68" s="6">
        <v>4096</v>
      </c>
      <c r="D68" s="3">
        <v>0.9365234375</v>
      </c>
    </row>
    <row r="69" spans="1:4" x14ac:dyDescent="0.25">
      <c r="A69" s="2" t="s">
        <v>120</v>
      </c>
      <c r="B69" s="6">
        <v>20</v>
      </c>
      <c r="C69" s="6">
        <v>0</v>
      </c>
      <c r="D69" s="3" t="e">
        <v>#DIV/0!</v>
      </c>
    </row>
    <row r="70" spans="1:4" x14ac:dyDescent="0.25">
      <c r="A70" s="2" t="s">
        <v>122</v>
      </c>
      <c r="B70" s="6">
        <v>20</v>
      </c>
      <c r="C70" s="6">
        <v>35</v>
      </c>
      <c r="D70" s="3">
        <v>0.5714285714285714</v>
      </c>
    </row>
    <row r="71" spans="1:4" x14ac:dyDescent="0.25">
      <c r="A71" s="2" t="s">
        <v>18</v>
      </c>
      <c r="B71" s="6">
        <v>449</v>
      </c>
      <c r="C71" s="6">
        <v>1019</v>
      </c>
      <c r="D71" s="3">
        <v>0.44062806673209026</v>
      </c>
    </row>
    <row r="72" spans="1:4" x14ac:dyDescent="0.25">
      <c r="A72" s="2" t="s">
        <v>123</v>
      </c>
      <c r="B72" s="6">
        <v>21</v>
      </c>
      <c r="C72" s="6">
        <v>5</v>
      </c>
      <c r="D72" s="3">
        <v>4.2</v>
      </c>
    </row>
    <row r="73" spans="1:4" x14ac:dyDescent="0.25">
      <c r="A73" s="2" t="s">
        <v>124</v>
      </c>
      <c r="B73" s="6">
        <v>42</v>
      </c>
      <c r="C73" s="6">
        <v>22</v>
      </c>
      <c r="D73" s="3">
        <v>1.9090909090909092</v>
      </c>
    </row>
    <row r="74" spans="1:4" x14ac:dyDescent="0.25">
      <c r="A74" s="2" t="s">
        <v>125</v>
      </c>
      <c r="B74" s="6">
        <v>40</v>
      </c>
      <c r="C74" s="6">
        <v>5</v>
      </c>
      <c r="D74" s="3">
        <v>8</v>
      </c>
    </row>
    <row r="75" spans="1:4" x14ac:dyDescent="0.25">
      <c r="A75" s="2" t="s">
        <v>126</v>
      </c>
      <c r="B75" s="6">
        <v>41</v>
      </c>
      <c r="C75" s="6">
        <v>25</v>
      </c>
      <c r="D75" s="3">
        <v>1.64</v>
      </c>
    </row>
    <row r="76" spans="1:4" x14ac:dyDescent="0.25">
      <c r="A76" s="2" t="s">
        <v>127</v>
      </c>
      <c r="B76" s="6">
        <v>22</v>
      </c>
      <c r="C76" s="6">
        <v>14</v>
      </c>
      <c r="D76" s="3">
        <v>1.5714285714285714</v>
      </c>
    </row>
    <row r="77" spans="1:4" x14ac:dyDescent="0.25">
      <c r="A77" s="2" t="s">
        <v>128</v>
      </c>
      <c r="B77" s="6">
        <v>101</v>
      </c>
      <c r="C77" s="6">
        <v>64</v>
      </c>
      <c r="D77" s="3">
        <v>1.578125</v>
      </c>
    </row>
    <row r="78" spans="1:4" x14ac:dyDescent="0.25">
      <c r="A78" s="2" t="s">
        <v>19</v>
      </c>
      <c r="B78" s="6">
        <v>441</v>
      </c>
      <c r="C78" s="6">
        <v>578</v>
      </c>
      <c r="D78" s="3">
        <v>0.76297577854671284</v>
      </c>
    </row>
    <row r="79" spans="1:4" x14ac:dyDescent="0.25">
      <c r="A79" s="2" t="s">
        <v>129</v>
      </c>
      <c r="B79" s="6">
        <v>3</v>
      </c>
      <c r="C79" s="6">
        <v>0</v>
      </c>
      <c r="D79" s="3" t="e">
        <v>#DIV/0!</v>
      </c>
    </row>
    <row r="80" spans="1:4" x14ac:dyDescent="0.25">
      <c r="A80" s="2" t="s">
        <v>169</v>
      </c>
      <c r="B80" s="6">
        <v>0</v>
      </c>
      <c r="C80" s="6">
        <v>23</v>
      </c>
      <c r="D80" s="3">
        <v>0</v>
      </c>
    </row>
    <row r="81" spans="1:4" x14ac:dyDescent="0.25">
      <c r="A81" s="2" t="s">
        <v>130</v>
      </c>
      <c r="B81" s="6">
        <v>322</v>
      </c>
      <c r="C81" s="6">
        <v>246</v>
      </c>
      <c r="D81" s="3">
        <v>1.3089430894308942</v>
      </c>
    </row>
    <row r="82" spans="1:4" x14ac:dyDescent="0.25">
      <c r="A82" s="2" t="s">
        <v>21</v>
      </c>
      <c r="B82" s="6">
        <v>603</v>
      </c>
      <c r="C82" s="6">
        <v>358</v>
      </c>
      <c r="D82" s="3">
        <v>1.6843575418994414</v>
      </c>
    </row>
    <row r="83" spans="1:4" x14ac:dyDescent="0.25">
      <c r="A83" s="2" t="s">
        <v>131</v>
      </c>
      <c r="B83" s="6">
        <v>216</v>
      </c>
      <c r="C83" s="6">
        <v>233</v>
      </c>
      <c r="D83" s="3">
        <v>0.92703862660944203</v>
      </c>
    </row>
    <row r="84" spans="1:4" x14ac:dyDescent="0.25">
      <c r="A84" s="2" t="s">
        <v>132</v>
      </c>
      <c r="B84" s="6">
        <v>0</v>
      </c>
      <c r="C84" s="6">
        <v>0</v>
      </c>
      <c r="D84" s="3" t="e">
        <v>#DIV/0!</v>
      </c>
    </row>
    <row r="85" spans="1:4" x14ac:dyDescent="0.25">
      <c r="A85" s="2" t="s">
        <v>22</v>
      </c>
      <c r="B85" s="6">
        <v>1826</v>
      </c>
      <c r="C85" s="6">
        <v>1599</v>
      </c>
      <c r="D85" s="3">
        <v>1.1419637273295811</v>
      </c>
    </row>
    <row r="86" spans="1:4" x14ac:dyDescent="0.25">
      <c r="A86" s="2" t="s">
        <v>133</v>
      </c>
      <c r="B86" s="6">
        <v>8</v>
      </c>
      <c r="C86" s="6">
        <v>8</v>
      </c>
      <c r="D86" s="3">
        <v>1</v>
      </c>
    </row>
    <row r="87" spans="1:4" x14ac:dyDescent="0.25">
      <c r="A87" s="2" t="s">
        <v>171</v>
      </c>
      <c r="B87" s="6">
        <v>0</v>
      </c>
      <c r="C87" s="6">
        <v>3</v>
      </c>
      <c r="D87" s="3">
        <v>0</v>
      </c>
    </row>
    <row r="88" spans="1:4" x14ac:dyDescent="0.25">
      <c r="A88" s="2" t="s">
        <v>172</v>
      </c>
      <c r="B88" s="6">
        <v>0</v>
      </c>
      <c r="C88" s="6">
        <v>10</v>
      </c>
      <c r="D88" s="3">
        <v>0</v>
      </c>
    </row>
    <row r="89" spans="1:4" x14ac:dyDescent="0.25">
      <c r="A89" s="2" t="s">
        <v>170</v>
      </c>
      <c r="B89" s="6">
        <v>0</v>
      </c>
      <c r="C89" s="6">
        <v>0</v>
      </c>
      <c r="D89" s="3" t="e">
        <v>#DIV/0!</v>
      </c>
    </row>
    <row r="90" spans="1:4" x14ac:dyDescent="0.25">
      <c r="A90" s="2" t="s">
        <v>173</v>
      </c>
      <c r="B90" s="6">
        <v>167</v>
      </c>
      <c r="C90" s="6">
        <v>61</v>
      </c>
      <c r="D90" s="3">
        <v>2.737704918032787</v>
      </c>
    </row>
    <row r="91" spans="1:4" x14ac:dyDescent="0.25">
      <c r="A91" s="2" t="s">
        <v>174</v>
      </c>
      <c r="B91" s="6">
        <v>742</v>
      </c>
      <c r="C91" s="6">
        <v>606</v>
      </c>
      <c r="D91" s="3">
        <v>1.2244224422442245</v>
      </c>
    </row>
    <row r="92" spans="1:4" x14ac:dyDescent="0.25">
      <c r="A92" s="2" t="s">
        <v>175</v>
      </c>
      <c r="B92" s="6">
        <v>0</v>
      </c>
      <c r="C92" s="6">
        <v>7</v>
      </c>
      <c r="D92" s="3">
        <v>0</v>
      </c>
    </row>
    <row r="93" spans="1:4" x14ac:dyDescent="0.25">
      <c r="A93" s="2" t="s">
        <v>134</v>
      </c>
      <c r="B93" s="6">
        <v>276</v>
      </c>
      <c r="C93" s="6">
        <v>272</v>
      </c>
      <c r="D93" s="3">
        <v>1.0147058823529411</v>
      </c>
    </row>
    <row r="94" spans="1:4" x14ac:dyDescent="0.25">
      <c r="A94" s="2" t="s">
        <v>176</v>
      </c>
      <c r="B94" s="6">
        <v>27</v>
      </c>
      <c r="C94" s="6">
        <v>57</v>
      </c>
      <c r="D94" s="3">
        <v>0.47368421052631576</v>
      </c>
    </row>
    <row r="95" spans="1:4" x14ac:dyDescent="0.25">
      <c r="A95" s="2" t="s">
        <v>177</v>
      </c>
      <c r="B95" s="6">
        <v>38</v>
      </c>
      <c r="C95" s="6">
        <v>48</v>
      </c>
      <c r="D95" s="3">
        <v>0.79166666666666663</v>
      </c>
    </row>
    <row r="96" spans="1:4" x14ac:dyDescent="0.25">
      <c r="A96" s="2" t="s">
        <v>178</v>
      </c>
      <c r="B96" s="6">
        <v>46</v>
      </c>
      <c r="C96" s="6">
        <v>28</v>
      </c>
      <c r="D96" s="3">
        <v>1.6428571428571428</v>
      </c>
    </row>
    <row r="97" spans="1:4" x14ac:dyDescent="0.25">
      <c r="A97" s="2" t="s">
        <v>179</v>
      </c>
      <c r="B97" s="6">
        <v>38</v>
      </c>
      <c r="C97" s="6">
        <v>30</v>
      </c>
      <c r="D97" s="3">
        <v>1.2666666666666666</v>
      </c>
    </row>
    <row r="98" spans="1:4" x14ac:dyDescent="0.25">
      <c r="A98" s="2" t="s">
        <v>180</v>
      </c>
      <c r="B98" s="6">
        <v>138</v>
      </c>
      <c r="C98" s="6">
        <v>86</v>
      </c>
      <c r="D98" s="3">
        <v>1.6046511627906976</v>
      </c>
    </row>
    <row r="99" spans="1:4" x14ac:dyDescent="0.25">
      <c r="A99" s="2" t="s">
        <v>181</v>
      </c>
      <c r="B99" s="6">
        <v>12</v>
      </c>
      <c r="C99" s="6">
        <v>5</v>
      </c>
      <c r="D99" s="3">
        <v>2.4</v>
      </c>
    </row>
    <row r="100" spans="1:4" x14ac:dyDescent="0.25">
      <c r="A100" s="2" t="s">
        <v>182</v>
      </c>
      <c r="B100" s="6">
        <v>0</v>
      </c>
      <c r="C100" s="6">
        <v>4</v>
      </c>
      <c r="D100" s="3">
        <v>0</v>
      </c>
    </row>
    <row r="101" spans="1:4" x14ac:dyDescent="0.25">
      <c r="A101" s="2" t="s">
        <v>183</v>
      </c>
      <c r="B101" s="6">
        <v>61</v>
      </c>
      <c r="C101" s="6">
        <v>37</v>
      </c>
      <c r="D101" s="3">
        <v>1.6486486486486487</v>
      </c>
    </row>
    <row r="102" spans="1:4" x14ac:dyDescent="0.25">
      <c r="A102" s="2" t="s">
        <v>135</v>
      </c>
      <c r="B102" s="6">
        <v>570</v>
      </c>
      <c r="C102" s="6">
        <v>455</v>
      </c>
      <c r="D102" s="3">
        <v>1.2527472527472527</v>
      </c>
    </row>
    <row r="103" spans="1:4" x14ac:dyDescent="0.25">
      <c r="A103" s="2" t="s">
        <v>184</v>
      </c>
      <c r="B103" s="6">
        <v>556</v>
      </c>
      <c r="C103" s="6">
        <v>482</v>
      </c>
      <c r="D103" s="3">
        <v>1.1535269709543567</v>
      </c>
    </row>
    <row r="104" spans="1:4" x14ac:dyDescent="0.25">
      <c r="A104" s="2" t="s">
        <v>185</v>
      </c>
      <c r="B104" s="6">
        <v>28</v>
      </c>
      <c r="C104" s="6">
        <v>27</v>
      </c>
      <c r="D104" s="3">
        <v>1.037037037037037</v>
      </c>
    </row>
    <row r="105" spans="1:4" x14ac:dyDescent="0.25">
      <c r="A105" s="2" t="s">
        <v>186</v>
      </c>
      <c r="B105" s="6">
        <v>359</v>
      </c>
      <c r="C105" s="6">
        <v>286</v>
      </c>
      <c r="D105" s="3">
        <v>1.2552447552447552</v>
      </c>
    </row>
    <row r="106" spans="1:4" x14ac:dyDescent="0.25">
      <c r="A106" s="2" t="s">
        <v>187</v>
      </c>
      <c r="B106" s="6">
        <v>231</v>
      </c>
      <c r="C106" s="6">
        <v>194</v>
      </c>
      <c r="D106" s="3">
        <v>1.1907216494845361</v>
      </c>
    </row>
    <row r="107" spans="1:4" x14ac:dyDescent="0.25">
      <c r="A107" s="2" t="s">
        <v>61</v>
      </c>
      <c r="B107" s="6">
        <v>111</v>
      </c>
      <c r="C107" s="6">
        <v>88</v>
      </c>
      <c r="D107" s="3">
        <v>1.2613636363636365</v>
      </c>
    </row>
    <row r="108" spans="1:4" x14ac:dyDescent="0.25">
      <c r="A108" s="2" t="s">
        <v>188</v>
      </c>
      <c r="B108" s="6">
        <v>82</v>
      </c>
      <c r="C108" s="6">
        <v>256</v>
      </c>
      <c r="D108" s="3">
        <v>0.3203125</v>
      </c>
    </row>
    <row r="109" spans="1:4" x14ac:dyDescent="0.25">
      <c r="A109" s="2" t="s">
        <v>141</v>
      </c>
      <c r="B109" s="6">
        <v>114</v>
      </c>
      <c r="C109" s="6">
        <v>48</v>
      </c>
      <c r="D109" s="3">
        <v>2.375</v>
      </c>
    </row>
    <row r="110" spans="1:4" x14ac:dyDescent="0.25">
      <c r="A110" s="2" t="s">
        <v>136</v>
      </c>
      <c r="B110" s="6">
        <v>77</v>
      </c>
      <c r="C110" s="6">
        <v>50</v>
      </c>
      <c r="D110" s="3">
        <v>1.54</v>
      </c>
    </row>
    <row r="111" spans="1:4" x14ac:dyDescent="0.25">
      <c r="A111" s="2" t="s">
        <v>137</v>
      </c>
      <c r="B111" s="6">
        <v>228</v>
      </c>
      <c r="C111" s="6">
        <v>142</v>
      </c>
      <c r="D111" s="3">
        <v>1.6056338028169015</v>
      </c>
    </row>
    <row r="112" spans="1:4" x14ac:dyDescent="0.25">
      <c r="A112" s="2" t="s">
        <v>189</v>
      </c>
      <c r="B112" s="6">
        <v>7</v>
      </c>
      <c r="C112" s="6">
        <v>13</v>
      </c>
      <c r="D112" s="3">
        <v>0.53846153846153844</v>
      </c>
    </row>
    <row r="113" spans="1:4" x14ac:dyDescent="0.25">
      <c r="A113" s="2" t="s">
        <v>190</v>
      </c>
      <c r="B113" s="6">
        <v>93</v>
      </c>
      <c r="C113" s="6">
        <v>80</v>
      </c>
      <c r="D113" s="3">
        <v>1.1625000000000001</v>
      </c>
    </row>
    <row r="114" spans="1:4" x14ac:dyDescent="0.25">
      <c r="A114" s="2" t="s">
        <v>191</v>
      </c>
      <c r="B114" s="6">
        <v>73</v>
      </c>
      <c r="C114" s="6">
        <v>81</v>
      </c>
      <c r="D114" s="3">
        <v>0.90123456790123457</v>
      </c>
    </row>
    <row r="115" spans="1:4" x14ac:dyDescent="0.25">
      <c r="A115" s="2" t="s">
        <v>192</v>
      </c>
      <c r="B115" s="6">
        <v>13</v>
      </c>
      <c r="C115" s="6">
        <v>15</v>
      </c>
      <c r="D115" s="3">
        <v>0.8666666666666667</v>
      </c>
    </row>
    <row r="116" spans="1:4" x14ac:dyDescent="0.25">
      <c r="A116" s="2" t="s">
        <v>194</v>
      </c>
      <c r="B116" s="6">
        <v>267</v>
      </c>
      <c r="C116" s="6">
        <v>203</v>
      </c>
      <c r="D116" s="3">
        <v>1.3152709359605912</v>
      </c>
    </row>
    <row r="117" spans="1:4" x14ac:dyDescent="0.25">
      <c r="A117" s="2" t="s">
        <v>195</v>
      </c>
      <c r="B117" s="6">
        <v>41</v>
      </c>
      <c r="C117" s="6">
        <v>15</v>
      </c>
      <c r="D117" s="3">
        <v>2.7333333333333334</v>
      </c>
    </row>
    <row r="118" spans="1:4" x14ac:dyDescent="0.25">
      <c r="A118" s="2" t="s">
        <v>196</v>
      </c>
      <c r="B118" s="6">
        <v>18</v>
      </c>
      <c r="C118" s="6">
        <v>15</v>
      </c>
      <c r="D118" s="3">
        <v>1.2</v>
      </c>
    </row>
    <row r="119" spans="1:4" x14ac:dyDescent="0.25">
      <c r="A119" s="2" t="s">
        <v>197</v>
      </c>
      <c r="B119" s="6">
        <v>137</v>
      </c>
      <c r="C119" s="6">
        <v>172</v>
      </c>
      <c r="D119" s="3">
        <v>0.79651162790697672</v>
      </c>
    </row>
    <row r="120" spans="1:4" x14ac:dyDescent="0.25">
      <c r="A120" s="2" t="s">
        <v>198</v>
      </c>
      <c r="B120" s="6">
        <v>553</v>
      </c>
      <c r="C120" s="6">
        <v>327</v>
      </c>
      <c r="D120" s="3">
        <v>1.691131498470948</v>
      </c>
    </row>
    <row r="121" spans="1:4" x14ac:dyDescent="0.25">
      <c r="A121" s="2" t="s">
        <v>199</v>
      </c>
      <c r="B121" s="6">
        <v>91</v>
      </c>
      <c r="C121" s="6">
        <v>110</v>
      </c>
      <c r="D121" s="3">
        <v>0.82727272727272727</v>
      </c>
    </row>
    <row r="122" spans="1:4" x14ac:dyDescent="0.25">
      <c r="A122" s="2" t="s">
        <v>200</v>
      </c>
      <c r="B122" s="6">
        <v>6</v>
      </c>
      <c r="C122" s="6">
        <v>10</v>
      </c>
      <c r="D122" s="3">
        <v>0.6</v>
      </c>
    </row>
    <row r="123" spans="1:4" x14ac:dyDescent="0.25">
      <c r="A123" s="2" t="s">
        <v>201</v>
      </c>
      <c r="B123" s="6">
        <v>60</v>
      </c>
      <c r="C123" s="6">
        <v>71</v>
      </c>
      <c r="D123" s="3">
        <v>0.84507042253521125</v>
      </c>
    </row>
    <row r="124" spans="1:4" x14ac:dyDescent="0.25">
      <c r="A124" s="2" t="s">
        <v>202</v>
      </c>
      <c r="B124" s="6">
        <v>44</v>
      </c>
      <c r="C124" s="6">
        <v>18</v>
      </c>
      <c r="D124" s="3">
        <v>2.4444444444444446</v>
      </c>
    </row>
    <row r="125" spans="1:4" x14ac:dyDescent="0.25">
      <c r="A125" s="2" t="s">
        <v>203</v>
      </c>
      <c r="B125" s="6">
        <v>115</v>
      </c>
      <c r="C125" s="6">
        <v>155</v>
      </c>
      <c r="D125" s="3">
        <v>0.74193548387096775</v>
      </c>
    </row>
    <row r="126" spans="1:4" x14ac:dyDescent="0.25">
      <c r="A126" s="2" t="s">
        <v>204</v>
      </c>
      <c r="B126" s="6">
        <v>42</v>
      </c>
      <c r="C126" s="6">
        <v>53</v>
      </c>
      <c r="D126" s="3">
        <v>0.79245283018867929</v>
      </c>
    </row>
    <row r="127" spans="1:4" x14ac:dyDescent="0.25">
      <c r="A127" s="2" t="s">
        <v>205</v>
      </c>
      <c r="B127" s="6">
        <v>69</v>
      </c>
      <c r="C127" s="6">
        <v>29</v>
      </c>
      <c r="D127" s="3">
        <v>2.3793103448275863</v>
      </c>
    </row>
    <row r="128" spans="1:4" x14ac:dyDescent="0.25">
      <c r="A128" s="2" t="s">
        <v>206</v>
      </c>
      <c r="B128" s="6">
        <v>0</v>
      </c>
      <c r="C128" s="6">
        <v>15</v>
      </c>
      <c r="D128" s="3">
        <v>0</v>
      </c>
    </row>
    <row r="129" spans="1:4" x14ac:dyDescent="0.25">
      <c r="A129" s="2" t="s">
        <v>207</v>
      </c>
      <c r="B129" s="6">
        <v>252</v>
      </c>
      <c r="C129" s="6">
        <v>107</v>
      </c>
      <c r="D129" s="3">
        <v>2.3551401869158877</v>
      </c>
    </row>
    <row r="130" spans="1:4" x14ac:dyDescent="0.25">
      <c r="A130" s="2" t="s">
        <v>208</v>
      </c>
      <c r="B130" s="6">
        <v>47</v>
      </c>
      <c r="C130" s="6">
        <v>43</v>
      </c>
      <c r="D130" s="3">
        <v>1.0930232558139534</v>
      </c>
    </row>
    <row r="131" spans="1:4" x14ac:dyDescent="0.25">
      <c r="A131" s="2" t="s">
        <v>209</v>
      </c>
      <c r="B131" s="6">
        <v>180</v>
      </c>
      <c r="C131" s="6">
        <v>142</v>
      </c>
      <c r="D131" s="3">
        <v>1.267605633802817</v>
      </c>
    </row>
    <row r="132" spans="1:4" x14ac:dyDescent="0.25">
      <c r="A132" s="2" t="s">
        <v>210</v>
      </c>
      <c r="B132" s="6">
        <v>82</v>
      </c>
      <c r="C132" s="6">
        <v>97</v>
      </c>
      <c r="D132" s="3">
        <v>0.84536082474226804</v>
      </c>
    </row>
    <row r="133" spans="1:4" x14ac:dyDescent="0.25">
      <c r="A133" s="2" t="s">
        <v>211</v>
      </c>
      <c r="B133" s="6">
        <v>101</v>
      </c>
      <c r="C133" s="6">
        <v>71</v>
      </c>
      <c r="D133" s="3">
        <v>1.4225352112676057</v>
      </c>
    </row>
    <row r="134" spans="1:4" x14ac:dyDescent="0.25">
      <c r="A134" s="2" t="s">
        <v>212</v>
      </c>
      <c r="B134" s="6">
        <v>49</v>
      </c>
      <c r="C134" s="6">
        <v>50</v>
      </c>
      <c r="D134" s="3">
        <v>0.98</v>
      </c>
    </row>
    <row r="135" spans="1:4" x14ac:dyDescent="0.25">
      <c r="A135" s="2" t="s">
        <v>213</v>
      </c>
      <c r="B135" s="6">
        <v>12</v>
      </c>
      <c r="C135" s="6">
        <v>0</v>
      </c>
      <c r="D135" s="3" t="e">
        <v>#DIV/0!</v>
      </c>
    </row>
    <row r="136" spans="1:4" x14ac:dyDescent="0.25">
      <c r="A136" s="2" t="s">
        <v>214</v>
      </c>
      <c r="B136" s="6">
        <v>0</v>
      </c>
      <c r="C136" s="6">
        <v>0</v>
      </c>
      <c r="D136" s="3" t="e">
        <v>#DIV/0!</v>
      </c>
    </row>
    <row r="137" spans="1:4" x14ac:dyDescent="0.25">
      <c r="A137" s="2" t="s">
        <v>215</v>
      </c>
      <c r="B137" s="6">
        <v>47</v>
      </c>
      <c r="C137" s="6">
        <v>27</v>
      </c>
      <c r="D137" s="3">
        <v>1.7407407407407407</v>
      </c>
    </row>
    <row r="138" spans="1:4" x14ac:dyDescent="0.25">
      <c r="A138" s="2" t="s">
        <v>216</v>
      </c>
      <c r="B138" s="6">
        <v>18</v>
      </c>
      <c r="C138" s="6">
        <v>12</v>
      </c>
      <c r="D138" s="3">
        <v>1.5</v>
      </c>
    </row>
    <row r="139" spans="1:4" x14ac:dyDescent="0.25">
      <c r="A139" s="2" t="s">
        <v>217</v>
      </c>
      <c r="B139" s="6">
        <v>84</v>
      </c>
      <c r="C139" s="6">
        <v>67</v>
      </c>
      <c r="D139" s="3">
        <v>1.2537313432835822</v>
      </c>
    </row>
    <row r="140" spans="1:4" x14ac:dyDescent="0.25">
      <c r="A140" s="2" t="s">
        <v>218</v>
      </c>
      <c r="B140" s="6">
        <v>202</v>
      </c>
      <c r="C140" s="6">
        <v>202</v>
      </c>
      <c r="D140" s="3">
        <v>1</v>
      </c>
    </row>
    <row r="141" spans="1:4" x14ac:dyDescent="0.25">
      <c r="A141" s="2" t="s">
        <v>219</v>
      </c>
      <c r="B141" s="6">
        <v>69</v>
      </c>
      <c r="C141" s="6">
        <v>36</v>
      </c>
      <c r="D141" s="3">
        <v>1.9166666666666667</v>
      </c>
    </row>
    <row r="142" spans="1:4" x14ac:dyDescent="0.25">
      <c r="A142" s="2" t="s">
        <v>220</v>
      </c>
      <c r="B142" s="6">
        <v>33</v>
      </c>
      <c r="C142" s="6">
        <v>6</v>
      </c>
      <c r="D142" s="3">
        <v>5.5</v>
      </c>
    </row>
    <row r="143" spans="1:4" x14ac:dyDescent="0.25">
      <c r="A143" s="2" t="s">
        <v>138</v>
      </c>
      <c r="B143" s="6">
        <v>91</v>
      </c>
      <c r="C143" s="6">
        <v>50</v>
      </c>
      <c r="D143" s="3">
        <v>1.82</v>
      </c>
    </row>
    <row r="144" spans="1:4" x14ac:dyDescent="0.25">
      <c r="A144" s="2" t="s">
        <v>221</v>
      </c>
      <c r="B144" s="6">
        <v>302</v>
      </c>
      <c r="C144" s="6">
        <v>64</v>
      </c>
      <c r="D144" s="3">
        <v>4.71875</v>
      </c>
    </row>
    <row r="145" spans="1:4" x14ac:dyDescent="0.25">
      <c r="A145" s="2" t="s">
        <v>222</v>
      </c>
      <c r="B145" s="6">
        <v>96</v>
      </c>
      <c r="C145" s="6">
        <v>56</v>
      </c>
      <c r="D145" s="3">
        <v>1.7142857142857142</v>
      </c>
    </row>
    <row r="146" spans="1:4" x14ac:dyDescent="0.25">
      <c r="A146" s="2" t="s">
        <v>223</v>
      </c>
      <c r="B146" s="6">
        <v>58</v>
      </c>
      <c r="C146" s="6">
        <v>52</v>
      </c>
      <c r="D146" s="3">
        <v>1.1153846153846154</v>
      </c>
    </row>
    <row r="147" spans="1:4" x14ac:dyDescent="0.25">
      <c r="A147" s="2" t="s">
        <v>139</v>
      </c>
      <c r="B147" s="6">
        <v>54</v>
      </c>
      <c r="C147" s="6">
        <v>34</v>
      </c>
      <c r="D147" s="3">
        <v>1.588235294117647</v>
      </c>
    </row>
    <row r="148" spans="1:4" x14ac:dyDescent="0.25">
      <c r="A148" s="2" t="s">
        <v>140</v>
      </c>
      <c r="B148" s="6">
        <v>36</v>
      </c>
      <c r="C148" s="6">
        <v>39</v>
      </c>
      <c r="D148" s="3">
        <v>0.92307692307692313</v>
      </c>
    </row>
    <row r="149" spans="1:4" x14ac:dyDescent="0.25">
      <c r="A149" s="2" t="s">
        <v>224</v>
      </c>
      <c r="B149" s="6">
        <v>66</v>
      </c>
      <c r="C149" s="6">
        <v>72</v>
      </c>
      <c r="D149" s="3">
        <v>0.91666666666666663</v>
      </c>
    </row>
    <row r="150" spans="1:4" x14ac:dyDescent="0.25">
      <c r="A150" s="2" t="s">
        <v>225</v>
      </c>
      <c r="B150" s="6">
        <v>60</v>
      </c>
      <c r="C150" s="6">
        <v>80</v>
      </c>
      <c r="D150" s="3">
        <v>0.75</v>
      </c>
    </row>
    <row r="151" spans="1:4" x14ac:dyDescent="0.25">
      <c r="A151" s="2" t="s">
        <v>226</v>
      </c>
      <c r="B151" s="6">
        <v>45</v>
      </c>
      <c r="C151" s="6">
        <v>46</v>
      </c>
      <c r="D151" s="3">
        <v>0.97826086956521741</v>
      </c>
    </row>
    <row r="152" spans="1:4" x14ac:dyDescent="0.25">
      <c r="A152" s="2" t="s">
        <v>227</v>
      </c>
      <c r="B152" s="6">
        <v>0</v>
      </c>
      <c r="C152" s="6">
        <v>6</v>
      </c>
      <c r="D152" s="3">
        <v>0</v>
      </c>
    </row>
    <row r="153" spans="1:4" x14ac:dyDescent="0.25">
      <c r="A153" s="2" t="s">
        <v>228</v>
      </c>
      <c r="B153" s="6">
        <v>25</v>
      </c>
      <c r="C153" s="6">
        <v>12</v>
      </c>
      <c r="D153" s="3">
        <v>2.0833333333333335</v>
      </c>
    </row>
    <row r="154" spans="1:4" x14ac:dyDescent="0.25">
      <c r="A154" s="2" t="s">
        <v>229</v>
      </c>
      <c r="B154" s="6">
        <v>103</v>
      </c>
      <c r="C154" s="6">
        <v>143</v>
      </c>
      <c r="D154" s="3">
        <v>0.72027972027972031</v>
      </c>
    </row>
    <row r="155" spans="1:4" x14ac:dyDescent="0.25">
      <c r="A155" s="2" t="s">
        <v>230</v>
      </c>
      <c r="B155" s="6">
        <v>9</v>
      </c>
      <c r="C155" s="6">
        <v>21</v>
      </c>
      <c r="D155" s="3">
        <v>0.42857142857142855</v>
      </c>
    </row>
    <row r="156" spans="1:4" x14ac:dyDescent="0.25">
      <c r="A156" s="2" t="s">
        <v>231</v>
      </c>
      <c r="B156" s="6">
        <v>0</v>
      </c>
      <c r="C156" s="6">
        <v>9</v>
      </c>
      <c r="D156" s="3">
        <v>0</v>
      </c>
    </row>
    <row r="157" spans="1:4" x14ac:dyDescent="0.25">
      <c r="A157" s="2" t="s">
        <v>232</v>
      </c>
      <c r="B157" s="6">
        <v>7</v>
      </c>
      <c r="C157" s="6">
        <v>21</v>
      </c>
      <c r="D157" s="3">
        <v>0.33333333333333331</v>
      </c>
    </row>
    <row r="158" spans="1:4" x14ac:dyDescent="0.25">
      <c r="A158" s="2" t="s">
        <v>233</v>
      </c>
      <c r="B158" s="6">
        <v>2</v>
      </c>
      <c r="C158" s="6">
        <v>5</v>
      </c>
      <c r="D158" s="3">
        <v>0.4</v>
      </c>
    </row>
    <row r="159" spans="1:4" x14ac:dyDescent="0.25">
      <c r="A159" s="2" t="s">
        <v>234</v>
      </c>
      <c r="B159" s="6">
        <v>0</v>
      </c>
      <c r="C159" s="6">
        <v>12</v>
      </c>
      <c r="D159" s="3">
        <v>0</v>
      </c>
    </row>
    <row r="160" spans="1:4" x14ac:dyDescent="0.25">
      <c r="A160" s="2" t="s">
        <v>235</v>
      </c>
      <c r="B160" s="6">
        <v>43</v>
      </c>
      <c r="C160" s="6">
        <v>50</v>
      </c>
      <c r="D160" s="3">
        <v>0.86</v>
      </c>
    </row>
    <row r="161" spans="1:4" x14ac:dyDescent="0.25">
      <c r="A161" s="2" t="s">
        <v>236</v>
      </c>
      <c r="B161" s="6">
        <v>0</v>
      </c>
      <c r="C161" s="6">
        <v>36</v>
      </c>
      <c r="D161" s="3">
        <v>0</v>
      </c>
    </row>
    <row r="162" spans="1:4" x14ac:dyDescent="0.25">
      <c r="A162" s="2" t="s">
        <v>121</v>
      </c>
      <c r="B162" s="6">
        <v>467</v>
      </c>
      <c r="C162" s="6">
        <v>453</v>
      </c>
      <c r="D162" s="3">
        <v>1.0309050772626931</v>
      </c>
    </row>
    <row r="163" spans="1:4" x14ac:dyDescent="0.25">
      <c r="A163" s="2" t="s">
        <v>237</v>
      </c>
      <c r="B163" s="6">
        <v>6</v>
      </c>
      <c r="C163" s="6">
        <v>6</v>
      </c>
      <c r="D163" s="3">
        <v>1</v>
      </c>
    </row>
    <row r="164" spans="1:4" x14ac:dyDescent="0.25">
      <c r="A164" s="2" t="s">
        <v>254</v>
      </c>
      <c r="B164" s="6">
        <v>5</v>
      </c>
      <c r="C164" s="6">
        <v>16</v>
      </c>
      <c r="D164" s="3">
        <v>0.3125</v>
      </c>
    </row>
    <row r="165" spans="1:4" x14ac:dyDescent="0.25">
      <c r="A165" s="2" t="s">
        <v>238</v>
      </c>
      <c r="B165" s="6">
        <v>3</v>
      </c>
      <c r="C165" s="6">
        <v>7</v>
      </c>
      <c r="D165" s="3">
        <v>0.42857142857142855</v>
      </c>
    </row>
    <row r="166" spans="1:4" x14ac:dyDescent="0.25">
      <c r="A166" s="2" t="s">
        <v>239</v>
      </c>
      <c r="B166" s="6">
        <v>76</v>
      </c>
      <c r="C166" s="6">
        <v>50</v>
      </c>
      <c r="D166" s="3">
        <v>1.52</v>
      </c>
    </row>
    <row r="167" spans="1:4" x14ac:dyDescent="0.25">
      <c r="A167" s="2" t="s">
        <v>240</v>
      </c>
      <c r="B167" s="6">
        <v>77</v>
      </c>
      <c r="C167" s="6">
        <v>63</v>
      </c>
      <c r="D167" s="3">
        <v>1.2222222222222223</v>
      </c>
    </row>
    <row r="168" spans="1:4" x14ac:dyDescent="0.25">
      <c r="A168" s="2" t="s">
        <v>193</v>
      </c>
      <c r="B168" s="6">
        <v>99</v>
      </c>
      <c r="C168" s="6">
        <v>90</v>
      </c>
      <c r="D168" s="3">
        <v>1.1000000000000001</v>
      </c>
    </row>
    <row r="169" spans="1:4" x14ac:dyDescent="0.25">
      <c r="A169" s="2" t="s">
        <v>241</v>
      </c>
      <c r="B169" s="6">
        <v>71</v>
      </c>
      <c r="C169" s="6">
        <v>23</v>
      </c>
      <c r="D169" s="3">
        <v>3.0869565217391304</v>
      </c>
    </row>
    <row r="170" spans="1:4" x14ac:dyDescent="0.25">
      <c r="A170" s="2" t="s">
        <v>242</v>
      </c>
      <c r="B170" s="6">
        <v>166</v>
      </c>
      <c r="C170" s="6">
        <v>147</v>
      </c>
      <c r="D170" s="3">
        <v>1.129251700680272</v>
      </c>
    </row>
    <row r="171" spans="1:4" x14ac:dyDescent="0.25">
      <c r="A171" s="2" t="s">
        <v>243</v>
      </c>
      <c r="B171" s="6">
        <v>27</v>
      </c>
      <c r="C171" s="6">
        <v>60</v>
      </c>
      <c r="D171" s="3">
        <v>0.45</v>
      </c>
    </row>
    <row r="172" spans="1:4" x14ac:dyDescent="0.25">
      <c r="A172" s="2" t="s">
        <v>244</v>
      </c>
      <c r="B172" s="6">
        <v>194</v>
      </c>
      <c r="C172" s="6">
        <v>98</v>
      </c>
      <c r="D172" s="3">
        <v>1.9795918367346939</v>
      </c>
    </row>
    <row r="173" spans="1:4" x14ac:dyDescent="0.25">
      <c r="A173" s="2" t="s">
        <v>245</v>
      </c>
      <c r="B173" s="6">
        <v>168</v>
      </c>
      <c r="C173" s="6">
        <v>222</v>
      </c>
      <c r="D173" s="3">
        <v>0.7567567567567568</v>
      </c>
    </row>
    <row r="174" spans="1:4" x14ac:dyDescent="0.25">
      <c r="A174" s="2" t="s">
        <v>246</v>
      </c>
      <c r="B174" s="6">
        <v>133</v>
      </c>
      <c r="C174" s="6">
        <v>153</v>
      </c>
      <c r="D174" s="3">
        <v>0.86928104575163401</v>
      </c>
    </row>
    <row r="175" spans="1:4" x14ac:dyDescent="0.25">
      <c r="A175" s="2" t="s">
        <v>247</v>
      </c>
      <c r="B175" s="6">
        <v>38</v>
      </c>
      <c r="C175" s="6">
        <v>32</v>
      </c>
      <c r="D175" s="3">
        <v>1.1875</v>
      </c>
    </row>
    <row r="176" spans="1:4" x14ac:dyDescent="0.25">
      <c r="A176" s="2" t="s">
        <v>248</v>
      </c>
      <c r="B176" s="6">
        <v>103</v>
      </c>
      <c r="C176" s="6">
        <v>108</v>
      </c>
      <c r="D176" s="3">
        <v>0.95370370370370372</v>
      </c>
    </row>
    <row r="177" spans="1:4" x14ac:dyDescent="0.25">
      <c r="A177" s="2" t="s">
        <v>249</v>
      </c>
      <c r="B177" s="6">
        <v>127</v>
      </c>
      <c r="C177" s="6">
        <v>52</v>
      </c>
      <c r="D177" s="3">
        <v>2.4423076923076925</v>
      </c>
    </row>
    <row r="178" spans="1:4" x14ac:dyDescent="0.25">
      <c r="A178" s="2" t="s">
        <v>250</v>
      </c>
      <c r="B178" s="6">
        <v>73</v>
      </c>
      <c r="C178" s="6">
        <v>58</v>
      </c>
      <c r="D178" s="3">
        <v>1.2586206896551724</v>
      </c>
    </row>
    <row r="179" spans="1:4" x14ac:dyDescent="0.25">
      <c r="A179" s="2" t="s">
        <v>251</v>
      </c>
      <c r="B179" s="6">
        <v>107</v>
      </c>
      <c r="C179" s="6">
        <v>41</v>
      </c>
      <c r="D179" s="3">
        <v>2.6097560975609757</v>
      </c>
    </row>
    <row r="180" spans="1:4" x14ac:dyDescent="0.25">
      <c r="A180" s="2" t="s">
        <v>252</v>
      </c>
      <c r="B180" s="6">
        <v>0</v>
      </c>
      <c r="C180" s="6">
        <v>0</v>
      </c>
      <c r="D180" s="3" t="e">
        <v>#DIV/0!</v>
      </c>
    </row>
    <row r="181" spans="1:4" x14ac:dyDescent="0.25">
      <c r="A181" s="2" t="s">
        <v>143</v>
      </c>
      <c r="B181" s="6">
        <v>16</v>
      </c>
      <c r="C181" s="6">
        <v>25</v>
      </c>
      <c r="D181" s="3">
        <v>0.64</v>
      </c>
    </row>
    <row r="182" spans="1:4" x14ac:dyDescent="0.25">
      <c r="A182" s="2" t="s">
        <v>255</v>
      </c>
      <c r="B182" s="6">
        <v>40</v>
      </c>
      <c r="C182" s="6">
        <v>34</v>
      </c>
      <c r="D182" s="3">
        <v>1.1764705882352942</v>
      </c>
    </row>
    <row r="183" spans="1:4" x14ac:dyDescent="0.25">
      <c r="A183" s="2" t="s">
        <v>256</v>
      </c>
      <c r="B183" s="6">
        <v>0</v>
      </c>
      <c r="C183" s="6">
        <v>0</v>
      </c>
      <c r="D183" s="3" t="e">
        <v>#DIV/0!</v>
      </c>
    </row>
    <row r="184" spans="1:4" x14ac:dyDescent="0.25">
      <c r="A184" s="2" t="s">
        <v>257</v>
      </c>
      <c r="B184" s="6">
        <v>0</v>
      </c>
      <c r="C184" s="6">
        <v>0</v>
      </c>
      <c r="D184" s="3" t="e">
        <v>#DIV/0!</v>
      </c>
    </row>
    <row r="185" spans="1:4" x14ac:dyDescent="0.25">
      <c r="A185" s="2" t="s">
        <v>258</v>
      </c>
      <c r="B185" s="6">
        <v>0</v>
      </c>
      <c r="C185" s="6">
        <v>0</v>
      </c>
      <c r="D185" s="3" t="e">
        <v>#DIV/0!</v>
      </c>
    </row>
    <row r="186" spans="1:4" x14ac:dyDescent="0.25">
      <c r="A186" s="2" t="s">
        <v>259</v>
      </c>
      <c r="B186" s="6">
        <v>47</v>
      </c>
      <c r="C186" s="6">
        <v>29</v>
      </c>
      <c r="D186" s="3">
        <v>1.6206896551724137</v>
      </c>
    </row>
    <row r="187" spans="1:4" x14ac:dyDescent="0.25">
      <c r="A187" s="2" t="s">
        <v>260</v>
      </c>
      <c r="B187" s="6">
        <v>0</v>
      </c>
      <c r="C187" s="6">
        <v>3</v>
      </c>
      <c r="D187" s="3">
        <v>0</v>
      </c>
    </row>
    <row r="188" spans="1:4" x14ac:dyDescent="0.25">
      <c r="A188" s="2" t="s">
        <v>253</v>
      </c>
      <c r="B188" s="6">
        <v>0</v>
      </c>
      <c r="C188" s="6">
        <v>0</v>
      </c>
      <c r="D188" s="3" t="e">
        <v>#DIV/0!</v>
      </c>
    </row>
    <row r="189" spans="1:4" x14ac:dyDescent="0.25">
      <c r="A189" s="2" t="s">
        <v>261</v>
      </c>
      <c r="B189" s="6">
        <v>0</v>
      </c>
      <c r="C189" s="6">
        <v>0</v>
      </c>
      <c r="D189" s="3" t="e">
        <v>#DIV/0!</v>
      </c>
    </row>
    <row r="190" spans="1:4" x14ac:dyDescent="0.25">
      <c r="A190" s="2" t="s">
        <v>262</v>
      </c>
      <c r="B190" s="6">
        <v>0</v>
      </c>
      <c r="C190" s="6">
        <v>0</v>
      </c>
      <c r="D190" s="3" t="e">
        <v>#DIV/0!</v>
      </c>
    </row>
    <row r="191" spans="1:4" x14ac:dyDescent="0.25">
      <c r="A191" s="2" t="s">
        <v>263</v>
      </c>
      <c r="B191" s="6">
        <v>0</v>
      </c>
      <c r="C191" s="6">
        <v>0</v>
      </c>
      <c r="D191" s="3" t="e">
        <v>#DIV/0!</v>
      </c>
    </row>
    <row r="192" spans="1:4" x14ac:dyDescent="0.25">
      <c r="A192" s="2" t="s">
        <v>20</v>
      </c>
      <c r="B192" s="6">
        <v>367</v>
      </c>
      <c r="C192" s="6">
        <v>222</v>
      </c>
      <c r="D192" s="3">
        <v>1.6531531531531531</v>
      </c>
    </row>
    <row r="193" spans="1:4" x14ac:dyDescent="0.25">
      <c r="A193" s="2" t="s">
        <v>71</v>
      </c>
      <c r="B193" s="6">
        <v>54</v>
      </c>
      <c r="C193" s="6">
        <v>104</v>
      </c>
      <c r="D193" s="3">
        <v>0.51923076923076927</v>
      </c>
    </row>
    <row r="194" spans="1:4" x14ac:dyDescent="0.25">
      <c r="A194" s="2" t="s">
        <v>10</v>
      </c>
      <c r="B194" s="6">
        <v>56524</v>
      </c>
      <c r="C194" s="6">
        <v>44708</v>
      </c>
      <c r="D194" s="3">
        <v>1.2642927440279144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98E7-603E-4825-921E-347B3A483F8F}">
  <dimension ref="A1"/>
  <sheetViews>
    <sheetView zoomScale="90" zoomScaleNormal="90" workbookViewId="0"/>
  </sheetViews>
  <sheetFormatPr baseColWidth="10" defaultRowHeight="15" x14ac:dyDescent="0.2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Datos Evol.</vt:lpstr>
      <vt:lpstr>Evolucion Vta.</vt:lpstr>
      <vt:lpstr>info - Share cba </vt:lpstr>
      <vt:lpstr>Localidades 2021</vt:lpstr>
      <vt:lpstr>Info Share La Rioja</vt:lpstr>
      <vt:lpstr>Share Cba</vt:lpstr>
      <vt:lpstr>Clientes Detalle</vt:lpstr>
      <vt:lpstr>Share La rioja localidades</vt:lpstr>
      <vt:lpstr>Hoja4</vt:lpstr>
      <vt:lpstr>Hoja2</vt:lpstr>
      <vt:lpstr>Share La Rioja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EmiliZ</dc:creator>
  <cp:lastModifiedBy>MaycoG</cp:lastModifiedBy>
  <cp:lastPrinted>2020-08-06T19:05:15Z</cp:lastPrinted>
  <dcterms:created xsi:type="dcterms:W3CDTF">2020-07-24T17:25:50Z</dcterms:created>
  <dcterms:modified xsi:type="dcterms:W3CDTF">2021-07-01T19:53:49Z</dcterms:modified>
</cp:coreProperties>
</file>