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1105_corp_caixa_gov_br/Documents/Documentos/"/>
    </mc:Choice>
  </mc:AlternateContent>
  <xr:revisionPtr revIDLastSave="430" documentId="8_{20F83210-2D0F-4A4E-AB6C-11B989F10055}" xr6:coauthVersionLast="47" xr6:coauthVersionMax="47" xr10:uidLastSave="{E68DFF90-1C13-4EC3-9E1B-D19FCF888988}"/>
  <bookViews>
    <workbookView xWindow="-120" yWindow="-120" windowWidth="29040" windowHeight="15720" activeTab="3" xr2:uid="{188408A7-E2F2-4C20-BEE5-D39037A267AB}"/>
  </bookViews>
  <sheets>
    <sheet name="EXTRATO" sheetId="7" r:id="rId1"/>
    <sheet name="MENUS E ANALISES" sheetId="8" state="hidden" r:id="rId2"/>
    <sheet name="DETALHES" sheetId="5" r:id="rId3"/>
    <sheet name="DASHBOARS - ANÁLISES" sheetId="9" r:id="rId4"/>
  </sheets>
  <externalReferences>
    <externalReference r:id="rId5"/>
  </externalReferences>
  <definedNames>
    <definedName name="TítuloDaViagem">[1]VIAGEM!$B$1</definedName>
  </definedNames>
  <calcPr calcId="191028"/>
  <pivotCaches>
    <pivotCache cacheId="0" r:id="rId6"/>
    <pivotCache cacheId="3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C11" i="9"/>
  <c r="D8" i="9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4" i="7"/>
  <c r="L3" i="7"/>
  <c r="K30" i="7"/>
  <c r="D6" i="9" s="1"/>
  <c r="G30" i="7"/>
  <c r="A7" i="7" s="1"/>
  <c r="D5" i="9" l="1"/>
  <c r="L30" i="7" l="1"/>
  <c r="D7" i="9" s="1"/>
</calcChain>
</file>

<file path=xl/sharedStrings.xml><?xml version="1.0" encoding="utf-8"?>
<sst xmlns="http://schemas.openxmlformats.org/spreadsheetml/2006/main" count="292" uniqueCount="132">
  <si>
    <t>Partida/Chegada</t>
  </si>
  <si>
    <t>Data</t>
  </si>
  <si>
    <t>Hora</t>
  </si>
  <si>
    <t>Companhia aérea</t>
  </si>
  <si>
    <t>Nº de voo</t>
  </si>
  <si>
    <t>Saindo de</t>
  </si>
  <si>
    <t>Chegando a</t>
  </si>
  <si>
    <t>Pontos</t>
  </si>
  <si>
    <t>Observação</t>
  </si>
  <si>
    <t>Partida</t>
  </si>
  <si>
    <t>LATAM</t>
  </si>
  <si>
    <t>LA3279</t>
  </si>
  <si>
    <t>Chapecó</t>
  </si>
  <si>
    <t>Guarulhos</t>
  </si>
  <si>
    <t>Chegada</t>
  </si>
  <si>
    <t>LA631</t>
  </si>
  <si>
    <t>Santiago</t>
  </si>
  <si>
    <t>2 dias inteiros</t>
  </si>
  <si>
    <t>LA144</t>
  </si>
  <si>
    <t>Calama</t>
  </si>
  <si>
    <t>Com mala 23kg</t>
  </si>
  <si>
    <t>LA145</t>
  </si>
  <si>
    <t>1 e meio</t>
  </si>
  <si>
    <t>LA604</t>
  </si>
  <si>
    <t>LA3278</t>
  </si>
  <si>
    <t>Aluguel Carro - Atacama</t>
  </si>
  <si>
    <t>Voucher</t>
  </si>
  <si>
    <t>Telefone</t>
  </si>
  <si>
    <t>United - RentCars</t>
  </si>
  <si>
    <t>7XG2A7</t>
  </si>
  <si>
    <t>Aeroporto</t>
  </si>
  <si>
    <t>Pago no cartão (peso 255.329)</t>
  </si>
  <si>
    <t>HOSPEDAGEM</t>
  </si>
  <si>
    <t>HOTEL</t>
  </si>
  <si>
    <t>Check-in2</t>
  </si>
  <si>
    <t>Check-out</t>
  </si>
  <si>
    <t>LOCAL</t>
  </si>
  <si>
    <t>Confirmação</t>
  </si>
  <si>
    <t>Site Compra</t>
  </si>
  <si>
    <t>Site Pontos</t>
  </si>
  <si>
    <t>Endereço</t>
  </si>
  <si>
    <t>Hotel Corvatsch</t>
  </si>
  <si>
    <t>Atacama</t>
  </si>
  <si>
    <t>email com hotel</t>
  </si>
  <si>
    <t>Gustavo Le Paige, 178</t>
  </si>
  <si>
    <t>Ibis Calama</t>
  </si>
  <si>
    <t>Hotéis.com</t>
  </si>
  <si>
    <t>Calle Nueva 2, 1857, Calama</t>
  </si>
  <si>
    <t>ATIVIDADES</t>
  </si>
  <si>
    <t>Atividade</t>
  </si>
  <si>
    <t>Localização</t>
  </si>
  <si>
    <t>Tour Astronomico</t>
  </si>
  <si>
    <t>ATACAMA</t>
  </si>
  <si>
    <t>Valle de La Luna</t>
  </si>
  <si>
    <t>Lagoas Esdondidas</t>
  </si>
  <si>
    <t>Vale de Arco Iris</t>
  </si>
  <si>
    <t>Termas de Puritama</t>
  </si>
  <si>
    <t>Laguna Cejar</t>
  </si>
  <si>
    <t>Lagoas Altiplanicas</t>
  </si>
  <si>
    <t>Geyser El Tatio</t>
  </si>
  <si>
    <t>Cerro Toco</t>
  </si>
  <si>
    <t>Ruta de Los Salares</t>
  </si>
  <si>
    <t>Vulcão Lascar</t>
  </si>
  <si>
    <t>Portillo e Laguna Inca</t>
  </si>
  <si>
    <t>Vina Del Mar</t>
  </si>
  <si>
    <t>com agencia</t>
  </si>
  <si>
    <t>Obs</t>
  </si>
  <si>
    <t>Lodge Quelana</t>
  </si>
  <si>
    <t>Apto Airbnb</t>
  </si>
  <si>
    <t>AIRBNB</t>
  </si>
  <si>
    <t>RESERVADO</t>
  </si>
  <si>
    <t>AYLLU AGENCIA</t>
  </si>
  <si>
    <t>DIA</t>
  </si>
  <si>
    <t>NOITE</t>
  </si>
  <si>
    <t>PARTICULAR</t>
  </si>
  <si>
    <t>FORMA DE PAGAMENTO</t>
  </si>
  <si>
    <t>OBS</t>
  </si>
  <si>
    <t>EMPRESA</t>
  </si>
  <si>
    <t>Cód Reserva</t>
  </si>
  <si>
    <t>FXCTWF</t>
  </si>
  <si>
    <t>IHOCDO</t>
  </si>
  <si>
    <t>KDXERG</t>
  </si>
  <si>
    <t>Cód Solicitação</t>
  </si>
  <si>
    <t>KT8BK5</t>
  </si>
  <si>
    <t>Hospedagem</t>
  </si>
  <si>
    <t>Pago no PIX e 481 dolares (convertido)</t>
  </si>
  <si>
    <t>DATA</t>
  </si>
  <si>
    <t>DESCRIÇÃO</t>
  </si>
  <si>
    <t>CARTÃO</t>
  </si>
  <si>
    <t>VALOR JÁ PAGO</t>
  </si>
  <si>
    <t>VOOS IDA E VOLTA SANTIAGO</t>
  </si>
  <si>
    <t>VISA</t>
  </si>
  <si>
    <t>VOOS IDA E VOLTA CALAMA</t>
  </si>
  <si>
    <t>ELO</t>
  </si>
  <si>
    <t>ALUGEL CARRO</t>
  </si>
  <si>
    <t>Lagoas Escondidas</t>
  </si>
  <si>
    <t>WISE</t>
  </si>
  <si>
    <t>% DO ORÇAMENTO GASTO</t>
  </si>
  <si>
    <t>TIPO</t>
  </si>
  <si>
    <t>VALOR TOTAL</t>
  </si>
  <si>
    <t>Transporte</t>
  </si>
  <si>
    <t>Entretenimento</t>
  </si>
  <si>
    <t>Alimentação</t>
  </si>
  <si>
    <t>Outros</t>
  </si>
  <si>
    <t>PIX</t>
  </si>
  <si>
    <t>Dinheiro</t>
  </si>
  <si>
    <t>Cartão de Débito</t>
  </si>
  <si>
    <t>Cartão de Crédito</t>
  </si>
  <si>
    <t>Grátis</t>
  </si>
  <si>
    <t>QUANTIDADE DE PARCELAS</t>
  </si>
  <si>
    <t>COTAÇÃO DO DÓLAR</t>
  </si>
  <si>
    <t>ORÇAMENTO TOTAL</t>
  </si>
  <si>
    <t>9003878743396</t>
  </si>
  <si>
    <t>9008417865951</t>
  </si>
  <si>
    <t>Passeio</t>
  </si>
  <si>
    <t>VOOS</t>
  </si>
  <si>
    <t>Rótulos de Linha</t>
  </si>
  <si>
    <t>Soma de VALOR A PAGAR</t>
  </si>
  <si>
    <t>(vazio)</t>
  </si>
  <si>
    <t>Total Geral</t>
  </si>
  <si>
    <t>Soma de VALOR TOTAL</t>
  </si>
  <si>
    <t>Soma de VALOR JÁ PAGO</t>
  </si>
  <si>
    <t>Rótulos de Coluna</t>
  </si>
  <si>
    <t>VALOR TOTAL GASTO</t>
  </si>
  <si>
    <t>VALOR À PAGAR</t>
  </si>
  <si>
    <t>2023</t>
  </si>
  <si>
    <t>2024</t>
  </si>
  <si>
    <t>emissão de documento</t>
  </si>
  <si>
    <t>item</t>
  </si>
  <si>
    <t>valor</t>
  </si>
  <si>
    <t>Soma de valor</t>
  </si>
  <si>
    <t>Valor ainda disponível do 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</si>
</sst>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h:mm;@"/>
    <numFmt numFmtId="165" formatCode="[&lt;=9999999]###\-####;\(###\)\ ###\-####"/>
    <numFmt numFmtId="166" formatCode="&quot;R$&quot;\ #,##0.00"/>
    <numFmt numFmtId="167" formatCode="&quot;R$&quot;\ #,##0.00;[Red]&quot;R$&quot;\ #,##0.00"/>
    <numFmt numFmtId="168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Segoe UI"/>
      <family val="2"/>
    </font>
    <font>
      <sz val="11"/>
      <color theme="5" tint="-0.249977111117893"/>
      <name val="Segoe UI"/>
      <family val="2"/>
    </font>
    <font>
      <b/>
      <sz val="11"/>
      <color theme="7" tint="-0.499984740745262"/>
      <name val="Segoe UI"/>
      <family val="2"/>
    </font>
    <font>
      <sz val="11"/>
      <color theme="1"/>
      <name val="CAIXA Std"/>
      <family val="2"/>
    </font>
    <font>
      <b/>
      <sz val="11"/>
      <color theme="0"/>
      <name val="CAIXA Std"/>
      <family val="2"/>
    </font>
    <font>
      <sz val="10"/>
      <color theme="1"/>
      <name val="CAIXA Std"/>
      <family val="2"/>
    </font>
    <font>
      <sz val="24"/>
      <color theme="3"/>
      <name val="CAIXA Std"/>
      <family val="2"/>
    </font>
    <font>
      <sz val="18"/>
      <color theme="3"/>
      <name val="CAIXA Std"/>
      <family val="2"/>
    </font>
    <font>
      <sz val="11"/>
      <color theme="5" tint="-0.249977111117893"/>
      <name val="CAIXA Std"/>
      <family val="2"/>
    </font>
    <font>
      <sz val="20"/>
      <color theme="3"/>
      <name val="CAIXA Std"/>
      <family val="2"/>
    </font>
    <font>
      <sz val="20"/>
      <color theme="1"/>
      <name val="CAIXA Std"/>
      <family val="2"/>
    </font>
    <font>
      <b/>
      <sz val="20"/>
      <color theme="5" tint="-0.249977111117893"/>
      <name val="CAIXA Std"/>
      <family val="2"/>
    </font>
    <font>
      <sz val="10"/>
      <color theme="5" tint="-0.499984740745262"/>
      <name val="CAIXA Std"/>
      <family val="2"/>
    </font>
    <font>
      <sz val="11"/>
      <color theme="6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8" tint="0.5999938962981048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horizontal="left" vertical="center" wrapText="1"/>
    </xf>
    <xf numFmtId="14" fontId="4" fillId="0" borderId="0">
      <alignment horizontal="left" vertical="center"/>
    </xf>
    <xf numFmtId="164" fontId="4" fillId="0" borderId="0">
      <alignment horizontal="left" vertical="center"/>
    </xf>
    <xf numFmtId="165" fontId="4" fillId="0" borderId="0" applyFont="0" applyFill="0" applyBorder="0" applyAlignment="0">
      <alignment horizontal="left" vertical="center" wrapText="1"/>
    </xf>
    <xf numFmtId="0" fontId="4" fillId="0" borderId="0">
      <alignment horizontal="right" vertical="center" indent="1"/>
    </xf>
    <xf numFmtId="166" fontId="4" fillId="0" borderId="0">
      <alignment vertical="center"/>
    </xf>
    <xf numFmtId="9" fontId="5" fillId="0" borderId="3">
      <alignment vertical="center"/>
    </xf>
    <xf numFmtId="0" fontId="4" fillId="0" borderId="0">
      <alignment horizontal="center" vertical="center" wrapText="1"/>
    </xf>
  </cellStyleXfs>
  <cellXfs count="80">
    <xf numFmtId="0" fontId="0" fillId="0" borderId="0" xfId="0"/>
    <xf numFmtId="0" fontId="0" fillId="2" borderId="0" xfId="0" applyFill="1"/>
    <xf numFmtId="0" fontId="2" fillId="2" borderId="0" xfId="2" applyFill="1" applyAlignment="1">
      <alignment vertical="center"/>
    </xf>
    <xf numFmtId="0" fontId="3" fillId="2" borderId="1" xfId="3" applyFill="1" applyAlignment="1">
      <alignment horizontal="left"/>
    </xf>
    <xf numFmtId="0" fontId="0" fillId="2" borderId="0" xfId="0" applyFill="1" applyAlignment="1">
      <alignment vertical="center"/>
    </xf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2" applyNumberFormat="1" applyFill="1" applyAlignment="1">
      <alignment vertical="center"/>
    </xf>
    <xf numFmtId="0" fontId="3" fillId="2" borderId="0" xfId="3" applyFill="1" applyBorder="1" applyAlignment="1">
      <alignment horizontal="left"/>
    </xf>
    <xf numFmtId="0" fontId="0" fillId="2" borderId="0" xfId="0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44" fontId="9" fillId="0" borderId="0" xfId="1" applyFont="1"/>
    <xf numFmtId="0" fontId="9" fillId="3" borderId="0" xfId="0" applyFont="1" applyFill="1"/>
    <xf numFmtId="44" fontId="9" fillId="3" borderId="0" xfId="0" applyNumberFormat="1" applyFont="1" applyFill="1"/>
    <xf numFmtId="0" fontId="10" fillId="4" borderId="6" xfId="0" applyFont="1" applyFill="1" applyBorder="1" applyAlignment="1">
      <alignment horizontal="center" vertical="center" wrapText="1"/>
    </xf>
    <xf numFmtId="44" fontId="10" fillId="4" borderId="6" xfId="0" applyNumberFormat="1" applyFont="1" applyFill="1" applyBorder="1" applyAlignment="1">
      <alignment horizontal="center" vertical="center" wrapText="1"/>
    </xf>
    <xf numFmtId="9" fontId="8" fillId="2" borderId="0" xfId="10" applyFont="1" applyFill="1" applyBorder="1">
      <alignment vertical="center"/>
    </xf>
    <xf numFmtId="0" fontId="11" fillId="0" borderId="0" xfId="0" applyFont="1" applyAlignment="1">
      <alignment horizontal="center" vertical="center" wrapText="1"/>
    </xf>
    <xf numFmtId="167" fontId="11" fillId="0" borderId="0" xfId="1" applyNumberFormat="1" applyFont="1" applyAlignment="1">
      <alignment horizontal="center" vertical="center" wrapText="1"/>
    </xf>
    <xf numFmtId="44" fontId="11" fillId="0" borderId="0" xfId="1" applyFont="1" applyAlignment="1">
      <alignment horizontal="center" vertical="center" wrapText="1"/>
    </xf>
    <xf numFmtId="14" fontId="11" fillId="0" borderId="0" xfId="0" applyNumberFormat="1" applyFont="1"/>
    <xf numFmtId="0" fontId="11" fillId="0" borderId="0" xfId="0" applyFont="1"/>
    <xf numFmtId="167" fontId="11" fillId="0" borderId="0" xfId="1" applyNumberFormat="1" applyFont="1"/>
    <xf numFmtId="0" fontId="11" fillId="0" borderId="0" xfId="0" applyFont="1" applyAlignment="1">
      <alignment horizontal="center"/>
    </xf>
    <xf numFmtId="44" fontId="11" fillId="0" borderId="0" xfId="1" applyFont="1"/>
    <xf numFmtId="0" fontId="12" fillId="2" borderId="0" xfId="2" applyFont="1" applyFill="1" applyAlignment="1">
      <alignment horizontal="left" vertical="center"/>
    </xf>
    <xf numFmtId="0" fontId="13" fillId="2" borderId="0" xfId="2" applyFont="1" applyFill="1" applyAlignment="1">
      <alignment vertical="center"/>
    </xf>
    <xf numFmtId="0" fontId="13" fillId="2" borderId="0" xfId="2" applyNumberFormat="1" applyFont="1" applyFill="1" applyAlignment="1">
      <alignment horizontal="left"/>
    </xf>
    <xf numFmtId="0" fontId="13" fillId="2" borderId="0" xfId="2" applyFont="1" applyFill="1" applyAlignment="1">
      <alignment horizontal="left"/>
    </xf>
    <xf numFmtId="44" fontId="9" fillId="2" borderId="0" xfId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14" fillId="0" borderId="0" xfId="0" applyFont="1"/>
    <xf numFmtId="44" fontId="9" fillId="0" borderId="4" xfId="1" applyFont="1" applyBorder="1"/>
    <xf numFmtId="0" fontId="15" fillId="2" borderId="0" xfId="2" applyFont="1" applyFill="1" applyAlignment="1">
      <alignment vertical="center"/>
    </xf>
    <xf numFmtId="0" fontId="15" fillId="2" borderId="0" xfId="2" applyNumberFormat="1" applyFont="1" applyFill="1" applyAlignment="1">
      <alignment horizontal="left"/>
    </xf>
    <xf numFmtId="0" fontId="15" fillId="2" borderId="0" xfId="2" applyFont="1" applyFill="1" applyAlignment="1">
      <alignment horizontal="left"/>
    </xf>
    <xf numFmtId="44" fontId="16" fillId="2" borderId="0" xfId="1" applyFont="1" applyFill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6" fillId="2" borderId="0" xfId="0" applyFont="1" applyFill="1"/>
    <xf numFmtId="0" fontId="16" fillId="0" borderId="0" xfId="0" applyFont="1"/>
    <xf numFmtId="0" fontId="11" fillId="0" borderId="0" xfId="1" applyNumberFormat="1" applyFont="1"/>
    <xf numFmtId="168" fontId="11" fillId="0" borderId="0" xfId="0" applyNumberFormat="1" applyFont="1"/>
    <xf numFmtId="49" fontId="11" fillId="0" borderId="0" xfId="0" applyNumberFormat="1" applyFont="1"/>
    <xf numFmtId="14" fontId="18" fillId="2" borderId="0" xfId="4" applyNumberFormat="1" applyFont="1" applyFill="1">
      <alignment horizontal="left" vertical="center" wrapText="1"/>
    </xf>
    <xf numFmtId="14" fontId="18" fillId="2" borderId="0" xfId="5" applyFont="1" applyFill="1">
      <alignment horizontal="left" vertical="center"/>
    </xf>
    <xf numFmtId="164" fontId="18" fillId="2" borderId="0" xfId="6" applyFont="1" applyFill="1">
      <alignment horizontal="left" vertical="center"/>
    </xf>
    <xf numFmtId="167" fontId="11" fillId="2" borderId="0" xfId="1" applyNumberFormat="1" applyFont="1" applyFill="1"/>
    <xf numFmtId="165" fontId="11" fillId="2" borderId="0" xfId="7" applyFont="1" applyFill="1" applyAlignment="1">
      <alignment horizontal="left" vertical="center"/>
    </xf>
    <xf numFmtId="0" fontId="11" fillId="2" borderId="0" xfId="0" applyFont="1" applyFill="1"/>
    <xf numFmtId="167" fontId="11" fillId="0" borderId="0" xfId="0" applyNumberFormat="1" applyFont="1"/>
    <xf numFmtId="44" fontId="1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44" fontId="9" fillId="2" borderId="0" xfId="0" applyNumberFormat="1" applyFont="1" applyFill="1"/>
    <xf numFmtId="0" fontId="9" fillId="2" borderId="0" xfId="0" applyFont="1" applyFill="1" applyAlignment="1"/>
    <xf numFmtId="167" fontId="9" fillId="2" borderId="0" xfId="0" applyNumberFormat="1" applyFont="1" applyFill="1"/>
    <xf numFmtId="44" fontId="9" fillId="2" borderId="0" xfId="0" applyNumberFormat="1" applyFont="1" applyFill="1" applyAlignment="1"/>
    <xf numFmtId="0" fontId="9" fillId="0" borderId="0" xfId="0" applyFont="1" applyAlignment="1">
      <alignment horizontal="center"/>
    </xf>
    <xf numFmtId="9" fontId="8" fillId="2" borderId="5" xfId="10" applyFont="1" applyFill="1" applyBorder="1" applyAlignment="1">
      <alignment horizontal="center" vertical="center"/>
    </xf>
    <xf numFmtId="9" fontId="8" fillId="2" borderId="2" xfId="10" applyFont="1" applyFill="1" applyBorder="1" applyAlignment="1">
      <alignment horizontal="center" vertical="center"/>
    </xf>
    <xf numFmtId="0" fontId="2" fillId="2" borderId="0" xfId="2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9" fillId="6" borderId="0" xfId="1" applyFont="1" applyFill="1" applyAlignment="1">
      <alignment vertical="center"/>
    </xf>
    <xf numFmtId="0" fontId="19" fillId="5" borderId="0" xfId="0" applyFont="1" applyFill="1"/>
  </cellXfs>
  <cellStyles count="12">
    <cellStyle name="% do Orçamento Gasto" xfId="10" xr:uid="{E75BF62D-2272-4A47-9CF7-C38DB287BC5C}"/>
    <cellStyle name="Data" xfId="5" xr:uid="{4DAD60E5-B0D8-4AE1-9B38-D11F43589140}"/>
    <cellStyle name="Detalhes da tabela" xfId="4" xr:uid="{BF49CCD9-BA7E-452C-A497-24E755EFD9B0}"/>
    <cellStyle name="Hora" xfId="6" xr:uid="{3F96205E-9F5D-4429-89AC-AC203FE7EF3D}"/>
    <cellStyle name="Moeda" xfId="1" builtinId="4"/>
    <cellStyle name="Normal" xfId="0" builtinId="0"/>
    <cellStyle name="Quantidade" xfId="11" xr:uid="{3B27C49C-1557-4F8B-94FF-DE0C8C85322F}"/>
    <cellStyle name="Rótulo Orçamento" xfId="8" xr:uid="{5AAA2F99-D503-4683-883C-370706C9712B}"/>
    <cellStyle name="Telefone" xfId="7" xr:uid="{2030512B-4736-4B22-9A44-4BB8D5280F86}"/>
    <cellStyle name="Título" xfId="2" builtinId="15"/>
    <cellStyle name="Título 2" xfId="3" builtinId="17"/>
    <cellStyle name="Valor" xfId="9" xr:uid="{46958C5F-F2DF-47BA-ACE5-F6F3F70AF10B}"/>
  </cellStyles>
  <dxfs count="99"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/>
        </patternFill>
      </fill>
    </dxf>
    <dxf>
      <font>
        <sz val="10"/>
        <name val="CAIXA Std"/>
        <family val="2"/>
        <scheme val="none"/>
      </font>
      <fill>
        <patternFill>
          <fgColor indexed="64"/>
          <bgColor theme="0"/>
        </patternFill>
      </fill>
    </dxf>
    <dxf>
      <numFmt numFmtId="0" formatCode="General"/>
      <protection locked="1" hidden="0"/>
    </dxf>
    <dxf>
      <font>
        <sz val="10"/>
        <name val="CAIXA Std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name val="CAIXA Std"/>
        <family val="2"/>
        <scheme val="none"/>
      </font>
      <numFmt numFmtId="167" formatCode="&quot;R$&quot;\ #,##0.00;[Red]&quot;R$&quot;\ #,##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name val="CAIXA Std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name val="CAIXA Std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name val="CAIXA Std"/>
        <family val="2"/>
        <scheme val="none"/>
      </font>
      <numFmt numFmtId="19" formatCode="dd/mm/yyyy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</dxf>
    <dxf>
      <font>
        <sz val="10"/>
        <name val="CAIXA Std"/>
        <family val="2"/>
        <scheme val="none"/>
      </font>
      <numFmt numFmtId="167" formatCode="&quot;R$&quot;\ #,##0.00;[Red]&quot;R$&quot;\ 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theme="5" tint="-0.499984740745262"/>
        <name val="CAIXA Std"/>
        <family val="2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theme="5" tint="-0.499984740745262"/>
        <name val="CAIXA Std"/>
        <family val="2"/>
        <scheme val="none"/>
      </font>
      <numFmt numFmtId="167" formatCode="&quot;R$&quot;\ #,##0.00;[Red]&quot;R$&quot;\ #,##0.00"/>
      <fill>
        <patternFill patternType="solid">
          <fgColor indexed="64"/>
          <bgColor theme="7" tint="0.79998168889431442"/>
        </patternFill>
      </fill>
    </dxf>
    <dxf>
      <numFmt numFmtId="0" formatCode="General"/>
      <protection locked="1" hidden="0"/>
    </dxf>
    <dxf>
      <font>
        <sz val="10"/>
        <color theme="5" tint="-0.499984740745262"/>
        <name val="CAIXA Std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theme="5" tint="-0.499984740745262"/>
        <name val="CAIXA Std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theme="5" tint="-0.499984740745262"/>
        <name val="CAIXA Std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-0.24994659260841701"/>
        </left>
        <right/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numFmt numFmtId="167" formatCode="&quot;R$&quot;\ #,##0.00;[Red]&quot;R$&quot;\ #,##0.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numFmt numFmtId="168" formatCode="[$-F400]h:mm:ss\ AM/PM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-0.24994659260841701"/>
        </left>
        <right/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CAIXA Std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strike val="0"/>
        <outline val="0"/>
        <shadow val="0"/>
        <u val="none"/>
        <vertAlign val="baseline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numFmt numFmtId="167" formatCode="&quot;R$&quot;\ #,##0.00;[Red]&quot;R$&quot;\ #,##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numFmt numFmtId="168" formatCode="[$-F400]h:mm:ss\ AM/PM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CAIXA Std"/>
        <family val="2"/>
        <scheme val="none"/>
      </font>
      <numFmt numFmtId="19" formatCode="dd/mm/yyyy"/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name val="CAIXA Std"/>
        <family val="2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numFmt numFmtId="167" formatCode="&quot;R$&quot;\ #,##0.00;[Red]&quot;R$&quot;\ #,##0.00"/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numFmt numFmtId="167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IXA Std"/>
        <family val="2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  <color theme="5" tint="-0.499984740745262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ck">
          <color theme="4"/>
        </bottom>
        <vertical style="thin">
          <color theme="5"/>
        </vertical>
        <horizontal/>
      </border>
    </dxf>
    <dxf>
      <font>
        <b val="0"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5"/>
        </vertical>
        <horizontal style="thin">
          <color theme="5"/>
        </horizontal>
      </border>
    </dxf>
    <dxf>
      <font>
        <b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  <color theme="5" tint="-0.499984740745262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ck">
          <color theme="4"/>
        </bottom>
        <vertical style="thin">
          <color theme="5"/>
        </vertical>
        <horizontal/>
      </border>
    </dxf>
    <dxf>
      <font>
        <b val="0"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5"/>
        </vertical>
        <horizontal style="thin">
          <color theme="5"/>
        </horizontal>
      </border>
    </dxf>
    <dxf>
      <font>
        <b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  <color theme="5" tint="-0.499984740745262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ck">
          <color theme="4"/>
        </bottom>
        <vertical style="thin">
          <color theme="5"/>
        </vertical>
        <horizontal/>
      </border>
    </dxf>
    <dxf>
      <font>
        <b val="0"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5"/>
        </vertical>
        <horizontal style="thin">
          <color theme="5"/>
        </horizontal>
      </border>
    </dxf>
    <dxf>
      <font>
        <b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  <color theme="5" tint="-0.499984740745262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ck">
          <color theme="4"/>
        </bottom>
        <vertical style="thin">
          <color theme="5"/>
        </vertical>
        <horizontal/>
      </border>
    </dxf>
    <dxf>
      <font>
        <b val="0"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5"/>
        </vertical>
        <horizontal style="thin">
          <color theme="5"/>
        </horizontal>
      </border>
    </dxf>
  </dxfs>
  <tableStyles count="4" defaultTableStyle="TableStyleMedium2" defaultPivotStyle="PivotStyleLight16">
    <tableStyle name="Planejador de Viagens de Férias" pivot="0" count="3" xr9:uid="{1D00A4BD-BDAA-4135-9917-84A4BCCA70A3}">
      <tableStyleElement type="wholeTable" dxfId="98"/>
      <tableStyleElement type="headerRow" dxfId="97"/>
      <tableStyleElement type="totalRow" dxfId="96"/>
    </tableStyle>
    <tableStyle name="Planejador de Viagens de Férias 2" pivot="0" count="3" xr9:uid="{6872C601-1CD8-4942-8470-1A8D667FE443}">
      <tableStyleElement type="wholeTable" dxfId="95"/>
      <tableStyleElement type="headerRow" dxfId="94"/>
      <tableStyleElement type="totalRow" dxfId="93"/>
    </tableStyle>
    <tableStyle name="Planejador de Viagens de Férias 3" pivot="0" count="3" xr9:uid="{8E8B63E3-201F-4F7A-9B4F-95C750B99B32}">
      <tableStyleElement type="wholeTable" dxfId="92"/>
      <tableStyleElement type="headerRow" dxfId="91"/>
      <tableStyleElement type="totalRow" dxfId="90"/>
    </tableStyle>
    <tableStyle name="Planejador de Viagens de Férias 4" pivot="0" count="3" xr9:uid="{720D7EF1-9A1A-436D-98FB-453BC374F1B7}">
      <tableStyleElement type="wholeTable" dxfId="89"/>
      <tableStyleElement type="headerRow" dxfId="88"/>
      <tableStyleElement type="totalRow" dxfId="87"/>
    </tableStyle>
  </tableStyles>
  <colors>
    <mruColors>
      <color rgb="FFFFE8A7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[Organização Viagem.xlsx]MENUS E ANALISES!Tabela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'MENUS E ANALISES'!$F$2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'MENUS E ANALISES'!$E$3:$E$8</c:f>
              <c:strCache>
                <c:ptCount val="5"/>
                <c:pt idx="0">
                  <c:v>Entretenimento</c:v>
                </c:pt>
                <c:pt idx="1">
                  <c:v>Hospedagem</c:v>
                </c:pt>
                <c:pt idx="2">
                  <c:v>Outros</c:v>
                </c:pt>
                <c:pt idx="3">
                  <c:v>Transporte</c:v>
                </c:pt>
                <c:pt idx="4">
                  <c:v>(vazio)</c:v>
                </c:pt>
              </c:strCache>
            </c:strRef>
          </c:cat>
          <c:val>
            <c:numRef>
              <c:f>'MENUS E ANALISES'!$F$3:$F$8</c:f>
              <c:numCache>
                <c:formatCode>General</c:formatCode>
                <c:ptCount val="5"/>
                <c:pt idx="0">
                  <c:v>11811.48</c:v>
                </c:pt>
                <c:pt idx="1">
                  <c:v>9466.1200000000008</c:v>
                </c:pt>
                <c:pt idx="3">
                  <c:v>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C-430D-A0D3-A94DE16C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92431"/>
        <c:axId val="1603269167"/>
      </c:barChart>
      <c:catAx>
        <c:axId val="14575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269167"/>
        <c:crosses val="autoZero"/>
        <c:auto val="1"/>
        <c:lblAlgn val="ctr"/>
        <c:lblOffset val="100"/>
        <c:noMultiLvlLbl val="0"/>
      </c:catAx>
      <c:valAx>
        <c:axId val="160326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92431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</c:spPr>
    </c:plotArea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[Organização Viagem.xlsx]MENUS E ANALISES!Tabela dinâmica5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'MENUS E ANALISES'!$F$10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'MENUS E ANALISES'!$E$11:$E$17</c:f>
              <c:strCache>
                <c:ptCount val="6"/>
                <c:pt idx="0">
                  <c:v>Cartão de Crédito</c:v>
                </c:pt>
                <c:pt idx="1">
                  <c:v>Cartão de Débito</c:v>
                </c:pt>
                <c:pt idx="2">
                  <c:v>Dinheiro</c:v>
                </c:pt>
                <c:pt idx="3">
                  <c:v>Grátis</c:v>
                </c:pt>
                <c:pt idx="4">
                  <c:v>PIX</c:v>
                </c:pt>
                <c:pt idx="5">
                  <c:v>(vazio)</c:v>
                </c:pt>
              </c:strCache>
            </c:strRef>
          </c:cat>
          <c:val>
            <c:numRef>
              <c:f>'MENUS E ANALISES'!$F$11:$F$17</c:f>
              <c:numCache>
                <c:formatCode>General</c:formatCode>
                <c:ptCount val="6"/>
                <c:pt idx="0">
                  <c:v>18164.000000000004</c:v>
                </c:pt>
                <c:pt idx="1">
                  <c:v>4600</c:v>
                </c:pt>
                <c:pt idx="2">
                  <c:v>3860</c:v>
                </c:pt>
                <c:pt idx="3">
                  <c:v>0</c:v>
                </c:pt>
                <c:pt idx="4">
                  <c:v>1638.6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F-4E9A-ADDF-DC2020C9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92431"/>
        <c:axId val="1603269167"/>
      </c:barChart>
      <c:catAx>
        <c:axId val="14575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269167"/>
        <c:crosses val="autoZero"/>
        <c:auto val="1"/>
        <c:lblAlgn val="ctr"/>
        <c:lblOffset val="100"/>
        <c:noMultiLvlLbl val="0"/>
      </c:catAx>
      <c:valAx>
        <c:axId val="160326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9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('DASHBOARS - ANÁLISES'!$D$4,'DASHBOARS - ANÁLISES'!$D$5)</c:f>
              <c:numCache>
                <c:formatCode>"R$"\ #,##0.00;[Red]"R$"\ #,##0.00</c:formatCode>
                <c:ptCount val="2"/>
                <c:pt idx="0" formatCode="_(&quot;R$&quot;* #,##0.00_);_(&quot;R$&quot;* \(#,##0.00\);_(&quot;R$&quot;* &quot;-&quot;??_);_(@_)">
                  <c:v>50000</c:v>
                </c:pt>
                <c:pt idx="1">
                  <c:v>28362.600000000002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C-4D31-8A65-F558A436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114300</xdr:rowOff>
    </xdr:from>
    <xdr:to>
      <xdr:col>18</xdr:col>
      <xdr:colOff>314325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0E0B4-AD64-42DB-9B62-6D8F6AC7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18</xdr:row>
      <xdr:rowOff>38100</xdr:rowOff>
    </xdr:from>
    <xdr:to>
      <xdr:col>18</xdr:col>
      <xdr:colOff>333374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1958CB-1F41-423A-9A94-452372FE6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11</xdr:row>
      <xdr:rowOff>123825</xdr:rowOff>
    </xdr:from>
    <xdr:to>
      <xdr:col>3</xdr:col>
      <xdr:colOff>1495425</xdr:colOff>
      <xdr:row>23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F7EDBE-1855-A63C-2431-D6B6E9194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ixa-my.sharepoint.com/personal/c131105_corp_caixa_gov_br/Documents/Documentos/ATACAMA%20-%20Planejador.xlsx" TargetMode="External"/><Relationship Id="rId1" Type="http://schemas.openxmlformats.org/officeDocument/2006/relationships/externalLinkPath" Target="ATACAMA%20-%20Planej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AGEM"/>
      <sheetName val="HOSPEDAGEM"/>
      <sheetName val="ATIVIDADES"/>
      <sheetName val="ORÇAMENTO"/>
    </sheetNames>
    <sheetDataSet>
      <sheetData sheetId="0">
        <row r="1">
          <cell r="B1" t="str">
            <v>Viagem Outubro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ra Corassa" refreshedDate="45664.544056018516" createdVersion="8" refreshedVersion="8" minRefreshableVersion="3" recordCount="27" xr:uid="{A3443E36-EE43-4612-B2D5-C5B99A6643C0}">
  <cacheSource type="worksheet">
    <worksheetSource name="Tabela3"/>
  </cacheSource>
  <cacheFields count="11">
    <cacheField name="DATA" numFmtId="14">
      <sharedItems containsSemiMixedTypes="0" containsNonDate="0" containsDate="1" containsString="0" minDate="2023-01-01T00:00:00" maxDate="2024-08-11T00:00:00" count="13">
        <d v="2024-01-01T00:00:00"/>
        <d v="2023-01-01T00:00:00"/>
        <d v="2023-01-15T00:00:00"/>
        <d v="2024-01-20T00:00:00"/>
        <d v="2024-02-03T00:00:00"/>
        <d v="2024-02-04T00:00:00"/>
        <d v="2024-02-05T00:00:00"/>
        <d v="2024-02-06T00:00:00"/>
        <d v="2024-02-07T00:00:00"/>
        <d v="2024-03-01T00:00:00"/>
        <d v="2024-03-12T00:00:00"/>
        <d v="2024-07-10T00:00:00"/>
        <d v="2024-08-10T00:00:00"/>
      </sharedItems>
      <fieldGroup par="10" base="0">
        <rangePr groupBy="months" startDate="2023-01-01T00:00:00" endDate="2024-08-11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8/2024"/>
        </groupItems>
      </fieldGroup>
    </cacheField>
    <cacheField name="TIPO" numFmtId="0">
      <sharedItems containsBlank="1" count="5">
        <s v="Outros"/>
        <s v="Transporte"/>
        <s v="Hospedagem"/>
        <s v="Entretenimento"/>
        <m/>
      </sharedItems>
    </cacheField>
    <cacheField name="DESCRIÇÃO" numFmtId="0">
      <sharedItems containsBlank="1" count="22">
        <s v="VALOR INICIAL PARA VIAGEM"/>
        <s v="VOOS IDA E VOLTA SANTIAGO"/>
        <s v="VOOS IDA E VOLTA CALAMA"/>
        <s v="ALUGEL CARRO"/>
        <s v="Apto Airbnb"/>
        <s v="Hotel Corvatsch"/>
        <s v="Lodge Quelana"/>
        <s v="Ibis Calama"/>
        <s v="Tour Astronomico"/>
        <s v="Valle de La Luna"/>
        <s v="Lagoas Escondidas"/>
        <s v="Vale de Arco Iris"/>
        <s v="Termas de Puritama"/>
        <s v="Laguna Cejar"/>
        <s v="Lagoas Altiplanicas"/>
        <s v="Geyser El Tatio"/>
        <s v="Cerro Toco"/>
        <s v="Ruta de Los Salares"/>
        <s v="Vulcão Lascar"/>
        <s v="Portillo e Laguna Inca"/>
        <s v="Vina Del Mar"/>
        <m/>
      </sharedItems>
    </cacheField>
    <cacheField name="VALOR TOTAL" numFmtId="167">
      <sharedItems containsString="0" containsBlank="1" containsNumber="1" minValue="0" maxValue="3984.36"/>
    </cacheField>
    <cacheField name="FORMA DE PAGAMENTO" numFmtId="0">
      <sharedItems containsBlank="1" count="6">
        <m/>
        <s v="Cartão de Crédito"/>
        <s v="PIX"/>
        <s v="Dinheiro"/>
        <s v="Cartão de Débito"/>
        <s v="Grátis"/>
      </sharedItems>
    </cacheField>
    <cacheField name="CARTÃO" numFmtId="0">
      <sharedItems containsBlank="1"/>
    </cacheField>
    <cacheField name="QUANTIDADE DE PARCELAS" numFmtId="0">
      <sharedItems containsString="0" containsBlank="1" containsNumber="1" containsInteger="1" minValue="2" maxValue="10"/>
    </cacheField>
    <cacheField name="VALOR JÁ PAGO" numFmtId="44">
      <sharedItems containsString="0" containsBlank="1" containsNumber="1" minValue="0" maxValue="3984.36"/>
    </cacheField>
    <cacheField name="VALOR A PAGAR" numFmtId="0">
      <sharedItems containsString="0" containsBlank="1" containsNumber="1" minValue="0" maxValue="7968.72"/>
    </cacheField>
    <cacheField name="Trimestres" numFmtId="0" databaseField="0">
      <fieldGroup base="0">
        <rangePr groupBy="quarters" startDate="2023-01-01T00:00:00" endDate="2024-08-11T00:00:00"/>
        <groupItems count="6">
          <s v="&lt;01/01/2023"/>
          <s v="Trim1"/>
          <s v="Trim2"/>
          <s v="Trim3"/>
          <s v="Trim4"/>
          <s v="&gt;11/08/2024"/>
        </groupItems>
      </fieldGroup>
    </cacheField>
    <cacheField name="Anos" numFmtId="0" databaseField="0">
      <fieldGroup base="0">
        <rangePr groupBy="years" startDate="2023-01-01T00:00:00" endDate="2024-08-11T00:00:00"/>
        <groupItems count="4">
          <s v="&lt;01/01/2023"/>
          <s v="2023"/>
          <s v="2024"/>
          <s v="&gt;11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ra Corassa" refreshedDate="45664.578024421295" createdVersion="8" refreshedVersion="8" minRefreshableVersion="3" recordCount="3" xr:uid="{89D6A039-4941-494D-B220-6ADEA977298A}">
  <cacheSource type="worksheet">
    <worksheetSource ref="C4:D7" sheet="DASHBOARS - ANÁLISES"/>
  </cacheSource>
  <cacheFields count="2">
    <cacheField name="ORÇAMENTO TOTAL" numFmtId="0">
      <sharedItems count="3">
        <s v="VALOR TOTAL GASTO"/>
        <s v="VALOR JÁ PAGO"/>
        <s v="VALOR À PAGAR"/>
      </sharedItems>
    </cacheField>
    <cacheField name=" R$ 50.000,00 " numFmtId="0">
      <sharedItems containsSemiMixedTypes="0" containsString="0" containsNumber="1" minValue="9224.86" maxValue="28362.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ra Corassa" refreshedDate="45664.579163425929" createdVersion="8" refreshedVersion="8" minRefreshableVersion="3" recordCount="4" xr:uid="{432D19AD-F497-418B-9331-C351D606EC8F}">
  <cacheSource type="worksheet">
    <worksheetSource ref="C3:D7" sheet="DASHBOARS - ANÁLISES"/>
  </cacheSource>
  <cacheFields count="2">
    <cacheField name="item" numFmtId="0">
      <sharedItems count="4">
        <s v="ORÇAMENTO TOTAL"/>
        <s v="VALOR TOTAL GASTO"/>
        <s v="VALOR JÁ PAGO"/>
        <s v="VALOR À PAGAR"/>
      </sharedItems>
    </cacheField>
    <cacheField name="valor" numFmtId="0">
      <sharedItems containsSemiMixedTypes="0" containsString="0" containsNumber="1" minValue="9224.86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m/>
    <x v="0"/>
    <m/>
    <m/>
    <m/>
    <m/>
  </r>
  <r>
    <x v="1"/>
    <x v="1"/>
    <x v="1"/>
    <n v="2086"/>
    <x v="1"/>
    <s v="VISA"/>
    <n v="10"/>
    <n v="0"/>
    <n v="2086"/>
  </r>
  <r>
    <x v="2"/>
    <x v="1"/>
    <x v="2"/>
    <n v="2064"/>
    <x v="1"/>
    <s v="ELO"/>
    <m/>
    <n v="688"/>
    <n v="2752"/>
  </r>
  <r>
    <x v="3"/>
    <x v="1"/>
    <x v="3"/>
    <n v="2835"/>
    <x v="1"/>
    <s v="ELO"/>
    <n v="2"/>
    <n v="945"/>
    <n v="3780"/>
  </r>
  <r>
    <x v="4"/>
    <x v="2"/>
    <x v="4"/>
    <n v="945"/>
    <x v="1"/>
    <s v="ELO"/>
    <m/>
    <n v="945"/>
    <n v="1890"/>
  </r>
  <r>
    <x v="5"/>
    <x v="2"/>
    <x v="5"/>
    <n v="3516.26"/>
    <x v="1"/>
    <m/>
    <m/>
    <n v="890"/>
    <n v="4406.26"/>
  </r>
  <r>
    <x v="6"/>
    <x v="2"/>
    <x v="6"/>
    <n v="3984.36"/>
    <x v="1"/>
    <s v="VISA"/>
    <n v="10"/>
    <n v="3984.36"/>
    <n v="7968.72"/>
  </r>
  <r>
    <x v="7"/>
    <x v="2"/>
    <x v="7"/>
    <n v="424.11"/>
    <x v="1"/>
    <s v="ELO"/>
    <m/>
    <n v="424.11"/>
    <n v="848.22"/>
  </r>
  <r>
    <x v="8"/>
    <x v="2"/>
    <x v="4"/>
    <n v="596.39"/>
    <x v="1"/>
    <s v="ELO"/>
    <m/>
    <n v="596.39"/>
    <n v="1192.78"/>
  </r>
  <r>
    <x v="9"/>
    <x v="3"/>
    <x v="8"/>
    <n v="1638.6"/>
    <x v="2"/>
    <m/>
    <m/>
    <n v="492"/>
    <n v="2130.6"/>
  </r>
  <r>
    <x v="9"/>
    <x v="3"/>
    <x v="9"/>
    <n v="152.88"/>
    <x v="1"/>
    <s v="VISA"/>
    <m/>
    <n v="152.88"/>
    <n v="305.76"/>
  </r>
  <r>
    <x v="9"/>
    <x v="3"/>
    <x v="10"/>
    <n v="200"/>
    <x v="3"/>
    <m/>
    <m/>
    <n v="200"/>
    <n v="400"/>
  </r>
  <r>
    <x v="9"/>
    <x v="3"/>
    <x v="11"/>
    <n v="350"/>
    <x v="3"/>
    <m/>
    <m/>
    <n v="350"/>
    <n v="700"/>
  </r>
  <r>
    <x v="10"/>
    <x v="3"/>
    <x v="12"/>
    <n v="540"/>
    <x v="3"/>
    <m/>
    <m/>
    <n v="540"/>
    <n v="1080"/>
  </r>
  <r>
    <x v="10"/>
    <x v="3"/>
    <x v="13"/>
    <n v="360"/>
    <x v="1"/>
    <s v="ELO"/>
    <m/>
    <n v="360"/>
    <n v="720"/>
  </r>
  <r>
    <x v="10"/>
    <x v="3"/>
    <x v="14"/>
    <n v="1200"/>
    <x v="1"/>
    <s v="ELO"/>
    <m/>
    <n v="1200"/>
    <n v="2400"/>
  </r>
  <r>
    <x v="11"/>
    <x v="3"/>
    <x v="15"/>
    <n v="760"/>
    <x v="3"/>
    <m/>
    <m/>
    <n v="760"/>
    <n v="1520"/>
  </r>
  <r>
    <x v="11"/>
    <x v="3"/>
    <x v="16"/>
    <n v="2010"/>
    <x v="3"/>
    <m/>
    <m/>
    <n v="2010"/>
    <n v="4020"/>
  </r>
  <r>
    <x v="11"/>
    <x v="3"/>
    <x v="17"/>
    <n v="0"/>
    <x v="0"/>
    <m/>
    <m/>
    <n v="0"/>
    <n v="0"/>
  </r>
  <r>
    <x v="11"/>
    <x v="3"/>
    <x v="18"/>
    <n v="3500"/>
    <x v="4"/>
    <s v="WISE"/>
    <m/>
    <n v="3500"/>
    <m/>
  </r>
  <r>
    <x v="11"/>
    <x v="3"/>
    <x v="19"/>
    <n v="1100"/>
    <x v="4"/>
    <s v="WISE"/>
    <m/>
    <n v="1100"/>
    <m/>
  </r>
  <r>
    <x v="11"/>
    <x v="3"/>
    <x v="20"/>
    <n v="0"/>
    <x v="5"/>
    <m/>
    <m/>
    <n v="0"/>
    <n v="0"/>
  </r>
  <r>
    <x v="12"/>
    <x v="4"/>
    <x v="21"/>
    <m/>
    <x v="0"/>
    <m/>
    <m/>
    <m/>
    <m/>
  </r>
  <r>
    <x v="12"/>
    <x v="4"/>
    <x v="21"/>
    <m/>
    <x v="0"/>
    <m/>
    <m/>
    <m/>
    <n v="0"/>
  </r>
  <r>
    <x v="12"/>
    <x v="4"/>
    <x v="21"/>
    <m/>
    <x v="0"/>
    <m/>
    <m/>
    <m/>
    <n v="0"/>
  </r>
  <r>
    <x v="12"/>
    <x v="4"/>
    <x v="21"/>
    <m/>
    <x v="0"/>
    <m/>
    <m/>
    <m/>
    <n v="0"/>
  </r>
  <r>
    <x v="12"/>
    <x v="4"/>
    <x v="21"/>
    <m/>
    <x v="0"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8362.600000000002"/>
  </r>
  <r>
    <x v="1"/>
    <n v="19137.739999999998"/>
  </r>
  <r>
    <x v="2"/>
    <n v="9224.8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0000"/>
  </r>
  <r>
    <x v="1"/>
    <n v="28362.600000000002"/>
  </r>
  <r>
    <x v="2"/>
    <n v="19137.739999999998"/>
  </r>
  <r>
    <x v="3"/>
    <n v="9224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06677-57BF-4015-A7E0-41E33F0E356F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8:F33" firstHeaderRow="1" firstDataRow="1" firstDataCol="1"/>
  <pivotFields count="2">
    <pivotField axis="axisRow" showAll="0">
      <items count="5">
        <item x="0"/>
        <item x="3"/>
        <item x="2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0DCE2-0994-4036-A66E-5E4FF09B8026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4:J31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1381E-C746-42A7-AD20-E96922ADEE4B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N7" firstHeaderRow="1" firstDataRow="2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>
      <items count="23">
        <item x="3"/>
        <item x="4"/>
        <item x="16"/>
        <item x="15"/>
        <item x="5"/>
        <item x="7"/>
        <item x="14"/>
        <item x="10"/>
        <item x="13"/>
        <item x="6"/>
        <item x="19"/>
        <item x="17"/>
        <item x="12"/>
        <item x="8"/>
        <item x="11"/>
        <item x="9"/>
        <item x="0"/>
        <item x="20"/>
        <item x="2"/>
        <item x="1"/>
        <item x="18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0"/>
    <field x="9"/>
    <field x="0"/>
  </rowFields>
  <rowItems count="3"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621B5-8913-424B-AC36-12D0B0D94605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9:G25" firstHeaderRow="0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JÁ PAGO" fld="7" baseField="0" baseItem="0"/>
    <dataField name="Soma de VALOR A PAGA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A196B-76AF-463B-821A-68DB50F9BE96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10:F17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axis="axisRow" showAll="0">
      <items count="7">
        <item x="1"/>
        <item x="4"/>
        <item x="3"/>
        <item x="5"/>
        <item x="2"/>
        <item x="0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TOTAL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1A50A-ED71-4ED0-B68F-D5120A62C2B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2:F8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TOTAL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C0C35-CBCA-4EBE-9816-53E815A59542}" name="Tabela3" displayName="Tabela3" ref="D2:L30" totalsRowCount="1" headerRowDxfId="84" dataDxfId="83" totalsRowDxfId="82">
  <autoFilter ref="D2:L29" xr:uid="{A92C0C35-CBCA-4EBE-9816-53E815A59542}"/>
  <tableColumns count="9">
    <tableColumn id="1" xr3:uid="{D6EAE8BD-EF83-49AE-B5E1-499956B04723}" name="DATA" dataDxfId="81" totalsRowDxfId="80"/>
    <tableColumn id="2" xr3:uid="{1E513A79-06A8-400F-8DC1-1534F79B48DC}" name="TIPO" dataDxfId="79" totalsRowDxfId="78"/>
    <tableColumn id="3" xr3:uid="{B032B855-4AC8-41FA-9F18-669FBC933D44}" name="DESCRIÇÃO" dataDxfId="77" totalsRowDxfId="76"/>
    <tableColumn id="5" xr3:uid="{45215AF9-144D-4E19-A10C-9351C61DEDC4}" name="VALOR TOTAL" totalsRowFunction="sum" dataDxfId="75" totalsRowDxfId="74" dataCellStyle="Moeda"/>
    <tableColumn id="6" xr3:uid="{0B015344-3537-4918-8653-F2F137F41B90}" name="FORMA DE PAGAMENTO" dataDxfId="73" totalsRowDxfId="72"/>
    <tableColumn id="9" xr3:uid="{7636CD2D-173F-4B3F-BE8A-4E9AFCB117FC}" name="CARTÃO" dataDxfId="71" totalsRowDxfId="70"/>
    <tableColumn id="10" xr3:uid="{F73A8D99-D916-4937-AF5E-CD800F54F61A}" name="QUANTIDADE DE PARCELAS" dataDxfId="69" totalsRowDxfId="68"/>
    <tableColumn id="7" xr3:uid="{4C613A7E-94B3-4ABF-BD88-FF119C8CDA93}" name="VALOR JÁ PAGO" totalsRowFunction="sum" dataDxfId="67" totalsRowDxfId="66" dataCellStyle="Moeda"/>
    <tableColumn id="8" xr3:uid="{18D33CD6-5CDC-46CA-937B-78DB9DB4A401}" name="VALOR À PAGAR" totalsRowFunction="sum" dataDxfId="65" totalsRowDxfId="64" dataCellStyle="Moeda">
      <calculatedColumnFormula>Tabela3[[#This Row],[VALOR TOTAL]]-Tabela3[[#This Row],[VALOR JÁ PAGO]]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F236A5-655D-4641-BB87-11B74CF4622A}" name="PartidaChegada6" displayName="PartidaChegada6" ref="A3:I9" headerRowDxfId="63" dataDxfId="62" totalsRowDxfId="61">
  <autoFilter ref="A3:I9" xr:uid="{34F236A5-655D-4641-BB87-11B74CF4622A}"/>
  <tableColumns count="9">
    <tableColumn id="8" xr3:uid="{44921E7E-49E0-4674-804A-0A1CA16840F2}" name="Partida/Chegada" totalsRowLabel="Total" dataDxfId="60" totalsRowDxfId="59" dataCellStyle="Detalhes da tabela"/>
    <tableColumn id="1" xr3:uid="{32A86107-1BF9-48A0-8423-DE611309C1E7}" name="Data" dataDxfId="58" totalsRowDxfId="57" dataCellStyle="Data"/>
    <tableColumn id="2" xr3:uid="{67435F4A-0C71-4E3D-837E-3EBED1B6ADB4}" name="Hora" dataDxfId="56" totalsRowDxfId="55" dataCellStyle="Hora"/>
    <tableColumn id="3" xr3:uid="{DBCD0F8E-C1DA-453E-83EA-8C234A4E1E51}" name="Companhia aérea" dataDxfId="54" totalsRowDxfId="53" dataCellStyle="Moeda"/>
    <tableColumn id="4" xr3:uid="{F15480FB-502B-49EA-9585-F5E5385E2D7D}" name="Nº de voo" dataDxfId="52" totalsRowDxfId="51" dataCellStyle="Detalhes da tabela"/>
    <tableColumn id="11" xr3:uid="{6B209E6E-B9F7-4466-8094-2DD47AC6CD46}" name="Cód Reserva" dataDxfId="50" totalsRowDxfId="49" dataCellStyle="Detalhes da tabela"/>
    <tableColumn id="6" xr3:uid="{9A15010D-045C-4D46-9D64-41D232473448}" name="Saindo de" dataDxfId="48" totalsRowDxfId="47" dataCellStyle="Detalhes da tabela"/>
    <tableColumn id="7" xr3:uid="{CF67FEA4-C7FF-422C-818B-503659B36BD3}" name="Chegando a" totalsRowFunction="count" dataDxfId="46" totalsRowDxfId="45" dataCellStyle="Moeda"/>
    <tableColumn id="10" xr3:uid="{5E49B799-A2D8-403A-9A61-7A2C7248B700}" name="Observação" dataDxfId="44" totalsRowDxfId="43" dataCellStyle="Detalhes da tabela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Summary="Informações de Chegada e Partida, como data, hora, companhia aérea, número do voo, origem e destino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F2ABA3-3D78-46E2-84DE-A12AB94AA8C1}" name="Tabela9" displayName="Tabela9" ref="A13:I15" totalsRowShown="0" headerRowDxfId="42" dataDxfId="41">
  <autoFilter ref="A13:I15" xr:uid="{48F2ABA3-3D78-46E2-84DE-A12AB94AA8C1}"/>
  <tableColumns count="9">
    <tableColumn id="1" xr3:uid="{21943A1B-8E8A-42F2-9AC2-ABD3CF20E115}" name="Partida/Chegada" dataDxfId="40" dataCellStyle="Detalhes da tabela"/>
    <tableColumn id="2" xr3:uid="{9574A810-AF34-4C7D-971F-7EB9DB27EC77}" name="Data" dataDxfId="39" dataCellStyle="Data"/>
    <tableColumn id="3" xr3:uid="{5F22CD8F-F8B1-40C3-AF56-D38E70B05733}" name="Hora" dataDxfId="38" dataCellStyle="Hora"/>
    <tableColumn id="4" xr3:uid="{BBB2CA71-6A73-431C-B0F3-D02EE25F6145}" name="Companhia aérea" dataDxfId="37" dataCellStyle="Moeda"/>
    <tableColumn id="5" xr3:uid="{579C5860-A71C-4419-AD22-FE1A03349A93}" name="Voucher" dataDxfId="36" dataCellStyle="Detalhes da tabela"/>
    <tableColumn id="6" xr3:uid="{5B2A374C-0A2F-4D28-92FA-FCA9EBCB2691}" name="Cód Solicitação" dataDxfId="35" dataCellStyle="Detalhes da tabela"/>
    <tableColumn id="7" xr3:uid="{A2C95C1F-1FCC-4326-ADB2-87F49BD740C3}" name="Saindo de" dataDxfId="34" dataCellStyle="Detalhes da tabela"/>
    <tableColumn id="8" xr3:uid="{39AF78D2-DE12-4D4F-90D1-071E521FEBC6}" name="Telefone" dataDxfId="33" dataCellStyle="Moeda"/>
    <tableColumn id="11" xr3:uid="{8517451C-7B2D-4D69-B5FD-5402BE6A81E8}" name="Observação" dataDxfId="32" dataCellStyle="Detalhes da tabel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B3684F-32B2-4CC7-A1EB-9B4C4B0791DD}" name="Hospedagem11" displayName="Hospedagem11" ref="A20:I25" headerRowDxfId="31" totalsRowDxfId="30">
  <autoFilter ref="A20:I25" xr:uid="{01B3684F-32B2-4CC7-A1EB-9B4C4B0791DD}"/>
  <tableColumns count="9">
    <tableColumn id="1" xr3:uid="{C1D04E17-BE96-460B-B1F9-8FEA44742C63}" name="HOTEL" totalsRowLabel="Total" dataDxfId="29" totalsRowDxfId="28" dataCellStyle="Detalhes da tabela"/>
    <tableColumn id="2" xr3:uid="{C6CEC79B-20A8-4E3E-85F6-7CD04A1E3EFA}" name="Check-in2" dataDxfId="27" totalsRowDxfId="26" dataCellStyle="Data"/>
    <tableColumn id="3" xr3:uid="{CFFC5EDA-1B75-43A0-BD76-6E1744EBA58D}" name="Check-out" dataDxfId="25" totalsRowDxfId="24" dataCellStyle="Hora"/>
    <tableColumn id="4" xr3:uid="{9EFC29B2-71B9-4DC0-8E2D-A53BB708D896}" name="LOCAL" dataDxfId="23" totalsRowDxfId="22" dataCellStyle="Moeda"/>
    <tableColumn id="6" xr3:uid="{CCC170F8-7C43-408A-A85E-46122B516207}" name="Confirmação" totalsRowFunction="count" dataDxfId="21" totalsRowDxfId="20" dataCellStyle="Detalhes da tabela"/>
    <tableColumn id="5" xr3:uid="{7ACE8D39-520F-4EDB-BBED-2EFA047A4AF0}" name="Site Compra" dataDxfId="19" dataCellStyle="Detalhes da tabela"/>
    <tableColumn id="7" xr3:uid="{B1F9F705-037C-4328-9F65-0CF8F5211BD5}" name="Site Pontos" dataDxfId="18" dataCellStyle="Detalhes da tabela"/>
    <tableColumn id="8" xr3:uid="{40AB35AF-6ADE-400F-9B8C-86305C1ECE85}" name="Endereço" dataDxfId="17" dataCellStyle="Moeda"/>
    <tableColumn id="13" xr3:uid="{5E17E71B-66D7-4771-A65F-215F7E259DC0}" name="OBS" dataDxfId="16" totalsRowDxfId="15" dataCellStyle="Moeda"/>
  </tableColumns>
  <tableStyleInfo name="TableStyleLight12" showFirstColumn="0" showLastColumn="0" showRowStripes="1" showColumnStripes="0"/>
  <extLst>
    <ext xmlns:x14="http://schemas.microsoft.com/office/spreadsheetml/2009/9/main" uri="{504A1905-F514-4f6f-8877-14C23A59335A}">
      <x14:table altTextSummary="Detalhes de hospedagem como data de check-in, endereço do hotel, telefone, data de check-out e código de confirmação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5C4FC2-DFA0-40DD-B96B-2C57AD1CA5C4}" name="Atividades12" displayName="Atividades12" ref="A32:F44" headerRowDxfId="14" totalsRowDxfId="13">
  <autoFilter ref="A32:F44" xr:uid="{255C4FC2-DFA0-40DD-B96B-2C57AD1CA5C4}"/>
  <tableColumns count="6">
    <tableColumn id="1" xr3:uid="{F9392F69-C68C-4DAD-A739-C5B31DC09298}" name="Atividade" totalsRowLabel="Total" dataDxfId="12" totalsRowDxfId="11" dataCellStyle="Detalhes da tabela"/>
    <tableColumn id="2" xr3:uid="{5359C2FC-AEAC-4B00-9643-FE1A6A5EE763}" name="Data" dataDxfId="10" totalsRowDxfId="9" dataCellStyle="Data"/>
    <tableColumn id="3" xr3:uid="{89C7A7EF-A363-40E9-AC1D-4BDB8338827C}" name="Hora" dataDxfId="8" totalsRowDxfId="7" dataCellStyle="Hora"/>
    <tableColumn id="4" xr3:uid="{F307636A-8A8C-4BB0-B64F-D0793437F3BA}" name="Localização" dataDxfId="6" totalsRowDxfId="5" dataCellStyle="Moeda"/>
    <tableColumn id="6" xr3:uid="{18328AC9-DE0F-487C-8ECC-120950ADE1A8}" name="EMPRESA" totalsRowFunction="count" dataDxfId="4" totalsRowDxfId="3" dataCellStyle="Telefone"/>
    <tableColumn id="5" xr3:uid="{66766B47-6FCD-4E86-84C7-71A80A29D197}" name="Obs" dataDxfId="2" totalsRowDxfId="1"/>
  </tableColumns>
  <tableStyleInfo name="TableStyleLight12" showFirstColumn="0" showLastColumn="0" showRowStripes="1" showColumnStripes="0"/>
  <extLst>
    <ext xmlns:x14="http://schemas.microsoft.com/office/spreadsheetml/2009/9/main" uri="{504A1905-F514-4f6f-8877-14C23A59335A}">
      <x14:table altTextSummary="Uma lista de atividades, data, hora, local e informações de contato"/>
    </ext>
  </extLst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514F-BE0B-4475-9131-6792C21A483D}">
  <dimension ref="A2:L30"/>
  <sheetViews>
    <sheetView showGridLines="0" workbookViewId="0">
      <selection activeCell="A11" sqref="A11"/>
    </sheetView>
  </sheetViews>
  <sheetFormatPr defaultRowHeight="17.25" x14ac:dyDescent="0.35"/>
  <cols>
    <col min="1" max="1" width="26.42578125" style="14" customWidth="1"/>
    <col min="2" max="2" width="19.28515625" style="14" customWidth="1"/>
    <col min="3" max="3" width="5.140625" style="14" customWidth="1"/>
    <col min="4" max="4" width="13" style="25" bestFit="1" customWidth="1"/>
    <col min="5" max="5" width="14.42578125" style="25" bestFit="1" customWidth="1"/>
    <col min="6" max="6" width="29.5703125" style="25" bestFit="1" customWidth="1"/>
    <col min="7" max="7" width="19.42578125" style="25" bestFit="1" customWidth="1"/>
    <col min="8" max="8" width="29.140625" style="25" bestFit="1" customWidth="1"/>
    <col min="9" max="9" width="10.5703125" style="25" customWidth="1"/>
    <col min="10" max="10" width="21.7109375" style="27" bestFit="1" customWidth="1"/>
    <col min="11" max="11" width="22.28515625" style="25" bestFit="1" customWidth="1"/>
    <col min="12" max="12" width="22.5703125" style="25" bestFit="1" customWidth="1"/>
    <col min="13" max="13" width="19.28515625" style="14" bestFit="1" customWidth="1"/>
    <col min="14" max="14" width="32.28515625" style="14" bestFit="1" customWidth="1"/>
    <col min="15" max="15" width="2.7109375" style="14" bestFit="1" customWidth="1"/>
    <col min="16" max="16384" width="9.140625" style="14"/>
  </cols>
  <sheetData>
    <row r="2" spans="1:12" s="13" customFormat="1" ht="35.25" customHeight="1" x14ac:dyDescent="0.25">
      <c r="D2" s="21" t="s">
        <v>86</v>
      </c>
      <c r="E2" s="21" t="s">
        <v>98</v>
      </c>
      <c r="F2" s="21" t="s">
        <v>87</v>
      </c>
      <c r="G2" s="22" t="s">
        <v>99</v>
      </c>
      <c r="H2" s="21" t="s">
        <v>75</v>
      </c>
      <c r="I2" s="21" t="s">
        <v>88</v>
      </c>
      <c r="J2" s="21" t="s">
        <v>109</v>
      </c>
      <c r="K2" s="23" t="s">
        <v>89</v>
      </c>
      <c r="L2" s="23" t="s">
        <v>124</v>
      </c>
    </row>
    <row r="3" spans="1:12" x14ac:dyDescent="0.35">
      <c r="A3" s="18" t="s">
        <v>111</v>
      </c>
      <c r="B3" s="19">
        <v>50000</v>
      </c>
      <c r="D3" s="24">
        <v>45292</v>
      </c>
      <c r="E3" s="25" t="s">
        <v>103</v>
      </c>
      <c r="F3" s="25" t="s">
        <v>127</v>
      </c>
      <c r="G3" s="26">
        <v>100</v>
      </c>
      <c r="K3" s="28"/>
      <c r="L3" s="26">
        <f>Tabela3[[#This Row],[VALOR TOTAL]]-Tabela3[[#This Row],[VALOR JÁ PAGO]]</f>
        <v>100</v>
      </c>
    </row>
    <row r="4" spans="1:12" x14ac:dyDescent="0.35">
      <c r="A4" s="16" t="s">
        <v>110</v>
      </c>
      <c r="B4" s="17">
        <v>5.97</v>
      </c>
      <c r="D4" s="24">
        <v>44927</v>
      </c>
      <c r="E4" s="25" t="s">
        <v>100</v>
      </c>
      <c r="F4" s="25" t="s">
        <v>90</v>
      </c>
      <c r="G4" s="26">
        <v>2086</v>
      </c>
      <c r="H4" s="25" t="s">
        <v>107</v>
      </c>
      <c r="I4" s="25" t="s">
        <v>91</v>
      </c>
      <c r="J4" s="27">
        <v>10</v>
      </c>
      <c r="K4" s="28">
        <v>0</v>
      </c>
      <c r="L4" s="26">
        <f>Tabela3[[#This Row],[VALOR TOTAL]]-Tabela3[[#This Row],[VALOR JÁ PAGO]]</f>
        <v>2086</v>
      </c>
    </row>
    <row r="5" spans="1:12" x14ac:dyDescent="0.35">
      <c r="D5" s="24">
        <v>44941</v>
      </c>
      <c r="E5" s="25" t="s">
        <v>100</v>
      </c>
      <c r="F5" s="25" t="s">
        <v>92</v>
      </c>
      <c r="G5" s="26">
        <v>2064</v>
      </c>
      <c r="H5" s="25" t="s">
        <v>107</v>
      </c>
      <c r="I5" s="25" t="s">
        <v>93</v>
      </c>
      <c r="K5" s="28">
        <v>688</v>
      </c>
      <c r="L5" s="26">
        <f>Tabela3[[#This Row],[VALOR TOTAL]]-Tabela3[[#This Row],[VALOR JÁ PAGO]]</f>
        <v>1376</v>
      </c>
    </row>
    <row r="6" spans="1:12" x14ac:dyDescent="0.35">
      <c r="A6" s="65" t="s">
        <v>97</v>
      </c>
      <c r="B6" s="65"/>
      <c r="D6" s="24">
        <v>45311</v>
      </c>
      <c r="E6" s="25" t="s">
        <v>100</v>
      </c>
      <c r="F6" s="25" t="s">
        <v>94</v>
      </c>
      <c r="G6" s="26">
        <v>2835</v>
      </c>
      <c r="H6" s="25" t="s">
        <v>107</v>
      </c>
      <c r="I6" s="25" t="s">
        <v>93</v>
      </c>
      <c r="J6" s="27">
        <v>2</v>
      </c>
      <c r="K6" s="28">
        <v>945</v>
      </c>
      <c r="L6" s="26">
        <f>Tabela3[[#This Row],[VALOR TOTAL]]-Tabela3[[#This Row],[VALOR JÁ PAGO]]</f>
        <v>1890</v>
      </c>
    </row>
    <row r="7" spans="1:12" x14ac:dyDescent="0.35">
      <c r="A7" s="66">
        <f>Tabela3[[#Totals],[VALOR TOTAL]]/$B$3</f>
        <v>0.56725200000000009</v>
      </c>
      <c r="B7" s="67"/>
      <c r="D7" s="24">
        <v>45325</v>
      </c>
      <c r="E7" s="25" t="s">
        <v>84</v>
      </c>
      <c r="F7" s="25" t="s">
        <v>68</v>
      </c>
      <c r="G7" s="26">
        <v>945</v>
      </c>
      <c r="H7" s="25" t="s">
        <v>107</v>
      </c>
      <c r="I7" s="25" t="s">
        <v>93</v>
      </c>
      <c r="K7" s="28">
        <v>945</v>
      </c>
      <c r="L7" s="26">
        <f>Tabela3[[#This Row],[VALOR TOTAL]]-Tabela3[[#This Row],[VALOR JÁ PAGO]]</f>
        <v>0</v>
      </c>
    </row>
    <row r="8" spans="1:12" x14ac:dyDescent="0.35">
      <c r="D8" s="24">
        <v>45326</v>
      </c>
      <c r="E8" s="25" t="s">
        <v>84</v>
      </c>
      <c r="F8" s="25" t="s">
        <v>41</v>
      </c>
      <c r="G8" s="26">
        <v>3516.26</v>
      </c>
      <c r="H8" s="25" t="s">
        <v>107</v>
      </c>
      <c r="K8" s="28">
        <v>890</v>
      </c>
      <c r="L8" s="26">
        <f>Tabela3[[#This Row],[VALOR TOTAL]]-Tabela3[[#This Row],[VALOR JÁ PAGO]]</f>
        <v>2626.26</v>
      </c>
    </row>
    <row r="9" spans="1:12" x14ac:dyDescent="0.35">
      <c r="D9" s="24">
        <v>45327</v>
      </c>
      <c r="E9" s="25" t="s">
        <v>84</v>
      </c>
      <c r="F9" s="25" t="s">
        <v>67</v>
      </c>
      <c r="G9" s="26">
        <v>3984.36</v>
      </c>
      <c r="H9" s="25" t="s">
        <v>107</v>
      </c>
      <c r="I9" s="25" t="s">
        <v>91</v>
      </c>
      <c r="J9" s="27">
        <v>10</v>
      </c>
      <c r="K9" s="28">
        <v>3984.36</v>
      </c>
      <c r="L9" s="26">
        <f>Tabela3[[#This Row],[VALOR TOTAL]]-Tabela3[[#This Row],[VALOR JÁ PAGO]]</f>
        <v>0</v>
      </c>
    </row>
    <row r="10" spans="1:12" x14ac:dyDescent="0.35">
      <c r="D10" s="24">
        <v>45328</v>
      </c>
      <c r="E10" s="25" t="s">
        <v>84</v>
      </c>
      <c r="F10" s="25" t="s">
        <v>45</v>
      </c>
      <c r="G10" s="26">
        <v>424.11</v>
      </c>
      <c r="H10" s="25" t="s">
        <v>107</v>
      </c>
      <c r="I10" s="25" t="s">
        <v>93</v>
      </c>
      <c r="K10" s="28">
        <v>424.11</v>
      </c>
      <c r="L10" s="26">
        <f>Tabela3[[#This Row],[VALOR TOTAL]]-Tabela3[[#This Row],[VALOR JÁ PAGO]]</f>
        <v>0</v>
      </c>
    </row>
    <row r="11" spans="1:12" x14ac:dyDescent="0.35">
      <c r="B11" s="20"/>
      <c r="D11" s="24">
        <v>45329</v>
      </c>
      <c r="E11" s="25" t="s">
        <v>84</v>
      </c>
      <c r="F11" s="25" t="s">
        <v>68</v>
      </c>
      <c r="G11" s="26">
        <v>596.39</v>
      </c>
      <c r="H11" s="25" t="s">
        <v>107</v>
      </c>
      <c r="I11" s="25" t="s">
        <v>93</v>
      </c>
      <c r="K11" s="28">
        <v>596.39</v>
      </c>
      <c r="L11" s="26">
        <f>Tabela3[[#This Row],[VALOR TOTAL]]-Tabela3[[#This Row],[VALOR JÁ PAGO]]</f>
        <v>0</v>
      </c>
    </row>
    <row r="12" spans="1:12" x14ac:dyDescent="0.35">
      <c r="D12" s="24">
        <v>45352</v>
      </c>
      <c r="E12" s="25" t="s">
        <v>101</v>
      </c>
      <c r="F12" s="25" t="s">
        <v>51</v>
      </c>
      <c r="G12" s="26">
        <v>1638.6</v>
      </c>
      <c r="H12" s="25" t="s">
        <v>104</v>
      </c>
      <c r="K12" s="28">
        <v>492</v>
      </c>
      <c r="L12" s="26">
        <f>Tabela3[[#This Row],[VALOR TOTAL]]-Tabela3[[#This Row],[VALOR JÁ PAGO]]</f>
        <v>1146.5999999999999</v>
      </c>
    </row>
    <row r="13" spans="1:12" x14ac:dyDescent="0.35">
      <c r="D13" s="24">
        <v>45352</v>
      </c>
      <c r="E13" s="25" t="s">
        <v>101</v>
      </c>
      <c r="F13" s="25" t="s">
        <v>53</v>
      </c>
      <c r="G13" s="26">
        <v>152.88</v>
      </c>
      <c r="H13" s="25" t="s">
        <v>107</v>
      </c>
      <c r="I13" s="25" t="s">
        <v>91</v>
      </c>
      <c r="K13" s="28">
        <v>152.88</v>
      </c>
      <c r="L13" s="26">
        <f>Tabela3[[#This Row],[VALOR TOTAL]]-Tabela3[[#This Row],[VALOR JÁ PAGO]]</f>
        <v>0</v>
      </c>
    </row>
    <row r="14" spans="1:12" x14ac:dyDescent="0.35">
      <c r="D14" s="24">
        <v>45352</v>
      </c>
      <c r="E14" s="25" t="s">
        <v>101</v>
      </c>
      <c r="F14" s="25" t="s">
        <v>95</v>
      </c>
      <c r="G14" s="26">
        <v>200</v>
      </c>
      <c r="H14" s="25" t="s">
        <v>105</v>
      </c>
      <c r="K14" s="28">
        <v>200</v>
      </c>
      <c r="L14" s="26">
        <f>Tabela3[[#This Row],[VALOR TOTAL]]-Tabela3[[#This Row],[VALOR JÁ PAGO]]</f>
        <v>0</v>
      </c>
    </row>
    <row r="15" spans="1:12" x14ac:dyDescent="0.35">
      <c r="D15" s="24">
        <v>45352</v>
      </c>
      <c r="E15" s="25" t="s">
        <v>101</v>
      </c>
      <c r="F15" s="25" t="s">
        <v>55</v>
      </c>
      <c r="G15" s="26">
        <v>350</v>
      </c>
      <c r="H15" s="25" t="s">
        <v>105</v>
      </c>
      <c r="K15" s="28">
        <v>350</v>
      </c>
      <c r="L15" s="26">
        <f>Tabela3[[#This Row],[VALOR TOTAL]]-Tabela3[[#This Row],[VALOR JÁ PAGO]]</f>
        <v>0</v>
      </c>
    </row>
    <row r="16" spans="1:12" x14ac:dyDescent="0.35">
      <c r="D16" s="24">
        <v>45363</v>
      </c>
      <c r="E16" s="25" t="s">
        <v>101</v>
      </c>
      <c r="F16" s="25" t="s">
        <v>56</v>
      </c>
      <c r="G16" s="26">
        <v>540</v>
      </c>
      <c r="H16" s="25" t="s">
        <v>105</v>
      </c>
      <c r="K16" s="28">
        <v>540</v>
      </c>
      <c r="L16" s="26">
        <f>Tabela3[[#This Row],[VALOR TOTAL]]-Tabela3[[#This Row],[VALOR JÁ PAGO]]</f>
        <v>0</v>
      </c>
    </row>
    <row r="17" spans="4:12" x14ac:dyDescent="0.35">
      <c r="D17" s="24">
        <v>45363</v>
      </c>
      <c r="E17" s="25" t="s">
        <v>101</v>
      </c>
      <c r="F17" s="25" t="s">
        <v>57</v>
      </c>
      <c r="G17" s="26">
        <v>360</v>
      </c>
      <c r="H17" s="25" t="s">
        <v>107</v>
      </c>
      <c r="I17" s="25" t="s">
        <v>93</v>
      </c>
      <c r="K17" s="28">
        <v>360</v>
      </c>
      <c r="L17" s="26">
        <f>Tabela3[[#This Row],[VALOR TOTAL]]-Tabela3[[#This Row],[VALOR JÁ PAGO]]</f>
        <v>0</v>
      </c>
    </row>
    <row r="18" spans="4:12" x14ac:dyDescent="0.35">
      <c r="D18" s="24">
        <v>45363</v>
      </c>
      <c r="E18" s="25" t="s">
        <v>101</v>
      </c>
      <c r="F18" s="25" t="s">
        <v>58</v>
      </c>
      <c r="G18" s="26">
        <v>1200</v>
      </c>
      <c r="H18" s="25" t="s">
        <v>107</v>
      </c>
      <c r="I18" s="25" t="s">
        <v>93</v>
      </c>
      <c r="K18" s="28">
        <v>1200</v>
      </c>
      <c r="L18" s="26">
        <f>Tabela3[[#This Row],[VALOR TOTAL]]-Tabela3[[#This Row],[VALOR JÁ PAGO]]</f>
        <v>0</v>
      </c>
    </row>
    <row r="19" spans="4:12" x14ac:dyDescent="0.35">
      <c r="D19" s="24">
        <v>45483</v>
      </c>
      <c r="E19" s="25" t="s">
        <v>101</v>
      </c>
      <c r="F19" s="25" t="s">
        <v>59</v>
      </c>
      <c r="G19" s="26">
        <v>760</v>
      </c>
      <c r="H19" s="25" t="s">
        <v>105</v>
      </c>
      <c r="K19" s="28">
        <v>760</v>
      </c>
      <c r="L19" s="26">
        <f>Tabela3[[#This Row],[VALOR TOTAL]]-Tabela3[[#This Row],[VALOR JÁ PAGO]]</f>
        <v>0</v>
      </c>
    </row>
    <row r="20" spans="4:12" x14ac:dyDescent="0.35">
      <c r="D20" s="24">
        <v>45483</v>
      </c>
      <c r="E20" s="25" t="s">
        <v>101</v>
      </c>
      <c r="F20" s="25" t="s">
        <v>60</v>
      </c>
      <c r="G20" s="26">
        <v>2010</v>
      </c>
      <c r="H20" s="25" t="s">
        <v>105</v>
      </c>
      <c r="K20" s="28">
        <v>2010</v>
      </c>
      <c r="L20" s="26">
        <f>Tabela3[[#This Row],[VALOR TOTAL]]-Tabela3[[#This Row],[VALOR JÁ PAGO]]</f>
        <v>0</v>
      </c>
    </row>
    <row r="21" spans="4:12" x14ac:dyDescent="0.35">
      <c r="D21" s="24">
        <v>45483</v>
      </c>
      <c r="E21" s="25" t="s">
        <v>101</v>
      </c>
      <c r="F21" s="25" t="s">
        <v>61</v>
      </c>
      <c r="G21" s="26">
        <v>0</v>
      </c>
      <c r="K21" s="28">
        <v>0</v>
      </c>
      <c r="L21" s="26">
        <f>Tabela3[[#This Row],[VALOR TOTAL]]-Tabela3[[#This Row],[VALOR JÁ PAGO]]</f>
        <v>0</v>
      </c>
    </row>
    <row r="22" spans="4:12" x14ac:dyDescent="0.35">
      <c r="D22" s="24">
        <v>45483</v>
      </c>
      <c r="E22" s="25" t="s">
        <v>101</v>
      </c>
      <c r="F22" s="25" t="s">
        <v>62</v>
      </c>
      <c r="G22" s="26">
        <v>3500</v>
      </c>
      <c r="H22" s="25" t="s">
        <v>106</v>
      </c>
      <c r="I22" s="25" t="s">
        <v>96</v>
      </c>
      <c r="K22" s="28">
        <v>3500</v>
      </c>
      <c r="L22" s="26">
        <f>Tabela3[[#This Row],[VALOR TOTAL]]-Tabela3[[#This Row],[VALOR JÁ PAGO]]</f>
        <v>0</v>
      </c>
    </row>
    <row r="23" spans="4:12" x14ac:dyDescent="0.35">
      <c r="D23" s="24">
        <v>45483</v>
      </c>
      <c r="E23" s="25" t="s">
        <v>101</v>
      </c>
      <c r="F23" s="25" t="s">
        <v>63</v>
      </c>
      <c r="G23" s="26">
        <v>1100</v>
      </c>
      <c r="H23" s="25" t="s">
        <v>106</v>
      </c>
      <c r="I23" s="25" t="s">
        <v>96</v>
      </c>
      <c r="K23" s="28">
        <v>1100</v>
      </c>
      <c r="L23" s="26">
        <f>Tabela3[[#This Row],[VALOR TOTAL]]-Tabela3[[#This Row],[VALOR JÁ PAGO]]</f>
        <v>0</v>
      </c>
    </row>
    <row r="24" spans="4:12" x14ac:dyDescent="0.35">
      <c r="D24" s="24">
        <v>45483</v>
      </c>
      <c r="E24" s="25" t="s">
        <v>101</v>
      </c>
      <c r="F24" s="25" t="s">
        <v>64</v>
      </c>
      <c r="G24" s="26">
        <v>0</v>
      </c>
      <c r="H24" s="25" t="s">
        <v>108</v>
      </c>
      <c r="K24" s="28">
        <v>0</v>
      </c>
      <c r="L24" s="26">
        <f>Tabela3[[#This Row],[VALOR TOTAL]]-Tabela3[[#This Row],[VALOR JÁ PAGO]]</f>
        <v>0</v>
      </c>
    </row>
    <row r="25" spans="4:12" x14ac:dyDescent="0.35">
      <c r="D25" s="24"/>
      <c r="G25" s="26"/>
      <c r="K25" s="28"/>
      <c r="L25" s="26">
        <f>Tabela3[[#This Row],[VALOR TOTAL]]-Tabela3[[#This Row],[VALOR JÁ PAGO]]</f>
        <v>0</v>
      </c>
    </row>
    <row r="26" spans="4:12" x14ac:dyDescent="0.35">
      <c r="D26" s="24"/>
      <c r="G26" s="26"/>
      <c r="K26" s="28"/>
      <c r="L26" s="26">
        <f>Tabela3[[#This Row],[VALOR TOTAL]]-Tabela3[[#This Row],[VALOR JÁ PAGO]]</f>
        <v>0</v>
      </c>
    </row>
    <row r="27" spans="4:12" x14ac:dyDescent="0.35">
      <c r="D27" s="24"/>
      <c r="G27" s="26"/>
      <c r="K27" s="28"/>
      <c r="L27" s="26">
        <f>Tabela3[[#This Row],[VALOR TOTAL]]-Tabela3[[#This Row],[VALOR JÁ PAGO]]</f>
        <v>0</v>
      </c>
    </row>
    <row r="28" spans="4:12" x14ac:dyDescent="0.35">
      <c r="D28" s="24"/>
      <c r="G28" s="26"/>
      <c r="K28" s="28"/>
      <c r="L28" s="26">
        <f>Tabela3[[#This Row],[VALOR TOTAL]]-Tabela3[[#This Row],[VALOR JÁ PAGO]]</f>
        <v>0</v>
      </c>
    </row>
    <row r="29" spans="4:12" x14ac:dyDescent="0.35">
      <c r="D29" s="24"/>
      <c r="G29" s="26"/>
      <c r="K29" s="28"/>
      <c r="L29" s="26">
        <f>Tabela3[[#This Row],[VALOR TOTAL]]-Tabela3[[#This Row],[VALOR JÁ PAGO]]</f>
        <v>0</v>
      </c>
    </row>
    <row r="30" spans="4:12" x14ac:dyDescent="0.35">
      <c r="D30" s="24"/>
      <c r="G30" s="55">
        <f>SUBTOTAL(109,Tabela3[VALOR TOTAL])</f>
        <v>28362.600000000002</v>
      </c>
      <c r="K30" s="56">
        <f>SUBTOTAL(109,Tabela3[VALOR JÁ PAGO])</f>
        <v>19137.739999999998</v>
      </c>
      <c r="L30" s="56">
        <f>SUBTOTAL(109,Tabela3[VALOR À PAGAR])</f>
        <v>9224.86</v>
      </c>
    </row>
  </sheetData>
  <dataConsolidate/>
  <mergeCells count="2">
    <mergeCell ref="A6:B6"/>
    <mergeCell ref="A7:B7"/>
  </mergeCells>
  <conditionalFormatting sqref="B1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{5EFB9EA8-70A3-48C5-BAB5-CDD8934B216D}</x14:id>
        </ext>
      </extLst>
    </cfRule>
    <cfRule type="cellIs" dxfId="86" priority="6" operator="greaterThan">
      <formula>1</formula>
    </cfRule>
  </conditionalFormatting>
  <conditionalFormatting sqref="A7">
    <cfRule type="dataBar" priority="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{81E7D7CA-B507-4688-B708-FFC6DC8EB6B7}</x14:id>
        </ext>
      </extLst>
    </cfRule>
    <cfRule type="cellIs" dxfId="85" priority="2" operator="greater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FB9EA8-70A3-48C5-BAB5-CDD8934B21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81E7D7CA-B507-4688-B708-FFC6DC8E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6CB6CF-E02E-49CB-9191-A6F69D3803A4}">
          <x14:formula1>
            <xm:f>'MENUS E ANALISES'!$B$3:$B$7</xm:f>
          </x14:formula1>
          <xm:sqref>E3:E29</xm:sqref>
        </x14:dataValidation>
        <x14:dataValidation type="list" allowBlank="1" showInputMessage="1" showErrorMessage="1" xr:uid="{B52726E2-C32D-477F-95E2-887FEA62568E}">
          <x14:formula1>
            <xm:f>'MENUS E ANALISES'!$C$3:$C$8</xm:f>
          </x14:formula1>
          <xm:sqref>H3:H29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CEA1-D227-49E5-8733-8B99C9619123}">
  <dimension ref="B2:N33"/>
  <sheetViews>
    <sheetView topLeftCell="B13" workbookViewId="0">
      <selection activeCell="F30" sqref="F30"/>
    </sheetView>
  </sheetViews>
  <sheetFormatPr defaultRowHeight="15" x14ac:dyDescent="0.25"/>
  <cols>
    <col min="2" max="2" width="17.42578125" bestFit="1" customWidth="1"/>
    <col min="3" max="3" width="22.7109375" bestFit="1" customWidth="1"/>
    <col min="5" max="5" width="19.7109375" bestFit="1" customWidth="1"/>
    <col min="6" max="6" width="13.5703125" bestFit="1" customWidth="1"/>
    <col min="7" max="7" width="23.85546875" bestFit="1" customWidth="1"/>
    <col min="8" max="8" width="21.42578125" bestFit="1" customWidth="1"/>
    <col min="9" max="9" width="19.5703125" bestFit="1" customWidth="1"/>
    <col min="10" max="10" width="12.5703125" bestFit="1" customWidth="1"/>
    <col min="11" max="11" width="7" bestFit="1" customWidth="1"/>
    <col min="12" max="12" width="10.5703125" bestFit="1" customWidth="1"/>
    <col min="13" max="13" width="7" bestFit="1" customWidth="1"/>
    <col min="14" max="14" width="10.7109375" bestFit="1" customWidth="1"/>
    <col min="15" max="15" width="17.85546875" bestFit="1" customWidth="1"/>
    <col min="16" max="16" width="17.28515625" bestFit="1" customWidth="1"/>
    <col min="17" max="17" width="12.140625" bestFit="1" customWidth="1"/>
    <col min="18" max="18" width="14.28515625" bestFit="1" customWidth="1"/>
    <col min="19" max="19" width="20" bestFit="1" customWidth="1"/>
    <col min="20" max="20" width="18" bestFit="1" customWidth="1"/>
    <col min="21" max="21" width="18.85546875" bestFit="1" customWidth="1"/>
    <col min="22" max="22" width="16.85546875" bestFit="1" customWidth="1"/>
    <col min="23" max="23" width="15.42578125" bestFit="1" customWidth="1"/>
    <col min="24" max="24" width="15.28515625" bestFit="1" customWidth="1"/>
    <col min="25" max="25" width="27.5703125" bestFit="1" customWidth="1"/>
    <col min="26" max="26" width="12.42578125" bestFit="1" customWidth="1"/>
    <col min="27" max="27" width="26.140625" bestFit="1" customWidth="1"/>
    <col min="28" max="28" width="27.85546875" bestFit="1" customWidth="1"/>
    <col min="29" max="29" width="12.7109375" bestFit="1" customWidth="1"/>
    <col min="30" max="30" width="7" bestFit="1" customWidth="1"/>
    <col min="31" max="31" width="10.7109375" bestFit="1" customWidth="1"/>
  </cols>
  <sheetData>
    <row r="2" spans="2:14" x14ac:dyDescent="0.25">
      <c r="B2" t="s">
        <v>98</v>
      </c>
      <c r="C2" t="s">
        <v>75</v>
      </c>
      <c r="E2" s="57" t="s">
        <v>116</v>
      </c>
      <c r="F2" t="s">
        <v>120</v>
      </c>
    </row>
    <row r="3" spans="2:14" x14ac:dyDescent="0.25">
      <c r="B3" t="s">
        <v>100</v>
      </c>
      <c r="C3" t="s">
        <v>104</v>
      </c>
      <c r="E3" s="58" t="s">
        <v>101</v>
      </c>
      <c r="F3" s="59">
        <v>11811.48</v>
      </c>
      <c r="H3" s="57" t="s">
        <v>120</v>
      </c>
      <c r="I3" s="57" t="s">
        <v>122</v>
      </c>
    </row>
    <row r="4" spans="2:14" x14ac:dyDescent="0.25">
      <c r="B4" t="s">
        <v>84</v>
      </c>
      <c r="C4" t="s">
        <v>105</v>
      </c>
      <c r="E4" s="58" t="s">
        <v>84</v>
      </c>
      <c r="F4" s="59">
        <v>9466.1200000000008</v>
      </c>
      <c r="H4" s="57" t="s">
        <v>116</v>
      </c>
      <c r="I4" t="s">
        <v>101</v>
      </c>
      <c r="J4" t="s">
        <v>84</v>
      </c>
      <c r="K4" t="s">
        <v>103</v>
      </c>
      <c r="L4" t="s">
        <v>100</v>
      </c>
      <c r="M4" t="s">
        <v>118</v>
      </c>
      <c r="N4" t="s">
        <v>119</v>
      </c>
    </row>
    <row r="5" spans="2:14" x14ac:dyDescent="0.25">
      <c r="B5" t="s">
        <v>101</v>
      </c>
      <c r="C5" t="s">
        <v>7</v>
      </c>
      <c r="E5" s="58" t="s">
        <v>103</v>
      </c>
      <c r="F5" s="59"/>
      <c r="H5" s="58" t="s">
        <v>125</v>
      </c>
      <c r="I5" s="59"/>
      <c r="J5" s="59"/>
      <c r="K5" s="59"/>
      <c r="L5" s="59">
        <v>4150</v>
      </c>
      <c r="M5" s="59"/>
      <c r="N5" s="59">
        <v>4150</v>
      </c>
    </row>
    <row r="6" spans="2:14" x14ac:dyDescent="0.25">
      <c r="B6" t="s">
        <v>102</v>
      </c>
      <c r="C6" t="s">
        <v>106</v>
      </c>
      <c r="E6" s="58" t="s">
        <v>100</v>
      </c>
      <c r="F6" s="59">
        <v>6985</v>
      </c>
      <c r="H6" s="58" t="s">
        <v>126</v>
      </c>
      <c r="I6" s="59">
        <v>11811.48</v>
      </c>
      <c r="J6" s="59">
        <v>9466.1200000000008</v>
      </c>
      <c r="K6" s="59"/>
      <c r="L6" s="59">
        <v>2835</v>
      </c>
      <c r="M6" s="59"/>
      <c r="N6" s="59">
        <v>24112.6</v>
      </c>
    </row>
    <row r="7" spans="2:14" x14ac:dyDescent="0.25">
      <c r="B7" t="s">
        <v>103</v>
      </c>
      <c r="C7" t="s">
        <v>107</v>
      </c>
      <c r="E7" s="58" t="s">
        <v>118</v>
      </c>
      <c r="F7" s="59"/>
      <c r="H7" s="58" t="s">
        <v>119</v>
      </c>
      <c r="I7" s="59">
        <v>11811.48</v>
      </c>
      <c r="J7" s="59">
        <v>9466.1200000000008</v>
      </c>
      <c r="K7" s="59"/>
      <c r="L7" s="59">
        <v>6985</v>
      </c>
      <c r="M7" s="59"/>
      <c r="N7" s="59">
        <v>28262.6</v>
      </c>
    </row>
    <row r="8" spans="2:14" x14ac:dyDescent="0.25">
      <c r="C8" t="s">
        <v>108</v>
      </c>
      <c r="E8" s="58" t="s">
        <v>119</v>
      </c>
      <c r="F8" s="59">
        <v>28262.6</v>
      </c>
    </row>
    <row r="10" spans="2:14" x14ac:dyDescent="0.25">
      <c r="E10" s="57" t="s">
        <v>116</v>
      </c>
      <c r="F10" t="s">
        <v>120</v>
      </c>
    </row>
    <row r="11" spans="2:14" x14ac:dyDescent="0.25">
      <c r="E11" s="58" t="s">
        <v>107</v>
      </c>
      <c r="F11" s="59">
        <v>18164.000000000004</v>
      </c>
    </row>
    <row r="12" spans="2:14" x14ac:dyDescent="0.25">
      <c r="E12" s="58" t="s">
        <v>106</v>
      </c>
      <c r="F12" s="59">
        <v>4600</v>
      </c>
    </row>
    <row r="13" spans="2:14" x14ac:dyDescent="0.25">
      <c r="E13" s="58" t="s">
        <v>105</v>
      </c>
      <c r="F13" s="59">
        <v>3860</v>
      </c>
    </row>
    <row r="14" spans="2:14" x14ac:dyDescent="0.25">
      <c r="E14" s="58" t="s">
        <v>108</v>
      </c>
      <c r="F14" s="59">
        <v>0</v>
      </c>
      <c r="H14" s="69"/>
      <c r="I14" s="70"/>
      <c r="J14" s="71"/>
    </row>
    <row r="15" spans="2:14" x14ac:dyDescent="0.25">
      <c r="E15" s="58" t="s">
        <v>104</v>
      </c>
      <c r="F15" s="59">
        <v>1638.6</v>
      </c>
      <c r="H15" s="72"/>
      <c r="I15" s="73"/>
      <c r="J15" s="74"/>
    </row>
    <row r="16" spans="2:14" x14ac:dyDescent="0.25">
      <c r="E16" s="58" t="s">
        <v>118</v>
      </c>
      <c r="F16" s="59">
        <v>0</v>
      </c>
      <c r="H16" s="72"/>
      <c r="I16" s="73"/>
      <c r="J16" s="74"/>
    </row>
    <row r="17" spans="5:10" x14ac:dyDescent="0.25">
      <c r="E17" s="58" t="s">
        <v>119</v>
      </c>
      <c r="F17" s="59">
        <v>28262.600000000002</v>
      </c>
      <c r="H17" s="72"/>
      <c r="I17" s="73"/>
      <c r="J17" s="74"/>
    </row>
    <row r="18" spans="5:10" x14ac:dyDescent="0.25">
      <c r="H18" s="72"/>
      <c r="I18" s="73"/>
      <c r="J18" s="74"/>
    </row>
    <row r="19" spans="5:10" x14ac:dyDescent="0.25">
      <c r="E19" s="57" t="s">
        <v>116</v>
      </c>
      <c r="F19" t="s">
        <v>121</v>
      </c>
      <c r="G19" t="s">
        <v>117</v>
      </c>
      <c r="H19" s="72"/>
      <c r="I19" s="73"/>
      <c r="J19" s="74"/>
    </row>
    <row r="20" spans="5:10" x14ac:dyDescent="0.25">
      <c r="E20" s="58" t="s">
        <v>101</v>
      </c>
      <c r="F20" s="59">
        <v>10664.880000000001</v>
      </c>
      <c r="G20" s="59">
        <v>13276.36</v>
      </c>
      <c r="H20" s="72"/>
      <c r="I20" s="73"/>
      <c r="J20" s="74"/>
    </row>
    <row r="21" spans="5:10" x14ac:dyDescent="0.25">
      <c r="E21" s="58" t="s">
        <v>84</v>
      </c>
      <c r="F21" s="59">
        <v>6839.8600000000006</v>
      </c>
      <c r="G21" s="59">
        <v>16305.98</v>
      </c>
      <c r="H21" s="72"/>
      <c r="I21" s="73"/>
      <c r="J21" s="74"/>
    </row>
    <row r="22" spans="5:10" x14ac:dyDescent="0.25">
      <c r="E22" s="58" t="s">
        <v>103</v>
      </c>
      <c r="F22" s="59"/>
      <c r="G22" s="59"/>
      <c r="H22" s="72"/>
      <c r="I22" s="73"/>
      <c r="J22" s="74"/>
    </row>
    <row r="23" spans="5:10" x14ac:dyDescent="0.25">
      <c r="E23" s="58" t="s">
        <v>100</v>
      </c>
      <c r="F23" s="59">
        <v>1633</v>
      </c>
      <c r="G23" s="59">
        <v>8618</v>
      </c>
      <c r="H23" s="72"/>
      <c r="I23" s="73"/>
      <c r="J23" s="74"/>
    </row>
    <row r="24" spans="5:10" x14ac:dyDescent="0.25">
      <c r="E24" s="58" t="s">
        <v>118</v>
      </c>
      <c r="F24" s="59"/>
      <c r="G24" s="59">
        <v>0</v>
      </c>
      <c r="H24" s="72"/>
      <c r="I24" s="73"/>
      <c r="J24" s="74"/>
    </row>
    <row r="25" spans="5:10" x14ac:dyDescent="0.25">
      <c r="E25" s="58" t="s">
        <v>119</v>
      </c>
      <c r="F25" s="59">
        <v>19137.740000000002</v>
      </c>
      <c r="G25" s="59">
        <v>38200.339999999997</v>
      </c>
      <c r="H25" s="72"/>
      <c r="I25" s="73"/>
      <c r="J25" s="74"/>
    </row>
    <row r="26" spans="5:10" x14ac:dyDescent="0.25">
      <c r="H26" s="72"/>
      <c r="I26" s="73"/>
      <c r="J26" s="74"/>
    </row>
    <row r="27" spans="5:10" x14ac:dyDescent="0.25">
      <c r="H27" s="72"/>
      <c r="I27" s="73"/>
      <c r="J27" s="74"/>
    </row>
    <row r="28" spans="5:10" x14ac:dyDescent="0.25">
      <c r="E28" s="57" t="s">
        <v>116</v>
      </c>
      <c r="F28" t="s">
        <v>130</v>
      </c>
      <c r="H28" s="72"/>
      <c r="I28" s="73"/>
      <c r="J28" s="74"/>
    </row>
    <row r="29" spans="5:10" x14ac:dyDescent="0.25">
      <c r="E29" s="58" t="s">
        <v>111</v>
      </c>
      <c r="F29" s="59">
        <v>50000</v>
      </c>
      <c r="H29" s="72"/>
      <c r="I29" s="73"/>
      <c r="J29" s="74"/>
    </row>
    <row r="30" spans="5:10" x14ac:dyDescent="0.25">
      <c r="E30" s="58" t="s">
        <v>124</v>
      </c>
      <c r="F30" s="59">
        <v>9224.86</v>
      </c>
      <c r="H30" s="72"/>
      <c r="I30" s="73"/>
      <c r="J30" s="74"/>
    </row>
    <row r="31" spans="5:10" x14ac:dyDescent="0.25">
      <c r="E31" s="58" t="s">
        <v>89</v>
      </c>
      <c r="F31" s="59">
        <v>19137.739999999998</v>
      </c>
      <c r="H31" s="75"/>
      <c r="I31" s="76"/>
      <c r="J31" s="77"/>
    </row>
    <row r="32" spans="5:10" x14ac:dyDescent="0.25">
      <c r="E32" s="58" t="s">
        <v>123</v>
      </c>
      <c r="F32" s="59">
        <v>28362.600000000002</v>
      </c>
    </row>
    <row r="33" spans="5:6" x14ac:dyDescent="0.25">
      <c r="E33" s="58" t="s">
        <v>119</v>
      </c>
      <c r="F33" s="59">
        <v>106725.20000000001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09AE-CB09-4BD9-A365-81CE82616ED3}">
  <dimension ref="A2:K45"/>
  <sheetViews>
    <sheetView showGridLines="0" workbookViewId="0">
      <selection activeCell="D21" sqref="D21"/>
    </sheetView>
  </sheetViews>
  <sheetFormatPr defaultColWidth="26.7109375" defaultRowHeight="17.25" x14ac:dyDescent="0.35"/>
  <cols>
    <col min="1" max="1" width="49.28515625" style="14" bestFit="1" customWidth="1"/>
    <col min="2" max="2" width="10.5703125" style="14" bestFit="1" customWidth="1"/>
    <col min="3" max="3" width="15.5703125" style="14" bestFit="1" customWidth="1"/>
    <col min="4" max="4" width="23.28515625" style="14" bestFit="1" customWidth="1"/>
    <col min="5" max="5" width="18.28515625" style="14" bestFit="1" customWidth="1"/>
    <col min="6" max="6" width="20.5703125" style="14" bestFit="1" customWidth="1"/>
    <col min="7" max="7" width="15.140625" style="14" bestFit="1" customWidth="1"/>
    <col min="8" max="8" width="25.140625" style="14" bestFit="1" customWidth="1"/>
    <col min="9" max="9" width="49" style="15" customWidth="1"/>
    <col min="10" max="10" width="13" style="14" bestFit="1" customWidth="1"/>
    <col min="11" max="11" width="29.42578125" style="14" bestFit="1" customWidth="1"/>
    <col min="12" max="16384" width="26.7109375" style="14"/>
  </cols>
  <sheetData>
    <row r="2" spans="1:11" ht="36" x14ac:dyDescent="0.5">
      <c r="A2" s="29" t="s">
        <v>115</v>
      </c>
      <c r="B2" s="30"/>
      <c r="C2" s="31"/>
      <c r="D2" s="32"/>
      <c r="E2" s="32"/>
      <c r="F2" s="32"/>
      <c r="G2" s="32"/>
      <c r="H2" s="30"/>
      <c r="I2" s="33"/>
      <c r="J2" s="34"/>
      <c r="K2" s="35"/>
    </row>
    <row r="3" spans="1:11" s="37" customFormat="1" x14ac:dyDescent="0.35">
      <c r="A3" s="21" t="s">
        <v>0</v>
      </c>
      <c r="B3" s="21" t="s">
        <v>1</v>
      </c>
      <c r="C3" s="21" t="s">
        <v>2</v>
      </c>
      <c r="D3" s="22" t="s">
        <v>3</v>
      </c>
      <c r="E3" s="21" t="s">
        <v>4</v>
      </c>
      <c r="F3" s="21" t="s">
        <v>78</v>
      </c>
      <c r="G3" s="21" t="s">
        <v>5</v>
      </c>
      <c r="H3" s="23" t="s">
        <v>6</v>
      </c>
      <c r="I3" s="21" t="s">
        <v>8</v>
      </c>
    </row>
    <row r="4" spans="1:11" x14ac:dyDescent="0.35">
      <c r="A4" s="24" t="s">
        <v>9</v>
      </c>
      <c r="B4" s="25">
        <v>45585</v>
      </c>
      <c r="C4" s="47">
        <v>0.40625</v>
      </c>
      <c r="D4" s="26" t="s">
        <v>10</v>
      </c>
      <c r="E4" s="25" t="s">
        <v>11</v>
      </c>
      <c r="F4" s="25" t="s">
        <v>80</v>
      </c>
      <c r="G4" s="27" t="s">
        <v>12</v>
      </c>
      <c r="H4" s="28" t="s">
        <v>13</v>
      </c>
      <c r="I4" s="25"/>
    </row>
    <row r="5" spans="1:11" x14ac:dyDescent="0.35">
      <c r="A5" s="24" t="s">
        <v>14</v>
      </c>
      <c r="B5" s="25">
        <v>45585</v>
      </c>
      <c r="C5" s="47">
        <v>0.69444444444444453</v>
      </c>
      <c r="D5" s="26" t="s">
        <v>10</v>
      </c>
      <c r="E5" s="25" t="s">
        <v>15</v>
      </c>
      <c r="F5" s="25" t="s">
        <v>80</v>
      </c>
      <c r="G5" s="27" t="s">
        <v>13</v>
      </c>
      <c r="H5" s="28" t="s">
        <v>16</v>
      </c>
      <c r="I5" s="25" t="s">
        <v>17</v>
      </c>
    </row>
    <row r="6" spans="1:11" x14ac:dyDescent="0.35">
      <c r="A6" s="24" t="s">
        <v>9</v>
      </c>
      <c r="B6" s="25">
        <v>45588</v>
      </c>
      <c r="C6" s="47">
        <v>0.23055555555555554</v>
      </c>
      <c r="D6" s="26" t="s">
        <v>10</v>
      </c>
      <c r="E6" s="25" t="s">
        <v>18</v>
      </c>
      <c r="F6" s="25" t="s">
        <v>81</v>
      </c>
      <c r="G6" s="27" t="s">
        <v>16</v>
      </c>
      <c r="H6" s="28" t="s">
        <v>19</v>
      </c>
      <c r="I6" s="25" t="s">
        <v>20</v>
      </c>
    </row>
    <row r="7" spans="1:11" x14ac:dyDescent="0.35">
      <c r="A7" s="24" t="s">
        <v>14</v>
      </c>
      <c r="B7" s="25">
        <v>45596</v>
      </c>
      <c r="C7" s="47">
        <v>0.32569444444444445</v>
      </c>
      <c r="D7" s="26" t="s">
        <v>10</v>
      </c>
      <c r="E7" s="25" t="s">
        <v>21</v>
      </c>
      <c r="F7" s="25" t="s">
        <v>81</v>
      </c>
      <c r="G7" s="27" t="s">
        <v>19</v>
      </c>
      <c r="H7" s="28" t="s">
        <v>16</v>
      </c>
      <c r="I7" s="25" t="s">
        <v>22</v>
      </c>
    </row>
    <row r="8" spans="1:11" x14ac:dyDescent="0.35">
      <c r="A8" s="24" t="s">
        <v>9</v>
      </c>
      <c r="B8" s="25">
        <v>45598</v>
      </c>
      <c r="C8" s="47">
        <v>7.1527777777777787E-2</v>
      </c>
      <c r="D8" s="26" t="s">
        <v>10</v>
      </c>
      <c r="E8" s="25" t="s">
        <v>23</v>
      </c>
      <c r="F8" s="25" t="s">
        <v>79</v>
      </c>
      <c r="G8" s="27" t="s">
        <v>16</v>
      </c>
      <c r="H8" s="28" t="s">
        <v>13</v>
      </c>
      <c r="I8" s="25"/>
    </row>
    <row r="9" spans="1:11" x14ac:dyDescent="0.35">
      <c r="A9" s="24" t="s">
        <v>14</v>
      </c>
      <c r="B9" s="25">
        <v>45598</v>
      </c>
      <c r="C9" s="47">
        <v>0.31597222222222221</v>
      </c>
      <c r="D9" s="26" t="s">
        <v>10</v>
      </c>
      <c r="E9" s="25" t="s">
        <v>24</v>
      </c>
      <c r="F9" s="25" t="s">
        <v>79</v>
      </c>
      <c r="G9" s="27" t="s">
        <v>13</v>
      </c>
      <c r="H9" s="28" t="s">
        <v>12</v>
      </c>
      <c r="I9" s="25"/>
    </row>
    <row r="10" spans="1:11" s="36" customFormat="1" x14ac:dyDescent="0.35">
      <c r="A10" s="24"/>
      <c r="B10" s="25"/>
      <c r="C10" s="25"/>
      <c r="D10" s="26"/>
      <c r="E10" s="25"/>
      <c r="F10" s="25"/>
      <c r="G10" s="27"/>
      <c r="H10" s="28"/>
      <c r="I10" s="26"/>
      <c r="J10" s="24"/>
      <c r="K10" s="25"/>
    </row>
    <row r="11" spans="1:11" x14ac:dyDescent="0.35">
      <c r="I11" s="38"/>
    </row>
    <row r="12" spans="1:11" s="45" customFormat="1" ht="36" x14ac:dyDescent="0.55000000000000004">
      <c r="A12" s="29" t="s">
        <v>25</v>
      </c>
      <c r="B12" s="39"/>
      <c r="C12" s="40"/>
      <c r="D12" s="41"/>
      <c r="E12" s="41"/>
      <c r="F12" s="41"/>
      <c r="G12" s="39"/>
      <c r="H12" s="42"/>
      <c r="I12" s="43"/>
      <c r="J12" s="44"/>
    </row>
    <row r="13" spans="1:11" s="37" customFormat="1" x14ac:dyDescent="0.35">
      <c r="A13" s="21" t="s">
        <v>0</v>
      </c>
      <c r="B13" s="21" t="s">
        <v>1</v>
      </c>
      <c r="C13" s="21" t="s">
        <v>2</v>
      </c>
      <c r="D13" s="22" t="s">
        <v>3</v>
      </c>
      <c r="E13" s="21" t="s">
        <v>26</v>
      </c>
      <c r="F13" s="21" t="s">
        <v>82</v>
      </c>
      <c r="G13" s="21" t="s">
        <v>5</v>
      </c>
      <c r="H13" s="23" t="s">
        <v>27</v>
      </c>
      <c r="I13" s="21" t="s">
        <v>8</v>
      </c>
    </row>
    <row r="14" spans="1:11" x14ac:dyDescent="0.35">
      <c r="A14" s="24" t="s">
        <v>9</v>
      </c>
      <c r="B14" s="25">
        <v>45588</v>
      </c>
      <c r="C14" s="47">
        <v>0.29166666666666669</v>
      </c>
      <c r="D14" s="26" t="s">
        <v>28</v>
      </c>
      <c r="E14" s="25" t="s">
        <v>29</v>
      </c>
      <c r="F14" s="25" t="s">
        <v>83</v>
      </c>
      <c r="G14" s="27" t="s">
        <v>30</v>
      </c>
      <c r="H14" s="46">
        <v>56934676575</v>
      </c>
      <c r="I14" s="25" t="s">
        <v>31</v>
      </c>
    </row>
    <row r="15" spans="1:11" x14ac:dyDescent="0.35">
      <c r="A15" s="24" t="s">
        <v>14</v>
      </c>
      <c r="B15" s="25">
        <v>45596</v>
      </c>
      <c r="C15" s="47">
        <v>0.29166666666666669</v>
      </c>
      <c r="D15" s="26"/>
      <c r="E15" s="25"/>
      <c r="F15" s="25"/>
      <c r="G15" s="27"/>
      <c r="H15" s="28"/>
      <c r="I15" s="25"/>
    </row>
    <row r="16" spans="1:11" s="36" customFormat="1" x14ac:dyDescent="0.35">
      <c r="A16" s="24"/>
      <c r="B16" s="25"/>
      <c r="C16" s="25"/>
      <c r="D16" s="26"/>
      <c r="E16" s="25"/>
      <c r="F16" s="25"/>
      <c r="G16" s="27"/>
      <c r="H16" s="28"/>
      <c r="I16" s="26"/>
      <c r="J16" s="24"/>
      <c r="K16" s="25"/>
    </row>
    <row r="19" spans="1:9" ht="36" x14ac:dyDescent="0.35">
      <c r="A19" s="29" t="s">
        <v>32</v>
      </c>
      <c r="B19" s="2"/>
      <c r="C19" s="7"/>
      <c r="D19" s="2"/>
      <c r="E19" s="2"/>
      <c r="F19" s="1"/>
      <c r="G19" s="1"/>
      <c r="H19" s="5"/>
      <c r="I19" s="5"/>
    </row>
    <row r="20" spans="1:9" ht="31.5" x14ac:dyDescent="0.35">
      <c r="A20" s="21" t="s">
        <v>33</v>
      </c>
      <c r="B20" s="21" t="s">
        <v>34</v>
      </c>
      <c r="C20" s="21" t="s">
        <v>35</v>
      </c>
      <c r="D20" s="22" t="s">
        <v>36</v>
      </c>
      <c r="E20" s="21" t="s">
        <v>37</v>
      </c>
      <c r="F20" s="21" t="s">
        <v>38</v>
      </c>
      <c r="G20" s="21" t="s">
        <v>39</v>
      </c>
      <c r="H20" s="23" t="s">
        <v>40</v>
      </c>
      <c r="I20" s="22" t="s">
        <v>76</v>
      </c>
    </row>
    <row r="21" spans="1:9" x14ac:dyDescent="0.35">
      <c r="A21" s="24" t="s">
        <v>68</v>
      </c>
      <c r="B21" s="25">
        <v>45585</v>
      </c>
      <c r="C21" s="25">
        <v>45588</v>
      </c>
      <c r="D21" s="26" t="s">
        <v>16</v>
      </c>
      <c r="E21" s="48"/>
      <c r="F21" s="25" t="s">
        <v>69</v>
      </c>
      <c r="G21" s="27"/>
      <c r="H21" s="28"/>
      <c r="I21" s="26"/>
    </row>
    <row r="22" spans="1:9" x14ac:dyDescent="0.35">
      <c r="A22" s="24" t="s">
        <v>41</v>
      </c>
      <c r="B22" s="25">
        <v>45588</v>
      </c>
      <c r="C22" s="25">
        <v>45592</v>
      </c>
      <c r="D22" s="26" t="s">
        <v>42</v>
      </c>
      <c r="E22" s="48">
        <v>4334596225</v>
      </c>
      <c r="F22" s="25" t="s">
        <v>43</v>
      </c>
      <c r="G22" s="27"/>
      <c r="H22" s="28" t="s">
        <v>44</v>
      </c>
      <c r="I22" s="26" t="s">
        <v>85</v>
      </c>
    </row>
    <row r="23" spans="1:9" x14ac:dyDescent="0.35">
      <c r="A23" s="24" t="s">
        <v>67</v>
      </c>
      <c r="B23" s="25">
        <v>45592</v>
      </c>
      <c r="C23" s="25">
        <v>45595</v>
      </c>
      <c r="D23" s="26" t="s">
        <v>42</v>
      </c>
      <c r="E23" s="48" t="s">
        <v>112</v>
      </c>
      <c r="F23" s="25" t="s">
        <v>46</v>
      </c>
      <c r="G23" s="27" t="s">
        <v>10</v>
      </c>
      <c r="H23" s="28"/>
      <c r="I23" s="26"/>
    </row>
    <row r="24" spans="1:9" x14ac:dyDescent="0.35">
      <c r="A24" s="24" t="s">
        <v>45</v>
      </c>
      <c r="B24" s="25">
        <v>45595</v>
      </c>
      <c r="C24" s="25">
        <v>45596</v>
      </c>
      <c r="D24" s="26" t="s">
        <v>19</v>
      </c>
      <c r="E24" s="48" t="s">
        <v>113</v>
      </c>
      <c r="F24" s="25" t="s">
        <v>46</v>
      </c>
      <c r="G24" s="27" t="s">
        <v>10</v>
      </c>
      <c r="H24" s="28" t="s">
        <v>47</v>
      </c>
      <c r="I24" s="26"/>
    </row>
    <row r="25" spans="1:9" x14ac:dyDescent="0.35">
      <c r="A25" s="24" t="s">
        <v>68</v>
      </c>
      <c r="B25" s="25">
        <v>45596</v>
      </c>
      <c r="C25" s="25">
        <v>45598</v>
      </c>
      <c r="D25" s="26" t="s">
        <v>16</v>
      </c>
      <c r="E25" s="48"/>
      <c r="F25" s="25" t="s">
        <v>69</v>
      </c>
      <c r="G25" s="27"/>
      <c r="H25" s="28"/>
      <c r="I25" s="26"/>
    </row>
    <row r="30" spans="1:9" s="1" customFormat="1" ht="36" x14ac:dyDescent="0.25">
      <c r="A30" s="29" t="s">
        <v>48</v>
      </c>
      <c r="B30" s="2"/>
      <c r="C30" s="7"/>
      <c r="D30" s="2"/>
      <c r="E30" s="2"/>
      <c r="G30" s="68"/>
      <c r="H30" s="68"/>
      <c r="I30" s="6"/>
    </row>
    <row r="31" spans="1:9" s="1" customFormat="1" ht="18" thickBot="1" x14ac:dyDescent="0.35">
      <c r="A31" s="3"/>
      <c r="B31" s="4"/>
      <c r="C31" s="4"/>
      <c r="D31" s="4"/>
      <c r="E31" s="4"/>
      <c r="G31" s="8"/>
      <c r="H31" s="9"/>
      <c r="I31" s="6"/>
    </row>
    <row r="32" spans="1:9" s="12" customFormat="1" thickTop="1" x14ac:dyDescent="0.3">
      <c r="A32" s="21" t="s">
        <v>49</v>
      </c>
      <c r="B32" s="21" t="s">
        <v>1</v>
      </c>
      <c r="C32" s="21" t="s">
        <v>2</v>
      </c>
      <c r="D32" s="22" t="s">
        <v>50</v>
      </c>
      <c r="E32" s="21" t="s">
        <v>77</v>
      </c>
      <c r="F32" s="21" t="s">
        <v>66</v>
      </c>
    </row>
    <row r="33" spans="1:11" s="10" customFormat="1" x14ac:dyDescent="0.35">
      <c r="A33" s="24" t="s">
        <v>51</v>
      </c>
      <c r="B33" s="25">
        <v>45591</v>
      </c>
      <c r="C33" s="25" t="s">
        <v>73</v>
      </c>
      <c r="D33" s="26" t="s">
        <v>52</v>
      </c>
      <c r="E33" s="25" t="s">
        <v>71</v>
      </c>
      <c r="F33" s="25" t="s">
        <v>70</v>
      </c>
    </row>
    <row r="34" spans="1:11" s="10" customFormat="1" x14ac:dyDescent="0.35">
      <c r="A34" s="24" t="s">
        <v>53</v>
      </c>
      <c r="B34" s="25">
        <v>45589</v>
      </c>
      <c r="C34" s="25" t="s">
        <v>72</v>
      </c>
      <c r="D34" s="26" t="s">
        <v>52</v>
      </c>
      <c r="E34" s="25" t="s">
        <v>74</v>
      </c>
      <c r="F34" s="25" t="s">
        <v>70</v>
      </c>
    </row>
    <row r="35" spans="1:11" s="10" customFormat="1" x14ac:dyDescent="0.35">
      <c r="A35" s="24" t="s">
        <v>54</v>
      </c>
      <c r="B35" s="25"/>
      <c r="C35" s="25"/>
      <c r="D35" s="26" t="s">
        <v>52</v>
      </c>
      <c r="E35" s="25" t="s">
        <v>74</v>
      </c>
      <c r="F35" s="25"/>
    </row>
    <row r="36" spans="1:11" s="10" customFormat="1" x14ac:dyDescent="0.35">
      <c r="A36" s="24" t="s">
        <v>55</v>
      </c>
      <c r="B36" s="25"/>
      <c r="C36" s="25"/>
      <c r="D36" s="26" t="s">
        <v>52</v>
      </c>
      <c r="E36" s="25"/>
      <c r="F36" s="25"/>
    </row>
    <row r="37" spans="1:11" s="10" customFormat="1" x14ac:dyDescent="0.35">
      <c r="A37" s="24" t="s">
        <v>56</v>
      </c>
      <c r="B37" s="25"/>
      <c r="C37" s="25"/>
      <c r="D37" s="26" t="s">
        <v>52</v>
      </c>
      <c r="E37" s="25"/>
      <c r="F37" s="25"/>
    </row>
    <row r="38" spans="1:11" s="10" customFormat="1" x14ac:dyDescent="0.35">
      <c r="A38" s="24" t="s">
        <v>57</v>
      </c>
      <c r="B38" s="25"/>
      <c r="C38" s="25"/>
      <c r="D38" s="26" t="s">
        <v>52</v>
      </c>
      <c r="E38" s="25"/>
      <c r="F38" s="25"/>
    </row>
    <row r="39" spans="1:11" s="11" customFormat="1" x14ac:dyDescent="0.35">
      <c r="A39" s="24" t="s">
        <v>58</v>
      </c>
      <c r="B39" s="25"/>
      <c r="C39" s="25"/>
      <c r="D39" s="26" t="s">
        <v>52</v>
      </c>
      <c r="E39" s="25" t="s">
        <v>71</v>
      </c>
      <c r="F39" s="25"/>
    </row>
    <row r="40" spans="1:11" s="10" customFormat="1" x14ac:dyDescent="0.35">
      <c r="A40" s="24" t="s">
        <v>59</v>
      </c>
      <c r="B40" s="25"/>
      <c r="C40" s="25"/>
      <c r="D40" s="26" t="s">
        <v>52</v>
      </c>
      <c r="E40" s="25" t="s">
        <v>71</v>
      </c>
      <c r="F40" s="25"/>
    </row>
    <row r="41" spans="1:11" s="10" customFormat="1" x14ac:dyDescent="0.35">
      <c r="A41" s="24" t="s">
        <v>60</v>
      </c>
      <c r="B41" s="25"/>
      <c r="C41" s="25"/>
      <c r="D41" s="26" t="s">
        <v>52</v>
      </c>
      <c r="E41" s="25"/>
      <c r="F41" s="25" t="s">
        <v>65</v>
      </c>
    </row>
    <row r="42" spans="1:11" s="10" customFormat="1" x14ac:dyDescent="0.35">
      <c r="A42" s="24" t="s">
        <v>61</v>
      </c>
      <c r="B42" s="25"/>
      <c r="C42" s="25"/>
      <c r="D42" s="26" t="s">
        <v>52</v>
      </c>
      <c r="E42" s="25"/>
      <c r="F42" s="25"/>
    </row>
    <row r="43" spans="1:11" s="10" customFormat="1" x14ac:dyDescent="0.35">
      <c r="A43" s="24" t="s">
        <v>62</v>
      </c>
      <c r="B43" s="25"/>
      <c r="C43" s="25"/>
      <c r="D43" s="26" t="s">
        <v>52</v>
      </c>
      <c r="E43" s="25"/>
      <c r="F43" s="25"/>
    </row>
    <row r="44" spans="1:11" s="10" customFormat="1" x14ac:dyDescent="0.35">
      <c r="A44" s="49" t="s">
        <v>114</v>
      </c>
      <c r="B44" s="50"/>
      <c r="C44" s="51"/>
      <c r="D44" s="52"/>
      <c r="E44" s="53"/>
      <c r="F44" s="54"/>
      <c r="G44" s="27"/>
      <c r="H44" s="28"/>
      <c r="I44" s="26"/>
      <c r="J44" s="24"/>
      <c r="K44" s="25"/>
    </row>
    <row r="45" spans="1:11" s="10" customFormat="1" x14ac:dyDescent="0.35">
      <c r="A45" s="24"/>
      <c r="B45" s="25"/>
      <c r="C45" s="25"/>
      <c r="D45" s="26"/>
      <c r="E45" s="25"/>
      <c r="F45" s="25"/>
      <c r="G45" s="27"/>
      <c r="H45" s="28"/>
      <c r="I45" s="26"/>
      <c r="J45" s="24"/>
      <c r="K45" s="25"/>
    </row>
  </sheetData>
  <mergeCells count="1">
    <mergeCell ref="G30:H30"/>
  </mergeCells>
  <dataValidations count="15">
    <dataValidation allowBlank="1" showInputMessage="1" showErrorMessage="1" prompt="Insira a data nesta coluna" sqref="B3 B13 B32" xr:uid="{6A698025-410C-451A-AF21-A811ACFFC19F}"/>
    <dataValidation allowBlank="1" showInputMessage="1" showErrorMessage="1" prompt="Insira a hora nesta coluna" sqref="C3 C13 C32" xr:uid="{BB9C652C-9202-4FA8-AFB5-00F5E625D83C}"/>
    <dataValidation allowBlank="1" showInputMessage="1" showErrorMessage="1" prompt="Insira a companhia aérea nesta coluna" sqref="D3 D13" xr:uid="{5E08D128-C4D3-4EDB-9B99-219E6A5C05E9}"/>
    <dataValidation allowBlank="1" showInputMessage="1" showErrorMessage="1" prompt="Insira o número do voo nesta coluna" sqref="E3:F3 E13" xr:uid="{77833A0E-7807-4A98-85AF-751A181728C0}"/>
    <dataValidation allowBlank="1" showInputMessage="1" showErrorMessage="1" prompt="Insira a cidade de origem nesta coluna" sqref="G3 G13" xr:uid="{5B8D678C-95F7-468D-859E-A04FE14A6F58}"/>
    <dataValidation allowBlank="1" showInputMessage="1" showErrorMessage="1" prompt="Insira a cidade de destino nesta coluna" sqref="H3 H13" xr:uid="{49E62997-383D-4841-9952-3A2A90B50022}"/>
    <dataValidation allowBlank="1" showInputMessage="1" showErrorMessage="1" prompt="Insira se cada trecho do voo é uma partida ou uma chegada" sqref="A3 A13" xr:uid="{27392DDD-D29E-4E5D-BE84-384A6A5516EE}"/>
    <dataValidation allowBlank="1" showInputMessage="1" showErrorMessage="1" prompt="Insira o número de confirmação nesta coluna" sqref="E20" xr:uid="{45402AA3-5229-4628-ACA2-7A1069C2C419}"/>
    <dataValidation allowBlank="1" showInputMessage="1" showErrorMessage="1" prompt="Insira a data de check-out nesta coluna" sqref="D20" xr:uid="{7C606899-F5FD-409F-BAE6-127F63FB6808}"/>
    <dataValidation allowBlank="1" showInputMessage="1" showErrorMessage="1" prompt="Insira o telefone nesta coluna" sqref="C20" xr:uid="{B27E9D48-A1C2-4A22-A7F9-D4E733662142}"/>
    <dataValidation allowBlank="1" showInputMessage="1" showErrorMessage="1" prompt="Insira o endereço nesta coluna" sqref="B20" xr:uid="{608FFA68-B738-4940-B2C5-10F1D2556BE0}"/>
    <dataValidation allowBlank="1" showInputMessage="1" showErrorMessage="1" prompt="Insira a data de check-in nesta coluna" sqref="A20" xr:uid="{5B5A0E21-4A95-494A-8B3D-07290579E949}"/>
    <dataValidation allowBlank="1" showInputMessage="1" showErrorMessage="1" prompt="Insira as informações de contato nesta coluna" sqref="E32:F32" xr:uid="{B8BF75CD-C270-4F20-B54F-6A54C3B2AF71}"/>
    <dataValidation allowBlank="1" showInputMessage="1" showErrorMessage="1" prompt="Insira o local nesta coluna" sqref="D32" xr:uid="{376163F4-99A3-45EE-9FA8-9A346224DA16}"/>
    <dataValidation allowBlank="1" showInputMessage="1" showErrorMessage="1" prompt="Insira a atividade nesta coluna" sqref="A32" xr:uid="{1288981E-93FB-4450-8625-E7EE6B39061A}"/>
  </dataValidations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AB01-DC3D-48EE-9B33-2D130D6FE892}">
  <dimension ref="A1:T51"/>
  <sheetViews>
    <sheetView tabSelected="1" workbookViewId="0">
      <selection activeCell="C29" sqref="C29"/>
    </sheetView>
  </sheetViews>
  <sheetFormatPr defaultColWidth="0" defaultRowHeight="15" zeroHeight="1" x14ac:dyDescent="0.25"/>
  <cols>
    <col min="1" max="2" width="9.140625" style="60" customWidth="1"/>
    <col min="3" max="3" width="39.28515625" style="60" bestFit="1" customWidth="1"/>
    <col min="4" max="4" width="22.7109375" style="60" customWidth="1"/>
    <col min="5" max="20" width="9.140625" style="60" customWidth="1"/>
    <col min="21" max="16384" width="9.140625" style="60" hidden="1"/>
  </cols>
  <sheetData>
    <row r="1" spans="3:4" x14ac:dyDescent="0.25"/>
    <row r="2" spans="3:4" x14ac:dyDescent="0.25"/>
    <row r="3" spans="3:4" x14ac:dyDescent="0.25">
      <c r="C3" s="79" t="s">
        <v>128</v>
      </c>
      <c r="D3" s="79" t="s">
        <v>129</v>
      </c>
    </row>
    <row r="4" spans="3:4" ht="17.25" x14ac:dyDescent="0.25">
      <c r="C4" s="18" t="s">
        <v>111</v>
      </c>
      <c r="D4" s="19">
        <f>EXTRATO!B3</f>
        <v>50000</v>
      </c>
    </row>
    <row r="5" spans="3:4" ht="17.25" x14ac:dyDescent="0.35">
      <c r="C5" s="35" t="s">
        <v>123</v>
      </c>
      <c r="D5" s="63">
        <f>Tabela3[[#Totals],[VALOR TOTAL]]</f>
        <v>28362.600000000002</v>
      </c>
    </row>
    <row r="6" spans="3:4" ht="17.25" x14ac:dyDescent="0.35">
      <c r="C6" s="35" t="s">
        <v>89</v>
      </c>
      <c r="D6" s="61">
        <f>Tabela3[[#Totals],[VALOR JÁ PAGO]]</f>
        <v>19137.739999999998</v>
      </c>
    </row>
    <row r="7" spans="3:4" ht="17.25" x14ac:dyDescent="0.35">
      <c r="C7" s="62" t="s">
        <v>124</v>
      </c>
      <c r="D7" s="64">
        <f>Tabela3[[#Totals],[VALOR À PAGAR]]</f>
        <v>9224.86</v>
      </c>
    </row>
    <row r="8" spans="3:4" ht="41.25" customHeight="1" x14ac:dyDescent="0.25">
      <c r="C8" s="36" t="s">
        <v>131</v>
      </c>
      <c r="D8" s="78">
        <f>D4-D5</f>
        <v>21637.399999999998</v>
      </c>
    </row>
    <row r="9" spans="3:4" x14ac:dyDescent="0.25"/>
    <row r="10" spans="3:4" ht="17.25" x14ac:dyDescent="0.35">
      <c r="C10" s="65" t="s">
        <v>97</v>
      </c>
      <c r="D10" s="65"/>
    </row>
    <row r="11" spans="3:4" ht="16.5" x14ac:dyDescent="0.25">
      <c r="C11" s="66">
        <f>EXTRATO!A7</f>
        <v>0.56725200000000009</v>
      </c>
      <c r="D11" s="67"/>
    </row>
    <row r="12" spans="3:4" x14ac:dyDescent="0.25"/>
    <row r="13" spans="3:4" x14ac:dyDescent="0.25"/>
    <row r="14" spans="3:4" x14ac:dyDescent="0.25"/>
    <row r="15" spans="3:4" x14ac:dyDescent="0.25"/>
    <row r="16" spans="3:4" x14ac:dyDescent="0.25"/>
    <row r="17" s="60" customFormat="1" x14ac:dyDescent="0.25"/>
    <row r="18" s="60" customFormat="1" x14ac:dyDescent="0.25"/>
    <row r="19" s="60" customFormat="1" x14ac:dyDescent="0.25"/>
    <row r="20" s="60" customFormat="1" x14ac:dyDescent="0.25"/>
    <row r="21" s="60" customFormat="1" x14ac:dyDescent="0.25"/>
    <row r="22" s="60" customFormat="1" x14ac:dyDescent="0.25"/>
    <row r="23" s="60" customFormat="1" x14ac:dyDescent="0.25"/>
    <row r="24" s="60" customFormat="1" x14ac:dyDescent="0.25"/>
    <row r="25" s="60" customFormat="1" x14ac:dyDescent="0.25"/>
    <row r="26" s="60" customFormat="1" x14ac:dyDescent="0.25"/>
    <row r="27" s="60" customFormat="1" x14ac:dyDescent="0.25"/>
    <row r="28" s="60" customFormat="1" x14ac:dyDescent="0.25"/>
    <row r="29" s="60" customFormat="1" x14ac:dyDescent="0.25"/>
    <row r="30" s="60" customFormat="1" x14ac:dyDescent="0.25"/>
    <row r="31" s="60" customFormat="1" x14ac:dyDescent="0.25"/>
    <row r="32" s="60" customFormat="1" x14ac:dyDescent="0.25"/>
    <row r="33" s="60" customFormat="1" x14ac:dyDescent="0.25"/>
    <row r="34" s="60" customFormat="1" x14ac:dyDescent="0.25"/>
    <row r="35" s="60" customFormat="1" hidden="1" x14ac:dyDescent="0.25"/>
    <row r="36" s="60" customFormat="1" hidden="1" x14ac:dyDescent="0.25"/>
    <row r="37" s="60" customFormat="1" hidden="1" x14ac:dyDescent="0.25"/>
    <row r="38" s="60" customFormat="1" hidden="1" x14ac:dyDescent="0.25"/>
    <row r="39" s="60" customFormat="1" hidden="1" x14ac:dyDescent="0.25"/>
    <row r="40" s="60" customFormat="1" hidden="1" x14ac:dyDescent="0.25"/>
    <row r="41" s="60" customFormat="1" hidden="1" x14ac:dyDescent="0.25"/>
    <row r="42" s="60" customFormat="1" hidden="1" x14ac:dyDescent="0.25"/>
    <row r="43" s="60" customFormat="1" hidden="1" x14ac:dyDescent="0.25"/>
    <row r="44" s="60" customFormat="1" hidden="1" x14ac:dyDescent="0.25"/>
    <row r="45" s="60" customFormat="1" hidden="1" x14ac:dyDescent="0.25"/>
    <row r="46" s="60" customFormat="1" hidden="1" x14ac:dyDescent="0.25"/>
    <row r="47" s="60" customFormat="1" hidden="1" x14ac:dyDescent="0.25"/>
    <row r="48" s="60" customFormat="1" hidden="1" x14ac:dyDescent="0.25"/>
    <row r="49" s="60" customFormat="1" hidden="1" x14ac:dyDescent="0.25"/>
    <row r="50" s="60" customFormat="1" hidden="1" x14ac:dyDescent="0.25"/>
    <row r="51" s="60" customFormat="1" hidden="1" x14ac:dyDescent="0.25"/>
  </sheetData>
  <mergeCells count="2">
    <mergeCell ref="C10:D10"/>
    <mergeCell ref="C11:D11"/>
  </mergeCells>
  <conditionalFormatting sqref="C11">
    <cfRule type="dataBar" priority="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{43B203FE-3CCC-404E-936F-00C7E59352D3}</x14:id>
        </ext>
      </extLst>
    </cfRule>
    <cfRule type="cellIs" dxfId="0" priority="2" operator="greaterThan">
      <formula>1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B203FE-3CCC-404E-936F-00C7E59352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EXTRATO</vt:lpstr>
      <vt:lpstr>MENUS E ANALISES</vt:lpstr>
      <vt:lpstr>DETALHES</vt:lpstr>
      <vt:lpstr>DASHBOARS - ANÁLISES</vt:lpstr>
    </vt:vector>
  </TitlesOfParts>
  <Manager/>
  <Company>Caixa Economica Federal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Mayara Corassa</dc:creator>
  <cp:keywords/>
  <dc:description/>
  <cp:lastModifiedBy>Mayara Corassa</cp:lastModifiedBy>
  <cp:revision/>
  <dcterms:created xsi:type="dcterms:W3CDTF">2024-06-03T12:51:52Z</dcterms:created>
  <dcterms:modified xsi:type="dcterms:W3CDTF">2025-01-07T17:08:50Z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2024-06-03T13:05:59Z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a9a18fb9-6489-488b-9800-e16512b29959</vt:lpwstr>
  </property>
  <property fmtid="{D5CDD505-2E9C-101B-9397-08002B2CF9AE}" pid="8" name="MSIP_Label_fde7aacd-7cc4-4c31-9e6f-7ef306428f09_ContentBits">
    <vt:lpwstr>1</vt:lpwstr>
  </property>
</Properties>
</file>