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ts" sheetId="1" r:id="rId4"/>
    <sheet state="visible" name="Flight_cage_progress" sheetId="2" r:id="rId5"/>
    <sheet state="visible" name="Flight_cage" sheetId="3" r:id="rId6"/>
    <sheet state="visible" name="living_bats_2023" sheetId="4" r:id="rId7"/>
    <sheet state="visible" name="Exp02_progress" sheetId="5" r:id="rId8"/>
    <sheet state="visible" name="Exp02_groups" sheetId="6" r:id="rId9"/>
    <sheet state="visible" name="Exp02_interactions" sheetId="7" r:id="rId10"/>
    <sheet state="visible" name="Exp02_fasting_trials" sheetId="8" r:id="rId11"/>
    <sheet state="visible" name="Exp02_dyads" sheetId="9" r:id="rId12"/>
    <sheet state="visible" name="Exp01_summary" sheetId="10" r:id="rId13"/>
    <sheet state="visible" name="Exp01_progress" sheetId="11" r:id="rId14"/>
    <sheet state="visible" name="sickness_data" sheetId="12" r:id="rId15"/>
    <sheet state="visible" name="Exp01_small_cages" sheetId="13" r:id="rId16"/>
    <sheet state="visible" name="Exp01_fasting_trials" sheetId="14" r:id="rId17"/>
    <sheet state="visible" name="Exp01_interactions" sheetId="15" r:id="rId18"/>
    <sheet state="visible" name="Exp01_sampling_periods" sheetId="16" r:id="rId19"/>
    <sheet state="visible" name="Exp01_daily_notes" sheetId="17" r:id="rId20"/>
  </sheets>
  <definedNames/>
  <calcPr/>
</workbook>
</file>

<file path=xl/sharedStrings.xml><?xml version="1.0" encoding="utf-8"?>
<sst xmlns="http://schemas.openxmlformats.org/spreadsheetml/2006/main" count="36935" uniqueCount="2917">
  <si>
    <t>bat_name</t>
  </si>
  <si>
    <t>first_day_captive</t>
  </si>
  <si>
    <t>last_day_captive</t>
  </si>
  <si>
    <t>source</t>
  </si>
  <si>
    <t>group_ID</t>
  </si>
  <si>
    <t>right_bands</t>
  </si>
  <si>
    <t>left_bands</t>
  </si>
  <si>
    <t>band_combo</t>
  </si>
  <si>
    <t>formal_ID</t>
  </si>
  <si>
    <t>sex</t>
  </si>
  <si>
    <t>age_class</t>
  </si>
  <si>
    <t>forearm</t>
  </si>
  <si>
    <t>tibia</t>
  </si>
  <si>
    <t>mass</t>
  </si>
  <si>
    <t>mass_datetime</t>
  </si>
  <si>
    <t>new_band_combo</t>
  </si>
  <si>
    <t>new_formal_ID</t>
  </si>
  <si>
    <t>new_mass</t>
  </si>
  <si>
    <t>new_mass_datetime</t>
  </si>
  <si>
    <t>deceased_premerge</t>
  </si>
  <si>
    <t>notes</t>
  </si>
  <si>
    <t>alanis</t>
  </si>
  <si>
    <t>chorrera</t>
  </si>
  <si>
    <t>c</t>
  </si>
  <si>
    <t>D0769</t>
  </si>
  <si>
    <t>d</t>
  </si>
  <si>
    <t>cd</t>
  </si>
  <si>
    <t>F</t>
  </si>
  <si>
    <t>adult</t>
  </si>
  <si>
    <t>20221110_1400</t>
  </si>
  <si>
    <t>recaptured bat</t>
  </si>
  <si>
    <t>bea</t>
  </si>
  <si>
    <t>D0860</t>
  </si>
  <si>
    <t>D0172, D0173</t>
  </si>
  <si>
    <t>dldd</t>
  </si>
  <si>
    <t>cdldd</t>
  </si>
  <si>
    <t>20220207_0257</t>
  </si>
  <si>
    <t>cher</t>
  </si>
  <si>
    <t>D0853</t>
  </si>
  <si>
    <t>ld</t>
  </si>
  <si>
    <t>cld</t>
  </si>
  <si>
    <t>20220207_0145</t>
  </si>
  <si>
    <t>dolly</t>
  </si>
  <si>
    <t>D0174, D0859</t>
  </si>
  <si>
    <t>D0175</t>
  </si>
  <si>
    <t>ddld</t>
  </si>
  <si>
    <t>cddld</t>
  </si>
  <si>
    <t>20220207_0255</t>
  </si>
  <si>
    <t>edie</t>
  </si>
  <si>
    <t>X0324</t>
  </si>
  <si>
    <t>lx</t>
  </si>
  <si>
    <t>clx</t>
  </si>
  <si>
    <t>20220207_0122</t>
  </si>
  <si>
    <t>ly</t>
  </si>
  <si>
    <t>cly</t>
  </si>
  <si>
    <t>X</t>
  </si>
  <si>
    <t>deceased 20230306</t>
  </si>
  <si>
    <t>fergie</t>
  </si>
  <si>
    <t>X0325, D0855</t>
  </si>
  <si>
    <t>X0326</t>
  </si>
  <si>
    <t>xdlx</t>
  </si>
  <si>
    <t>cxdlx</t>
  </si>
  <si>
    <t>20220207_0155</t>
  </si>
  <si>
    <t>ydly</t>
  </si>
  <si>
    <t>cydly</t>
  </si>
  <si>
    <t>goose</t>
  </si>
  <si>
    <t>none</t>
  </si>
  <si>
    <t>cnone</t>
  </si>
  <si>
    <t>20220219_1015</t>
  </si>
  <si>
    <t>deceased 20221004</t>
  </si>
  <si>
    <t>helen</t>
  </si>
  <si>
    <t>D0158, D0159</t>
  </si>
  <si>
    <t>D0160, D0161</t>
  </si>
  <si>
    <t>ddldd</t>
  </si>
  <si>
    <t>cddldd</t>
  </si>
  <si>
    <t>ipsy</t>
  </si>
  <si>
    <t>D0162</t>
  </si>
  <si>
    <t>X0320</t>
  </si>
  <si>
    <t>dlx</t>
  </si>
  <si>
    <t>miscarriage 20220328; deceased 20220414</t>
  </si>
  <si>
    <t>judy</t>
  </si>
  <si>
    <t>D0163, D0164</t>
  </si>
  <si>
    <t>dd</t>
  </si>
  <si>
    <t>cdd</t>
  </si>
  <si>
    <t>koko</t>
  </si>
  <si>
    <t>D0165, D0166</t>
  </si>
  <si>
    <t>ldd</t>
  </si>
  <si>
    <t>cldd</t>
  </si>
  <si>
    <t>deceased 20220608 (likely died 1-2 days earlier)</t>
  </si>
  <si>
    <t>luna</t>
  </si>
  <si>
    <t>X0321</t>
  </si>
  <si>
    <t>x</t>
  </si>
  <si>
    <t>cx</t>
  </si>
  <si>
    <t>y</t>
  </si>
  <si>
    <t>cy</t>
  </si>
  <si>
    <t>manon</t>
  </si>
  <si>
    <t>X0322</t>
  </si>
  <si>
    <t>D0167</t>
  </si>
  <si>
    <t>xld</t>
  </si>
  <si>
    <t>cxld</t>
  </si>
  <si>
    <t>yld</t>
  </si>
  <si>
    <t>cyld</t>
  </si>
  <si>
    <t>nelly</t>
  </si>
  <si>
    <t>D0168</t>
  </si>
  <si>
    <t>D0169, X0323</t>
  </si>
  <si>
    <t>dldx</t>
  </si>
  <si>
    <t>cdldx</t>
  </si>
  <si>
    <t>dldy</t>
  </si>
  <si>
    <t>cdldy</t>
  </si>
  <si>
    <t>olive</t>
  </si>
  <si>
    <t>D0170</t>
  </si>
  <si>
    <t>D0171</t>
  </si>
  <si>
    <t>dld</t>
  </si>
  <si>
    <t>cdld</t>
  </si>
  <si>
    <t>deceased 20220823</t>
  </si>
  <si>
    <t>phoebe</t>
  </si>
  <si>
    <t>D0181, X0201</t>
  </si>
  <si>
    <t>dx</t>
  </si>
  <si>
    <t>cdx</t>
  </si>
  <si>
    <t>extra bat (bit Gerry); deceased 20220608 (likely died 1-2 days earlier)</t>
  </si>
  <si>
    <t>quinoa</t>
  </si>
  <si>
    <t>tole</t>
  </si>
  <si>
    <t>t</t>
  </si>
  <si>
    <t>X0983, D0861</t>
  </si>
  <si>
    <t>X0897</t>
  </si>
  <si>
    <t>txdlx</t>
  </si>
  <si>
    <t>20220212_1200</t>
  </si>
  <si>
    <t>wdlw</t>
  </si>
  <si>
    <t>twdlw</t>
  </si>
  <si>
    <t>20221110_1220</t>
  </si>
  <si>
    <t>20220214_changed X to nail polish</t>
  </si>
  <si>
    <t>rosa</t>
  </si>
  <si>
    <t>D0864, D0865</t>
  </si>
  <si>
    <t>tdd</t>
  </si>
  <si>
    <t>wd</t>
  </si>
  <si>
    <t>twd</t>
  </si>
  <si>
    <t>sandy</t>
  </si>
  <si>
    <t>X0896</t>
  </si>
  <si>
    <t>tx</t>
  </si>
  <si>
    <t>deceased 20220326</t>
  </si>
  <si>
    <t>tracy</t>
  </si>
  <si>
    <t>X0895</t>
  </si>
  <si>
    <t>D0866</t>
  </si>
  <si>
    <t>txld</t>
  </si>
  <si>
    <t>wlw</t>
  </si>
  <si>
    <t>twlw</t>
  </si>
  <si>
    <t>uilani</t>
  </si>
  <si>
    <t>D0867</t>
  </si>
  <si>
    <t>td</t>
  </si>
  <si>
    <t>w</t>
  </si>
  <si>
    <t>tw</t>
  </si>
  <si>
    <t>val</t>
  </si>
  <si>
    <t>X0898</t>
  </si>
  <si>
    <t>tlx</t>
  </si>
  <si>
    <t>lw</t>
  </si>
  <si>
    <t>tlw</t>
  </si>
  <si>
    <t>wendy</t>
  </si>
  <si>
    <t>D0868, D0869</t>
  </si>
  <si>
    <t>tldd</t>
  </si>
  <si>
    <t>left forearm previous injury; deceased 20220413</t>
  </si>
  <si>
    <t>xtina</t>
  </si>
  <si>
    <t>D0870, D0871</t>
  </si>
  <si>
    <t>D0872, D0873</t>
  </si>
  <si>
    <t>tddldd</t>
  </si>
  <si>
    <t>deceased 20220926</t>
  </si>
  <si>
    <t>yuki</t>
  </si>
  <si>
    <t>D0874</t>
  </si>
  <si>
    <t>tld</t>
  </si>
  <si>
    <t>deceased 20220612</t>
  </si>
  <si>
    <t>zula</t>
  </si>
  <si>
    <t>D0875</t>
  </si>
  <si>
    <t>D0876</t>
  </si>
  <si>
    <t>tdld</t>
  </si>
  <si>
    <t>wld</t>
  </si>
  <si>
    <t>twld</t>
  </si>
  <si>
    <t>apple</t>
  </si>
  <si>
    <t>D0877</t>
  </si>
  <si>
    <t>X0899</t>
  </si>
  <si>
    <t>tdlx</t>
  </si>
  <si>
    <t>deceased 20220723</t>
  </si>
  <si>
    <t>birdy</t>
  </si>
  <si>
    <t>D0878</t>
  </si>
  <si>
    <t>D0879, X0900</t>
  </si>
  <si>
    <t>tdldx</t>
  </si>
  <si>
    <t>deceased 20220409</t>
  </si>
  <si>
    <t>cara</t>
  </si>
  <si>
    <t>tnone</t>
  </si>
  <si>
    <t>deceased 20220325</t>
  </si>
  <si>
    <t>dory</t>
  </si>
  <si>
    <t>D0880, D0881</t>
  </si>
  <si>
    <t>D0882</t>
  </si>
  <si>
    <t>tddld</t>
  </si>
  <si>
    <t>wdld</t>
  </si>
  <si>
    <t>twdld</t>
  </si>
  <si>
    <t>elsie</t>
  </si>
  <si>
    <t>D0883</t>
  </si>
  <si>
    <t>D0884, D0885</t>
  </si>
  <si>
    <t>tdldd</t>
  </si>
  <si>
    <t>deceased 20220802</t>
  </si>
  <si>
    <t>fleur</t>
  </si>
  <si>
    <t>bayano</t>
  </si>
  <si>
    <t>b</t>
  </si>
  <si>
    <t>D0333, D0334</t>
  </si>
  <si>
    <t>bdd</t>
  </si>
  <si>
    <t>20220218_1100</t>
  </si>
  <si>
    <t>deceased 20220511</t>
  </si>
  <si>
    <t>gwen</t>
  </si>
  <si>
    <t>X0318</t>
  </si>
  <si>
    <t>blx</t>
  </si>
  <si>
    <t>deceased 20220304; given to MIDA for rabies testing</t>
  </si>
  <si>
    <t>hilda</t>
  </si>
  <si>
    <t>D0335</t>
  </si>
  <si>
    <t>D0336, D0337</t>
  </si>
  <si>
    <t>bdldd</t>
  </si>
  <si>
    <t>nldd</t>
  </si>
  <si>
    <t>bnldd</t>
  </si>
  <si>
    <t>20221110_1000</t>
  </si>
  <si>
    <t>isla</t>
  </si>
  <si>
    <t>X0316</t>
  </si>
  <si>
    <t>bx</t>
  </si>
  <si>
    <t>n</t>
  </si>
  <si>
    <t>bn</t>
  </si>
  <si>
    <t>jolene</t>
  </si>
  <si>
    <t>D0338</t>
  </si>
  <si>
    <t>D0339, X0317</t>
  </si>
  <si>
    <t>bdldx</t>
  </si>
  <si>
    <t>nldn</t>
  </si>
  <si>
    <t>bnldn</t>
  </si>
  <si>
    <t>deceased 20230311</t>
  </si>
  <si>
    <t>kamari</t>
  </si>
  <si>
    <t>D0151</t>
  </si>
  <si>
    <t>D0152</t>
  </si>
  <si>
    <t>bdld</t>
  </si>
  <si>
    <t>nld</t>
  </si>
  <si>
    <t>bnld</t>
  </si>
  <si>
    <t>lolita</t>
  </si>
  <si>
    <t>bnone</t>
  </si>
  <si>
    <t>juvenile</t>
  </si>
  <si>
    <t>deceased 20220305</t>
  </si>
  <si>
    <t>margot</t>
  </si>
  <si>
    <t>capira</t>
  </si>
  <si>
    <t>D0153</t>
  </si>
  <si>
    <t>bld</t>
  </si>
  <si>
    <t>deceased 20220602</t>
  </si>
  <si>
    <t>noori</t>
  </si>
  <si>
    <t>D0154, D0155</t>
  </si>
  <si>
    <t>D0156</t>
  </si>
  <si>
    <t>bddld</t>
  </si>
  <si>
    <t>deceased 20220510</t>
  </si>
  <si>
    <t>orisa</t>
  </si>
  <si>
    <t>D0157</t>
  </si>
  <si>
    <t>X0319</t>
  </si>
  <si>
    <t>bdlx</t>
  </si>
  <si>
    <t>deceased 20220416</t>
  </si>
  <si>
    <t>pearl</t>
  </si>
  <si>
    <t>D0179, D0178</t>
  </si>
  <si>
    <t>D0176, D0177</t>
  </si>
  <si>
    <t>bddldd</t>
  </si>
  <si>
    <t>ndldd</t>
  </si>
  <si>
    <t>bndldd</t>
  </si>
  <si>
    <t>deceased 20230321 (euthanized for necropsy)</t>
  </si>
  <si>
    <t>quen</t>
  </si>
  <si>
    <t>X0327</t>
  </si>
  <si>
    <t>D0180</t>
  </si>
  <si>
    <t>bxld</t>
  </si>
  <si>
    <t>nln</t>
  </si>
  <si>
    <t>bnln</t>
  </si>
  <si>
    <t>deceased 20230314</t>
  </si>
  <si>
    <t>raya</t>
  </si>
  <si>
    <t>X0328</t>
  </si>
  <si>
    <t>D0182, X0329</t>
  </si>
  <si>
    <t>bxdlx</t>
  </si>
  <si>
    <t>ndld</t>
  </si>
  <si>
    <t>bndld</t>
  </si>
  <si>
    <t>sade</t>
  </si>
  <si>
    <t>D0208, 0209</t>
  </si>
  <si>
    <t>bldd</t>
  </si>
  <si>
    <t>20220227_1825</t>
  </si>
  <si>
    <t>deceased 20220608</t>
  </si>
  <si>
    <t>captive.born</t>
  </si>
  <si>
    <t>p</t>
  </si>
  <si>
    <t>pup</t>
  </si>
  <si>
    <t>mother cddldd, deceased 20220507</t>
  </si>
  <si>
    <t>mother is bddld, adopted by bdldd; deceased 20221224</t>
  </si>
  <si>
    <t>M</t>
  </si>
  <si>
    <t>mother is bxld, deceased 20220627</t>
  </si>
  <si>
    <t>20220411?</t>
  </si>
  <si>
    <t>mother bld, deceased 20220606</t>
  </si>
  <si>
    <t>mother bx, deceased 20220809</t>
  </si>
  <si>
    <t>mother cddld</t>
  </si>
  <si>
    <t>mother cldd, deceased 20220605</t>
  </si>
  <si>
    <t>mother cdldx, deceased between 20220717 and 20220725</t>
  </si>
  <si>
    <t>mother cdldd, deceased 20220905</t>
  </si>
  <si>
    <t>mother tdldd; briefly adopted by cdld after tdldd died, deceased 20220804</t>
  </si>
  <si>
    <t>20220723?</t>
  </si>
  <si>
    <t>mother tddld</t>
  </si>
  <si>
    <t>20220727?</t>
  </si>
  <si>
    <t>mother cnone, deceased 20220731</t>
  </si>
  <si>
    <t>mother bdldx, deceased 20220827</t>
  </si>
  <si>
    <t>mother cdld, deceased 20220807</t>
  </si>
  <si>
    <t>mother tlx, deceased 20230414, euthanized for necropsy. had broken shoulder</t>
  </si>
  <si>
    <t>mother bdld; deceased 20230105</t>
  </si>
  <si>
    <t>mother bddldd, deceased ___</t>
  </si>
  <si>
    <t>mother cdd</t>
  </si>
  <si>
    <t>date</t>
  </si>
  <si>
    <t>hour</t>
  </si>
  <si>
    <t>camera</t>
  </si>
  <si>
    <t>scorer</t>
  </si>
  <si>
    <t>done?</t>
  </si>
  <si>
    <t>0000</t>
  </si>
  <si>
    <t>0400</t>
  </si>
  <si>
    <t>0800</t>
  </si>
  <si>
    <t>1200</t>
  </si>
  <si>
    <t>1600</t>
  </si>
  <si>
    <t>2000</t>
  </si>
  <si>
    <t>2200</t>
  </si>
  <si>
    <t>Guadalupe</t>
  </si>
  <si>
    <t>2:00</t>
  </si>
  <si>
    <t>Jorge</t>
  </si>
  <si>
    <t xml:space="preserve">Jorge </t>
  </si>
  <si>
    <t>2.00</t>
  </si>
  <si>
    <t>1900</t>
  </si>
  <si>
    <t>2100</t>
  </si>
  <si>
    <t>2101</t>
  </si>
  <si>
    <t>2102</t>
  </si>
  <si>
    <t>2103</t>
  </si>
  <si>
    <t>2104</t>
  </si>
  <si>
    <t>2105</t>
  </si>
  <si>
    <t>2106</t>
  </si>
  <si>
    <t>2107</t>
  </si>
  <si>
    <t>2108</t>
  </si>
  <si>
    <t>2109</t>
  </si>
  <si>
    <t>2110</t>
  </si>
  <si>
    <t>2111</t>
  </si>
  <si>
    <t>file.name</t>
  </si>
  <si>
    <t>year</t>
  </si>
  <si>
    <t>month</t>
  </si>
  <si>
    <t>day</t>
  </si>
  <si>
    <t>group</t>
  </si>
  <si>
    <t>actor</t>
  </si>
  <si>
    <t>receiver</t>
  </si>
  <si>
    <t>behavior</t>
  </si>
  <si>
    <t>h.start</t>
  </si>
  <si>
    <t>min.start</t>
  </si>
  <si>
    <t>sec.start</t>
  </si>
  <si>
    <t>h.end</t>
  </si>
  <si>
    <t>min.end</t>
  </si>
  <si>
    <t>sec.end</t>
  </si>
  <si>
    <t>duration</t>
  </si>
  <si>
    <t>N863A6_ch1</t>
  </si>
  <si>
    <t>Chorrera</t>
  </si>
  <si>
    <t>CDD</t>
  </si>
  <si>
    <t>juvenil</t>
  </si>
  <si>
    <t>m</t>
  </si>
  <si>
    <t>g</t>
  </si>
  <si>
    <t>N863A6_ch2</t>
  </si>
  <si>
    <t>no interaction</t>
  </si>
  <si>
    <t>N863A6_ch3</t>
  </si>
  <si>
    <t>N863A6_ch4</t>
  </si>
  <si>
    <t>N863A6_ch5</t>
  </si>
  <si>
    <t>Tolé</t>
  </si>
  <si>
    <t>TLW</t>
  </si>
  <si>
    <t>several</t>
  </si>
  <si>
    <t>(g)(m)</t>
  </si>
  <si>
    <t>lots of interaction</t>
  </si>
  <si>
    <t>TWLD</t>
  </si>
  <si>
    <t>N863A6_ch6</t>
  </si>
  <si>
    <t>no bats</t>
  </si>
  <si>
    <t>N863A6_ch7</t>
  </si>
  <si>
    <t>N863A6_ch8</t>
  </si>
  <si>
    <t>N863A6_ch9</t>
  </si>
  <si>
    <t>Bayano</t>
  </si>
  <si>
    <t>N863A6_ch10</t>
  </si>
  <si>
    <t>N863A6_ch11</t>
  </si>
  <si>
    <t>N863A6_ch12</t>
  </si>
  <si>
    <t>N863A6_ch1_main_20230314020000_20230314030000</t>
  </si>
  <si>
    <t>Only one bat was prowling near the camera for a short time.</t>
  </si>
  <si>
    <t>N863A6_ch2_main_20230314020000_20230314030000</t>
  </si>
  <si>
    <t>none of them landed in the camera</t>
  </si>
  <si>
    <t>N863A6_ch3_main_20230314020000_20230314030000</t>
  </si>
  <si>
    <t>N863A6_ch4_main_20230314020000_20230314030000</t>
  </si>
  <si>
    <t>N863A6_ch6_main_20230314020000_20230314030000</t>
  </si>
  <si>
    <t>N863A6_ch7_main_20230314020000_20230314030000</t>
  </si>
  <si>
    <t>N863A6_ch8_main_20230314020000_20230314030000</t>
  </si>
  <si>
    <t>N863A6_ch9_main_20230314020000_20230314030000</t>
  </si>
  <si>
    <t>N863A6_ch10_main_20230314020000_20230314030</t>
  </si>
  <si>
    <t>N863A6_ch11_main_20230314020000_20230314030</t>
  </si>
  <si>
    <t>N863A6_ch12_main_20230314020000_20230314030000.mp4</t>
  </si>
  <si>
    <t>BN</t>
  </si>
  <si>
    <t>own interaction, the rest of the group along with brief individual iterations.</t>
  </si>
  <si>
    <t>No interaction, few bats on camera.</t>
  </si>
  <si>
    <t>N863A6_ch2_main_20230315020000_20230315030000.mp4</t>
  </si>
  <si>
    <t>N863A6_ch3_main_20230315020000_20230315030000.mp4</t>
  </si>
  <si>
    <t>N863A6_ch4_main_20230315020000_20230315030000.mp4</t>
  </si>
  <si>
    <t>N863A6_ch5_main_20230315020000_20230315030000.mp4</t>
  </si>
  <si>
    <t>N863A6_ch6_main_20230315020000_20230315030000.mp4</t>
  </si>
  <si>
    <t>N863A6_ch7_main_20230315020000_20230315030000.mp4</t>
  </si>
  <si>
    <t>N863A6_ch8_main_20230315020000_20230315030000.mp4</t>
  </si>
  <si>
    <t>N863A6_ch9_main_20230315020000_20230315030000.mp4</t>
  </si>
  <si>
    <t>N863A6_ch10_main_20230315020000_20230315030000.mp4</t>
  </si>
  <si>
    <t>N863A6_ch11_main_20230315020000_20230315030000.mp4</t>
  </si>
  <si>
    <t>N863A6_ch12_main_20230315020000_20230315030000.mp4</t>
  </si>
  <si>
    <t>TWDLD</t>
  </si>
  <si>
    <t>own interaction</t>
  </si>
  <si>
    <t xml:space="preserve">N863A6_ch1 </t>
  </si>
  <si>
    <t>some bats on camera, no interaction.</t>
  </si>
  <si>
    <t>N863A6_ch1_main_20230316020000_20230316030000.mp4</t>
  </si>
  <si>
    <t>N863A6_ch2_main_20230316020000_20230316030000.mp4</t>
  </si>
  <si>
    <t>N863A6_ch3_main_20230316020000_20230316030000.mp4</t>
  </si>
  <si>
    <t>N863A6_ch4_main_20230316020000_20230316030000.mp4</t>
  </si>
  <si>
    <t>N863A6_ch5_main_20230316020000_20230316030000.mp4</t>
  </si>
  <si>
    <t xml:space="preserve">N863A6_ch6_main_20230316020000_20230316030000.mp4 </t>
  </si>
  <si>
    <t>N863A6_ch7_main_20230316020000_20230316030000.mp4</t>
  </si>
  <si>
    <t>N863A6_ch8_main_20230316020000_20230316030000.mp4</t>
  </si>
  <si>
    <t>N863A6_ch9_main_20230316020000_20230316030000.mp4</t>
  </si>
  <si>
    <t>N863A6_ch10_main_20230316020000_20230316030000.mp4</t>
  </si>
  <si>
    <t>N863A6_ch11_main_20230316020000_20230316030000.mp4</t>
  </si>
  <si>
    <t>N863A6_ch12_main_20230316020000_20230316030001.mp4</t>
  </si>
  <si>
    <t>CDDLD</t>
  </si>
  <si>
    <t>Juvenil</t>
  </si>
  <si>
    <t>rejection?</t>
  </si>
  <si>
    <t>¿Some kind of rejection by the youth?</t>
  </si>
  <si>
    <t>TW</t>
  </si>
  <si>
    <t>N863A6_ch1_main_20230317020000_20230317030000.mp4</t>
  </si>
  <si>
    <t>N863A6_ch2_main_20230317020000_20230317030000.mp4</t>
  </si>
  <si>
    <t>N863A6_ch3_main_20230317020000_20230317030000.mp4</t>
  </si>
  <si>
    <t xml:space="preserve">N863A6_ch4_main_20230317020000_20230317030000.mp4 </t>
  </si>
  <si>
    <t>N863A6_ch5_main_20230317020000_20230317030000.mp4</t>
  </si>
  <si>
    <t>N863A6_ch6_main_20230317020000_20230317030000.mp4</t>
  </si>
  <si>
    <t>N863A6_ch7_main_20230317020000_20230317030000.mp4</t>
  </si>
  <si>
    <t>N863A6_ch8_main_20230317020000_20230317030000.mp4</t>
  </si>
  <si>
    <t>N863A6_ch9_main_20230317020000_20230317030000.mp4</t>
  </si>
  <si>
    <t>N863A6_ch10_main_20230317020000_20230317030000.mp4</t>
  </si>
  <si>
    <t>N863A6_ch11_main_20230317020000_20230317030000.mp4</t>
  </si>
  <si>
    <t>N863A6_ch12_main_20230317020000_20230317030000.mp4</t>
  </si>
  <si>
    <t>N863A6_ch1_main_20230318020000_20230318030000.mp4</t>
  </si>
  <si>
    <t>N863A6_ch2_main_20230318020000_20230318030000.mp4</t>
  </si>
  <si>
    <t>N863A6_ch3_main_20230318020000_20230318030000.mp4</t>
  </si>
  <si>
    <t>N863A6_ch4_main_20230318020000_20230318030000.mp4</t>
  </si>
  <si>
    <t>N863A6_ch6_main_20230318020000_20230318030000.mp4</t>
  </si>
  <si>
    <t>N863A6_ch7_main_20230318020000_20230318030000</t>
  </si>
  <si>
    <t>N863A6_ch8_main_20230318020000_20230318030000</t>
  </si>
  <si>
    <t>N863A6_ch9_main_20230318020000_20230318030000</t>
  </si>
  <si>
    <t>N863A6_ch10_main_20230318020000_20230318030000.mp4</t>
  </si>
  <si>
    <t>N863A6_ch11_main_20230318020000_20230318030000</t>
  </si>
  <si>
    <t>N863A6_ch12_main_20230318020000_20230318030000</t>
  </si>
  <si>
    <t>short interactions</t>
  </si>
  <si>
    <t>female with strange behavior towards a Juvenile.</t>
  </si>
  <si>
    <t>N863A6_ch1_main_20230319020000_20230319030000</t>
  </si>
  <si>
    <t>N863A6_ch2_main_20230319020000_20230319030000</t>
  </si>
  <si>
    <t>N863A6_ch3_main_20230319020000_20230319030000</t>
  </si>
  <si>
    <t>N863A6_ch4_main_20230319020000_20230319030000</t>
  </si>
  <si>
    <t>N863A6_ch5_main_20230319020000_20230319030000</t>
  </si>
  <si>
    <t>N863A6_ch6_main_20230319020000_20230319030000</t>
  </si>
  <si>
    <t>N863A6_ch7_main_20230319020000_20230319030000</t>
  </si>
  <si>
    <t>N863A6_ch8_main_20230319020000_20230319030000</t>
  </si>
  <si>
    <t>N863A6_ch9_main_20230319020000_20230319030000</t>
  </si>
  <si>
    <t>N863A6_ch10_main_20230319020000_20230319030000</t>
  </si>
  <si>
    <t>N863A6_ch11_main_20230319020000_20230319030000</t>
  </si>
  <si>
    <t>N863A6_ch12_main_20230319020000_20230319030000</t>
  </si>
  <si>
    <t>N863A6_ch1 901</t>
  </si>
  <si>
    <t>N863A6_ch1 000</t>
  </si>
  <si>
    <t>no interaction, only three bats on camera but at different times.</t>
  </si>
  <si>
    <t>N863A6_ch2 902</t>
  </si>
  <si>
    <t>no interaction, only two bats on camera but at different times.</t>
  </si>
  <si>
    <t>N863A6_ch2 000</t>
  </si>
  <si>
    <t>N863A6_ch3 903</t>
  </si>
  <si>
    <t>N863A6_ch3 000</t>
  </si>
  <si>
    <t>N863A6_ch4 904</t>
  </si>
  <si>
    <t>N863A6_ch4 000</t>
  </si>
  <si>
    <t>just a bat, no interaction</t>
  </si>
  <si>
    <t>N863A6_ch5 905</t>
  </si>
  <si>
    <t>TLW breaks away from the group to pee, then returns. (22:04:35)</t>
  </si>
  <si>
    <t>N863A6_ch5 000</t>
  </si>
  <si>
    <t>TWDLD breaks away from the group to pee, then returns. (22:14:04)</t>
  </si>
  <si>
    <t>N863A6_ch6 906</t>
  </si>
  <si>
    <t>N863A6_ch6 000</t>
  </si>
  <si>
    <t>N863A6_ch7 907</t>
  </si>
  <si>
    <t>N863A6_ch7 000</t>
  </si>
  <si>
    <t>N863A6_ch8 908</t>
  </si>
  <si>
    <t>N863A6_ch8 000</t>
  </si>
  <si>
    <t>N863A6_ch9 909</t>
  </si>
  <si>
    <t>Bayno</t>
  </si>
  <si>
    <t>Just a bat in the chamber</t>
  </si>
  <si>
    <t>N863A6_ch9 000</t>
  </si>
  <si>
    <t>N863A6_ch10 910</t>
  </si>
  <si>
    <t>N863A6_ch10 000</t>
  </si>
  <si>
    <t>N863A6_ch11 911</t>
  </si>
  <si>
    <t>N863A6_ch11 000</t>
  </si>
  <si>
    <t>N863A6_ch12 912</t>
  </si>
  <si>
    <t>N863A6_ch12 000</t>
  </si>
  <si>
    <t>N863A6_ch1_main_20230320020000_20230320030000</t>
  </si>
  <si>
    <t>N863A6_ch2_main_20230320020000_20230320030000</t>
  </si>
  <si>
    <t>N863A6_ch3_main_20230320020000_20230320030000</t>
  </si>
  <si>
    <t>N863A6_ch4_main_20230320020000_20230320030000</t>
  </si>
  <si>
    <t>N863A6_ch6_main_20230320020000_20230320030000</t>
  </si>
  <si>
    <t>N863A6_ch7_main_20230320020000_20230320030000</t>
  </si>
  <si>
    <t>N863A6_ch8_main_20230320020000_20230320030000</t>
  </si>
  <si>
    <t>N863A6_ch9_main_20230320020000_20230320030000</t>
  </si>
  <si>
    <t>N863A6_ch10_main_20230320020000_20230320030000</t>
  </si>
  <si>
    <t>N863A6_ch11_main_20230320020000_20230320030000</t>
  </si>
  <si>
    <t>N863A6_ch12_main_20230320020000_20230320030000</t>
  </si>
  <si>
    <t>no bat on camera</t>
  </si>
  <si>
    <t>just these bats on the camera, none interact.CDLDD, CYLD, CDLDX, CXLD</t>
  </si>
  <si>
    <t>just a bat in the chamber, CYLD</t>
  </si>
  <si>
    <t>just a bat in the chamber, CDD</t>
  </si>
  <si>
    <t>cluster</t>
  </si>
  <si>
    <t>grouped in constant movement.</t>
  </si>
  <si>
    <t>22:39:00 part of the group together</t>
  </si>
  <si>
    <t>no bat</t>
  </si>
  <si>
    <t>only three bats, no interaction.</t>
  </si>
  <si>
    <t>N863A6_ch1_main_20230321020000_20230321030000</t>
  </si>
  <si>
    <t>N863A6_ch2_main_20230321020000_20230321030000</t>
  </si>
  <si>
    <t>N863A6_ch3_main_20230321020000_20230321030000</t>
  </si>
  <si>
    <t>N863A6_ch4_main_20230321020000_20230321030000</t>
  </si>
  <si>
    <t>N863A6_ch6_main_20230321020000_20230321030000</t>
  </si>
  <si>
    <t>N863A6_ch7_main_20230321020000_20230321030000</t>
  </si>
  <si>
    <t>N863A6_ch8_main_20230321020000_20230321030000</t>
  </si>
  <si>
    <t>N863A6_ch9_main_20230321020000_20230321030000</t>
  </si>
  <si>
    <t>N863A6_ch10_main_20230321020000_20230321030000</t>
  </si>
  <si>
    <t>N863A6_ch11_main_20230321020000_20230321030000</t>
  </si>
  <si>
    <t>N863A6_ch12_main_20230321020000_20230321030000</t>
  </si>
  <si>
    <t>Only CYLD on camera, without interaction.</t>
  </si>
  <si>
    <t>Only CDDLDD, CYLD on camera, without interaction.</t>
  </si>
  <si>
    <t>TWD</t>
  </si>
  <si>
    <t>Only two bats on camera, their bands don't look very good, no interaction.</t>
  </si>
  <si>
    <t>just a bats on camera.</t>
  </si>
  <si>
    <t>Only TW, TWD on camera.</t>
  </si>
  <si>
    <t>Only BNLD on camera.</t>
  </si>
  <si>
    <t>Only BN, BNLN in camera</t>
  </si>
  <si>
    <t>Only BN, BNLB on camera</t>
  </si>
  <si>
    <t>N863A6_ch1_main_20230322020000_20230322030000</t>
  </si>
  <si>
    <t>N863A6_ch2_main_20230322020000_20230322030000</t>
  </si>
  <si>
    <t>N863A6_ch3_main_20230322020000_20230322030000</t>
  </si>
  <si>
    <t>N863A6_ch4_main_20230322020000_20230322030000</t>
  </si>
  <si>
    <t>N863A6_ch6_main_20230322020000_20230322030000</t>
  </si>
  <si>
    <t>N863A6_ch7_main_20230322020000_20230322030000</t>
  </si>
  <si>
    <t>N863A6_ch8_main_20230322020000_20230322030000</t>
  </si>
  <si>
    <t>N863A6_ch9_main_20230322020000_20230322030000</t>
  </si>
  <si>
    <t>N863A6_ch10_main_20230322020000_20230322030000</t>
  </si>
  <si>
    <t>N863A6_ch11_main_20230322020000_20230322030000</t>
  </si>
  <si>
    <t>N863A6_ch12_main_20230322020000_20230322030000</t>
  </si>
  <si>
    <t>Only CDD, Juvenil,  on camera</t>
  </si>
  <si>
    <t>Only CDLDD, CXLD, CLD, CD, CDDLD  on camera, no interaction.</t>
  </si>
  <si>
    <t>no interaction but some moving bats.</t>
  </si>
  <si>
    <t>CYDLY</t>
  </si>
  <si>
    <t>many interacting</t>
  </si>
  <si>
    <t>a juvenile takes the urine of CDD</t>
  </si>
  <si>
    <t>CYDLD</t>
  </si>
  <si>
    <t>CDDLDD</t>
  </si>
  <si>
    <t>various individual and group interaction.</t>
  </si>
  <si>
    <t>N863A6_ch2_main_20230323020000_20230323030000</t>
  </si>
  <si>
    <t>N863A6_ch3_main_20230323020000_20230323030000</t>
  </si>
  <si>
    <t>N863A6_ch4_main_20230323020000_20230323030000</t>
  </si>
  <si>
    <t>N863A6_ch5_main_20230323020000_20230323030000</t>
  </si>
  <si>
    <t>N863A6_ch6_main_20230323020000_20230323030000</t>
  </si>
  <si>
    <t>N863A6_ch7_main_20230323020000_20230323030000</t>
  </si>
  <si>
    <t>N863A6_ch8_main_20230323020000_20230323030000</t>
  </si>
  <si>
    <t>N863A6_ch9_main_20230323020000_20230323030000</t>
  </si>
  <si>
    <t>N863A6_ch10_main_20230323020000_20230323030000</t>
  </si>
  <si>
    <t>N863A6_ch11_main_20230323020000_20230323030000</t>
  </si>
  <si>
    <t>N863A6_ch12_main_20230323020000_20230323030000</t>
  </si>
  <si>
    <t>N863A6_ch1_main_20230324020000_20230324030000</t>
  </si>
  <si>
    <t>N863A6_ch2_main_20230324020000_20230324030000</t>
  </si>
  <si>
    <t>N863A6_ch3_main_20230324020000_20230324030000</t>
  </si>
  <si>
    <t>N863A6_ch4_main_20230324020000_20230324030000</t>
  </si>
  <si>
    <t>N863A6_ch6_main_20230324020000_20230324030000</t>
  </si>
  <si>
    <t>N863A6_ch7_main_20230324020000_20230324030000</t>
  </si>
  <si>
    <t>N863A6_ch8_main_20230324020000_20230324030000</t>
  </si>
  <si>
    <t>N863A6_ch9_main_20230324020000_20230324030000</t>
  </si>
  <si>
    <t>N863A6_ch10_main_20230324020000_20230324030000</t>
  </si>
  <si>
    <t>N863A6_ch11_main_20230324020000_20230324030000</t>
  </si>
  <si>
    <t>N863A6_ch12_main_20230324020000_20230324030000</t>
  </si>
  <si>
    <t>N863A6_ch1_main_20230325020000_20230325030000</t>
  </si>
  <si>
    <t>N863A6_ch2_main_20230325020000_20230325030000</t>
  </si>
  <si>
    <t>N863A6_ch3_main_20230325020000_20230325030000</t>
  </si>
  <si>
    <t>N863A6_ch4_main_20230325020000_20230325030000</t>
  </si>
  <si>
    <t>N863A6_ch6_main_20230325020000_20230325030000</t>
  </si>
  <si>
    <t>N863A6_ch7_main_20230325020000_20230325030000</t>
  </si>
  <si>
    <t>N863A6_ch8_main_20230325020000_20230325030000</t>
  </si>
  <si>
    <t>N863A6_ch9_main_20230325020000_20230325030000</t>
  </si>
  <si>
    <t>N863A6_ch10_main_20230325020000_20230325030000</t>
  </si>
  <si>
    <t>N863A6_ch11_main_20230325020000_20230325030001</t>
  </si>
  <si>
    <t>N863A6_ch12_main_20230325020000_20230325030001</t>
  </si>
  <si>
    <t>N863A6_ch1_main_20230326020000_20230326030000</t>
  </si>
  <si>
    <t>N863A6_ch2_main_20230326020000_20230326030000</t>
  </si>
  <si>
    <t>N863A6_ch3_main_20230326020000_20230326030000</t>
  </si>
  <si>
    <t>N863A6_ch4_main_20230326020000_20230326030000</t>
  </si>
  <si>
    <t>N863A6_ch5_main_20230326020000_20230326030000</t>
  </si>
  <si>
    <t>N863A6_ch6_main_20230326020000_20230326030000</t>
  </si>
  <si>
    <t>N863A6_ch7_main_20230326020000_20230326030000</t>
  </si>
  <si>
    <t>N863A6_ch8_main_20230326020000_20230326030000</t>
  </si>
  <si>
    <t>N863A6_ch9_main_20230326020000_20230326030000</t>
  </si>
  <si>
    <t>N863A6_ch10_main_20230326020000_20230326030000</t>
  </si>
  <si>
    <t>N863A6_ch11_main_20230326020000_20230326030001</t>
  </si>
  <si>
    <t>N863A6_ch12_main_20230326020000_20230326030001</t>
  </si>
  <si>
    <t>N863A6_ch1_main_20230327020000_20230327030000</t>
  </si>
  <si>
    <t>N863A6_ch2_main_20230327020000_20230327030000</t>
  </si>
  <si>
    <t>N863A6_ch3_main_20230327020000_20230327030000</t>
  </si>
  <si>
    <t>N863A6_ch4_main_20230327020000_20230327030000</t>
  </si>
  <si>
    <t>N863A6_ch6_main_20230327020000_20230327030000</t>
  </si>
  <si>
    <t>N863A6_ch7_main_20230327020000_20230327030000</t>
  </si>
  <si>
    <t>N863A6_ch8_main_20230327020000_20230327030000</t>
  </si>
  <si>
    <t>N863A6_ch9_main_20230327020000_20230327030000</t>
  </si>
  <si>
    <t>N863A6_ch10_main_20230327020000_20230327030000</t>
  </si>
  <si>
    <t>N863A6_ch11_main_20230327020000_20230327030000</t>
  </si>
  <si>
    <t>N863A6_ch12_main_20230327020000_20230327030000</t>
  </si>
  <si>
    <t>N863A6_ch1_main_20230328020000_20230328030000</t>
  </si>
  <si>
    <t>N863A6_ch2_main_20230328020000_20230328030000</t>
  </si>
  <si>
    <t>N863A6_ch3_main_20230328020000_20230328030000</t>
  </si>
  <si>
    <t>N863A6_ch4_main_20230328020000_20230328030000</t>
  </si>
  <si>
    <t>N863A6_ch6_main_20230328020000_20230328030000</t>
  </si>
  <si>
    <t>N863A6_ch7_main_20230328020000_20230328030000</t>
  </si>
  <si>
    <t>N863A6_ch8_main_20230328020000_20230328030000</t>
  </si>
  <si>
    <t>N863A6_ch9_main_20230328020000_20230328030000</t>
  </si>
  <si>
    <t>N863A6_ch10_main_20230328020000_20230328030000</t>
  </si>
  <si>
    <t>N863A6_ch11_main_20230328020000_20230328030000</t>
  </si>
  <si>
    <t>N863A6_ch12_main_20230328020000_20230328030001</t>
  </si>
  <si>
    <t>N863A6_ch1_main_20230329020000_20230329030000</t>
  </si>
  <si>
    <t>N863A6_ch2_main_20230329020000_20230329030000</t>
  </si>
  <si>
    <t>N863A6_ch3_main_20230329020000_20230329030000</t>
  </si>
  <si>
    <t>N863A6_ch4_main_20230329020000_20230329030000</t>
  </si>
  <si>
    <t>N863A6_ch5_main_20230329020000_20230329030000</t>
  </si>
  <si>
    <t>N863A6_ch6_main_20230329020000_20230329030000</t>
  </si>
  <si>
    <t>N863A6_ch7_main_20230329020000_20230329030000</t>
  </si>
  <si>
    <t>N863A6_ch9_main_20230329020000_20230329030000</t>
  </si>
  <si>
    <t>N863A6_ch10_main_20230329020000_20230329030000</t>
  </si>
  <si>
    <t>N863A6_ch11_main_20230329020000_20230329030000</t>
  </si>
  <si>
    <t>N863A6_ch12_main_20230329020000_20230329030000</t>
  </si>
  <si>
    <t>N863A6_ch1_main_20230330020000_20230330030000</t>
  </si>
  <si>
    <t>N863A6_ch2_main_20230330020000_20230330030000</t>
  </si>
  <si>
    <t>N863A6_ch3_main_20230330020000_20230330030000</t>
  </si>
  <si>
    <t>N863A6_ch4_main_20230330020000_20230330030000</t>
  </si>
  <si>
    <t>N863A6_ch6_main_20230330020000_20230330030000</t>
  </si>
  <si>
    <t>N863A6_ch7_main_20230330020000_20230330030000</t>
  </si>
  <si>
    <t>N863A6_ch8_main_20230330020000_20230330030000</t>
  </si>
  <si>
    <t>N863A6_ch9_main_20230330020000_20230330030000</t>
  </si>
  <si>
    <t>N863A6_ch10_main_20230330020000_20230330030000</t>
  </si>
  <si>
    <t>N863A6_ch11_main_20230330020000_20230330030000</t>
  </si>
  <si>
    <t>N863A6_ch12_main_20230330020000_20230330030000</t>
  </si>
  <si>
    <t>N863A6_ch1_main_20230331020000_20230331030000</t>
  </si>
  <si>
    <t>N863A6_ch2_main_20230331020000_20230331030000</t>
  </si>
  <si>
    <t>N863A6_ch3_main_20230331020000_20230331030000</t>
  </si>
  <si>
    <t>N863A6_ch4_main_20230331020000_20230331030000</t>
  </si>
  <si>
    <t>N863A6_ch6_main_20230331020000_20230331030000</t>
  </si>
  <si>
    <t>N863A6_ch7_main_20230331020000_20230331030000</t>
  </si>
  <si>
    <t>N863A6_ch8_main_20230331020000_20230331030000</t>
  </si>
  <si>
    <t>N863A6_ch9_main_20230331020000_20230331030000</t>
  </si>
  <si>
    <t>N863A6_ch10_main_20230331020000_20230331030000</t>
  </si>
  <si>
    <t>N863A6_ch11_main_20230331020000_20230331030000</t>
  </si>
  <si>
    <t>N863A6_ch12_main_20230331020000_20230331030000</t>
  </si>
  <si>
    <t xml:space="preserve">TWD </t>
  </si>
  <si>
    <t>N863A6_ch1_main_20230401020000_20230401030000</t>
  </si>
  <si>
    <t>N863A6_ch2_main_20230401020000_20230401030000</t>
  </si>
  <si>
    <t>N863A6_ch3_main_20230401020000_20230401030000</t>
  </si>
  <si>
    <t>N863A6_ch4_main_20230401020000_20230401030000</t>
  </si>
  <si>
    <t>N863A6_ch6_main_20230401020000_20230401030000</t>
  </si>
  <si>
    <t>N863A6_ch7_main_20230401020000_20230401030000</t>
  </si>
  <si>
    <t>N863A6_ch8_main_20230401020000_20230401030000</t>
  </si>
  <si>
    <t>N863A6_ch9_main_20230401020000_20230401030000</t>
  </si>
  <si>
    <t>N863A6_ch10_main_20230401020000_20230401030000</t>
  </si>
  <si>
    <t>N863A6_ch11_main_20230401020000_20230401030000</t>
  </si>
  <si>
    <t>N863A6_ch12_main_20230401020000_20230401030000</t>
  </si>
  <si>
    <t>N863A6_ch2_main_20230402020000_20230402030000</t>
  </si>
  <si>
    <t>N863A6_ch3_main_20230402020000_20230402030000</t>
  </si>
  <si>
    <t>N863A6_ch4_main_20230402020000_20230402030000</t>
  </si>
  <si>
    <t>N863A6_ch6_main_20230402020000_20230402030000</t>
  </si>
  <si>
    <t>N863A6_ch7_main_20230402020000_20230402030000</t>
  </si>
  <si>
    <t>N863A6_ch8_main_20230402020000_20230402030000</t>
  </si>
  <si>
    <t>N863A6_ch9_main_20230402020000_20230402030000</t>
  </si>
  <si>
    <t>N863A6_ch10_main_20230402020000_20230402030000</t>
  </si>
  <si>
    <t>N863A6_ch11_main_20230402020000_20230402030000</t>
  </si>
  <si>
    <t>N863A6_ch12_main_20230402020000_20230402030000</t>
  </si>
  <si>
    <t>N863A6_ch1_main_20230403020000_20230403030000</t>
  </si>
  <si>
    <t>N863A6_ch2_main_20230403020000_20230403030000</t>
  </si>
  <si>
    <t>N863A6_ch3_main_20230403020000_20230403030000</t>
  </si>
  <si>
    <t>N863A6_ch4_main_20230403020000_20230403030000</t>
  </si>
  <si>
    <t>N863A6_ch6_main_20230403020000_20230403030000</t>
  </si>
  <si>
    <t>N863A6_ch7_main_20230403020000_20230403030000</t>
  </si>
  <si>
    <t>N863A6_ch8_main_20230403020000_20230403030000</t>
  </si>
  <si>
    <t>N863A6_ch9_main_20230403020000_20230403030000</t>
  </si>
  <si>
    <t>N863A6_ch10_main_20230403020000_20230403030000</t>
  </si>
  <si>
    <t>N863A6_ch11_main_20230403020000_20230403030000</t>
  </si>
  <si>
    <t>N863A6_ch12_main_20230403020000_20230403030000</t>
  </si>
  <si>
    <t>N863A6_ch1_main_20230404020000_20230404030000</t>
  </si>
  <si>
    <t>N863A6_ch2_main_20230404020000_20230404030000</t>
  </si>
  <si>
    <t>N863A6_ch3_main_20230404020000_20230404030000</t>
  </si>
  <si>
    <t>N863A6_ch4_main_20230404020000_20230404030000</t>
  </si>
  <si>
    <t>N863A6_ch6_main_20230404020000_20230404030000</t>
  </si>
  <si>
    <t>N863A6_ch7_main_20230404020000_20230404030000</t>
  </si>
  <si>
    <t>N863A6_ch8_main_20230404020000_20230404030000</t>
  </si>
  <si>
    <t>N863A6_ch9_main_20230404020000_20230404030000</t>
  </si>
  <si>
    <t>N863A6_ch10_main_20230404020000_20230404030000</t>
  </si>
  <si>
    <t>N863A6_ch11_main_20230404020000_20230404030000</t>
  </si>
  <si>
    <t>N863A6_ch12_main_20230404020000_20230404030000</t>
  </si>
  <si>
    <t>N863A6_ch1_main_20230405020000_20230405030000</t>
  </si>
  <si>
    <t>N863A6_ch2_main_20230405020000_20230405030000</t>
  </si>
  <si>
    <t>N863A6_ch3_main_20230405020000_20230405030000</t>
  </si>
  <si>
    <t>N863A6_ch4_main_20230405020000_20230405030000</t>
  </si>
  <si>
    <t>N863A6_ch5_main_20230405020000_20230405030000</t>
  </si>
  <si>
    <t>N863A6_ch6_main_20230405020000_20230405030000</t>
  </si>
  <si>
    <t>N863A6_ch7_main_20230405020000_20230405030000</t>
  </si>
  <si>
    <t>N863A6_ch8_main_20230405020000_20230405030000</t>
  </si>
  <si>
    <t>N863A6_ch9_main_20230405020000_20230405030000</t>
  </si>
  <si>
    <t>N863A6_ch10_main_20230405020000_20230405030000</t>
  </si>
  <si>
    <t>N863A6_ch11_main_20230405020000_20230405030000</t>
  </si>
  <si>
    <t>N863A6_ch12_main_20230405020000_20230405030000</t>
  </si>
  <si>
    <t>N863A6_ch1_main_20230406020000_20230406030000</t>
  </si>
  <si>
    <t>N863A6_ch2_main_20230406020000_20230406030000</t>
  </si>
  <si>
    <t>N863A6_ch3_main_20230406020000_20230406030000</t>
  </si>
  <si>
    <t>N863A6_ch4_main_20230406020000_20230406030000</t>
  </si>
  <si>
    <t>N863A6_ch5_main_20230406020000_20230406030000</t>
  </si>
  <si>
    <t>N863A6_ch6_main_20230406020000_20230406030000</t>
  </si>
  <si>
    <t>N863A6_ch7_main_20230406020000_20230406030000</t>
  </si>
  <si>
    <t>N863A6_ch8_main_20230406020000_20230406030000</t>
  </si>
  <si>
    <t>N863A6_ch9_main_20230406020000_20230406030000</t>
  </si>
  <si>
    <t>N863A6_ch10_main_20230406020000_20230406030000</t>
  </si>
  <si>
    <t>N863A6_ch11_main_20230406020000_20230406030000</t>
  </si>
  <si>
    <t>N863A6_ch12_main_20230406020000_20230406030000</t>
  </si>
  <si>
    <t>N863A6_ch1_main_20230407020000_20230407030000</t>
  </si>
  <si>
    <t>N863A6_ch2_main_20230407020000_20230407030000</t>
  </si>
  <si>
    <t>N863A6_ch3_main_20230407020000_20230407030000</t>
  </si>
  <si>
    <t>N863A6_ch4_main_20230407020000_20230407030000</t>
  </si>
  <si>
    <t>N863A6_ch6_main_20230407020000_20230407030000</t>
  </si>
  <si>
    <t>N863A6_ch7_main_20230407020000_20230407030000</t>
  </si>
  <si>
    <t>N863A6_ch8_main_20230407020000_20230407030000</t>
  </si>
  <si>
    <t>N863A6_ch9_main_20230407020000_20230407030000</t>
  </si>
  <si>
    <t>N863A6_ch10_main_20230407020000_20230407030000</t>
  </si>
  <si>
    <t>N863A6_ch11_main_20230407020000_20230407030000</t>
  </si>
  <si>
    <t>N863A6_ch12_main_20230407020000_20230407030000</t>
  </si>
  <si>
    <t>N863A6_ch1_main_20230408020000_20230408030000</t>
  </si>
  <si>
    <t>N863A6_ch2_main_20230408020000_20230408030000</t>
  </si>
  <si>
    <t>N863A6_ch3_main_20230408020000_20230408030000</t>
  </si>
  <si>
    <t>N863A6_ch4_main_20230408020000_20230408030000</t>
  </si>
  <si>
    <t>N863A6_ch6_main_20230408020000_20230408030000</t>
  </si>
  <si>
    <t>N863A6_ch7_main_20230408020000_20230408030000</t>
  </si>
  <si>
    <t>N863A6_ch8_main_20230408020000_20230408030000</t>
  </si>
  <si>
    <t>N863A6_ch9_main_20230408020000_20230408030000</t>
  </si>
  <si>
    <t>N863A6_ch10_main_20230408020000_20230408030000</t>
  </si>
  <si>
    <t>N863A6_ch11_main_20230408020000_20230408030000</t>
  </si>
  <si>
    <t>N863A6_ch12_main_20230408020000_20230408030000</t>
  </si>
  <si>
    <t>N863A6_ch1_main_20230409020000_20230409030000</t>
  </si>
  <si>
    <t>N863A6_ch2_main_20230409020000_20230409030000</t>
  </si>
  <si>
    <t>N863A6_ch3_main_20230409020000_20230409030000</t>
  </si>
  <si>
    <t>N863A6_ch4_main_20230409020000_20230409030000</t>
  </si>
  <si>
    <t>N863A6_ch6_main_20230409020000_20230409030000</t>
  </si>
  <si>
    <t>N863A6_ch7_main_20230409020000_20230409030000</t>
  </si>
  <si>
    <t>N863A6_ch8_main_20230409020000_20230409030000</t>
  </si>
  <si>
    <t>N863A6_ch9_main_20230409020000_20230409030000</t>
  </si>
  <si>
    <t>N863A6_ch10_main_20230409020000_20230409030000</t>
  </si>
  <si>
    <t>N863A6_ch11_main_20230409020000_20230409030000</t>
  </si>
  <si>
    <t>N863A6_ch12_main_20230409020000_20230409030000</t>
  </si>
  <si>
    <t>I am not very clear if it is TWDLD or TWDLW, own interaction</t>
  </si>
  <si>
    <t>BNLDD</t>
  </si>
  <si>
    <t>BNLD</t>
  </si>
  <si>
    <t>BNDLD</t>
  </si>
  <si>
    <t>N863A6_ch1_main_20230410020000_20230410030000</t>
  </si>
  <si>
    <t>N863A6_ch2_main_20230410020000_20230410030000</t>
  </si>
  <si>
    <t>N863A6_ch3_main_20230410020000_20230410030000</t>
  </si>
  <si>
    <t>N863A6_ch4_main_20230410020000_20230410030000</t>
  </si>
  <si>
    <t>N863A6_ch6_main_20230410020000_20230410030000</t>
  </si>
  <si>
    <t>N863A6_ch7_main_20230410020000_20230410030000</t>
  </si>
  <si>
    <t>N863A6_ch8_main_20230410020000_20230410030000</t>
  </si>
  <si>
    <t>N863A6_ch9_main_20230410020000_20230410030000</t>
  </si>
  <si>
    <t>N863A6_ch10_main_20230410020000_20230410030000</t>
  </si>
  <si>
    <t>N863A6_ch11_main_20230410020000_20230410030000</t>
  </si>
  <si>
    <t>I'm not sure if it's CDLDY or CDLDD, own interaction.</t>
  </si>
  <si>
    <t>CLD</t>
  </si>
  <si>
    <t>Not sure if it's TWLW or TWLD, own interaction.</t>
  </si>
  <si>
    <t>Not sure if it's TWDLW or TWDLD, own interaction.</t>
  </si>
  <si>
    <t>TD</t>
  </si>
  <si>
    <t>own interaction.</t>
  </si>
  <si>
    <t>jorge</t>
  </si>
  <si>
    <t>N863A6_ch1_main_20230411020000_20230411030000</t>
  </si>
  <si>
    <t>N863A6_ch2_main_20230411020000_20230411030000</t>
  </si>
  <si>
    <t>N863A6_ch3_main_20230411020000_20230411030000</t>
  </si>
  <si>
    <t>N863A6_ch4_main_20230411020000_20230411030000</t>
  </si>
  <si>
    <t>N863A6_ch6_main_20230411020000_20230411030000</t>
  </si>
  <si>
    <t>N863A6_ch7_main_20230411020000_20230411030000</t>
  </si>
  <si>
    <t>N863A6_ch8_main_20230411020000_20230411030000</t>
  </si>
  <si>
    <t>N863A6_ch9_main_20230411020000_20230411030000</t>
  </si>
  <si>
    <t>N863A6_ch10_main_20230411020000_20230411030000</t>
  </si>
  <si>
    <t>N863A6_ch11_main_20230411020000_20230411030000</t>
  </si>
  <si>
    <t>N863A6_ch12_main_20230411020000_20230411030000</t>
  </si>
  <si>
    <t>own interaction only</t>
  </si>
  <si>
    <t>just a proper interaction by a juvenile.</t>
  </si>
  <si>
    <t>just own interactions, his juvenile looks kind of weird.</t>
  </si>
  <si>
    <t>only own interactions.</t>
  </si>
  <si>
    <t>N863A6_ch1_main_20230412020000_20230412030000</t>
  </si>
  <si>
    <t>N863A6_ch2_main_20230412020000_20230412030000</t>
  </si>
  <si>
    <t>N863A6_ch3_main_20230412020000_20230412030000</t>
  </si>
  <si>
    <t>N863A6_ch4_main_20230412020000_20230412030000</t>
  </si>
  <si>
    <t>N863A6_ch5_main_20230412020000_20230412030000</t>
  </si>
  <si>
    <t>N863A6_ch6_main_20230412020000_20230412030000</t>
  </si>
  <si>
    <t>N863A6_ch7_main_20230412020000_20230412030000</t>
  </si>
  <si>
    <t>N863A6_ch8_main_20230412020000_20230412030000</t>
  </si>
  <si>
    <t>N863A6_ch9_main_20230412020000_20230412030000</t>
  </si>
  <si>
    <t>N863A6_ch10_main_20230412020000_20230412030000</t>
  </si>
  <si>
    <t>N863A6_ch11_main_20230412020000_20230412030000</t>
  </si>
  <si>
    <t>N863A6_ch12_main_20230412020000_20230412030000</t>
  </si>
  <si>
    <t>CDLDD</t>
  </si>
  <si>
    <t>CDLD</t>
  </si>
  <si>
    <t>some kind of rejection?</t>
  </si>
  <si>
    <t>only own interactions</t>
  </si>
  <si>
    <t>still under review</t>
  </si>
  <si>
    <t>N863A6_ch1_main_20230417020000_20230417030000</t>
  </si>
  <si>
    <t>N863A6_ch2_main_20230417020000_20230417030000</t>
  </si>
  <si>
    <t>N863A6_ch3_main_20230417020000_20230417030000</t>
  </si>
  <si>
    <t>N863A6_ch4_main_20230417020000_20230417030000</t>
  </si>
  <si>
    <t>N863A6_ch6_main_20230417020000_20230417030000</t>
  </si>
  <si>
    <t>N863A6_ch7_main_20230417020000_20230417030000</t>
  </si>
  <si>
    <t>N863A6_ch8_main_20230417020000_20230417030000</t>
  </si>
  <si>
    <t>N863A6_ch9_main_20230417020000_20230417030000</t>
  </si>
  <si>
    <t>N863A6_ch10_main_20230417020000_20230417030000</t>
  </si>
  <si>
    <t>N863A6_ch11_main_20230417020000_20230417030000</t>
  </si>
  <si>
    <t>N863A6_ch12_main_20230417020000_20230417030000</t>
  </si>
  <si>
    <t>N863A6_ch1_main_20230418020000_20230418030000</t>
  </si>
  <si>
    <t>N863A6_ch2_main_20230418020000_20230418030000</t>
  </si>
  <si>
    <t>N863A6_ch3_main_20230418020000_20230418030000</t>
  </si>
  <si>
    <t>N863A6_ch4_main_20230418020000_20230418030000</t>
  </si>
  <si>
    <t>N863A6_ch6_main_20230418020000_20230418030000</t>
  </si>
  <si>
    <t>N863A6_ch7_main_20230418020000_20230418030000</t>
  </si>
  <si>
    <t>N863A6_ch8_main_20230418020000_20230418030000</t>
  </si>
  <si>
    <t>N863A6_ch9_main_20230418020000_20230418030000</t>
  </si>
  <si>
    <t>N863A6_ch10_main_20230418020000_20230418030000</t>
  </si>
  <si>
    <t>N863A6_ch11_main_20230418020000_20230418030000</t>
  </si>
  <si>
    <t>N863A6_ch12_main_20230418020000_20230418030000</t>
  </si>
  <si>
    <t>own interaction by a juvenile</t>
  </si>
  <si>
    <t>N863A6_ch1_main_20230419020000_20230419030000</t>
  </si>
  <si>
    <t>N863A6_ch2_main_20230419020000_20230419030000</t>
  </si>
  <si>
    <t>N863A6_ch3_main_20230419020000_20230419030000</t>
  </si>
  <si>
    <t>N863A6_ch4_main_20230419020000_20230419030000</t>
  </si>
  <si>
    <t>N863A6_ch6_main_20230419020000_20230419030000</t>
  </si>
  <si>
    <t>N863A6_ch7_main_20230419020000_20230419030000</t>
  </si>
  <si>
    <t>N863A6_ch8_main_20230419020000_20230419030000</t>
  </si>
  <si>
    <t>N863A6_ch9_main_20230419020000_20230419030000</t>
  </si>
  <si>
    <t>N863A6_ch10_main_20230419020000_20230419030000</t>
  </si>
  <si>
    <t>N863A6_ch11_main_20230419020000_20230419030000</t>
  </si>
  <si>
    <t>N863A6_ch12_main_20230419020000_20230419030000</t>
  </si>
  <si>
    <t>N863A6_ch1_main_20230420020000_20230420030000</t>
  </si>
  <si>
    <t>N863A6_ch2_main_20230420020000_20230420030000</t>
  </si>
  <si>
    <t>N863A6_ch3_main_20230420020000_20230420030000</t>
  </si>
  <si>
    <t>N863A6_ch4_main_20230420020000_20230420030000</t>
  </si>
  <si>
    <t>N863A6_ch6_main_20230420020000_20230420030000</t>
  </si>
  <si>
    <t>N863A6_ch7_main_20230420020000_20230420030000</t>
  </si>
  <si>
    <t>N863A6_ch8_main_20230420020000_20230420030000</t>
  </si>
  <si>
    <t>N863A6_ch9_main_20230420020000_20230420030000</t>
  </si>
  <si>
    <t>N863A6_ch10_main_20230420020000_20230420030000</t>
  </si>
  <si>
    <t>N863A6_ch11_main_20230420020000_20230420030000</t>
  </si>
  <si>
    <t>N863A6_ch12_main_20230420020000_20230420030000</t>
  </si>
  <si>
    <t>Only own interaction by a juvenile.</t>
  </si>
  <si>
    <t>N863A6_ch1_main_20230421020000_20230421030000</t>
  </si>
  <si>
    <t>N863A6_ch2_main_20230421020000_20230421030000</t>
  </si>
  <si>
    <t>N863A6_ch3_main_20230421020000_20230421030000</t>
  </si>
  <si>
    <t>N863A6_ch4_main_20230421020000_20230421030000</t>
  </si>
  <si>
    <t>N863A6_ch6_main_20230421020000_20230421030000</t>
  </si>
  <si>
    <t>N863A6_ch7_main_20230421020000_20230421030000</t>
  </si>
  <si>
    <t>N863A6_ch8_main_20230421020000_20230421030000</t>
  </si>
  <si>
    <t>N863A6_ch9_main_20230421020000_20230421030000</t>
  </si>
  <si>
    <t>N863A6_ch10_main_20230421020000_20230421030000</t>
  </si>
  <si>
    <t>N863A6_ch11_main_20230421020000_20230421030000</t>
  </si>
  <si>
    <t>N863A6_ch12_main_20230421020000_20230421030000</t>
  </si>
  <si>
    <t>N863A6_ch1_main_20230422020000_20230422030000</t>
  </si>
  <si>
    <t>N863A6_ch2_main_20230422020000_20230422030000</t>
  </si>
  <si>
    <t>N863A6_ch3_main_20230422020000_20230422030000</t>
  </si>
  <si>
    <t>N863A6_ch4_main_20230422020000_20230422030000</t>
  </si>
  <si>
    <t>N863A6_ch6_main_20230422020000_20230422030000</t>
  </si>
  <si>
    <t>N863A6_ch7_main_20230422020000_20230422030000</t>
  </si>
  <si>
    <t>N863A6_ch8_main_20230422020000_20230422030000</t>
  </si>
  <si>
    <t>N863A6_ch9_main_20230422020000_20230422030000</t>
  </si>
  <si>
    <t>N863A6_ch10_main_20230422020000_20230422030000</t>
  </si>
  <si>
    <t>N863A6_ch11_main_20230422020000_20230422030000</t>
  </si>
  <si>
    <t>N863A6_ch12_main_20230422020000_20230422030000</t>
  </si>
  <si>
    <t>N863A6_ch1_main_20230423020000_20230423030000</t>
  </si>
  <si>
    <t>N863A6_ch2_main_20230423020000_20230423030000</t>
  </si>
  <si>
    <t>N863A6_ch3_main_20230423020000_20230423030000</t>
  </si>
  <si>
    <t>N863A6_ch4_main_20230423020000_20230423030000</t>
  </si>
  <si>
    <t>N863A6_ch6_main_20230423020000_20230423030000</t>
  </si>
  <si>
    <t>N863A6_ch7_main_20230423020000_20230423030000</t>
  </si>
  <si>
    <t>N863A6_ch8_main_20230423020000_20230423030000</t>
  </si>
  <si>
    <t>N863A6_ch9_main_20230423020000_20230423030000</t>
  </si>
  <si>
    <t>N863A6_ch10_main_20230423020000_20230423030000</t>
  </si>
  <si>
    <t>N863A6_ch11_main_20230423020000_20230423030000</t>
  </si>
  <si>
    <t>N863A6_ch12_main_20230423020000_20230423030000</t>
  </si>
  <si>
    <t>N863A6_ch1_main_20230424020000_20230424030000</t>
  </si>
  <si>
    <t>N863A6_ch2_main_20230424020000_20230424030000</t>
  </si>
  <si>
    <t>N863A6_ch3_main_20230424020000_20230424030000</t>
  </si>
  <si>
    <t>N863A6_ch4_main_20230424020000_20230424030000</t>
  </si>
  <si>
    <t>N863A6_ch6_main_20230424020000_20230424030000</t>
  </si>
  <si>
    <t>N863A6_ch7_main_20230424020000_20230424030000</t>
  </si>
  <si>
    <t>N863A6_ch8_main_20230424020000_20230424030000</t>
  </si>
  <si>
    <t>N863A6_ch9_main_20230424020000_20230424030000</t>
  </si>
  <si>
    <t>N863A6_ch10_main_20230424020000_20230424030000</t>
  </si>
  <si>
    <t>N863A6_ch11_main_20230424020000_20230424030000</t>
  </si>
  <si>
    <t>N863A6_ch12_main_20230424020000_20230424030000</t>
  </si>
  <si>
    <t>Own interaction but short.</t>
  </si>
  <si>
    <t>damaged camera</t>
  </si>
  <si>
    <t>N863A6_ch1_main_20230425020000_20230425030000</t>
  </si>
  <si>
    <t>N863A6_ch2_main_20230425020000_20230425025630</t>
  </si>
  <si>
    <t>N863A6_ch3_main_20230425020000_20230425030000</t>
  </si>
  <si>
    <t>N863A6_ch4_main_20230425020000_20230425030000</t>
  </si>
  <si>
    <t>N863A6_ch6_main_20230425020000_20230425030000</t>
  </si>
  <si>
    <t>N863A6_ch7_main_20230425020000_20230425030000</t>
  </si>
  <si>
    <t>N863A6_ch8_main_20230425020000_20230425030000</t>
  </si>
  <si>
    <t>N863A6_ch9_main_20230425020000_20230425030000</t>
  </si>
  <si>
    <t>N863A6_ch10_main_20230425020000_20230425030000</t>
  </si>
  <si>
    <t>N863A6_ch11_main_20230425020000_20230425030000</t>
  </si>
  <si>
    <t>N863A6_ch12_main_20230425020000_20230425030000</t>
  </si>
  <si>
    <t>N863A6_ch1_main_20230426020000_20230426030000</t>
  </si>
  <si>
    <t>N863A6_ch3_main_20230426020000_20230426030000</t>
  </si>
  <si>
    <t>N863A6_ch4_main_20230426020000_20230426030000</t>
  </si>
  <si>
    <t>N863A6_ch6_main_20230426020000_20230426030000</t>
  </si>
  <si>
    <t>N863A6_ch7_main_20230426020000_20230426030000</t>
  </si>
  <si>
    <t>N863A6_ch8_main_20230426020000_20230426030000</t>
  </si>
  <si>
    <t>N863A6_ch9_main_20230426020000_20230426030000</t>
  </si>
  <si>
    <t>N863A6_ch10_main_20230426020000_20230426030000</t>
  </si>
  <si>
    <t>N863A6_ch11_main_20230426020000_20230426030000</t>
  </si>
  <si>
    <t>N863A6_ch12_main_20230426020000_20230426030000</t>
  </si>
  <si>
    <t>N863A6_ch1_main_20230430020000_20230430030000</t>
  </si>
  <si>
    <t>N863A6_ch3_main_20230430020000_20230430030000</t>
  </si>
  <si>
    <t>N863A6_ch4_main_20230430020000_20230430030000</t>
  </si>
  <si>
    <t>N863A6_ch6_main_20230430020000_20230430030000</t>
  </si>
  <si>
    <t>N863A6_ch7_main_20230430020000_20230430030000</t>
  </si>
  <si>
    <t>N863A6_ch8_main_20230430020000_20230430030000</t>
  </si>
  <si>
    <t>N863A6_ch9_main_20230430020000_20230430030000</t>
  </si>
  <si>
    <t>N863A6_ch10_main_20230430020000_20230430030000</t>
  </si>
  <si>
    <t>N863A6_ch11_main_20230430020000_20230430030000</t>
  </si>
  <si>
    <t>N863A6_ch12_main_20230430020000_20230430030000</t>
  </si>
  <si>
    <t>no interaction.</t>
  </si>
  <si>
    <t>damaged camera.</t>
  </si>
  <si>
    <t>CD</t>
  </si>
  <si>
    <t>N863A6_ch1_main_20230501210000_20230501220000</t>
  </si>
  <si>
    <t>N863A6_ch2_main_20230502210001_20230502220000</t>
  </si>
  <si>
    <t>N863A6_ch3_main_20230501210001_20230501220000</t>
  </si>
  <si>
    <t>N863A6_ch4_main_20230501210002_20230501220000</t>
  </si>
  <si>
    <t>N863A6_ch5_main_20230501210003_20230501220000</t>
  </si>
  <si>
    <t>TXLD</t>
  </si>
  <si>
    <t>TLX</t>
  </si>
  <si>
    <t>N863A6_ch6_main_20230501210004_20230501220000</t>
  </si>
  <si>
    <t>N863A6_ch7_main_20230501210005_20230501220000</t>
  </si>
  <si>
    <t>N863A6_ch8_main_20230501210006_20230501220000</t>
  </si>
  <si>
    <t>N863A6_ch9_main_20230501210007_20230501220000</t>
  </si>
  <si>
    <t>N863A6_ch10_main_20230501210008_20230501220000</t>
  </si>
  <si>
    <t>N863A6_ch11_main_20230501210009_20230501220000</t>
  </si>
  <si>
    <t>N863A6_ch12_main_20230501210010_20230501220000</t>
  </si>
  <si>
    <t>TDDLD</t>
  </si>
  <si>
    <t>TDLD</t>
  </si>
  <si>
    <t>TWDLW</t>
  </si>
  <si>
    <t>I can't identify</t>
  </si>
  <si>
    <t>N863A6_ch1_main_20230502210000_20230502220000</t>
  </si>
  <si>
    <t>N863A6_ch3_main_20230502210002_20230502220000</t>
  </si>
  <si>
    <t>N863A6_ch4_main_20230502210003_20230502220000</t>
  </si>
  <si>
    <t>N863A6_ch5_main_20230502210004_20230502220000</t>
  </si>
  <si>
    <t>N863A6_ch6_main_20230502210005_20230502220000</t>
  </si>
  <si>
    <t>N863A6_ch7_main_20230502210006_20230502220000</t>
  </si>
  <si>
    <t>N863A6_ch8_main_20230502210007_20230502220000</t>
  </si>
  <si>
    <t>N863A6_ch9_main_20230502210008_20230502220000</t>
  </si>
  <si>
    <t>N863A6_ch10_main_20230502210009_20230502220000</t>
  </si>
  <si>
    <t>N863A6_ch11_main_20230502210010_20230502220000</t>
  </si>
  <si>
    <t>N863A6_ch12_main_20230502210011_20230502220000</t>
  </si>
  <si>
    <t>TDD</t>
  </si>
  <si>
    <t>this camera does not define bats very well</t>
  </si>
  <si>
    <t>N863A6_ch5_main_20230503210004_20230503220000</t>
  </si>
  <si>
    <t>watch the juvenile in this camera</t>
  </si>
  <si>
    <t>TWLW</t>
  </si>
  <si>
    <t>N863A6_ch1_main_20230504210000_20230504220000</t>
  </si>
  <si>
    <t>NI</t>
  </si>
  <si>
    <t>N863A6_ch2_main_20230504210001_20230504220000</t>
  </si>
  <si>
    <t>N863A6_ch3_main_20230504210002_20230504220000</t>
  </si>
  <si>
    <t>N863A6_ch4_main_20230504210003_20230504220000</t>
  </si>
  <si>
    <t>N863A6_ch5_main_20230504210004_20230504220000</t>
  </si>
  <si>
    <t xml:space="preserve">juvenil </t>
  </si>
  <si>
    <t>Tlx</t>
  </si>
  <si>
    <t>TXDLX</t>
  </si>
  <si>
    <t>N863A6_ch6_main_20230504210005_20230504220000</t>
  </si>
  <si>
    <t>N863A6_ch7_main_20230504210006_20230504220000</t>
  </si>
  <si>
    <t>N863A6_ch8_main_20230504210007_20230504220000</t>
  </si>
  <si>
    <t>N863A6_ch9_main_20230504210008_20230504220000</t>
  </si>
  <si>
    <t>N863A6_ch10_main_20230504210009_20230504220000</t>
  </si>
  <si>
    <t>N863A6_ch11_main_20230504210010_20230504220000</t>
  </si>
  <si>
    <t>N863A6_ch12_main_20230504210011_20230504220000</t>
  </si>
  <si>
    <t>N863A6_ch5_main_20230505210004_20230505220000</t>
  </si>
  <si>
    <t xml:space="preserve">Juvenil </t>
  </si>
  <si>
    <t>N863A6_ch1_main_20230506210000_20230506215957</t>
  </si>
  <si>
    <t>N863A6_ch2_main_20230506210001_20230506215958</t>
  </si>
  <si>
    <t>N863A6_ch3_main_20230506210002_20230506215959</t>
  </si>
  <si>
    <t>N863A6_ch4_main_20230506210003_20230506220000</t>
  </si>
  <si>
    <t>N863A6_ch5_main_20230506210004_20230506220000</t>
  </si>
  <si>
    <t>N863A6_ch6_main_20230506210005_20230506220000</t>
  </si>
  <si>
    <t>N863A6_ch7_main_20230506210006_20230506220000</t>
  </si>
  <si>
    <t>N863A6_ch8_main_20230506210007_20230506220000</t>
  </si>
  <si>
    <t>N863A6_ch9_main_20230506210008_20230506220000</t>
  </si>
  <si>
    <t>N863A6_ch10_main_20230506210009_20230506220000</t>
  </si>
  <si>
    <t>N863A6_ch11_main_20230506210010_20230506220000</t>
  </si>
  <si>
    <t>N863A6_ch12_main_20230506210011_20230506220001</t>
  </si>
  <si>
    <t>N863A6_ch1_main_20230507210000_20230507220000</t>
  </si>
  <si>
    <t>N863A6_ch2_main_20230507210001_20230507220000</t>
  </si>
  <si>
    <t>N863A6_ch3_main_20230507210002_20230507220000</t>
  </si>
  <si>
    <t>N863A6_ch4_main_20230507210003_20230507220000</t>
  </si>
  <si>
    <t>N863A6_ch5_main_20230507210004_20230507220000</t>
  </si>
  <si>
    <t>I</t>
  </si>
  <si>
    <t>N863A6_ch6_main_20230507210005_20230507220000</t>
  </si>
  <si>
    <t>N863A6_ch7_main_20230507210006_20230507220000</t>
  </si>
  <si>
    <t>N863A6_ch8_main_20230507210007_20230507220000</t>
  </si>
  <si>
    <t>N863A6_ch9_main_20230507210008_20230507220000</t>
  </si>
  <si>
    <t>N863A6_ch10_main_20230507210009_20230507220000</t>
  </si>
  <si>
    <t>N863A6_ch11_main_20230507210010_20230507220000</t>
  </si>
  <si>
    <t>N863A6_ch12_main_20230507210011_20230507220000</t>
  </si>
  <si>
    <t>short interactions under 5 seconds</t>
  </si>
  <si>
    <t>continue monitoring the juvenile on this camera</t>
  </si>
  <si>
    <t>no interaction, but minute 19:59:03</t>
  </si>
  <si>
    <t>two interactions but short.</t>
  </si>
  <si>
    <t>N863A6_ch1_main_20230508210000_20230508220000</t>
  </si>
  <si>
    <t>N863A6_ch2_main_20230508210001_20230508220000</t>
  </si>
  <si>
    <t>N863A6_ch3_main_20230508210002_20230508220000</t>
  </si>
  <si>
    <t>N863A6_ch4_main_20230508210003_20230508220000</t>
  </si>
  <si>
    <t>N863A6_ch5_main_20230508210004_20230508220000</t>
  </si>
  <si>
    <t>N863A6_ch6_main_20230508210005_20230508220000</t>
  </si>
  <si>
    <t>N863A6_ch7_main_20230508210006_20230508220000</t>
  </si>
  <si>
    <t>N863A6_ch8_main_20230508210007_20230508220000</t>
  </si>
  <si>
    <t>N863A6_ch9_main_20230508210008_20230508220000</t>
  </si>
  <si>
    <t>N863A6_ch10_main_20230508210009_20230508220000</t>
  </si>
  <si>
    <t>N863A6_ch11_main_20230508210010_20230508220000</t>
  </si>
  <si>
    <t>N863A6_ch12_main_20230508210011_20230508220000</t>
  </si>
  <si>
    <t>harassment</t>
  </si>
  <si>
    <t>Juvenile only uses its legs to move.</t>
  </si>
  <si>
    <t>N863A6_ch1_main_20230509210000_20230509220000</t>
  </si>
  <si>
    <t>N863A6_ch2_main_20230509210001_20230509220000</t>
  </si>
  <si>
    <t>N863A6_ch3_main_20230509210002_20230509220000</t>
  </si>
  <si>
    <t>N863A6_ch4_main_20230509210003_20230509220000</t>
  </si>
  <si>
    <t>N863A6_ch5_main_20230509210004_20230509220000</t>
  </si>
  <si>
    <t>N863A6_ch6_main_20230509210005_20230509220000</t>
  </si>
  <si>
    <t>N863A6_ch7_main_20230509210006_20230509220000</t>
  </si>
  <si>
    <t>N863A6_ch8_main_20230509210007_20230509220000</t>
  </si>
  <si>
    <t>N863A6_ch9_main_20230509210008_20230509220000</t>
  </si>
  <si>
    <t>N863A6_ch10_main_20230509210009_20230509220000</t>
  </si>
  <si>
    <t>N863A6_ch11_main_20230509210010_20230509220000</t>
  </si>
  <si>
    <t>N863A6_ch12_main_20230509210011_20230509220000</t>
  </si>
  <si>
    <t>Two interactions that cannot be seen because another female covers them.</t>
  </si>
  <si>
    <t>N863A6_ch1_main_20230510210000_20230510220000</t>
  </si>
  <si>
    <t>N863A6_ch2_main_20230510210001_20230510220000</t>
  </si>
  <si>
    <t>N863A6_ch3_main_20230510210002_20230510220000</t>
  </si>
  <si>
    <t>N863A6_ch4_main_20230510210003_20230510220000</t>
  </si>
  <si>
    <t>N863A6_ch5_main_20230510210004_20230510220000</t>
  </si>
  <si>
    <t>Jorge0</t>
  </si>
  <si>
    <t>N863A6_ch6_main_20230510210004_20230510220001</t>
  </si>
  <si>
    <t>N863A6_ch7_main_20230510210006_20230510220000</t>
  </si>
  <si>
    <t>N863A6_ch8_main_20230510210007_20230510220000</t>
  </si>
  <si>
    <t>N863A6_ch9_main_20230510210008_20230510220000</t>
  </si>
  <si>
    <t>N863A6_ch10_main_20230510210009_20230510220000</t>
  </si>
  <si>
    <t>N863A6_ch11_main_20230510210010_20230510220000</t>
  </si>
  <si>
    <t>N863A6_ch12_main_20230510210011_20230510220000</t>
  </si>
  <si>
    <t>N863A6_ch1_main_20230511210000_20230511220000</t>
  </si>
  <si>
    <t>N863A6_ch2_main_20230511210001_20230511220000</t>
  </si>
  <si>
    <t>N863A6_ch3_main_20230511210002_20230511220000</t>
  </si>
  <si>
    <t>N863A6_ch4_main_20230511210003_20230511220000</t>
  </si>
  <si>
    <t>N863A6_ch5_main_20230511210004_20230511220000</t>
  </si>
  <si>
    <t xml:space="preserve">td </t>
  </si>
  <si>
    <t>N863A6_ch6_main_20230511210005_20230511220000</t>
  </si>
  <si>
    <t>N863A6_ch7_main_20230511210006_20230511220000</t>
  </si>
  <si>
    <t>N863A6_ch8_main_20230511210007_20230511220000</t>
  </si>
  <si>
    <t>N863A6_ch9_main_20230511210008_20230511220000</t>
  </si>
  <si>
    <t>N863A6_ch10_main_20230511210009_20230511220000</t>
  </si>
  <si>
    <t>N863A6_ch11_main_20230511210010_20230511220000</t>
  </si>
  <si>
    <t>N863A6_ch12_main_20230511210011_20230511220000</t>
  </si>
  <si>
    <t>N863A6_ch2_main_20230512210001_20230512220000</t>
  </si>
  <si>
    <t>N863A6_ch3_main_20230512210002_20230512220000</t>
  </si>
  <si>
    <t>N863A6_ch4_main_20230512210003_20230512220000</t>
  </si>
  <si>
    <t>N863A6_ch5_main_20230512210004_20230512220000</t>
  </si>
  <si>
    <t>N863A6_ch6_main_20230512210005_20230512220000</t>
  </si>
  <si>
    <t>N863A6_ch7_main_20230512210006_20230512220000</t>
  </si>
  <si>
    <t>N863A6_ch8_main_20230512210007_20230512220000</t>
  </si>
  <si>
    <t>N863A6_ch9_main_20230512210008_20230512220000</t>
  </si>
  <si>
    <t>N863A6_ch10_main_20230512210009_20230512220000</t>
  </si>
  <si>
    <t>N863A6_ch11_main_20230512210010_20230512220000</t>
  </si>
  <si>
    <t>N863A6_ch12_main_20230512210011_20230512220000</t>
  </si>
  <si>
    <t>N863A6_ch2_main_20230513210001_20230513220000</t>
  </si>
  <si>
    <t>N863A6_ch5_main_20230513210004_20230513220000</t>
  </si>
  <si>
    <t>N863A6_ch5_main_20230513210004_20230513220001</t>
  </si>
  <si>
    <t>N863A6_ch5_main_20230513210004_20230513220002</t>
  </si>
  <si>
    <t>N863A6_ch5_main_20230513210004_20230513220003</t>
  </si>
  <si>
    <t>N863A6_ch5_main_20230513210004_20230513220004</t>
  </si>
  <si>
    <t>N863A6_ch5_main_20230513210004_20230513220005</t>
  </si>
  <si>
    <t>N863A6_ch5_main_20230514210004_20230514220000</t>
  </si>
  <si>
    <t>Juvenile female found on the ground but returned to group. 12:10 p.m.</t>
  </si>
  <si>
    <t>N863A6_ch5_main_20230515210004_20230515220000</t>
  </si>
  <si>
    <t>N863A6_ch5_main_20230516203503_20230516220000</t>
  </si>
  <si>
    <t xml:space="preserve">CD </t>
  </si>
  <si>
    <t>CXLD</t>
  </si>
  <si>
    <t>harassment ?</t>
  </si>
  <si>
    <t>N863A6_ch1_main_20230517210000_20230517220000</t>
  </si>
  <si>
    <t>N863A6_ch5_main_20230517210004_20230517220000</t>
  </si>
  <si>
    <t>CLD has a hole in his left wing. 19:04:27 and 19:10:50.</t>
  </si>
  <si>
    <t>There are some actions that he did not manage to define well in this camera.</t>
  </si>
  <si>
    <t>N863A6_ch5_main_20230518210004_20230518220000</t>
  </si>
  <si>
    <t>N863A6_ch2_main_20230519210001_20230519220000</t>
  </si>
  <si>
    <t>ni</t>
  </si>
  <si>
    <t>N863A6_ch5_main_20230519210004_20230519220000</t>
  </si>
  <si>
    <t>N863A6_ch5_main_20230520210004_20230520220000</t>
  </si>
  <si>
    <t xml:space="preserve">tdd </t>
  </si>
  <si>
    <t>N863A6_ch5_main_20230521210004_20230521220000</t>
  </si>
  <si>
    <t>Young female found on the ground, placed in a small cage for observation. 5:34 pm</t>
  </si>
  <si>
    <t>N863A6_ch5_main_20230523210004_20230523220000</t>
  </si>
  <si>
    <t>Young female found dead.  5:55 pm</t>
  </si>
  <si>
    <t>N863A6_ch1_main_20230524210000_20230524220000</t>
  </si>
  <si>
    <t xml:space="preserve">cd </t>
  </si>
  <si>
    <t>m o g</t>
  </si>
  <si>
    <t>N863A6_ch5_main_20230524210004_20230524220000</t>
  </si>
  <si>
    <t>N863A6_ch5_main_20230525210004_20230525220000</t>
  </si>
  <si>
    <t>N863A6_ch5_main_20230526210004_20230526220000</t>
  </si>
  <si>
    <t>N863A6_ch5_main_20230527210004_20230527220000</t>
  </si>
  <si>
    <t>N863A6_ch5_main_20230528210004_20230528220000</t>
  </si>
  <si>
    <t>N863A6_ch2_main_20230529210001_20230529220000</t>
  </si>
  <si>
    <t>N863A6_ch3_main_20230529210002_20230529220000</t>
  </si>
  <si>
    <t>N863A6_ch4_main_20230529210003_20230529220000</t>
  </si>
  <si>
    <t>N863A6_ch5_main_20230529210004_20230529220000</t>
  </si>
  <si>
    <t>N863A6_ch6_main_20230529210005_20230529220000</t>
  </si>
  <si>
    <t>N863A6_ch7_main_20230529210006_20230529220000</t>
  </si>
  <si>
    <t>N863A6_ch8_main_20230529210007_20230529220000</t>
  </si>
  <si>
    <t>N863A6_ch9_main_20230529210008_20230529220000</t>
  </si>
  <si>
    <t>N863A6_ch10_main_20230529210009_20230529220000</t>
  </si>
  <si>
    <t>N863A6_ch11_main_20230529210010_20230529220001</t>
  </si>
  <si>
    <t>N863A6_ch12_main_20230529210011_20230529220001</t>
  </si>
  <si>
    <t>N863A6_ch2_main_20230530210001_20230530220000</t>
  </si>
  <si>
    <t>N863A6_ch4_main_20230530210003_20230530220000</t>
  </si>
  <si>
    <t>N863A6_ch5_main_20230530210004_20230530220000</t>
  </si>
  <si>
    <t>Ni</t>
  </si>
  <si>
    <t>N863A6_ch6_main_20230530210005_20230530220000</t>
  </si>
  <si>
    <t>N863A6_ch7_main_20230530210006_20230530220000</t>
  </si>
  <si>
    <t>N863A6_ch9_main_20230530210008_20230530220000</t>
  </si>
  <si>
    <t>N863A6_ch10_main_20230530210009_20230530220000</t>
  </si>
  <si>
    <t>N863A6_ch11_main_20230530210010_20230530220000</t>
  </si>
  <si>
    <t>N863A6_ch12_main_20230530210011_20230530220000</t>
  </si>
  <si>
    <t>N863A6_ch1_main_20230531210000_20230531220000</t>
  </si>
  <si>
    <t>N863A6_ch2_main_20230531210001_20230531220000</t>
  </si>
  <si>
    <t>N863A6_ch3_main_20230531210002_20230531220000</t>
  </si>
  <si>
    <t>N863A6_ch4_main_20230531210003_20230531220000</t>
  </si>
  <si>
    <t>N863A6_ch5_main_20230531210004_20230531220000</t>
  </si>
  <si>
    <t>N863A6_ch5_main_20230531190000_20230531200005</t>
  </si>
  <si>
    <t>N863A6_ch5_main_20230531190000_20230531200006</t>
  </si>
  <si>
    <t>N863A6_ch5_main_20230531190000_20230531200007</t>
  </si>
  <si>
    <t>N863A6_ch6_main_20230531210005_20230531220000</t>
  </si>
  <si>
    <t>N863A6_ch7_main_20230531210006_20230531220000</t>
  </si>
  <si>
    <t>N863A6_ch8_main_20230531210007_20230531220000</t>
  </si>
  <si>
    <t>N863A6_ch9_main_20230531210008_20230531220000</t>
  </si>
  <si>
    <t>N863A6_ch10_main_20230531210009_20230531220000</t>
  </si>
  <si>
    <t>N863A6_ch11_main_20230531210010_20230531220000</t>
  </si>
  <si>
    <t>N863A6_ch12_main_20230531210011_20230531220000</t>
  </si>
  <si>
    <t>N863A6_ch2_main_20230601210001_20230601220000</t>
  </si>
  <si>
    <t>N863A6_ch3_main_20230601210002_20230601220000</t>
  </si>
  <si>
    <t>N863A6_ch4_main_20230601210003_20230601220000</t>
  </si>
  <si>
    <t>N863A6_ch5_main_20230601210004_20230601220000</t>
  </si>
  <si>
    <t>N863A6_ch6_main_20230601210005_20230601220000</t>
  </si>
  <si>
    <t>N863A6_ch7_main_20230601210006_20230601220000</t>
  </si>
  <si>
    <t>N863A6_ch9_main_20230601210008_20230601220000</t>
  </si>
  <si>
    <t>N863A6_ch10_main_20230601210009_20230601220000</t>
  </si>
  <si>
    <t>N863A6_ch11_main_20230601210010_20230601220000</t>
  </si>
  <si>
    <t>N863A6_ch12_main_20230601210011_20230601220000</t>
  </si>
  <si>
    <t>N863A6_ch1_main_20230602210000_20230602220000</t>
  </si>
  <si>
    <t>N863A6_ch2_main_20230602210001_20230602220000</t>
  </si>
  <si>
    <t>N863A6_ch3_main_20230602210002_20230602220000</t>
  </si>
  <si>
    <t>N863A6_ch4_main_20230602210003_20230602220000</t>
  </si>
  <si>
    <t>N863A6_ch5_main_20230602210004_20230602220000</t>
  </si>
  <si>
    <t>N863A6_ch6_main_20230602210005_20230602220000</t>
  </si>
  <si>
    <t>N863A6_ch7_main_20230602210006_20230602220000</t>
  </si>
  <si>
    <t>N863A6_ch8_main_20230602210007_20230602220000</t>
  </si>
  <si>
    <t>N863A6_ch9_main_20230602210008_20230602220000</t>
  </si>
  <si>
    <t>N863A6_ch10_main_20230602210009_20230602220000</t>
  </si>
  <si>
    <t>N863A6_ch11_main_20230602210010_20230602220000</t>
  </si>
  <si>
    <t>N863A6_ch12_main_20230602210011_20230602220000</t>
  </si>
  <si>
    <t>CYLD</t>
  </si>
  <si>
    <t>CDLDY</t>
  </si>
  <si>
    <t>CY</t>
  </si>
  <si>
    <t>N863A6_ch1_main_20230603210000_20230603220000</t>
  </si>
  <si>
    <t>N863A6_ch2_main_20230603210001_20230603220000</t>
  </si>
  <si>
    <t>N863A6_ch3_main_20230603210002_20230603220000</t>
  </si>
  <si>
    <t>N863A6_ch4_main_20230603210003_20230603220000</t>
  </si>
  <si>
    <t>N863A6_ch6_main_20230603210005_20230603220000</t>
  </si>
  <si>
    <t>N863A6_ch7_main_20230603210006_20230603220000</t>
  </si>
  <si>
    <t>N863A6_ch8_main_20230603210007_20230603220000</t>
  </si>
  <si>
    <t>N863A6_ch9_main_20230603210008_20230603220000</t>
  </si>
  <si>
    <t>N863A6_ch10_main_20230603210009_20230603220000</t>
  </si>
  <si>
    <t>N863A6_ch11_main_20230603210010_20230603220000</t>
  </si>
  <si>
    <t>N863A6_ch12_main_20230603210011_20230603220000</t>
  </si>
  <si>
    <t>N863A6_ch1_main_20230604204620_20230604220000</t>
  </si>
  <si>
    <t>N863A6_ch2_main_20230604204621_20230604220000</t>
  </si>
  <si>
    <t>N863A6_ch3_main_20230604204622_20230604220000</t>
  </si>
  <si>
    <t>N863A6_ch4_main_20230604204623_20230604220000</t>
  </si>
  <si>
    <t>N863A6_ch5_main_20230604204624_20230604220000</t>
  </si>
  <si>
    <t>N863A6_ch6_main_20230604204625_20230604220000</t>
  </si>
  <si>
    <t>N863A6_ch7_main_20230604204626_20230604220000</t>
  </si>
  <si>
    <t>N863A6_ch8_main_20230604204627_20230604220000</t>
  </si>
  <si>
    <t>N863A6_ch9_main_20230604204628_20230604220000</t>
  </si>
  <si>
    <t>N863A6_ch10_main_20230604204629_20230604220000</t>
  </si>
  <si>
    <t>N863A6_ch11_main_20230604204630_20230604220000</t>
  </si>
  <si>
    <t>N863A6_ch12_main_20230604204631_20230604220000</t>
  </si>
  <si>
    <t>in this chamber the group is very united.</t>
  </si>
  <si>
    <t>The young use their thumbs very little to move.</t>
  </si>
  <si>
    <t>They also had other interactions but under 3 seconds.</t>
  </si>
  <si>
    <t>N863A6_ch1_main_20230605210000_20230605220000</t>
  </si>
  <si>
    <t>N863A6_ch2_main_20230605210001_20230605220000</t>
  </si>
  <si>
    <t>N863A6_ch3_main_20230605210002_20230605220000</t>
  </si>
  <si>
    <t>N863A6_ch4_main_20230605210005_20230605220000</t>
  </si>
  <si>
    <t>N863A6_ch5_main_20230605210004_20230605220000</t>
  </si>
  <si>
    <t>N863A6_ch6_main_20230605210005_20230605220000</t>
  </si>
  <si>
    <t>N863A6_ch7_main_20230605210006_20230605220000</t>
  </si>
  <si>
    <t>N863A6_ch8_main_20230605210007_20230605220000</t>
  </si>
  <si>
    <t>N863A6_ch9_main_20230605210008_20230605220000</t>
  </si>
  <si>
    <t>N863A6_ch10_main_20230605210009_20230605220001</t>
  </si>
  <si>
    <t>N863A6_ch11_main_20230605210010_20230605220001</t>
  </si>
  <si>
    <t>N863A6_ch12_main_20230605210011_20230605220001</t>
  </si>
  <si>
    <t>just a bat on camera.</t>
  </si>
  <si>
    <t>N863A6_ch1_main_20230606210000_20230606220000</t>
  </si>
  <si>
    <t>cddlddd</t>
  </si>
  <si>
    <t>N863A6_ch1_main_20230606210000_20230606220001</t>
  </si>
  <si>
    <t>N863A6_ch2_main_20230606210001_20230606220000</t>
  </si>
  <si>
    <t>N863A6_ch3_main_20230606210002_20230606220000</t>
  </si>
  <si>
    <t>N863A6_ch4_main_20230606210003_20230606220000</t>
  </si>
  <si>
    <t>N863A6_ch5_main_20230606210004_20230606220000</t>
  </si>
  <si>
    <t>N863A6_ch5_main_20230606210004_20230606220001</t>
  </si>
  <si>
    <t>N863A6_ch6_main_20230606210005_20230606220000</t>
  </si>
  <si>
    <t>N863A6_ch7_main_20230606210006_20230606220000</t>
  </si>
  <si>
    <t>N863A6_ch8_main_20230606210007_20230606220000</t>
  </si>
  <si>
    <t>N863A6_ch9_main_20230606210008_20230606220000</t>
  </si>
  <si>
    <t>N863A6_ch10_main_20230606210009_20230606220000</t>
  </si>
  <si>
    <t>N863A6_ch11_main_20230606210010_20230606220000</t>
  </si>
  <si>
    <t>N863A6_ch12_main_20230606210011_20230606220000</t>
  </si>
  <si>
    <t>Junenil</t>
  </si>
  <si>
    <t>N863A6_ch2_main_20230607210001_20230607220000</t>
  </si>
  <si>
    <t>N863A6_ch3_main_20230607210002_20230607220000</t>
  </si>
  <si>
    <t>N863A6_ch4_main_20230607210003_20230607220000</t>
  </si>
  <si>
    <t>N863A6_ch5_main_20230607210004_20230607220000</t>
  </si>
  <si>
    <t>N863A6_ch6_main_20230607210005_20230607220000</t>
  </si>
  <si>
    <t>N863A6_ch7_main_20230607210006_20230607220000</t>
  </si>
  <si>
    <t>N863A6_ch8_main_20230607210007_20230607220000</t>
  </si>
  <si>
    <t>N863A6_ch9_main_20230607210008_20230607220000</t>
  </si>
  <si>
    <t>N863A6_ch10_main_20230607210009_20230607220001</t>
  </si>
  <si>
    <t>N863A6_ch11_main_20230607210010_20230607220001</t>
  </si>
  <si>
    <t>N863A6_ch12_main_20230607210011_20230607220001</t>
  </si>
  <si>
    <t>they fight</t>
  </si>
  <si>
    <t>N863A6_ch1_main_20230608210000_20230608220000</t>
  </si>
  <si>
    <t>N863A6_ch2_main_20230608210001_20230608220000</t>
  </si>
  <si>
    <t>N863A6_ch3_main_20230608210002_20230608220000</t>
  </si>
  <si>
    <t>N863A6_ch4_main_20230608210003_20230608220000</t>
  </si>
  <si>
    <t>N863A6_ch5_main_20230608210004_20230608220000</t>
  </si>
  <si>
    <t>N863A6_ch6_main_20230608210005_20230608220000</t>
  </si>
  <si>
    <t>N863A6_ch7_main_20230608210006_20230608220000</t>
  </si>
  <si>
    <t>N863A6_ch8_main_20230608210007_20230608220000</t>
  </si>
  <si>
    <t>N863A6_ch9_main_20230608210008_20230608220000</t>
  </si>
  <si>
    <t>N863A6_ch10_main_20230608210009_20230608220000</t>
  </si>
  <si>
    <t>N863A6_ch11_main_20230608210010_20230608220000</t>
  </si>
  <si>
    <t>N863A6_ch12_main_20230608210011_20230608220000</t>
  </si>
  <si>
    <t>N863A6_ch1_main_20230609210000_20230609220000</t>
  </si>
  <si>
    <t>N863A6_ch2_main_20230609210001_20230609220000</t>
  </si>
  <si>
    <t>N863A6_ch4_main_20230609210003_20230609220000</t>
  </si>
  <si>
    <t>N863A6_ch5_main_20230609210004_20230609220000</t>
  </si>
  <si>
    <t>N863A6_ch6_main_20230609210005_20230609220000</t>
  </si>
  <si>
    <t>N863A6_ch7_main_20230609210006_20230609220000</t>
  </si>
  <si>
    <t>N863A6_ch8_main_20230609210007_20230609220000</t>
  </si>
  <si>
    <t>N863A6_ch9_main_20230609210008_20230609220000</t>
  </si>
  <si>
    <t>N863A6_ch10_main_20230609210009_20230609220000</t>
  </si>
  <si>
    <t>N863A6_ch11_main_20230609210010_20230609220000</t>
  </si>
  <si>
    <t>N863A6_ch2_main_20230610210001_20230610220000</t>
  </si>
  <si>
    <t>N863A6_ch3_main_20230610210002_20230610220000</t>
  </si>
  <si>
    <t>N863A6_ch4_main_20230610210003_20230610220000</t>
  </si>
  <si>
    <t>N863A6_ch5_main_20230610210004_20230610220000</t>
  </si>
  <si>
    <t>txldx</t>
  </si>
  <si>
    <t>N863A6_ch6_main_20230610210005_20230610220000</t>
  </si>
  <si>
    <t>N863A6_ch7_main_20230610210006_20230610220000</t>
  </si>
  <si>
    <t>N863A6_ch8_main_20230610210007_20230610220000</t>
  </si>
  <si>
    <t>N863A6_ch9_main_20230610210008_20230610220000</t>
  </si>
  <si>
    <t>N863A6_ch10_main_20230610210009_20230610220001</t>
  </si>
  <si>
    <t>N863A6_ch11_main_20230610210010_20230610220001</t>
  </si>
  <si>
    <t>bothering?</t>
  </si>
  <si>
    <t>N863A6_ch1_main_20230611210000_20230611220000</t>
  </si>
  <si>
    <t>N863A6_ch2_main_20230611210001_20230611220000</t>
  </si>
  <si>
    <t>N863A6_ch3_main_20230611210002_20230611220000</t>
  </si>
  <si>
    <t>N863A6_ch4_main_20230611210003_20230611220000</t>
  </si>
  <si>
    <t>N863A6_ch5_main_20230611210004_20230611220000</t>
  </si>
  <si>
    <t>N863A6_ch6_main_20230611210005_20230611220000</t>
  </si>
  <si>
    <t>N863A6_ch7_main_20230611210006_20230611220000</t>
  </si>
  <si>
    <t>N863A6_ch8_main_20230611210007_20230611220000</t>
  </si>
  <si>
    <t>N863A6_ch9_main_20230611210008_20230611220000</t>
  </si>
  <si>
    <t>N863A6_ch10_main_20230611210009_20230611220000</t>
  </si>
  <si>
    <t>N863A6_ch11_main_20230611210010_20230611220000</t>
  </si>
  <si>
    <t>N863A6_ch12_main_20230611210011_20230611220000</t>
  </si>
  <si>
    <t>unidentified</t>
  </si>
  <si>
    <t>The group of this chamber 3 was very active from 19:00:00 to 19:11:00, but due to its position it is not possible to see the individuals well.</t>
  </si>
  <si>
    <t>N863A6_ch2_main_20230612210001_20230612220000</t>
  </si>
  <si>
    <t>N863A6_ch3_main_20230612210002_20230612220000</t>
  </si>
  <si>
    <t>N863A6_ch4_main_20230612210003_20230612220000</t>
  </si>
  <si>
    <t>N863A6_ch6_main_20230612210005_20230612220000</t>
  </si>
  <si>
    <t>N863A6_ch7_main_20230612210006_20230612220000</t>
  </si>
  <si>
    <t>N863A6_ch8_main_20230612210007_20230612220000</t>
  </si>
  <si>
    <t>N863A6_ch9_main_20230612210008_20230612220000</t>
  </si>
  <si>
    <t>N863A6_ch10_main_20230612210009_20230612220001</t>
  </si>
  <si>
    <t>N863A6_ch11_main_20230612210010_20230612220001</t>
  </si>
  <si>
    <t>N863A6_ch12_main_20230612210011_20230612220001</t>
  </si>
  <si>
    <t>N863A6_ch1_main_20230613210000_20230613220000</t>
  </si>
  <si>
    <t>N863A6_ch2_main_20230613210001_20230613220000</t>
  </si>
  <si>
    <t>N863A6_ch3_main_20230613210002_20230613220000</t>
  </si>
  <si>
    <t>N863A6_ch4_main_20230613210003_20230613220000</t>
  </si>
  <si>
    <t>N863A6_ch5_main_20230613210004_20230613220000</t>
  </si>
  <si>
    <t>N863A6_ch6_main_20230613210005_20230613220000</t>
  </si>
  <si>
    <t>N863A6_ch7_main_20230613210006_20230613220000</t>
  </si>
  <si>
    <t>N863A6_ch8_main_20230613210007_20230613220000</t>
  </si>
  <si>
    <t>N863A6_ch9_main_20230613210008_20230613220000</t>
  </si>
  <si>
    <t>N863A6_ch10_main_20230613210009_20230613220001</t>
  </si>
  <si>
    <t>N863A6_ch11_main_20230613210010_20230613220001</t>
  </si>
  <si>
    <t>N863A6_ch12_main_20230613210011_20230613220001</t>
  </si>
  <si>
    <t>?</t>
  </si>
  <si>
    <t>N863A6_ch1_main_20230614210000_20230614220000</t>
  </si>
  <si>
    <t>N863A6_ch2_main_20230614210001_20230614220000</t>
  </si>
  <si>
    <t>N863A6_ch3_main_20230614210002_20230614220000</t>
  </si>
  <si>
    <t>N863A6_ch4_main_20230614210003_20230614220000</t>
  </si>
  <si>
    <t>N863A6_ch5_main_20230614210004_20230614220000</t>
  </si>
  <si>
    <t>N863A6_ch6_main_20230614210005_20230614220000</t>
  </si>
  <si>
    <t>N863A6_ch7_main_20230614210006_20230614220000</t>
  </si>
  <si>
    <t>N863A6_ch8_main_20230614210007_20230614220000</t>
  </si>
  <si>
    <t>N863A6_ch9_main_20230614210008_20230614220000</t>
  </si>
  <si>
    <t>N863A6_ch10_main_20230614210009_20230614220000</t>
  </si>
  <si>
    <t>N863A6_ch11_main_20230614210010_20230614220000</t>
  </si>
  <si>
    <t>N863A6_ch12_main_20230614210011_20230614220000</t>
  </si>
  <si>
    <t>nobat</t>
  </si>
  <si>
    <t>N863A6_ch1_main_20230615210000_20230615220000</t>
  </si>
  <si>
    <t>N863A6_ch2_main_20230615210001_20230615220000</t>
  </si>
  <si>
    <t>N863A6_ch3_main_20230615210002_20230615220000</t>
  </si>
  <si>
    <t>N863A6_ch4_main_20230615210003_20230615220000</t>
  </si>
  <si>
    <t>N863A6_ch5_main_20230615210004_20230615220000</t>
  </si>
  <si>
    <t>N863A6_ch6_main_20230615210005_20230615220000</t>
  </si>
  <si>
    <t>N863A6_ch7_main_20230615210006_20230615220000</t>
  </si>
  <si>
    <t>N863A6_ch8_main_20230615210007_20230615220000</t>
  </si>
  <si>
    <t>N863A6_ch9_main_20230615210008_20230615220000</t>
  </si>
  <si>
    <t>N863A6_ch10_main_20230615210009_20230615220000</t>
  </si>
  <si>
    <t>N863A6_ch11_main_20230615210010_20230615220000</t>
  </si>
  <si>
    <t>N863A6_ch12_main_20230615210011_20230615220000</t>
  </si>
  <si>
    <t>N863A6_ch1_main_20230616210000_20230616220000</t>
  </si>
  <si>
    <t>N863A6_ch2_main_20230616210001_20230616220000</t>
  </si>
  <si>
    <t>N863A6_ch3_main_20230616210002_20230616220000</t>
  </si>
  <si>
    <t>N863A6_ch4_main_20230616210003_20230616220000</t>
  </si>
  <si>
    <t>N863A6_ch5_main_20230616210004_20230616220000</t>
  </si>
  <si>
    <t>N863A6_ch6_main_20230616210005_20230616220000</t>
  </si>
  <si>
    <t>N863A6_ch7_main_20230616210006_20230616220000</t>
  </si>
  <si>
    <t>N863A6_ch8_main_20230616210007_20230616220000</t>
  </si>
  <si>
    <t>N863A6_ch9_main_20230616210008_20230616220000</t>
  </si>
  <si>
    <t>N863A6_ch10_main_20230616210009_20230616220000</t>
  </si>
  <si>
    <t>N863A6_ch11_main_20230616210010_20230616220000</t>
  </si>
  <si>
    <t>N863A6_ch12_main_20230616210011_20230616220001</t>
  </si>
  <si>
    <t>N863A6_ch1_main_20230617210000_20230617220000</t>
  </si>
  <si>
    <t>N863A6_ch2_main_20230617210001_20230617220000</t>
  </si>
  <si>
    <t>N863A6_ch3_main_20230616210011_20230616220001</t>
  </si>
  <si>
    <t>N863A6_ch4_main_20230616210011_20230616220001</t>
  </si>
  <si>
    <t>N863A6_ch5_main_20230617210004_20230617220000</t>
  </si>
  <si>
    <t>N863A6_ch6_main_20230617210005_20230617220000</t>
  </si>
  <si>
    <t>N863A6_ch7_main_20230617210006_20230617220000</t>
  </si>
  <si>
    <t>N863A6_ch8_main_20230617210007_20230617220000</t>
  </si>
  <si>
    <t>N863A6_ch9_main_20230617210008_20230617220000</t>
  </si>
  <si>
    <t>N863A6_ch10_main_20230617210009_20230617220000</t>
  </si>
  <si>
    <t>N863A6_ch11_main_20230617210010_20230617220000</t>
  </si>
  <si>
    <t>N863A6_ch1_main_20230618210000_20230618220000</t>
  </si>
  <si>
    <t>N863A6_ch2_main_20230618210001_20230618220000</t>
  </si>
  <si>
    <t>N863A6_ch3_main_20230618210002_20230618220000</t>
  </si>
  <si>
    <t>N863A6_ch4_main_20230618210003_20230618220000</t>
  </si>
  <si>
    <t>N863A6_ch5_main_20230618210004_20230618220000</t>
  </si>
  <si>
    <t>N863A6_ch6_main_20230618210005_20230618220000</t>
  </si>
  <si>
    <t>N863A6_ch7_main_20230618210006_20230618220000</t>
  </si>
  <si>
    <t>N863A6_ch8_main_20230618210007_20230618220000</t>
  </si>
  <si>
    <t>N863A6_ch9_main_20230618210008_20230618220000</t>
  </si>
  <si>
    <t>N863A6_ch10_main_20230618210009_20230618220000</t>
  </si>
  <si>
    <t>N863A6_ch11_main_20230618210010_20230618220000</t>
  </si>
  <si>
    <t>N863A6_ch12_main_20230618210011_20230618220000</t>
  </si>
  <si>
    <t>Pelea</t>
  </si>
  <si>
    <t>Fight and throws it?</t>
  </si>
  <si>
    <t>N863A6_ch2_main_20230619210000_20230619220000</t>
  </si>
  <si>
    <t>N863A6_ch3_main_20230619210002_20230619220000</t>
  </si>
  <si>
    <t>N863A6_ch4_main_20230619210003_20230619220000</t>
  </si>
  <si>
    <t>N863A6_ch6_main_20230619210005_20230619220000</t>
  </si>
  <si>
    <t>N863A6_ch7_main_20230619210006_20230619220000</t>
  </si>
  <si>
    <t>N863A6_ch8_main_20230619210007_20230619220000</t>
  </si>
  <si>
    <t>N863A6_ch9_main_20230619210008_20230619220000</t>
  </si>
  <si>
    <t>N863A6_ch10_main_20230619210009_20230619220000</t>
  </si>
  <si>
    <t>N863A6_ch11_main_20230619210010_20230619220000</t>
  </si>
  <si>
    <t>N863A6_ch12_main_20230619210011_20230619220000</t>
  </si>
  <si>
    <t>N863A6_ch2_main_20230620210001_20230620220000</t>
  </si>
  <si>
    <t>N863A6_ch3_main_20230620210002_20230620220000</t>
  </si>
  <si>
    <t>N863A6_ch4_main_20230620210003_20230620220000</t>
  </si>
  <si>
    <t>N863A6_ch6_main_20230620210005_20230620220000</t>
  </si>
  <si>
    <t>N863A6_ch7_main_20230620210006_20230620220000</t>
  </si>
  <si>
    <t>N863A6_ch8_main_20230620210007_20230620220000</t>
  </si>
  <si>
    <t>N863A6_ch9_main_20230620210008_20230620220000</t>
  </si>
  <si>
    <t>N863A6_ch10_main_20230620210009_20230620220000</t>
  </si>
  <si>
    <t>N863A6_ch11_main_20230620210010_20230620220000</t>
  </si>
  <si>
    <t>N863A6_ch12_main_20230620210011_20230620220000</t>
  </si>
  <si>
    <t>N863A6_ch2_main_20230621210001_20230621220000</t>
  </si>
  <si>
    <t>N863A6_ch3_main_20230621210002_20230621220000</t>
  </si>
  <si>
    <t>N863A6_ch4_main_20230621210003_20230621220000</t>
  </si>
  <si>
    <t>N863A6_ch6_main_20230621210005_20230621220000</t>
  </si>
  <si>
    <t>N863A6_ch7_main_20230621210006_20230621220000</t>
  </si>
  <si>
    <t>N863A6_ch8_main_20230621210007_20230621220000</t>
  </si>
  <si>
    <t>N863A6_ch9_main_20230621210008_20230621220000</t>
  </si>
  <si>
    <t>N863A6_ch10_main_20230621210009_20230621220000</t>
  </si>
  <si>
    <t>N863A6_ch11_main_20230621210010_20230621220000</t>
  </si>
  <si>
    <t>N863A6_ch12_main_20230621210012_20230621220000</t>
  </si>
  <si>
    <t>CCDLD</t>
  </si>
  <si>
    <t>No bat</t>
  </si>
  <si>
    <t>N863A6_ch1_main_20230622210000_20230622220000</t>
  </si>
  <si>
    <t>N863A6_ch2_main_20230622210001_20230622220000</t>
  </si>
  <si>
    <t>N863A6_ch3_main_20230622210002_20230622220000</t>
  </si>
  <si>
    <t>N863A6_ch4_main_20230622210003_20230622220000</t>
  </si>
  <si>
    <t>N863A6_ch6_main_20230622210005_20230622220000</t>
  </si>
  <si>
    <t>N863A6_ch7_main_20230622210006_20230622220000</t>
  </si>
  <si>
    <t>N863A6_ch8_main_20230622210007_20230622220000</t>
  </si>
  <si>
    <t>N863A6_ch9_main_20230622210008_20230622220000</t>
  </si>
  <si>
    <t>N863A6_ch10_main_20230622210009_20230622220000</t>
  </si>
  <si>
    <t>N863A6_ch11_main_20230622210010_20230622220000</t>
  </si>
  <si>
    <t>N863A6_ch12_main_20230622210011_20230622220000</t>
  </si>
  <si>
    <t>Se observan muy juntos por lo que no define quién es y el tipo de interacción.</t>
  </si>
  <si>
    <t>N863A6_ch1_main_20230625210000_20230625220000</t>
  </si>
  <si>
    <t>N863A6_ch2_main_20230625210001_20230625220000</t>
  </si>
  <si>
    <t>N863A6_ch3_main_20230625210002_20230625220000</t>
  </si>
  <si>
    <t>N863A6_ch4_main_20230625210003_20230625220000</t>
  </si>
  <si>
    <t>N863A6_ch6_main_20230625210005_20230625220000</t>
  </si>
  <si>
    <t>N863A6_ch7_main_20230625210006_20230625220000</t>
  </si>
  <si>
    <t>N863A6_ch8_main_20230625210007_20230625220000</t>
  </si>
  <si>
    <t>N863A6_ch9_main_20230625210008_20230625220000</t>
  </si>
  <si>
    <t>N863A6_ch10_main_20230625210009_20230625220000</t>
  </si>
  <si>
    <t>N863A6_ch11_main_20230625210010_20230625220000</t>
  </si>
  <si>
    <t>N863A6_ch2_main_20230626210001_20230626220000.mp4</t>
  </si>
  <si>
    <t>N863A6_ch3_main_20230626210002_20230626220000</t>
  </si>
  <si>
    <t>N863A6_ch4_main_20230626210003_20230626220000</t>
  </si>
  <si>
    <t>N863A6_ch5_main_20230626210004_20230626220000</t>
  </si>
  <si>
    <t>N863A6_ch6_main_20230626210005_20230626220000</t>
  </si>
  <si>
    <t>N863A6_ch7_main_20230626210006_20230626220000</t>
  </si>
  <si>
    <t>N863A6_ch8_main_20230626210007_20230626220000</t>
  </si>
  <si>
    <t>N863A6_ch9_main_20230626210008_20230626220000</t>
  </si>
  <si>
    <t>N863A6_ch10_main_20230626210009_20230626220000</t>
  </si>
  <si>
    <t>N863A6_ch11_main_20230626210010_20230626220000</t>
  </si>
  <si>
    <t>N863A6_ch12_main_20230626210011_20230626220000</t>
  </si>
  <si>
    <t>many interactions at the same time.</t>
  </si>
  <si>
    <t>N863A6_ch1_main_20230627210000_20230627220000</t>
  </si>
  <si>
    <t>N863A6_ch2_main_20230627210001_20230627220000</t>
  </si>
  <si>
    <t>N863A6_ch3_main_20230627210002_20230627220000</t>
  </si>
  <si>
    <t>N863A6_ch4_main_20230627210003_20230627220000</t>
  </si>
  <si>
    <t>N863A6_ch6_main_20230627210005_20230627220000</t>
  </si>
  <si>
    <t>N863A6_ch7_main_20230627210006_20230627220000</t>
  </si>
  <si>
    <t>N863A6_ch8_main_20230627210007_20230627220000</t>
  </si>
  <si>
    <t>N863A6_ch9_main_20230627210008_20230627220000</t>
  </si>
  <si>
    <t>N863A6_ch10_main_20230627210009_20230627220000</t>
  </si>
  <si>
    <t>N863A6_ch11_main_20230627210010_20230627220000</t>
  </si>
  <si>
    <t>N863A6_ch12_main_20230627210011_20230627220000</t>
  </si>
  <si>
    <t>no</t>
  </si>
  <si>
    <t>some interaction but very close to the camera</t>
  </si>
  <si>
    <t>N863A6_ch1_main_20230628210000_20230628220000</t>
  </si>
  <si>
    <t>N863A6_ch2_main_20230628210001_20230628220000</t>
  </si>
  <si>
    <t>N863A6_ch3_main_20230628210002_20230628220000</t>
  </si>
  <si>
    <t>N863A6_ch4_main_20230628210003_20230628220000</t>
  </si>
  <si>
    <t>N863A6_ch5_main_20230628210004_20230628220000</t>
  </si>
  <si>
    <t>N863A6_ch6_main_20230628210005_20230628220000</t>
  </si>
  <si>
    <t>N863A6_ch7_main_20230628210006_20230628220000</t>
  </si>
  <si>
    <t>N863A6_ch8_main_20230628210007_20230628220000</t>
  </si>
  <si>
    <t>N863A6_ch9_main_20230628210008_20230628220000</t>
  </si>
  <si>
    <t>N863A6_ch10_main_20230628210009_20230628220000</t>
  </si>
  <si>
    <t>N863A6_ch11_main_20230628210010_20230628220000</t>
  </si>
  <si>
    <t>N863A6_ch12_main_20230628210011_20230628220000</t>
  </si>
  <si>
    <t>N863A6_ch1_main_20230629210000_20230629220000</t>
  </si>
  <si>
    <t>N863A6_ch2_main_20230629210001_20230629220000</t>
  </si>
  <si>
    <t>N863A6_ch3_main_20230629210002_20230629220000</t>
  </si>
  <si>
    <t>N863A6_ch4_main_20230629210003_20230629220000</t>
  </si>
  <si>
    <t>N863A6_ch5_main_20230629210004_20230629220000</t>
  </si>
  <si>
    <t>N863A6_ch6_main_20230629210005_20230629220000</t>
  </si>
  <si>
    <t>N863A6_ch7_main_20230629210006_20230629220000</t>
  </si>
  <si>
    <t>N863A6_ch8_main_20230629210007_20230629220000</t>
  </si>
  <si>
    <t>N863A6_ch9_main_20230629210008_20230629220000</t>
  </si>
  <si>
    <t>N863A6_ch10_main_20230629210009_20230629220000</t>
  </si>
  <si>
    <t>N863A6_ch11_main_20230629210010_20230629220000</t>
  </si>
  <si>
    <t>N863A6_ch12_main_20230629210011_20230629220000</t>
  </si>
  <si>
    <t>No interaction, just a mini fight at 19:51:20.</t>
  </si>
  <si>
    <t>N863A6_ch1_main_20230701210000_20230701220000</t>
  </si>
  <si>
    <t>N863A6_ch2_main_20230701210001_20230701220000</t>
  </si>
  <si>
    <t>N863A6_ch3_main_20230701210002_20230701220000</t>
  </si>
  <si>
    <t>N863A6_ch4_main_20230701210003_20230701220000</t>
  </si>
  <si>
    <t>N863A6_ch5_main_20230701210004_20230701220000</t>
  </si>
  <si>
    <t>N863A6_ch6_main_20230701210005_20230701220000</t>
  </si>
  <si>
    <t>N863A6_ch7_main_20230701210006_20230701220000</t>
  </si>
  <si>
    <t>N863A6_ch8_main_20230701210007_20230701220000</t>
  </si>
  <si>
    <t>N863A6_ch9_main_20230701210008_20230701220000</t>
  </si>
  <si>
    <t>N863A6_ch10_main_20230701210009_20230701220000</t>
  </si>
  <si>
    <t>N863A6_ch11_main_20230701210010_20230701220000</t>
  </si>
  <si>
    <t>N863A6_ch12_main_20230701210011_20230701220000</t>
  </si>
  <si>
    <t>N863A6_ch1_main_20230702210000_20230702220000</t>
  </si>
  <si>
    <t>N863A6_ch2_main_20230702210001_20230702220000</t>
  </si>
  <si>
    <t>N863A6_ch3_main_20230702210002_20230702220000</t>
  </si>
  <si>
    <t>N863A6_ch4_main_20230702210003_20230702220000</t>
  </si>
  <si>
    <t>N863A6_ch5_main_20230702210004_20230702220000</t>
  </si>
  <si>
    <t>N863A6_ch6_main_20230702210005_20230702220000</t>
  </si>
  <si>
    <t>N863A6_ch7_main_20230702210006_20230702220000</t>
  </si>
  <si>
    <t>N863A6_ch8_main_20230702210007_20230702220000</t>
  </si>
  <si>
    <t>N863A6_ch9_main_20230702210008_20230702220000</t>
  </si>
  <si>
    <t>N863A6_ch10_main_20230702210009_20230702220000</t>
  </si>
  <si>
    <t>N863A6_ch11_main_20230702210010_20230702220000</t>
  </si>
  <si>
    <t>N863A6_ch12_main_20230702210011_20230702220000</t>
  </si>
  <si>
    <t>N863A6_ch1_main_20230703203736_20230703220000</t>
  </si>
  <si>
    <t>N863A6_ch2_main_20230703203737_20230703220000</t>
  </si>
  <si>
    <t>N863A6_ch3_main_20230703203738_20230703220000</t>
  </si>
  <si>
    <t>N863A6_ch4_main_20230703203739_20230703220000</t>
  </si>
  <si>
    <t>N863A6_ch5_main_20230703203740_20230703220000</t>
  </si>
  <si>
    <t>N863A6_ch6_main_20230703203741_20230703220000</t>
  </si>
  <si>
    <t>N863A6_ch7_main_20230703203742_20230703220000</t>
  </si>
  <si>
    <t>N863A6_ch8_main_20230703203743_20230703220000</t>
  </si>
  <si>
    <t>N863A6_ch9_main_20230703203744_20230703220000</t>
  </si>
  <si>
    <t>N863A6_ch10_main_20230703203745_20230703220001</t>
  </si>
  <si>
    <t>N863A6_ch11_main_20230703203746_20230703220001</t>
  </si>
  <si>
    <t>N863A6_ch12_main_20230703203747_20230703220001</t>
  </si>
  <si>
    <t>N863A6_ch1_main_20230704210000_20230704220000</t>
  </si>
  <si>
    <t>N863A6_ch2_main_20230704210001_20230704220000</t>
  </si>
  <si>
    <t>N863A6_ch3_main_20230704210002_20230704220000</t>
  </si>
  <si>
    <t>N863A6_ch4_main_20230704210003_20230704220000</t>
  </si>
  <si>
    <t>N863A6_ch5_main_20230704210004_20230704220000</t>
  </si>
  <si>
    <t>N863A6_ch6_main_20230704210005_20230704220000</t>
  </si>
  <si>
    <t>N863A6_ch7_main_20230704210006_20230704220000</t>
  </si>
  <si>
    <t>N863A6_ch8_main_20230704210007_20230704220000</t>
  </si>
  <si>
    <t>N863A6_ch9_main_20230704210008_20230704220000</t>
  </si>
  <si>
    <t>N863A6_ch10_main_20230704210009_20230704220000</t>
  </si>
  <si>
    <t>N863A6_ch11_main_20230704210010_20230704220000</t>
  </si>
  <si>
    <t>N863A6_ch12_main_20230704210011_20230704220000</t>
  </si>
  <si>
    <t>N863A6_ch2_main_20230705210001_20230705220000</t>
  </si>
  <si>
    <t>N863A6_ch3_main_20230705210002_20230705220000</t>
  </si>
  <si>
    <t>N863A6_ch4_main_20230705210003_20230705220000</t>
  </si>
  <si>
    <t>N863A6_ch5_main_20230705210004_20230705220000</t>
  </si>
  <si>
    <t>txdld</t>
  </si>
  <si>
    <t>N863A6_ch5_main_20230705210004_20230705220001</t>
  </si>
  <si>
    <t>N863A6_ch5_main_20230705210004_20230705220002</t>
  </si>
  <si>
    <t>N863A6_ch5_main_20230705210004_20230705220003</t>
  </si>
  <si>
    <t>N863A6_ch6_main_20230705210005_20230705220000</t>
  </si>
  <si>
    <t>N863A6_ch7_main_20230705210006_20230705220000</t>
  </si>
  <si>
    <t>N863A6_ch8_main_20230705210007_20230705220000</t>
  </si>
  <si>
    <t>N863A6_ch9_main_20230705210008_20230705220000</t>
  </si>
  <si>
    <t>N863A6_ch10_main_20230705210009_20230705220000</t>
  </si>
  <si>
    <t>N863A6_ch11_main_20230705210010_20230705220000</t>
  </si>
  <si>
    <t>N863A6_ch12_main_20230705210011_20230705220000</t>
  </si>
  <si>
    <t>N863A6_ch2_main_20230706210001_20230706220000</t>
  </si>
  <si>
    <t>N863A6_ch3_main_20230706210002_20230706220000</t>
  </si>
  <si>
    <t>N863A6_ch4_main_20230706210003_20230706220000</t>
  </si>
  <si>
    <t>N863A6_ch5_main_20230706210004_20230706220000</t>
  </si>
  <si>
    <t>N863A6_ch5_main_20230706210004_20230706220001</t>
  </si>
  <si>
    <t>N863A6_ch5_main_20230706210004_20230706220002</t>
  </si>
  <si>
    <t>N863A6_ch6_main_20230706210005_20230706220000</t>
  </si>
  <si>
    <t>N863A6_ch7_main_20230706210006_20230706220000</t>
  </si>
  <si>
    <t>N863A6_ch8_main_20230706210007_20230706220000</t>
  </si>
  <si>
    <t>N863A6_ch9_main_20230706210008_20230706220000</t>
  </si>
  <si>
    <t>N863A6_ch10_main_20230706210009_20230706220000</t>
  </si>
  <si>
    <t>N863A6_ch11_main_20230706210010_20230706220000</t>
  </si>
  <si>
    <t>N863A6_ch12_main_20230706210011_20230706220000</t>
  </si>
  <si>
    <t>N863A6_ch1_main_20230707210001_20230707220000</t>
  </si>
  <si>
    <t>N863A6_ch2_main_20230707210001_20230707220000</t>
  </si>
  <si>
    <t>N863A6_ch3_main_20230707210002_20230707220000</t>
  </si>
  <si>
    <t>N863A6_ch4_main_20230707210003_20230707220000</t>
  </si>
  <si>
    <t>N863A6_ch5_main_20230707210004_20230707220000</t>
  </si>
  <si>
    <t>N863A6_ch6_main_20230707210005_20230707220000</t>
  </si>
  <si>
    <t>N863A6_ch7_main_20230707210006_20230707220000</t>
  </si>
  <si>
    <t>N863A6_ch8_main_20230707210007_20230707220000</t>
  </si>
  <si>
    <t>N863A6_ch9_main_20230707210008_20230707220000</t>
  </si>
  <si>
    <t>N863A6_ch10_main_20230707210009_20230707220000</t>
  </si>
  <si>
    <t>N863A6_ch11_main_20230707210010_20230707220000</t>
  </si>
  <si>
    <t>N863A6_ch12_main_20230707210011_20230707220001</t>
  </si>
  <si>
    <t>N863A6_ch1_main_20230708210000_20230708220000</t>
  </si>
  <si>
    <t>N863A6_ch2_main_20230708210001_20230708220000</t>
  </si>
  <si>
    <t>N863A6_ch3_main_20230708210002_20230708220000</t>
  </si>
  <si>
    <t>N863A6_ch4_main_20230708210003_20230708220000</t>
  </si>
  <si>
    <t>N863A6_ch5_main_20230708210004_20230708220000</t>
  </si>
  <si>
    <t>N863A6_ch6_main_20230708210005_20230708220000</t>
  </si>
  <si>
    <t>N863A6_ch7_main_20230708210006_20230708220000</t>
  </si>
  <si>
    <t>N863A6_ch8_main_20230708210007_20230708220000</t>
  </si>
  <si>
    <t>N863A6_ch9_main_20230708210008_20230708220000</t>
  </si>
  <si>
    <t>N863A6_ch10_main_20230708210009_20230708220000</t>
  </si>
  <si>
    <t>N863A6_ch11_main_20230708210010_20230708220000</t>
  </si>
  <si>
    <t>N863A6_ch12_main_20230708210011_20230708220000</t>
  </si>
  <si>
    <t>N863A6_ch2_main_20230709210001_20230709220000</t>
  </si>
  <si>
    <t>N863A6_ch3_main_20230709210002_20230709220000</t>
  </si>
  <si>
    <t>N863A6_ch4_main_20230709210003_20230709220000</t>
  </si>
  <si>
    <t>N863A6_ch5_main_20230709210004_20230709220000</t>
  </si>
  <si>
    <t>N863A6_ch6_main_20230709210005_20230709220000</t>
  </si>
  <si>
    <t>N863A6_ch7_main_20230709210006_20230709220000</t>
  </si>
  <si>
    <t>N863A6_ch8_main_20230709210007_20230709220000</t>
  </si>
  <si>
    <t>N863A6_ch9_main_20230709210008_20230709220000</t>
  </si>
  <si>
    <t>N863A6_ch10_main_20230709210009_20230709220000</t>
  </si>
  <si>
    <t>N863A6_ch11_main_20230709210010_20230709220000</t>
  </si>
  <si>
    <t>N863A6_ch12_main_20230709210011_20230709220000</t>
  </si>
  <si>
    <t>fight?</t>
  </si>
  <si>
    <t>double interaction with juvenile</t>
  </si>
  <si>
    <t>N863A6_ch1_main_20230710210000_20230710220000</t>
  </si>
  <si>
    <t>N863A6_ch2_main_20230710210001_20230710220000</t>
  </si>
  <si>
    <t>N863A6_ch3_main_20230710210002_20230710220000</t>
  </si>
  <si>
    <t>N863A6_ch4_main_20230710210003_20230710220000</t>
  </si>
  <si>
    <t>N863A6_ch5_main_20230710210004_20230710220000</t>
  </si>
  <si>
    <t>N863A6_ch6_main_20230710210005_20230710220000</t>
  </si>
  <si>
    <t>N863A6_ch7_main_20230710210006_20230710220000</t>
  </si>
  <si>
    <t>N863A6_ch8_main_20230710210007_20230710220000</t>
  </si>
  <si>
    <t>N863A6_ch9_main_20230710210008_20230710220000</t>
  </si>
  <si>
    <t>N863A6_ch10_main_20230710210009_20230710220001</t>
  </si>
  <si>
    <t>N863A6_ch11_main_20230710210010_20230710220001</t>
  </si>
  <si>
    <t>N863A6_ch12_main_20230710210011_20230710220001</t>
  </si>
  <si>
    <t>N863A6_ch2_main_20230711210001_20230711220000</t>
  </si>
  <si>
    <t>N863A6_ch3_main_20230711210002_20230711220000</t>
  </si>
  <si>
    <t>N863A6_ch4_main_20230711210003_20230711220000</t>
  </si>
  <si>
    <t>N863A6_ch6_main_20230711210005_20230711220000</t>
  </si>
  <si>
    <t>N863A6_ch7_main_20230711210006_20230711220000</t>
  </si>
  <si>
    <t>N863A6_ch8_main_20230711210007_20230711220000</t>
  </si>
  <si>
    <t>N863A6_ch9_main_20230711210008_20230711220000</t>
  </si>
  <si>
    <t>N863A6_ch10_main_20230711210003_20230711220000</t>
  </si>
  <si>
    <t>N863A6_ch11_main_20230711210010_20230711220000</t>
  </si>
  <si>
    <t>N863A6_ch12_main_20230711210011_20230711220000</t>
  </si>
  <si>
    <t>N863A6_ch1_main_20230712210000_20230712220000</t>
  </si>
  <si>
    <t>N863A6_ch2_main_20230712210001_20230712220000</t>
  </si>
  <si>
    <t>N863A6_ch3_main_20230712210002_20230712220000</t>
  </si>
  <si>
    <t>N863A6_ch4_main_20230712210003_20230712220000</t>
  </si>
  <si>
    <t>N863A6_ch6_main_20230712210005_20230712220000</t>
  </si>
  <si>
    <t>N863A6_ch7_main_20230712210006_20230712220000</t>
  </si>
  <si>
    <t>N863A6_ch8_main_20230712210007_20230712220000</t>
  </si>
  <si>
    <t>N863A6_ch9_main_20230712210008_20230712220000</t>
  </si>
  <si>
    <t>N863A6_ch10_main_20230712210009_20230712220001</t>
  </si>
  <si>
    <t>N863A6_ch11_main_20230712210010_20230712220001</t>
  </si>
  <si>
    <t>N863A6_ch12_main_20230712210011_20230712220001</t>
  </si>
  <si>
    <t>N863A6_ch2_main_20230713210001_20230713220000</t>
  </si>
  <si>
    <t>N863A6_ch3_main_20230713210002_20230713220000</t>
  </si>
  <si>
    <t>N863A6_ch4_main_20230713210003_20230713220000</t>
  </si>
  <si>
    <t>N863A6_ch5_main_20230713210004_20230713220000</t>
  </si>
  <si>
    <t>N863A6_ch6_main_20230713210005_20230713220000</t>
  </si>
  <si>
    <t>N863A6_ch7_main_20230713210006_20230713220000</t>
  </si>
  <si>
    <t>N863A6_ch8_main_20230713210007_20230713220000</t>
  </si>
  <si>
    <t>N863A6_ch9_main_20230713210008_20230713220000</t>
  </si>
  <si>
    <t>N863A6_ch10_main_20230713210009_20230713220000</t>
  </si>
  <si>
    <t>N863A6_ch11_main_20230713210009_20230713220001</t>
  </si>
  <si>
    <t>N863A6_ch12_main_20230713210011_20230713220000</t>
  </si>
  <si>
    <t>N863A6_ch1_main_20230714210000_20230714220000</t>
  </si>
  <si>
    <t>N863A6_ch2_main_20230714210001_20230714220000</t>
  </si>
  <si>
    <t>N863A6_ch3_main_20230714210002_20230714220000</t>
  </si>
  <si>
    <t>N863A6_ch4_main_20230714210003_20230714220000</t>
  </si>
  <si>
    <t>N863A6_ch5_main_20230714210004_20230714220000</t>
  </si>
  <si>
    <t>N863A6_ch6_main_20230714210005_20230714220000</t>
  </si>
  <si>
    <t>N863A6_ch7_main_20230714210006_20230714220000</t>
  </si>
  <si>
    <t>N863A6_ch8_main_20230714210007_20230714220000</t>
  </si>
  <si>
    <t>N863A6_ch9_main_20230714210008_20230714220000</t>
  </si>
  <si>
    <t>N863A6_ch10_main_20230714210009_20230714220000</t>
  </si>
  <si>
    <t>N863A6_ch11_main_20230714210010_20230714220000</t>
  </si>
  <si>
    <t>N863A6_ch12_main_20230714210011_20230714220000</t>
  </si>
  <si>
    <t>N863A6_ch2_main_20230715210001_20230715220000</t>
  </si>
  <si>
    <t>N863A6_ch3_main_20230715210002_20230715220000</t>
  </si>
  <si>
    <t>N863A6_ch4_main_20230715210003_20230715220000</t>
  </si>
  <si>
    <t>N863A6_ch5_main_20230715210004_20230715220000</t>
  </si>
  <si>
    <t>N863A6_ch5_main_20230715210004_20230715220001</t>
  </si>
  <si>
    <t>N863A6_ch5_main_20230715210004_20230715220002</t>
  </si>
  <si>
    <t>N863A6_ch5_main_20230715210004_20230715220003</t>
  </si>
  <si>
    <t>N863A6_ch5_main_20230715210004_20230715220004</t>
  </si>
  <si>
    <t>N863A6_ch5_main_20230715210004_20230715220005</t>
  </si>
  <si>
    <t>N863A6_ch5_main_20230715210004_20230715220006</t>
  </si>
  <si>
    <t>N863A6_ch5_main_20230715210004_20230715220007</t>
  </si>
  <si>
    <t>N863A6_ch6_main_20230715210005_20230715220000</t>
  </si>
  <si>
    <t>N863A6_ch7_main_20230715210006_20230715220000</t>
  </si>
  <si>
    <t>N863A6_ch8_main_20230715210007_20230715220000</t>
  </si>
  <si>
    <t>N863A6_ch9_main_20230715210008_20230715220000</t>
  </si>
  <si>
    <t>N863A6_ch10_main_20230715210009_20230715220000</t>
  </si>
  <si>
    <t>N863A6_ch11_main_20230715210010_20230715220000</t>
  </si>
  <si>
    <t>N863A6_ch12_main_20230715210011_20230715220000</t>
  </si>
  <si>
    <t>N863A6_ch1_main_20230716210000_20230716220000</t>
  </si>
  <si>
    <t>N863A6_ch2_main_20230716210001_20230716220000</t>
  </si>
  <si>
    <t>N863A6_ch3_main_20230716210002_20230716220000</t>
  </si>
  <si>
    <t>N863A6_ch4_main_20230716210003_20230716220000</t>
  </si>
  <si>
    <t>N863A6_ch5_main_20230716210004_20230716220000</t>
  </si>
  <si>
    <t>N863A6_ch6_main_20230716210005_20230716220000</t>
  </si>
  <si>
    <t>N863A6_ch7_main_20230716210006_20230716220000</t>
  </si>
  <si>
    <t>N863A6_ch8_main_20230716210007_20230716220000</t>
  </si>
  <si>
    <t>N863A6_ch9_main_20230716210008_20230716220000</t>
  </si>
  <si>
    <t>N863A6_ch10_main_20230716210009_20230716220000</t>
  </si>
  <si>
    <t>N863A6_ch11_main_20230716210010_20230716220000</t>
  </si>
  <si>
    <t>N863A6_ch12_main_20230716210011_20230716220001</t>
  </si>
  <si>
    <t>N863A6_ch2_main_20230717210001_20230717220000</t>
  </si>
  <si>
    <t>N863A6_ch3_main_20230717210002_20230717220000</t>
  </si>
  <si>
    <t>N863A6_ch4_main_20230717210003_20230717220000</t>
  </si>
  <si>
    <t>N863A6_ch5_main_20230717210003_20230717220000</t>
  </si>
  <si>
    <t>N863A6_ch6_main_20230717210003_20230717220001</t>
  </si>
  <si>
    <t>N863A6_ch7_main_20230717210003_20230717220002</t>
  </si>
  <si>
    <t>N863A6_ch8_main_20230717210007_20230717220000</t>
  </si>
  <si>
    <t>N863A6_ch9_main_20230717210007_20230717220001</t>
  </si>
  <si>
    <t>N863A6_ch10_main_20230717210007_20230717220002</t>
  </si>
  <si>
    <t>N863A6_ch11_main_20230717210007_20230717220003</t>
  </si>
  <si>
    <t>N863A6_ch12_main_20230717210007_20230717220004</t>
  </si>
  <si>
    <t>N863A6_ch1_main_20230718210000_20230718220000</t>
  </si>
  <si>
    <t>N863A6_ch2_main_20230718210001_20230718220000</t>
  </si>
  <si>
    <t>N863A6_ch3_main_20230718210002_20230718220000</t>
  </si>
  <si>
    <t>N863A6_ch4_main_20230718210003_20230718220000</t>
  </si>
  <si>
    <t>N863A6_ch5_main_20230718210004_20230718220000</t>
  </si>
  <si>
    <t>N863A6_ch6_main_20230718210005_20230718220000</t>
  </si>
  <si>
    <t>N863A6_ch7_main_20230718210006_20230718220000</t>
  </si>
  <si>
    <t>N863A6_ch8_main_20230718210007_20230718220000</t>
  </si>
  <si>
    <t>N863A6_ch9_main_20230718210008_20230718220000</t>
  </si>
  <si>
    <t>N863A6_ch10_main_20230718210009_20230718220000</t>
  </si>
  <si>
    <t>N863A6_ch11_main_20230718210010_20230718220000</t>
  </si>
  <si>
    <t>N863A6_ch12_main_20230718210011_20230718220000</t>
  </si>
  <si>
    <t>falta.</t>
  </si>
  <si>
    <t>N863A6_ch1_main_20230719210000_20230719220000</t>
  </si>
  <si>
    <t>N863A6_ch2_main_20230719210001_20230719220000</t>
  </si>
  <si>
    <t>N863A6_ch3_main_20230719210002_20230719220000</t>
  </si>
  <si>
    <t>N863A6_ch4_main_20230719210003_20230719220000</t>
  </si>
  <si>
    <t>N863A6_ch5_main_20230719210004_20230719220000</t>
  </si>
  <si>
    <t>N863A6_ch5_main_20230719210004_20230719220001</t>
  </si>
  <si>
    <t>N863A6_ch5_main_20230719210004_20230719220002</t>
  </si>
  <si>
    <t>N863A6_ch5_main_20230719210004_20230719220003</t>
  </si>
  <si>
    <t>N863A6_ch5_main_20230719210004_20230719220004</t>
  </si>
  <si>
    <t>N863A6_ch6_main_20230719210005_20230719220000</t>
  </si>
  <si>
    <t>N863A6_ch7_main_20230719210006_20230719220000</t>
  </si>
  <si>
    <t>N863A6_ch8_main_20230719210007_20230719220000</t>
  </si>
  <si>
    <t>N863A6_ch9_main_20230719210008_20230719220000</t>
  </si>
  <si>
    <t>N863A6_ch10_main_20230719210009_20230719220001</t>
  </si>
  <si>
    <t>N863A6_ch11_main_20230719210010_20230719220001</t>
  </si>
  <si>
    <t>N863A6_ch12_main_20230719210011_20230719220001</t>
  </si>
  <si>
    <t>various groups</t>
  </si>
  <si>
    <t>g/m</t>
  </si>
  <si>
    <t>A lot of simultaneous interaction from minute 1900, I am about to accurately verify the times and groups.</t>
  </si>
  <si>
    <t>G</t>
  </si>
  <si>
    <t>N863A6_ch2_main_20230720210001_20230720220000</t>
  </si>
  <si>
    <t>N863A6_ch3_main_20230720210002_20230720220000</t>
  </si>
  <si>
    <t>N863A6_ch4_main_20230720210003_20230720220000</t>
  </si>
  <si>
    <t>N863A6_ch6_main_20230720210005_20230720220000</t>
  </si>
  <si>
    <t>N863A6_ch7_main_20230720210006_20230720220000</t>
  </si>
  <si>
    <t>N863A6_ch8_main_20230720210007_20230720220000</t>
  </si>
  <si>
    <t>N863A6_ch9_main_20230720210008_20230720220000</t>
  </si>
  <si>
    <t>N863A6_ch10_main_20230720210009_20230720220000</t>
  </si>
  <si>
    <t>N863A6_ch1_main_20230721210000_20230721220000</t>
  </si>
  <si>
    <t>N863A6_ch2_main_20230721210001_20230721220000</t>
  </si>
  <si>
    <t>N863A6_ch3_main_20230721210002_20230721220000</t>
  </si>
  <si>
    <t>N863A6_ch4_main_20230721210003_20230721220000</t>
  </si>
  <si>
    <t>N863A6_ch5_main_20230721210004_20230721220000</t>
  </si>
  <si>
    <t>N863A6_ch6_main_20230721210005_20230721220000</t>
  </si>
  <si>
    <t>N863A6_ch7_main_20230721210006_20230721220000</t>
  </si>
  <si>
    <t>N863A6_ch8_main_20230721210007_20230721220000</t>
  </si>
  <si>
    <t>N863A6_ch9_main_20230721210008_20230721220000</t>
  </si>
  <si>
    <t>N863A6_ch10_main_20230721210009_20230721220001</t>
  </si>
  <si>
    <t>N863A6_ch11_main_20230721210010_20230721220001</t>
  </si>
  <si>
    <t>N863A6_ch12_main_20230721210011_20230721220001</t>
  </si>
  <si>
    <t>por verificar</t>
  </si>
  <si>
    <t>Por verificar</t>
  </si>
  <si>
    <t>N863A6_ch1_main_20230722210107_20230722220000</t>
  </si>
  <si>
    <t>N863A6_ch2_main_20230722210108_20230722220000</t>
  </si>
  <si>
    <t>N863A6_ch3_main_20230722210109_20230722220000</t>
  </si>
  <si>
    <t>N863A6_ch4_main_20230722210110_20230722220000</t>
  </si>
  <si>
    <t>N863A6_ch5_main_20230722210111_20230722220000</t>
  </si>
  <si>
    <t>N863A6_ch6_main_20230722210112_20230722220000</t>
  </si>
  <si>
    <t>N863A6_ch7_main_20230722210113_20230722220000</t>
  </si>
  <si>
    <t>N863A6_ch8_main_20230722210114_20230722220000</t>
  </si>
  <si>
    <t>N863A6_ch9_main_20230722210115_20230722220000</t>
  </si>
  <si>
    <t>N863A6_ch10_main_20230722210116_20230722220000</t>
  </si>
  <si>
    <t>N863A6_ch11_main_20230722210117_20230722220000</t>
  </si>
  <si>
    <t>N863A6_ch12_main_20230722210118_20230722220000</t>
  </si>
  <si>
    <t>Lupe</t>
  </si>
  <si>
    <t>N863A6_ch1_main_20230723210000_20230723220000</t>
  </si>
  <si>
    <t>N863A6_ch2_main_20230723210001_20230723220000</t>
  </si>
  <si>
    <t>N863A6_ch3_main_20230723210002_20230723220000</t>
  </si>
  <si>
    <t>N863A6_ch4_main_20230723210003_20230723220000</t>
  </si>
  <si>
    <t>N863A6_ch5_main_20230723210004_20230723220000</t>
  </si>
  <si>
    <t>N863A6_ch6_main_20230723210005_20230723220000</t>
  </si>
  <si>
    <t>N863A6_ch7_main_20230723210006_20230723220000</t>
  </si>
  <si>
    <t>N863A6_ch8_main_20230723210007_20230723220000</t>
  </si>
  <si>
    <t>N863A6_ch9_main_20230723210008_20230723220000</t>
  </si>
  <si>
    <t>N863A6_ch10_main_20230723210009_20230723220000</t>
  </si>
  <si>
    <t>N863A6_ch11_main_20230723210010_20230723220000</t>
  </si>
  <si>
    <t>N863A6_ch12_main_20230723210011_20230723220000</t>
  </si>
  <si>
    <t>N863A6_ch1_main_20230724210000_20230724220000</t>
  </si>
  <si>
    <t>N863A6_ch2_main_20230724210001_20230724220000</t>
  </si>
  <si>
    <t>N863A6_ch3_main_20230724210002_20230724220000</t>
  </si>
  <si>
    <t>N863A6_ch4_main_20230724210003_20230724220000</t>
  </si>
  <si>
    <t>N863A6_ch5_main_20230724210004_20230724220000</t>
  </si>
  <si>
    <t>N863A6_ch6_main_20230724210005_20230724220000</t>
  </si>
  <si>
    <t>N863A6_ch7_main_20230724210006_20230724220000</t>
  </si>
  <si>
    <t>N863A6_ch8_main_20230724210007_20230724220000</t>
  </si>
  <si>
    <t>N863A6_ch9_main_20230724210008_20230724220000</t>
  </si>
  <si>
    <t>N863A6_ch10_main_20230724210009_20230724220000</t>
  </si>
  <si>
    <t>N863A6_ch11_main_20230724210010_20230724220001</t>
  </si>
  <si>
    <t>N863A6_ch12_main_20230724210011_20230724220001</t>
  </si>
  <si>
    <t>N863A6_ch1_main_20230725210000_20230725220000</t>
  </si>
  <si>
    <t>N863A6_ch2_main_20230725210001_20230725220000</t>
  </si>
  <si>
    <t>N863A6_ch3_main_20230725210002_20230725220000</t>
  </si>
  <si>
    <t>N863A6_ch4_main_20230725210003_20230725220000</t>
  </si>
  <si>
    <t>N863A6_ch5_main_20230725210004_20230725220000</t>
  </si>
  <si>
    <t>N863A6_ch6_main_20230725210005_20230725220000</t>
  </si>
  <si>
    <t>N863A6_ch7_main_20230725210006_20230725220000</t>
  </si>
  <si>
    <t>N863A6_ch8_main_20230725210007_20230725220000</t>
  </si>
  <si>
    <t>N863A6_ch9_main_20230725210008_20230725220000</t>
  </si>
  <si>
    <t>N863A6_ch10_main_20230725210009_20230725220000</t>
  </si>
  <si>
    <t>N863A6_ch11_main_20230725210010_20230725220000</t>
  </si>
  <si>
    <t>N863A6_ch12_main_20230725210011_20230725220000</t>
  </si>
  <si>
    <t>N863A6_ch1_main_20230726210000_20230726220000</t>
  </si>
  <si>
    <t>N863A6_ch2_main_20230726210001_20230726220000</t>
  </si>
  <si>
    <t>N863A6_ch3_main_20230726210002_20230726220000</t>
  </si>
  <si>
    <t>N863A6_ch4_main_20230726210003_20230726220000</t>
  </si>
  <si>
    <t>N863A6_ch5_main_20230726210004_20230726220000</t>
  </si>
  <si>
    <t>N863A6_ch6_main_20230726210005_20230726220000</t>
  </si>
  <si>
    <t>N863A6_ch7_main_20230726210006_20230726220000</t>
  </si>
  <si>
    <t>N863A6_ch8_main_20230726210007_20230726220000</t>
  </si>
  <si>
    <t>N863A6_ch9_main_20230726210009_20230726220000</t>
  </si>
  <si>
    <t>N863A6_ch10_main_20230726210009_20230726220000</t>
  </si>
  <si>
    <t>N863A6_ch11_main_20230726210010_20230726220001</t>
  </si>
  <si>
    <t>N863A6_ch12_main_20230726210011_20230726220001</t>
  </si>
  <si>
    <t>N863A6_ch2_main_20230727210001_20230727220000</t>
  </si>
  <si>
    <t>N863A6_ch3_main_20230727210002_20230727220000</t>
  </si>
  <si>
    <t>N863A6_ch4_main_20230727210003_20230727220000</t>
  </si>
  <si>
    <t>N863A6_ch6_main_20230727210005_20230727220000</t>
  </si>
  <si>
    <t>N863A6_ch7_main_20230727210006_20230727220000</t>
  </si>
  <si>
    <t>N863A6_ch1_main_20230728210000_20230728220000</t>
  </si>
  <si>
    <t>N863A6_ch2_main_20230728210001_20230728220000</t>
  </si>
  <si>
    <t>N863A6_ch3_main_20230728210002_20230728220000</t>
  </si>
  <si>
    <t>N863A6_ch4_main_20230728210003_20230728220000</t>
  </si>
  <si>
    <t>N863A6_ch6_main_20230728210005_20230728220000</t>
  </si>
  <si>
    <t>N863A6_ch7_main_20230728210006_20230728220000</t>
  </si>
  <si>
    <t>N863A6_ch8_main_20230728210007_20230728220000</t>
  </si>
  <si>
    <t>N863A6_ch9_main_20230728210008_20230728220000</t>
  </si>
  <si>
    <t>N863A6_ch10_main_20230728210009_20230728220001</t>
  </si>
  <si>
    <t>N863A6_ch11_main_20230728210010_20230728220001</t>
  </si>
  <si>
    <t>N863A6_ch12_main_20230728210011_20230728220001</t>
  </si>
  <si>
    <t>N863A6_ch2_main_20230729210001_20230729220000</t>
  </si>
  <si>
    <t>N863A6_ch3_main_20230729210002_20230729220000</t>
  </si>
  <si>
    <t>N863A6_ch4_main_20230729210003_20230729220000</t>
  </si>
  <si>
    <t>N863A6_ch5_main_20230729210004_20230729220000</t>
  </si>
  <si>
    <t>N863A6_ch6_main_20230729210005_20230729220000</t>
  </si>
  <si>
    <t>N863A6_ch7_main_20230729210006_20230729220000</t>
  </si>
  <si>
    <t>N863A6_ch8_main_20230729210007_20230729220000</t>
  </si>
  <si>
    <t>N863A6_ch9_main_20230729210008_20230729220000</t>
  </si>
  <si>
    <t>N863A6_ch10_main_20230729210009_20230729220000</t>
  </si>
  <si>
    <t>N863A6_ch11_main_20230729210010_20230729220000</t>
  </si>
  <si>
    <t>N863A6_ch1_main_20230730190000_20230730200000</t>
  </si>
  <si>
    <t>N863A6_ch2_main_20230730190000_20230730200001</t>
  </si>
  <si>
    <t>N863A6_ch3_main_20230730190000_20230730200002</t>
  </si>
  <si>
    <t>N863A6_ch4_main_20230730190000_20230730200003</t>
  </si>
  <si>
    <t>N863A6_ch6_main_20230730190000_20230730200005</t>
  </si>
  <si>
    <t>N863A6_ch7_main_20230730190000_20230730200006</t>
  </si>
  <si>
    <t>N863A6_ch8_main_20230730190000_20230730200007</t>
  </si>
  <si>
    <t>N863A6_ch9_main_20230730190000_20230730200008</t>
  </si>
  <si>
    <t>N863A6_ch10_main_20230730190000_20230730200009</t>
  </si>
  <si>
    <t>N863A6_ch11_main_20230730190000_20230730200009</t>
  </si>
  <si>
    <t>N863A6_ch12_main_20230730190000_20230730200009</t>
  </si>
  <si>
    <t>N863A6_ch1_main_20230731210000_20230731220000</t>
  </si>
  <si>
    <t>N863A6_ch2_main_20230731210001_20230731220000</t>
  </si>
  <si>
    <t>N863A6_ch3_main_20230731210002_20230731220000</t>
  </si>
  <si>
    <t>N863A6_ch4_main_20230731210003_20230731220000</t>
  </si>
  <si>
    <t>N863A6_ch6_main_20230731210005_20230731220000</t>
  </si>
  <si>
    <t>N863A6_ch7_main_20230731210006_20230731220000</t>
  </si>
  <si>
    <t>N863A6_ch9_main_20230731210008_20230731220000</t>
  </si>
  <si>
    <t>N863A6_ch10_main_20230731210009_20230731220000</t>
  </si>
  <si>
    <t>N863A6_ch11_main_20230731210010_20230731220000</t>
  </si>
  <si>
    <t>N863A6_ch12_main_20230731210011_20230731220001</t>
  </si>
  <si>
    <t>N863A6_ch2_main_20230731210011_20230731220001</t>
  </si>
  <si>
    <t>N863A6_ch3_main_20230801210002_20230801220000</t>
  </si>
  <si>
    <t>N863A6_ch4_main_20230801210003_20230801220000</t>
  </si>
  <si>
    <t>N863A6_ch6_main_20230801210005_20230801220000</t>
  </si>
  <si>
    <t>N863A6_ch7_main_20230801210006_20230801220000</t>
  </si>
  <si>
    <t>N863A6_ch9_main_20230801210008_20230801220000</t>
  </si>
  <si>
    <t>N863A6_ch10_main_20230801210009_20230801220000</t>
  </si>
  <si>
    <t>N863A6_ch11_main_20230801210010_20230801220000</t>
  </si>
  <si>
    <t>N863A6_ch12_main_20230801210011_20230801220000</t>
  </si>
  <si>
    <t>not identifiable</t>
  </si>
  <si>
    <t>N863A6_ch1_main_20230802210001_20230802220000</t>
  </si>
  <si>
    <t>N863A6_ch2_main_20230802210001_20230802220000</t>
  </si>
  <si>
    <t>N863A6_ch3_main_20230802210002_20230802220000</t>
  </si>
  <si>
    <t>N863A6_ch4_main_20230802210003_20230802220000</t>
  </si>
  <si>
    <t>N863A6_ch5_main_20230802210004_20230802220000</t>
  </si>
  <si>
    <t>N863A6_ch6_main_20230802210005_20230802220000</t>
  </si>
  <si>
    <t>N863A6_ch7_main_20230802210006_20230802220000</t>
  </si>
  <si>
    <t>N863A6_ch8_main_20230802210007_20230802220000</t>
  </si>
  <si>
    <t>N863A6_ch9_main_20230802210008_20230802220000</t>
  </si>
  <si>
    <t>N863A6_ch10_main_20230802210009_20230802220001</t>
  </si>
  <si>
    <t>N863A6_ch11_main_20230802210010_20230802220001</t>
  </si>
  <si>
    <t>N863A6_ch12_main_20230802210011_20230802220001</t>
  </si>
  <si>
    <t>N863A6_ch1_main_20230803210000_20230803220000</t>
  </si>
  <si>
    <r>
      <rPr>
        <rFont val="Arial"/>
        <b val="0"/>
        <color theme="1"/>
      </rPr>
      <t>N863A6_ch2_main_20230803210001_2023080322000</t>
    </r>
    <r>
      <rPr>
        <rFont val="Arial"/>
        <b/>
        <color theme="1"/>
      </rPr>
      <t>0</t>
    </r>
  </si>
  <si>
    <t>N863A6_ch3_main_20230803210002_20230803220000</t>
  </si>
  <si>
    <t>N863A6_ch4_main_20230803210003_20230803220000</t>
  </si>
  <si>
    <t>N863A6_ch6_main_20230803210005_20230803220000</t>
  </si>
  <si>
    <t>N863A6_ch7_main_20230803210006_20230803220000</t>
  </si>
  <si>
    <t>N863A6_ch8_main_20230803210007_20230803220000</t>
  </si>
  <si>
    <t>N863A6_ch9_main_20230803210008_20230803220000</t>
  </si>
  <si>
    <t>N863A6_ch10_main_20230803210009_20230803220000</t>
  </si>
  <si>
    <t>N863A6_ch11_main_20230803210010_20230803220000</t>
  </si>
  <si>
    <t>N863A6_ch12_main_20230803210011_20230803220000</t>
  </si>
  <si>
    <t>N863A6_ch1_main_20230804210000_20230804220000</t>
  </si>
  <si>
    <t>N863A6_ch2_main_20230804210001_20230804220000</t>
  </si>
  <si>
    <t>N863A6_ch3_main_20230804210002_20230804220000</t>
  </si>
  <si>
    <t>N863A6_ch4_main_20230804210003_20230804220000</t>
  </si>
  <si>
    <t>N863A6_ch6_main_20230804210005_20230804220000</t>
  </si>
  <si>
    <t>N863A6_ch7_main_20230804210006_20230804220000</t>
  </si>
  <si>
    <t>N863A6_ch8_main_20230804210007_20230804220000</t>
  </si>
  <si>
    <t>N863A6_ch9_main_20230804210008_20230804220000</t>
  </si>
  <si>
    <t>N863A6_ch10_main_20230804210009_20230804220000</t>
  </si>
  <si>
    <t>N863A6_ch11_main_20230804210010_20230804220000</t>
  </si>
  <si>
    <t>N863A6_ch12_main_20230804210011_20230804220000</t>
  </si>
  <si>
    <t>pero desde el minuto 45 fue muy activo.</t>
  </si>
  <si>
    <t>varios</t>
  </si>
  <si>
    <t>N863A6_ch1_main_20230805210000_20230805220000</t>
  </si>
  <si>
    <t>N863A6_ch2_main_20230805210001_20230805220000</t>
  </si>
  <si>
    <t>N863A6_ch3_main_20230805210002_20230805220000</t>
  </si>
  <si>
    <t>N863A6_ch4_main_20230805210003_20230805220000</t>
  </si>
  <si>
    <t>N863A6_ch6_main_20230805210005_20230805220000</t>
  </si>
  <si>
    <t>N863A6_ch7_main_20230805210007_20230805220000</t>
  </si>
  <si>
    <t>N863A6_ch8_main_20230805210007_20230805220000</t>
  </si>
  <si>
    <t>N863A6_ch9_main_20230805210008_20230805220000</t>
  </si>
  <si>
    <t>N863A6_ch10_main_20230805210009_20230805220000</t>
  </si>
  <si>
    <t>N863A6_ch11_main_20230805210010_20230805220000</t>
  </si>
  <si>
    <t>N863A6_ch12_main_20230805210011_20230805220000</t>
  </si>
  <si>
    <t>N863A6_ch1_main_20230806210000_20230806220000</t>
  </si>
  <si>
    <t>N863A6_ch2_main_20230806210001_20230806220000</t>
  </si>
  <si>
    <t>N863A6_ch3_main_20230806210002_20230806220000</t>
  </si>
  <si>
    <t>N863A6_ch4_main_20230806210003_20230806220000</t>
  </si>
  <si>
    <t>N863A6_ch6_main_20230806210005_20230806220000</t>
  </si>
  <si>
    <t>N863A6_ch7_main_20230806210006_20230806220000</t>
  </si>
  <si>
    <t>N863A6_ch8_main_20230806210007_20230806220000</t>
  </si>
  <si>
    <t>N863A6_ch9_main_20230806210008_20230806220000</t>
  </si>
  <si>
    <t>N863A6_ch10_main_20230806210009_20230806220000</t>
  </si>
  <si>
    <t>N863A6_ch11_main_20230806210010_20230806220000</t>
  </si>
  <si>
    <t>N863A6_ch12_main_20230806210011_20230806220000</t>
  </si>
  <si>
    <t xml:space="preserve">no interaction </t>
  </si>
  <si>
    <t>interrumpen otros bats.</t>
  </si>
  <si>
    <t>sin identificar</t>
  </si>
  <si>
    <t>no se logra ver claramente la interaccion por que otro bat esta muy serca de la camara.</t>
  </si>
  <si>
    <t>N863A6_ch1_main_20230807210000_20230807220000</t>
  </si>
  <si>
    <t>N863A6_ch2_main_20230807210001_20230807220000</t>
  </si>
  <si>
    <t>N863A6_ch3_main_20230807210002_20230807220000</t>
  </si>
  <si>
    <t>N863A6_ch4_main_20230807210003_20230807220000</t>
  </si>
  <si>
    <t>N863A6_ch6_main_20230807210005_20230807220000</t>
  </si>
  <si>
    <t>N863A6_ch7_main_20230807210006_20230807220000</t>
  </si>
  <si>
    <t>N863A6_ch8_main_20230807210007_20230807220000</t>
  </si>
  <si>
    <t>N863A6_ch9_main_20230807210008_20230807220000</t>
  </si>
  <si>
    <t>N863A6_ch10_main_20230807210009_20230807220000</t>
  </si>
  <si>
    <t>N863A6_ch11_main_20230807210010_20230807220001</t>
  </si>
  <si>
    <t>N863A6_ch12_main_20230807210011_20230807220001</t>
  </si>
  <si>
    <t>N863A6_ch2_main_20230808210001_20230808220000</t>
  </si>
  <si>
    <t>N863A6_ch3_main_20230808210002_20230808220000</t>
  </si>
  <si>
    <t>N863A6_ch4_main_20230808210003_20230808220000</t>
  </si>
  <si>
    <t>N863A6_ch5_main_20230808210004_20230808220000</t>
  </si>
  <si>
    <t>N863A6_ch6_main_20230808210005_20230808220000</t>
  </si>
  <si>
    <t>N863A6_ch7_main_20230808210006_20230808220000</t>
  </si>
  <si>
    <t>N863A6_ch8_main_20230808210007_20230808220000</t>
  </si>
  <si>
    <t>N863A6_ch9_main_20230808210008_20230808220000</t>
  </si>
  <si>
    <t>N863A6_ch10_main_20230808210009_20230808220000</t>
  </si>
  <si>
    <t>N863A6_ch11_main_20230808210010_20230808220000</t>
  </si>
  <si>
    <t>N863A6_ch1_main_20230809210000_20230809220000</t>
  </si>
  <si>
    <t>N863A6_ch2_main_20230809210001_20230809220000</t>
  </si>
  <si>
    <t>N863A6_ch3_main_20230809210002_20230809220000</t>
  </si>
  <si>
    <t>N863A6_ch4_main_20230809210003_20230809220000</t>
  </si>
  <si>
    <t>N863A6_ch5_main_20230809210004_20230809220000</t>
  </si>
  <si>
    <t>N863A6_ch6_main_20230809210005_20230809220000</t>
  </si>
  <si>
    <t>N863A6_ch7_main_20230809210006_20230809220000</t>
  </si>
  <si>
    <t>N863A6_ch8_main_20230809210007_20230809220000</t>
  </si>
  <si>
    <t>N863A6_ch9_main_20230809210008_20230809220000</t>
  </si>
  <si>
    <t>N863A6_ch10_main_20230809210009_20230809220000</t>
  </si>
  <si>
    <t>N863A6_ch11_main_20230809210010_20230809220000</t>
  </si>
  <si>
    <t>N863A6_ch12_main_20230809210010_20230809220000</t>
  </si>
  <si>
    <t>N863A6_ch1_main_20230810212447_20230810220000</t>
  </si>
  <si>
    <t>N863A6_ch2_main_20230810212448_20230810220000</t>
  </si>
  <si>
    <t>N863A6_ch3_main_20230810212449_20230810220000</t>
  </si>
  <si>
    <t>N863A6_ch4_main_20230810212450_20230810220000</t>
  </si>
  <si>
    <t>N863A6_ch5_main_20230810212451_20230810220000</t>
  </si>
  <si>
    <t>N863A6_ch6_main_20230810212452_20230810220000</t>
  </si>
  <si>
    <t>N863A6_ch7_main_20230810212453_20230810220000</t>
  </si>
  <si>
    <t>N863A6_ch8_main_20230810212454_20230810220000</t>
  </si>
  <si>
    <t>N863A6_ch9_main_20230810212455_20230810220000</t>
  </si>
  <si>
    <t>N863A6_ch10_main_20230810212456_20230810220000</t>
  </si>
  <si>
    <t>N863A6_ch11_main_20230810212457_20230810220000</t>
  </si>
  <si>
    <t>no video</t>
  </si>
  <si>
    <t>/</t>
  </si>
  <si>
    <t>N863A6_ch1_main_20230812210000_20230812220000</t>
  </si>
  <si>
    <t>prueba</t>
  </si>
  <si>
    <t>N863A6_ch3_main_20230812210002_20230812220000</t>
  </si>
  <si>
    <t>N863A6_ch4_main_20230812210003_20230812220000</t>
  </si>
  <si>
    <t>N863A6_ch6_main_20230812210005_20230812220000</t>
  </si>
  <si>
    <t>N863A6_ch8_main_20230812210007_20230812220000</t>
  </si>
  <si>
    <t>N863A6_ch9_main_20230812210008_20230812220000</t>
  </si>
  <si>
    <t>N863A6_ch11_main_20230812210010_20230812220000</t>
  </si>
  <si>
    <t>N863A6_ch1_main_20230813210000_20230813220000</t>
  </si>
  <si>
    <t>N863A6_ch3_main_20230813210002_20230813220000</t>
  </si>
  <si>
    <t>N863A6_ch4_main_20230813210003_20230813220000</t>
  </si>
  <si>
    <t>N863A6_ch5_main_20230813210004_20230813220000</t>
  </si>
  <si>
    <t>N863A6_ch6_main_20230813210005_20230813220000</t>
  </si>
  <si>
    <t>N863A6_ch8_main_20230813210007_20230813220000</t>
  </si>
  <si>
    <t>N863A6_ch9_main_20230813210008_20230813220000</t>
  </si>
  <si>
    <t>N863A6_ch11_main_20230813210010_20230813220000</t>
  </si>
  <si>
    <t>N863A6_ch12_main_20230813210011_20230813220000</t>
  </si>
  <si>
    <t>muchas interacciones, por identificar.</t>
  </si>
  <si>
    <t>volvieron a interactuar mas.</t>
  </si>
  <si>
    <t>activos por verificar</t>
  </si>
  <si>
    <t>N863A6_ch1_main_20230814210000_20230814220000</t>
  </si>
  <si>
    <t>N863A6_ch3_main_20230814210002_20230814220000</t>
  </si>
  <si>
    <t>N863A6_ch4_main_20230814210003_20230814220000</t>
  </si>
  <si>
    <t>N863A6_ch6_main_20230814210005_20230814220000</t>
  </si>
  <si>
    <t>N863A6_ch8_main_20230814210007_20230814220000</t>
  </si>
  <si>
    <t>N863A6_ch9_main_20230814210008_20230814220000</t>
  </si>
  <si>
    <t>N863A6_ch11_main_20230814210010_20230814220000</t>
  </si>
  <si>
    <t>N863A6_ch12_main_20230814210011_20230814220000</t>
  </si>
  <si>
    <t>muy activos por verificar</t>
  </si>
  <si>
    <t>activos pero no identificables.</t>
  </si>
  <si>
    <t>activos.</t>
  </si>
  <si>
    <t>N863A6_ch3_main_20230815210002_20230815220000</t>
  </si>
  <si>
    <t>N863A6_ch4_main_20230815210003_20230815220000</t>
  </si>
  <si>
    <t>N863A6_ch6_main_20230815210005_20230815220000</t>
  </si>
  <si>
    <t>N863A6_ch9_main_20230815210008_20230815220000</t>
  </si>
  <si>
    <t>N863A6_ch11_main_20230815210010_20230815220000</t>
  </si>
  <si>
    <t>N863A6_ch12_main_20230815210011_20230815220000</t>
  </si>
  <si>
    <t>Activos</t>
  </si>
  <si>
    <t>N863A6_ch1_main_20230816203848_20230816220000</t>
  </si>
  <si>
    <t>N863A6_ch3_main_20230816203846_20230816220000</t>
  </si>
  <si>
    <t>N863A6_ch4_main_20230816203856_20230816220000</t>
  </si>
  <si>
    <t>N863A6_ch6_main_20230816203854_20230816220000</t>
  </si>
  <si>
    <t>N863A6_ch8_main_20230816203850_20230816220000</t>
  </si>
  <si>
    <t>N863A6_ch9_main_20230816203904_20230816220000</t>
  </si>
  <si>
    <t>N863A6_ch11_main_20230816203907_20230816220000</t>
  </si>
  <si>
    <t>N863A6_ch12_main_20230816203852_20230816220001</t>
  </si>
  <si>
    <t>N863A6_ch1_main_20230817210000_20230817220000</t>
  </si>
  <si>
    <t>N863A6_ch3_main_20230817210002_20230817220000</t>
  </si>
  <si>
    <t>N863A6_ch4_main_20230817210003_20230817220000</t>
  </si>
  <si>
    <t>N863A6_ch6_main_20230817210005_20230817220000</t>
  </si>
  <si>
    <t>N863A6_ch9_main_20230817210008_20230817220000</t>
  </si>
  <si>
    <t>N863A6_ch11_main_20230817210010_20230817220000</t>
  </si>
  <si>
    <t>N863A6_ch12_main_20230817210011_20230817220000</t>
  </si>
  <si>
    <t>Muy activos, con interaciones pero muy lejos de esta camara y por fuera del angulo de las otras dos.</t>
  </si>
  <si>
    <t>algo raro.</t>
  </si>
  <si>
    <t>N863A6_ch1_main_20230818210000_20230818220000</t>
  </si>
  <si>
    <t>N863A6_ch3_main_20230818210002_20230818220000</t>
  </si>
  <si>
    <t>N863A6_ch4_main_20230818210003_20230818220000</t>
  </si>
  <si>
    <t>N863A6_ch5_main_20230818210004_20230818220000</t>
  </si>
  <si>
    <t>N863A6_ch6_main_20230818210005_20230818220000</t>
  </si>
  <si>
    <t>N863A6_ch8_main_20230818210007_20230818220000</t>
  </si>
  <si>
    <t>N863A6_ch9_main_20230818210008_20230818220000</t>
  </si>
  <si>
    <t>N863A6_ch11_main_20230818210010_20230818220000</t>
  </si>
  <si>
    <t>N863A6_ch12_main_20230818210011_20230818220000</t>
  </si>
  <si>
    <t>N863A6_ch1_main_20230819210000_20230819220000</t>
  </si>
  <si>
    <t>N863A6_ch3_main_20230819210002_20230819220000</t>
  </si>
  <si>
    <t>N863A6_ch4_main_20230819210003_20230819220000</t>
  </si>
  <si>
    <t>N863A6_ch6_main_20230819210005_20230819220000</t>
  </si>
  <si>
    <t>N863A6_ch8_main_20230819210007_20230819220000</t>
  </si>
  <si>
    <t>N863A6_ch9_main_20230819210008_20230819220000</t>
  </si>
  <si>
    <t>N863A6_ch11_main_20230819210010_20230819220000</t>
  </si>
  <si>
    <t>N863A6_ch12_main_20230819210011_20230819220000</t>
  </si>
  <si>
    <t>N863A6_ch1_main_20230820210000_20230820220000</t>
  </si>
  <si>
    <t>N863A6_ch3_main_20230820210002_20230820220000</t>
  </si>
  <si>
    <t>N863A6_ch4_main_20230820210003_20230820220000</t>
  </si>
  <si>
    <t>N863A6_ch6_main_20230820210005_20230820220000</t>
  </si>
  <si>
    <t>N863A6_ch8_main_20230820210007_20230820220000</t>
  </si>
  <si>
    <t>N863A6_ch9_main_20230820210008_20230820220000</t>
  </si>
  <si>
    <t>N863A6_ch11_main_20230820210010_20230820220000</t>
  </si>
  <si>
    <t>N863A6_ch12_main_20230820210011_20230820220000</t>
  </si>
  <si>
    <t>bands_20221110</t>
  </si>
  <si>
    <t>new_bands_20221110</t>
  </si>
  <si>
    <t>dolly pup</t>
  </si>
  <si>
    <t>dory pup</t>
  </si>
  <si>
    <t>val pup</t>
  </si>
  <si>
    <t>mother tlx</t>
  </si>
  <si>
    <t>judy pup</t>
  </si>
  <si>
    <t>done</t>
  </si>
  <si>
    <t>imran</t>
  </si>
  <si>
    <t>y (no interaction)</t>
  </si>
  <si>
    <t>group_number</t>
  </si>
  <si>
    <t>bat_a</t>
  </si>
  <si>
    <t>bat_b</t>
  </si>
  <si>
    <t>bat_c</t>
  </si>
  <si>
    <t>start</t>
  </si>
  <si>
    <t>end</t>
  </si>
  <si>
    <t xml:space="preserve">pearl </t>
  </si>
  <si>
    <t>rec.start.time</t>
  </si>
  <si>
    <t>trial</t>
  </si>
  <si>
    <t>M2U00039</t>
  </si>
  <si>
    <t>M2U00040</t>
  </si>
  <si>
    <t>M2U00041</t>
  </si>
  <si>
    <t>M2U00042</t>
  </si>
  <si>
    <t>M2U00043</t>
  </si>
  <si>
    <t>M2U00044</t>
  </si>
  <si>
    <t>M2U00045</t>
  </si>
  <si>
    <t>M2U00046</t>
  </si>
  <si>
    <t>M2U00047</t>
  </si>
  <si>
    <t>M2U00048</t>
  </si>
  <si>
    <t>M2U00049</t>
  </si>
  <si>
    <t>M2U00050</t>
  </si>
  <si>
    <t>M2U00051</t>
  </si>
  <si>
    <t>M2U00052</t>
  </si>
  <si>
    <t>M2U00053</t>
  </si>
  <si>
    <t>M2U00054</t>
  </si>
  <si>
    <t>M2U00055</t>
  </si>
  <si>
    <t>M2U00104</t>
  </si>
  <si>
    <t>M2U00105</t>
  </si>
  <si>
    <t>M2U00107</t>
  </si>
  <si>
    <t>need to continue, not finished with hour</t>
  </si>
  <si>
    <t>M2U00059</t>
  </si>
  <si>
    <t>M2U00063</t>
  </si>
  <si>
    <t>M2U00065</t>
  </si>
  <si>
    <t>M2U00067</t>
  </si>
  <si>
    <t xml:space="preserve">pear </t>
  </si>
  <si>
    <t>M2U00069</t>
  </si>
  <si>
    <t>M2U00075</t>
  </si>
  <si>
    <t>M2U00079</t>
  </si>
  <si>
    <t>M2U00002</t>
  </si>
  <si>
    <t>M2U00005</t>
  </si>
  <si>
    <t>M2U00083</t>
  </si>
  <si>
    <t>f</t>
  </si>
  <si>
    <t>M2U000014</t>
  </si>
  <si>
    <t>subject</t>
  </si>
  <si>
    <t>prefast mass</t>
  </si>
  <si>
    <t>prefast day</t>
  </si>
  <si>
    <t>prefast time</t>
  </si>
  <si>
    <t>mass in</t>
  </si>
  <si>
    <t>in time</t>
  </si>
  <si>
    <t>mass out</t>
  </si>
  <si>
    <t>out time</t>
  </si>
  <si>
    <t>mass change</t>
  </si>
  <si>
    <t>Edie</t>
  </si>
  <si>
    <t>potential dyads</t>
  </si>
  <si>
    <t>used?</t>
  </si>
  <si>
    <t>group number</t>
  </si>
  <si>
    <t>start date</t>
  </si>
  <si>
    <t>end date</t>
  </si>
  <si>
    <t>bddldd_cd</t>
  </si>
  <si>
    <t>bddldd_cdd</t>
  </si>
  <si>
    <t>bddldd_cddld</t>
  </si>
  <si>
    <t>bddldd_cddldd</t>
  </si>
  <si>
    <t>bddldd_cdldd</t>
  </si>
  <si>
    <t>error, didn't finish group</t>
  </si>
  <si>
    <t>bddldd_cdldx</t>
  </si>
  <si>
    <t>bddldd_cld</t>
  </si>
  <si>
    <t>bddldd_clx</t>
  </si>
  <si>
    <t>bddldd_cx</t>
  </si>
  <si>
    <t>bddldd_cxdlx</t>
  </si>
  <si>
    <t>bddldd_td</t>
  </si>
  <si>
    <t>bddldd_tdd</t>
  </si>
  <si>
    <t>bddldd_tddld</t>
  </si>
  <si>
    <t>bddldd_tlx</t>
  </si>
  <si>
    <t>bddldd_txdlx</t>
  </si>
  <si>
    <t>bddldd_txld</t>
  </si>
  <si>
    <t>bdld_cd</t>
  </si>
  <si>
    <t>bdld_cdd</t>
  </si>
  <si>
    <t>bdld_cddld</t>
  </si>
  <si>
    <t>bdld_cddldd</t>
  </si>
  <si>
    <t>bdld_cdldd</t>
  </si>
  <si>
    <t>bdld_cdldx</t>
  </si>
  <si>
    <t>bdld_cld</t>
  </si>
  <si>
    <t>bdld_cx</t>
  </si>
  <si>
    <t>bdld_cxdlx</t>
  </si>
  <si>
    <t>bdld_cxld</t>
  </si>
  <si>
    <t>bdld_td</t>
  </si>
  <si>
    <t>bdld_tdd</t>
  </si>
  <si>
    <t>bdld_tdld</t>
  </si>
  <si>
    <t>bdld_txdlx</t>
  </si>
  <si>
    <t>bdld_txld</t>
  </si>
  <si>
    <t>bdldd_cd</t>
  </si>
  <si>
    <t>bdldd_cdd</t>
  </si>
  <si>
    <t>bdldd_cddld</t>
  </si>
  <si>
    <t>bdldd_cddldd</t>
  </si>
  <si>
    <t>bdldd_cdldd</t>
  </si>
  <si>
    <t>bdldd_cdldx</t>
  </si>
  <si>
    <t>bdldd_cld</t>
  </si>
  <si>
    <t>bdldd_cx</t>
  </si>
  <si>
    <t>bdldd_cxdlx</t>
  </si>
  <si>
    <t>bdldd_cxld</t>
  </si>
  <si>
    <t>bdldd_td</t>
  </si>
  <si>
    <t>bdldd_tdd</t>
  </si>
  <si>
    <t>bdldd_tdld</t>
  </si>
  <si>
    <t>bdldd_tlx</t>
  </si>
  <si>
    <t>bdldd_txdlx</t>
  </si>
  <si>
    <t>bdldd_txld</t>
  </si>
  <si>
    <t>bdldx_cd</t>
  </si>
  <si>
    <t>bdldx_cdd</t>
  </si>
  <si>
    <t>bdldx_cddld</t>
  </si>
  <si>
    <t>bdldx_cdldd</t>
  </si>
  <si>
    <t>bdldx_cdldx</t>
  </si>
  <si>
    <t>bdldx_cld</t>
  </si>
  <si>
    <t>bdldx_clx</t>
  </si>
  <si>
    <t>bdldx_cx</t>
  </si>
  <si>
    <t>bdldx_cxdlx</t>
  </si>
  <si>
    <t>bdldx_cxld</t>
  </si>
  <si>
    <t>bdldx_tdd</t>
  </si>
  <si>
    <t>bdldx_tddld</t>
  </si>
  <si>
    <t>bdldx_tdld</t>
  </si>
  <si>
    <t>bdldx_tlx</t>
  </si>
  <si>
    <t>bdldx_txdlx</t>
  </si>
  <si>
    <t>bdldx_txld</t>
  </si>
  <si>
    <t>bx_cd</t>
  </si>
  <si>
    <t>bx_cdd</t>
  </si>
  <si>
    <t>bx_cddld</t>
  </si>
  <si>
    <t>bx_cddldd</t>
  </si>
  <si>
    <t>bx_cdldd</t>
  </si>
  <si>
    <t>bx_cdldx</t>
  </si>
  <si>
    <t>bx_cld</t>
  </si>
  <si>
    <t>bx_clx</t>
  </si>
  <si>
    <t>bx_cx</t>
  </si>
  <si>
    <t>bx_cxld</t>
  </si>
  <si>
    <t>bx_td</t>
  </si>
  <si>
    <t>bx_tdd</t>
  </si>
  <si>
    <t>bx_tddld</t>
  </si>
  <si>
    <t>bx_tdld</t>
  </si>
  <si>
    <t>bx_tlx</t>
  </si>
  <si>
    <t>bx_txdlx</t>
  </si>
  <si>
    <t>bxdlx_cd</t>
  </si>
  <si>
    <t>bxdlx_cdd</t>
  </si>
  <si>
    <t>bxdlx_cddld</t>
  </si>
  <si>
    <t>bxdlx_cddldd</t>
  </si>
  <si>
    <t>bxdlx_cdldd</t>
  </si>
  <si>
    <t>bxdlx_cdldx</t>
  </si>
  <si>
    <t>bxdlx_clx</t>
  </si>
  <si>
    <t>bxdlx_cx</t>
  </si>
  <si>
    <t>bxdlx_cxdlx</t>
  </si>
  <si>
    <t>bxdlx_cxld</t>
  </si>
  <si>
    <t>bxdlx_td</t>
  </si>
  <si>
    <t>bxdlx_tddld</t>
  </si>
  <si>
    <t>bxdlx_tdld</t>
  </si>
  <si>
    <t>bxdlx_tlx</t>
  </si>
  <si>
    <t>bxdlx_txdlx</t>
  </si>
  <si>
    <t>bxdlx_txld</t>
  </si>
  <si>
    <t>bxld_cd</t>
  </si>
  <si>
    <t>bxld_cdd</t>
  </si>
  <si>
    <t>bxld_cddld</t>
  </si>
  <si>
    <t>bxld_cddldd</t>
  </si>
  <si>
    <t>bxld_cdldd</t>
  </si>
  <si>
    <t>bxld_cld</t>
  </si>
  <si>
    <t>bxld_clx</t>
  </si>
  <si>
    <t>bxld_cx</t>
  </si>
  <si>
    <t>bxld_cxdlx</t>
  </si>
  <si>
    <t>bxld_cxld</t>
  </si>
  <si>
    <t>bxld_td</t>
  </si>
  <si>
    <t>bxld_tdd</t>
  </si>
  <si>
    <t>bxld_tddld</t>
  </si>
  <si>
    <t>bxld_tdld</t>
  </si>
  <si>
    <t>bxld_tlx</t>
  </si>
  <si>
    <t>bxld_txdlx</t>
  </si>
  <si>
    <t>bxld_txld</t>
  </si>
  <si>
    <t>cd_td</t>
  </si>
  <si>
    <t>cd_tddld</t>
  </si>
  <si>
    <t>cd_tdld</t>
  </si>
  <si>
    <t>cd_tlx</t>
  </si>
  <si>
    <t>cd_txdlx</t>
  </si>
  <si>
    <t>cd_txld</t>
  </si>
  <si>
    <t>cdd_td</t>
  </si>
  <si>
    <t>cdd_tdd</t>
  </si>
  <si>
    <t>cdd_tddld</t>
  </si>
  <si>
    <t>cdd_tdld</t>
  </si>
  <si>
    <t>cdd_tlx</t>
  </si>
  <si>
    <t>cdd_txdlx</t>
  </si>
  <si>
    <t>cdd_txld</t>
  </si>
  <si>
    <t>cddld_td</t>
  </si>
  <si>
    <t>cddld_tdd</t>
  </si>
  <si>
    <t>cddld_tddld</t>
  </si>
  <si>
    <t>cddld_tdld</t>
  </si>
  <si>
    <t>cddld_tlx</t>
  </si>
  <si>
    <t>cddld_txdlx</t>
  </si>
  <si>
    <t>cddld_txld</t>
  </si>
  <si>
    <t>cddldd_tdd</t>
  </si>
  <si>
    <t>cddldd_tddld</t>
  </si>
  <si>
    <t>cddldd_tdld</t>
  </si>
  <si>
    <t>cddldd_tlx</t>
  </si>
  <si>
    <t>cddldd_txdlx</t>
  </si>
  <si>
    <t>cddldd_txld</t>
  </si>
  <si>
    <t>cdldd_td</t>
  </si>
  <si>
    <t>cdldd_tdd</t>
  </si>
  <si>
    <t>cdldd_tddld</t>
  </si>
  <si>
    <t>cdldd_tdld</t>
  </si>
  <si>
    <t>cdldd_tlx</t>
  </si>
  <si>
    <t>cdldd_txdlx</t>
  </si>
  <si>
    <t>cdldd_txld</t>
  </si>
  <si>
    <t>cdldx_td</t>
  </si>
  <si>
    <t>cdldx_tdd</t>
  </si>
  <si>
    <t>cdldx_tddld</t>
  </si>
  <si>
    <t>cdldx_tdld</t>
  </si>
  <si>
    <t>cdldx_txdlx</t>
  </si>
  <si>
    <t>cdldx_txld</t>
  </si>
  <si>
    <t>cld_td</t>
  </si>
  <si>
    <t>cld_tdld</t>
  </si>
  <si>
    <t>cld_tlx</t>
  </si>
  <si>
    <t>cld_txdlx</t>
  </si>
  <si>
    <t>cld_txld</t>
  </si>
  <si>
    <t>clx_td</t>
  </si>
  <si>
    <t>clx_tdd</t>
  </si>
  <si>
    <t>clx_tdld</t>
  </si>
  <si>
    <t>clx_tlx</t>
  </si>
  <si>
    <t>clx_txdlx</t>
  </si>
  <si>
    <t>clx_txld</t>
  </si>
  <si>
    <t>cx_td</t>
  </si>
  <si>
    <t>cx_tdd</t>
  </si>
  <si>
    <t>cx_tddld</t>
  </si>
  <si>
    <t>cx_tdld</t>
  </si>
  <si>
    <t>cx_tlx</t>
  </si>
  <si>
    <t>cx_txdlx</t>
  </si>
  <si>
    <t>cx_txld</t>
  </si>
  <si>
    <t>cxdlx_td</t>
  </si>
  <si>
    <t>cxdlx_tdd</t>
  </si>
  <si>
    <t>cxdlx_tddld</t>
  </si>
  <si>
    <t>cxdlx_tdld</t>
  </si>
  <si>
    <t>cxdlx_tlx</t>
  </si>
  <si>
    <t>cxdlx_txdlx</t>
  </si>
  <si>
    <t>cxld_td</t>
  </si>
  <si>
    <t>cxld_tdd</t>
  </si>
  <si>
    <t>cxld_tddld</t>
  </si>
  <si>
    <t>cxld_tdld</t>
  </si>
  <si>
    <t>cxld_tlx</t>
  </si>
  <si>
    <t>cxld_txdlx</t>
  </si>
  <si>
    <t>cxld_txld</t>
  </si>
  <si>
    <t>bat 1</t>
  </si>
  <si>
    <t>bat 2</t>
  </si>
  <si>
    <t># rounds together</t>
  </si>
  <si>
    <t>bat 1 previously focal?</t>
  </si>
  <si>
    <t>guadalupe</t>
  </si>
  <si>
    <t>2300</t>
  </si>
  <si>
    <t>maddy</t>
  </si>
  <si>
    <t>no file</t>
  </si>
  <si>
    <t>michael</t>
  </si>
  <si>
    <t>on DVR</t>
  </si>
  <si>
    <t>0100</t>
  </si>
  <si>
    <t>bat</t>
  </si>
  <si>
    <t>death</t>
  </si>
  <si>
    <t>injection date 1</t>
  </si>
  <si>
    <t>injection date 2</t>
  </si>
  <si>
    <t>injection date 3</t>
  </si>
  <si>
    <t>injection date 4</t>
  </si>
  <si>
    <t>injection date 5</t>
  </si>
  <si>
    <t>injection date 6</t>
  </si>
  <si>
    <t>injection date 7</t>
  </si>
  <si>
    <t>injection date 8</t>
  </si>
  <si>
    <t>injection date 9</t>
  </si>
  <si>
    <t>injection date 10</t>
  </si>
  <si>
    <t>injection date 11</t>
  </si>
  <si>
    <t>Enrofloxacin</t>
  </si>
  <si>
    <t>cdlx</t>
  </si>
  <si>
    <t>Enrofloxacin; injections 7 &amp; 8 Simprobac</t>
  </si>
  <si>
    <t>Enrofloxacin; injections 4 &amp; 5 Simprobac</t>
  </si>
  <si>
    <t>round</t>
  </si>
  <si>
    <t>date start</t>
  </si>
  <si>
    <t>date end</t>
  </si>
  <si>
    <t>fasting trials</t>
  </si>
  <si>
    <t>cage_number</t>
  </si>
  <si>
    <t>bats</t>
  </si>
  <si>
    <t>1,2</t>
  </si>
  <si>
    <t>3,4</t>
  </si>
  <si>
    <t>5,6,7,8,9</t>
  </si>
  <si>
    <t>cd / cld</t>
  </si>
  <si>
    <t>cdx / cdldd</t>
  </si>
  <si>
    <t>10,11</t>
  </si>
  <si>
    <t>tdlx / cdldx</t>
  </si>
  <si>
    <t>cdx / cx</t>
  </si>
  <si>
    <t>bdldd (pup)</t>
  </si>
  <si>
    <t>bxld (pup)</t>
  </si>
  <si>
    <t>bld (pup)</t>
  </si>
  <si>
    <t>recording chamber; escaped from chamber at some point during the day</t>
  </si>
  <si>
    <t>recording chamber</t>
  </si>
  <si>
    <t>bat had licked blood from spout on outside of cage through hole</t>
  </si>
  <si>
    <t>recording</t>
  </si>
  <si>
    <t>had baby</t>
  </si>
  <si>
    <t>swapped with bldd</t>
  </si>
  <si>
    <t>swapped with bdd</t>
  </si>
  <si>
    <t xml:space="preserve">recording chamber; cagemate cldd was sick, txdlx not placed in cage during fasting trial hour, but returned to cage with other remaining partner overnight </t>
  </si>
  <si>
    <t>FALSE TRIAL</t>
  </si>
  <si>
    <t xml:space="preserve"> </t>
  </si>
  <si>
    <t>cage.number</t>
  </si>
  <si>
    <t>fasting.trial</t>
  </si>
  <si>
    <t>trial.number</t>
  </si>
  <si>
    <t>fasted.bat</t>
  </si>
  <si>
    <t>1</t>
  </si>
  <si>
    <t>53_03_R_190806042000.avi</t>
  </si>
  <si>
    <t>2022</t>
  </si>
  <si>
    <t>02</t>
  </si>
  <si>
    <t>28</t>
  </si>
  <si>
    <t>20</t>
  </si>
  <si>
    <t>03</t>
  </si>
  <si>
    <t>21</t>
  </si>
  <si>
    <t>04</t>
  </si>
  <si>
    <t>17</t>
  </si>
  <si>
    <t>EJEMPLO</t>
  </si>
  <si>
    <t>2</t>
  </si>
  <si>
    <t>A01_20220301185959.mp4</t>
  </si>
  <si>
    <t>01</t>
  </si>
  <si>
    <t>huddling together, begging for maybe 2 seconds at the very beginning</t>
  </si>
  <si>
    <t>3</t>
  </si>
  <si>
    <t>A02_20220302195835.mp4</t>
  </si>
  <si>
    <t>not much contact overall</t>
  </si>
  <si>
    <t>4</t>
  </si>
  <si>
    <t>A03_20220301195804.mp4</t>
  </si>
  <si>
    <t>5</t>
  </si>
  <si>
    <t>9</t>
  </si>
  <si>
    <t>58</t>
  </si>
  <si>
    <t>10</t>
  </si>
  <si>
    <t>6</t>
  </si>
  <si>
    <t>14</t>
  </si>
  <si>
    <t>25</t>
  </si>
  <si>
    <t>seems like begging</t>
  </si>
  <si>
    <t>7</t>
  </si>
  <si>
    <t>A04_20220301195810.mp4</t>
  </si>
  <si>
    <t>56</t>
  </si>
  <si>
    <t>8</t>
  </si>
  <si>
    <t>11</t>
  </si>
  <si>
    <t>18</t>
  </si>
  <si>
    <t>30</t>
  </si>
  <si>
    <t>begging</t>
  </si>
  <si>
    <t>33</t>
  </si>
  <si>
    <t>A05_20220301195731.mp4</t>
  </si>
  <si>
    <t>35</t>
  </si>
  <si>
    <t>12</t>
  </si>
  <si>
    <t>13</t>
  </si>
  <si>
    <t>27</t>
  </si>
  <si>
    <t>offering food?</t>
  </si>
  <si>
    <t>A06_20220301195720.mp4</t>
  </si>
  <si>
    <t>A07_20220301195725.mp4</t>
  </si>
  <si>
    <t>15</t>
  </si>
  <si>
    <t>A08_20220301195721.mp4</t>
  </si>
  <si>
    <t>31</t>
  </si>
  <si>
    <t>38</t>
  </si>
  <si>
    <t>16</t>
  </si>
  <si>
    <t>39</t>
  </si>
  <si>
    <t>begging, tddldd rejecting with no sharing</t>
  </si>
  <si>
    <t>grooming near face</t>
  </si>
  <si>
    <t>19</t>
  </si>
  <si>
    <t>51</t>
  </si>
  <si>
    <t>57</t>
  </si>
  <si>
    <t>22</t>
  </si>
  <si>
    <t>09_20220301210001.mp4</t>
  </si>
  <si>
    <t>09_20220301214638.mp4</t>
  </si>
  <si>
    <t>10_20220301210001.mp4</t>
  </si>
  <si>
    <t>23</t>
  </si>
  <si>
    <t>10_20220301214637.mp4</t>
  </si>
  <si>
    <t>24</t>
  </si>
  <si>
    <t>11_20220301210000.mp4</t>
  </si>
  <si>
    <t>11_20220301214638.mp4</t>
  </si>
  <si>
    <t>26</t>
  </si>
  <si>
    <t>12_20220301210000.mp4</t>
  </si>
  <si>
    <t>12_20220301214637.mp4</t>
  </si>
  <si>
    <t>13_20220301210001.mp4</t>
  </si>
  <si>
    <t>begging, tnone rejects</t>
  </si>
  <si>
    <t>29</t>
  </si>
  <si>
    <t>13_20220301214637.mp4</t>
  </si>
  <si>
    <t>14_20220301210002.mp4</t>
  </si>
  <si>
    <t>14_20220301214637.mp4</t>
  </si>
  <si>
    <t>32</t>
  </si>
  <si>
    <t>15_20220301210001.mp4</t>
  </si>
  <si>
    <t>41</t>
  </si>
  <si>
    <t>tdldd begging, cddld rejects</t>
  </si>
  <si>
    <t>15_20220301214636.mp4</t>
  </si>
  <si>
    <t>34</t>
  </si>
  <si>
    <t>A02_20220301190000.mp4</t>
  </si>
  <si>
    <t>36</t>
  </si>
  <si>
    <t>37</t>
  </si>
  <si>
    <t>A04_20220301195810</t>
  </si>
  <si>
    <t xml:space="preserve">jorge </t>
  </si>
  <si>
    <t>08</t>
  </si>
  <si>
    <t>59</t>
  </si>
  <si>
    <t>44</t>
  </si>
  <si>
    <t>53</t>
  </si>
  <si>
    <t>45</t>
  </si>
  <si>
    <t>40</t>
  </si>
  <si>
    <t>A05_20220301185959_001</t>
  </si>
  <si>
    <t>42</t>
  </si>
  <si>
    <t>A06_20220301190000.mp4</t>
  </si>
  <si>
    <t>most of the time the bats stayed on the ground, only one was on the low side</t>
  </si>
  <si>
    <t>43</t>
  </si>
  <si>
    <t>A07_20220301185959_001</t>
  </si>
  <si>
    <t>49</t>
  </si>
  <si>
    <t>A08_20220301185959_001</t>
  </si>
  <si>
    <t>09_20220301230000</t>
  </si>
  <si>
    <t>46</t>
  </si>
  <si>
    <t>47</t>
  </si>
  <si>
    <t>05</t>
  </si>
  <si>
    <t>48</t>
  </si>
  <si>
    <t>10_20220301230001</t>
  </si>
  <si>
    <t>11_20220301230000</t>
  </si>
  <si>
    <t>50</t>
  </si>
  <si>
    <t>52</t>
  </si>
  <si>
    <t>12_20220301230000</t>
  </si>
  <si>
    <t>07</t>
  </si>
  <si>
    <t>09</t>
  </si>
  <si>
    <t>54</t>
  </si>
  <si>
    <t>12_20220301230001</t>
  </si>
  <si>
    <t>55</t>
  </si>
  <si>
    <t>12_20220301230002</t>
  </si>
  <si>
    <t>12_20220301230003</t>
  </si>
  <si>
    <t>13_20220301230001</t>
  </si>
  <si>
    <t xml:space="preserve">cnone </t>
  </si>
  <si>
    <t>14_20220301230000</t>
  </si>
  <si>
    <t>60</t>
  </si>
  <si>
    <t>15_20220301230003</t>
  </si>
  <si>
    <t>61</t>
  </si>
  <si>
    <t>62</t>
  </si>
  <si>
    <t>63</t>
  </si>
  <si>
    <t>64</t>
  </si>
  <si>
    <t>66</t>
  </si>
  <si>
    <t>A01_20220303210000.mp4</t>
  </si>
  <si>
    <t>txdlx, cnone</t>
  </si>
  <si>
    <t>seems like begging only</t>
  </si>
  <si>
    <t>67</t>
  </si>
  <si>
    <t>begging again?</t>
  </si>
  <si>
    <t>68</t>
  </si>
  <si>
    <t>cnone didnt seem to reciprocate even though bdd was expecting her to?</t>
  </si>
  <si>
    <t>69</t>
  </si>
  <si>
    <t>0</t>
  </si>
  <si>
    <t>70</t>
  </si>
  <si>
    <t>71</t>
  </si>
  <si>
    <t>72</t>
  </si>
  <si>
    <t>A02_20220303210000.mp4</t>
  </si>
  <si>
    <t>tdd, cdld</t>
  </si>
  <si>
    <t>blx not present, cd was accidentally swapped with cdld</t>
  </si>
  <si>
    <t>73</t>
  </si>
  <si>
    <t>74</t>
  </si>
  <si>
    <t>75</t>
  </si>
  <si>
    <t>A03_20220303205959.mp4</t>
  </si>
  <si>
    <t>tx, clx</t>
  </si>
  <si>
    <t>76</t>
  </si>
  <si>
    <t>A04_20220303210000.mp4</t>
  </si>
  <si>
    <t>txld, cxdlx</t>
  </si>
  <si>
    <t>77</t>
  </si>
  <si>
    <t>78</t>
  </si>
  <si>
    <t>79</t>
  </si>
  <si>
    <t>80</t>
  </si>
  <si>
    <t>81</t>
  </si>
  <si>
    <t>82</t>
  </si>
  <si>
    <t>83</t>
  </si>
  <si>
    <t>84</t>
  </si>
  <si>
    <t>85</t>
  </si>
  <si>
    <t>86</t>
  </si>
  <si>
    <t>A05_20220303210000.mp4</t>
  </si>
  <si>
    <t>td, cddldd</t>
  </si>
  <si>
    <t>87</t>
  </si>
  <si>
    <t>A06_20220303205959.mp4</t>
  </si>
  <si>
    <t>tlx, cdlx</t>
  </si>
  <si>
    <t>88</t>
  </si>
  <si>
    <t>A07_20220303210000.mp4</t>
  </si>
  <si>
    <t>tldd, cdd</t>
  </si>
  <si>
    <t>89</t>
  </si>
  <si>
    <t>A08_20220303210000_001.mp4</t>
  </si>
  <si>
    <t>tddldd, cldd</t>
  </si>
  <si>
    <t>90</t>
  </si>
  <si>
    <t>91</t>
  </si>
  <si>
    <t>begging, rejected</t>
  </si>
  <si>
    <t>92</t>
  </si>
  <si>
    <t>93</t>
  </si>
  <si>
    <t>94</t>
  </si>
  <si>
    <t>95</t>
  </si>
  <si>
    <t>96</t>
  </si>
  <si>
    <t>kept begging but tddldd kept rejecting/shielding her face with her arms</t>
  </si>
  <si>
    <t>97</t>
  </si>
  <si>
    <t>98</t>
  </si>
  <si>
    <t>99</t>
  </si>
  <si>
    <t>100</t>
  </si>
  <si>
    <t>101</t>
  </si>
  <si>
    <t>102</t>
  </si>
  <si>
    <t>103</t>
  </si>
  <si>
    <t>09_20220303210000.mp4</t>
  </si>
  <si>
    <t>tld, cx</t>
  </si>
  <si>
    <t>104</t>
  </si>
  <si>
    <t>10_20220303205959.mp4</t>
  </si>
  <si>
    <t>tdld, cxld</t>
  </si>
  <si>
    <t>105</t>
  </si>
  <si>
    <t>11_20220303210000.mp4</t>
  </si>
  <si>
    <t>tdlx, cdldx</t>
  </si>
  <si>
    <t>106</t>
  </si>
  <si>
    <t>12_20220303210001.mp4</t>
  </si>
  <si>
    <t>tdldx, cd</t>
  </si>
  <si>
    <t>107</t>
  </si>
  <si>
    <t>108</t>
  </si>
  <si>
    <t>109</t>
  </si>
  <si>
    <t>110</t>
  </si>
  <si>
    <t>13_20220303210000.mp4</t>
  </si>
  <si>
    <t>tnone, cdldd</t>
  </si>
  <si>
    <t>111</t>
  </si>
  <si>
    <t>14_20220303210002.mp4</t>
  </si>
  <si>
    <t>tddld, cld</t>
  </si>
  <si>
    <t>112</t>
  </si>
  <si>
    <t>15_20220303210002.mp4</t>
  </si>
  <si>
    <t>cddld, cdx</t>
  </si>
  <si>
    <t>113</t>
  </si>
  <si>
    <t>114</t>
  </si>
  <si>
    <t>115</t>
  </si>
  <si>
    <t>116</t>
  </si>
  <si>
    <t>A01_20220303230000_001</t>
  </si>
  <si>
    <t xml:space="preserve">txdlx, cnone </t>
  </si>
  <si>
    <t>117</t>
  </si>
  <si>
    <t>118</t>
  </si>
  <si>
    <t>A02_20220303230000_001</t>
  </si>
  <si>
    <t>tdd, cd</t>
  </si>
  <si>
    <t>119</t>
  </si>
  <si>
    <t>A03_20220303230000_001</t>
  </si>
  <si>
    <t>120</t>
  </si>
  <si>
    <t>06</t>
  </si>
  <si>
    <t>121</t>
  </si>
  <si>
    <t>122</t>
  </si>
  <si>
    <t>A04_20220303230000_001</t>
  </si>
  <si>
    <t>txld, cxldx</t>
  </si>
  <si>
    <t>cxldx</t>
  </si>
  <si>
    <t>123</t>
  </si>
  <si>
    <t>A05_20220303230000_001</t>
  </si>
  <si>
    <t>124</t>
  </si>
  <si>
    <t>A06_20220303230000</t>
  </si>
  <si>
    <t>all the time only a single wall remained suspended</t>
  </si>
  <si>
    <t>125</t>
  </si>
  <si>
    <t>A07_20220303230000</t>
  </si>
  <si>
    <t>126</t>
  </si>
  <si>
    <t>tddldd,cldd</t>
  </si>
  <si>
    <t>127</t>
  </si>
  <si>
    <t>09_20220303225959</t>
  </si>
  <si>
    <t>128</t>
  </si>
  <si>
    <t>00</t>
  </si>
  <si>
    <t>129</t>
  </si>
  <si>
    <t>130</t>
  </si>
  <si>
    <t>131</t>
  </si>
  <si>
    <t>tld,cx</t>
  </si>
  <si>
    <t>132</t>
  </si>
  <si>
    <t>133</t>
  </si>
  <si>
    <t>10_20220303225959</t>
  </si>
  <si>
    <t>134</t>
  </si>
  <si>
    <t>11_20220303230000</t>
  </si>
  <si>
    <t>135</t>
  </si>
  <si>
    <t>136</t>
  </si>
  <si>
    <t>12_20220303230001</t>
  </si>
  <si>
    <t>137</t>
  </si>
  <si>
    <t>138</t>
  </si>
  <si>
    <t>139</t>
  </si>
  <si>
    <t>140</t>
  </si>
  <si>
    <t>141</t>
  </si>
  <si>
    <t>bxldx</t>
  </si>
  <si>
    <t>142</t>
  </si>
  <si>
    <t>143</t>
  </si>
  <si>
    <t>144</t>
  </si>
  <si>
    <t>145</t>
  </si>
  <si>
    <t>146</t>
  </si>
  <si>
    <t>13_20220303230001</t>
  </si>
  <si>
    <t>147</t>
  </si>
  <si>
    <t>148</t>
  </si>
  <si>
    <t>149</t>
  </si>
  <si>
    <t>150</t>
  </si>
  <si>
    <t>14_20220302230001</t>
  </si>
  <si>
    <t>151</t>
  </si>
  <si>
    <t>15_20220303230001</t>
  </si>
  <si>
    <t>152</t>
  </si>
  <si>
    <t>153</t>
  </si>
  <si>
    <t>154</t>
  </si>
  <si>
    <t>155</t>
  </si>
  <si>
    <t>09_20220303220001.mp4</t>
  </si>
  <si>
    <t>Maddy</t>
  </si>
  <si>
    <t>22:00</t>
  </si>
  <si>
    <t>grooming before apparent food offering</t>
  </si>
  <si>
    <t>156</t>
  </si>
  <si>
    <t>cx begging?</t>
  </si>
  <si>
    <t>157</t>
  </si>
  <si>
    <t>12_20220303220000.mp4</t>
  </si>
  <si>
    <t>grooming</t>
  </si>
  <si>
    <t>158</t>
  </si>
  <si>
    <t>cd begging followed by mouth licking</t>
  </si>
  <si>
    <t>159</t>
  </si>
  <si>
    <t>cd, bxdlx</t>
  </si>
  <si>
    <t>tdldx begging</t>
  </si>
  <si>
    <t>160</t>
  </si>
  <si>
    <t>15_20220303220002.mp4</t>
  </si>
  <si>
    <t>161</t>
  </si>
  <si>
    <t>162</t>
  </si>
  <si>
    <t>163</t>
  </si>
  <si>
    <t>164</t>
  </si>
  <si>
    <t>165</t>
  </si>
  <si>
    <t>166</t>
  </si>
  <si>
    <t>A01_20220322230000_001</t>
  </si>
  <si>
    <t>167</t>
  </si>
  <si>
    <t>A02_20220322225959</t>
  </si>
  <si>
    <t>168</t>
  </si>
  <si>
    <t>169</t>
  </si>
  <si>
    <t>A03_20220322230000</t>
  </si>
  <si>
    <t>170</t>
  </si>
  <si>
    <t>A04_20220322225959_001</t>
  </si>
  <si>
    <t>171</t>
  </si>
  <si>
    <t>A05_20220322230000_001</t>
  </si>
  <si>
    <t>172</t>
  </si>
  <si>
    <t>A06_20220322225959</t>
  </si>
  <si>
    <t>173</t>
  </si>
  <si>
    <t>174</t>
  </si>
  <si>
    <t>A07_20220322225959</t>
  </si>
  <si>
    <t>175</t>
  </si>
  <si>
    <t>176</t>
  </si>
  <si>
    <t>177</t>
  </si>
  <si>
    <t>A08_20220322230000_001</t>
  </si>
  <si>
    <t>178</t>
  </si>
  <si>
    <t>179</t>
  </si>
  <si>
    <t>180</t>
  </si>
  <si>
    <t>09_20220322230000</t>
  </si>
  <si>
    <t>181</t>
  </si>
  <si>
    <t>182</t>
  </si>
  <si>
    <t>183</t>
  </si>
  <si>
    <t>184</t>
  </si>
  <si>
    <t>10_20220322230000</t>
  </si>
  <si>
    <t>185</t>
  </si>
  <si>
    <t>11_20220322230000</t>
  </si>
  <si>
    <t>186</t>
  </si>
  <si>
    <t>187</t>
  </si>
  <si>
    <t>12_20220322230000</t>
  </si>
  <si>
    <t>188</t>
  </si>
  <si>
    <t>13_20220322230000</t>
  </si>
  <si>
    <t>189</t>
  </si>
  <si>
    <t>14_20220322230002</t>
  </si>
  <si>
    <t>190</t>
  </si>
  <si>
    <t>15_20220322230001</t>
  </si>
  <si>
    <t>191</t>
  </si>
  <si>
    <t>199</t>
  </si>
  <si>
    <t>A01_20220322205959.mp4</t>
  </si>
  <si>
    <t>200</t>
  </si>
  <si>
    <t>201</t>
  </si>
  <si>
    <t>A02_20220322210000.mp4</t>
  </si>
  <si>
    <t>202</t>
  </si>
  <si>
    <t>203</t>
  </si>
  <si>
    <t>204</t>
  </si>
  <si>
    <t>205</t>
  </si>
  <si>
    <t>A03_20220322210000.mp4</t>
  </si>
  <si>
    <t>206</t>
  </si>
  <si>
    <t>A04_20220322205959_001.mp4</t>
  </si>
  <si>
    <t>207</t>
  </si>
  <si>
    <t>A05_20220322205959.mp4</t>
  </si>
  <si>
    <t>208</t>
  </si>
  <si>
    <t>A06_20220322205959_001.mp4</t>
  </si>
  <si>
    <t>209</t>
  </si>
  <si>
    <t>210</t>
  </si>
  <si>
    <t>211</t>
  </si>
  <si>
    <t>212</t>
  </si>
  <si>
    <t>A07_20220322210000.mp4</t>
  </si>
  <si>
    <t>213</t>
  </si>
  <si>
    <t>A08_20220322210000.mp4</t>
  </si>
  <si>
    <t>214</t>
  </si>
  <si>
    <t>09_20220322210000.mp4</t>
  </si>
  <si>
    <t>215</t>
  </si>
  <si>
    <t>216</t>
  </si>
  <si>
    <t>217</t>
  </si>
  <si>
    <t>218</t>
  </si>
  <si>
    <t>219</t>
  </si>
  <si>
    <t>220</t>
  </si>
  <si>
    <t>221</t>
  </si>
  <si>
    <t>222</t>
  </si>
  <si>
    <t>a lot of begging</t>
  </si>
  <si>
    <t>223</t>
  </si>
  <si>
    <t>224</t>
  </si>
  <si>
    <t>225</t>
  </si>
  <si>
    <t>10_20220322210000.mp4</t>
  </si>
  <si>
    <t>226</t>
  </si>
  <si>
    <t>227</t>
  </si>
  <si>
    <t>228</t>
  </si>
  <si>
    <t>229</t>
  </si>
  <si>
    <t>11_20220322210001.mp4</t>
  </si>
  <si>
    <t>230</t>
  </si>
  <si>
    <t>231</t>
  </si>
  <si>
    <t>12_20220322210001.mp4</t>
  </si>
  <si>
    <t>232</t>
  </si>
  <si>
    <t>13_20220322210000.mp4</t>
  </si>
  <si>
    <t>233</t>
  </si>
  <si>
    <t>14_20220322210001.mp4</t>
  </si>
  <si>
    <t>234</t>
  </si>
  <si>
    <t>15_20220322210002.mp4</t>
  </si>
  <si>
    <t>235</t>
  </si>
  <si>
    <t>236</t>
  </si>
  <si>
    <t>237</t>
  </si>
  <si>
    <t>238</t>
  </si>
  <si>
    <t>239</t>
  </si>
  <si>
    <t>240</t>
  </si>
  <si>
    <t>241</t>
  </si>
  <si>
    <t>242</t>
  </si>
  <si>
    <t>243</t>
  </si>
  <si>
    <t>A01_20220324230000.mp4</t>
  </si>
  <si>
    <t>244</t>
  </si>
  <si>
    <t>245</t>
  </si>
  <si>
    <t>A02_20220324225959</t>
  </si>
  <si>
    <t>tdd,cd</t>
  </si>
  <si>
    <t>246</t>
  </si>
  <si>
    <t>A03_20220324230000</t>
  </si>
  <si>
    <t>247</t>
  </si>
  <si>
    <t>A04_20220324230000</t>
  </si>
  <si>
    <t>248</t>
  </si>
  <si>
    <t>249</t>
  </si>
  <si>
    <t>250</t>
  </si>
  <si>
    <t>251</t>
  </si>
  <si>
    <t>A05_20220324230000</t>
  </si>
  <si>
    <t>252</t>
  </si>
  <si>
    <t>A06_20220324225959</t>
  </si>
  <si>
    <t>253</t>
  </si>
  <si>
    <t>A07_20220324225959</t>
  </si>
  <si>
    <t>tldd,cdd</t>
  </si>
  <si>
    <t>254</t>
  </si>
  <si>
    <t>A08_20220324230000</t>
  </si>
  <si>
    <t>255</t>
  </si>
  <si>
    <t>256</t>
  </si>
  <si>
    <t>257</t>
  </si>
  <si>
    <t>258</t>
  </si>
  <si>
    <t>259</t>
  </si>
  <si>
    <t>260</t>
  </si>
  <si>
    <t>A01_20220405225959</t>
  </si>
  <si>
    <t>261</t>
  </si>
  <si>
    <t>262</t>
  </si>
  <si>
    <t>A02_20220405230000_001</t>
  </si>
  <si>
    <t>263</t>
  </si>
  <si>
    <t>264</t>
  </si>
  <si>
    <t>265</t>
  </si>
  <si>
    <t>A03_20220405230000</t>
  </si>
  <si>
    <t>266</t>
  </si>
  <si>
    <t>A04_20220405230000</t>
  </si>
  <si>
    <t>267</t>
  </si>
  <si>
    <t>268</t>
  </si>
  <si>
    <t>A05_20220405230000</t>
  </si>
  <si>
    <t>A06_20220405230000</t>
  </si>
  <si>
    <t>A07_20220405230000</t>
  </si>
  <si>
    <t xml:space="preserve">bld </t>
  </si>
  <si>
    <t>A08_20220405230000</t>
  </si>
  <si>
    <t>269</t>
  </si>
  <si>
    <t>270</t>
  </si>
  <si>
    <t>271</t>
  </si>
  <si>
    <t>272</t>
  </si>
  <si>
    <t>273</t>
  </si>
  <si>
    <t>274</t>
  </si>
  <si>
    <t>275</t>
  </si>
  <si>
    <t>276</t>
  </si>
  <si>
    <t>277</t>
  </si>
  <si>
    <t>278</t>
  </si>
  <si>
    <t>279</t>
  </si>
  <si>
    <t>280</t>
  </si>
  <si>
    <t>interaction</t>
  </si>
  <si>
    <t>hr</t>
  </si>
  <si>
    <t>min</t>
  </si>
  <si>
    <t>s</t>
  </si>
  <si>
    <t>281</t>
  </si>
  <si>
    <t>A01_20220322000000_001.mp4</t>
  </si>
  <si>
    <t>282</t>
  </si>
  <si>
    <t>A02_20220322000000_001.mp4</t>
  </si>
  <si>
    <t>283</t>
  </si>
  <si>
    <t>A03_20220322000000_001.mp4</t>
  </si>
  <si>
    <t>284</t>
  </si>
  <si>
    <t>A04_20220322000000_001.mp4</t>
  </si>
  <si>
    <t>285</t>
  </si>
  <si>
    <t>A05_20220322000000_001.mp4</t>
  </si>
  <si>
    <t>286</t>
  </si>
  <si>
    <t>A06_20220322000000_001.mp4</t>
  </si>
  <si>
    <t>287</t>
  </si>
  <si>
    <t>A07_20220322000000.mp4</t>
  </si>
  <si>
    <t>288</t>
  </si>
  <si>
    <t>A08_20220322000000_001.mp4</t>
  </si>
  <si>
    <t>289</t>
  </si>
  <si>
    <t>290</t>
  </si>
  <si>
    <t>291</t>
  </si>
  <si>
    <t>292</t>
  </si>
  <si>
    <t>293</t>
  </si>
  <si>
    <t>294</t>
  </si>
  <si>
    <t>295</t>
  </si>
  <si>
    <t>296</t>
  </si>
  <si>
    <t>297</t>
  </si>
  <si>
    <t>A01_20220526230000</t>
  </si>
  <si>
    <t>298</t>
  </si>
  <si>
    <t>A02_20220526230000_001</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</si>
  <si>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</si>
  <si>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</si>
  <si>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</si>
  <si>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</si>
  <si>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</si>
  <si>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</si>
  <si>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</si>
  <si>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</si>
  <si>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</si>
  <si>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</si>
  <si>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</si>
  <si>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</si>
  <si>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</si>
  <si>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</si>
  <si>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</si>
  <si>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</si>
  <si>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</si>
  <si>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</si>
  <si>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</si>
  <si>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</si>
  <si>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</si>
  <si>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</si>
  <si>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</si>
  <si>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</si>
  <si>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</si>
  <si>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</si>
  <si>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</si>
  <si>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</si>
  <si>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</si>
  <si>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</si>
  <si>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</si>
  <si>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</si>
  <si>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</si>
  <si>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</si>
  <si>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</si>
  <si>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</si>
  <si>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</si>
  <si>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</si>
  <si>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</si>
  <si>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</si>
  <si>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</si>
  <si>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</si>
  <si>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</si>
  <si>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</si>
  <si>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cage</t>
  </si>
  <si>
    <t>bats.missing</t>
  </si>
  <si>
    <t>note</t>
  </si>
  <si>
    <t>two bats from Tole have died. The first seemed to have failed to eat for 1-2 nights; she also had a flesh wound on her shoulder and a hole in her uropatagium. The second seemed to have a stomach bug and had diarrhea - died possibly due to dehydration or starvation</t>
  </si>
  <si>
    <t>some bands on the bats' forearms are getting stuck at the wrists. have noticed some very slight swelling. we are attempting nail polish and super glue for certain bands to aid in identification</t>
  </si>
  <si>
    <t>pup from Bayano appeared weak and seemed to have diarrhea. pup was hand fed and given ringers solutions subcutaneously</t>
  </si>
  <si>
    <t>pup from Bayano died</t>
  </si>
  <si>
    <t>applied nail polish and super glue to Tole bat bands</t>
  </si>
  <si>
    <t>catching final few bats at Capira</t>
  </si>
  <si>
    <t>pulled focal bats for very first fasting trial</t>
  </si>
  <si>
    <t>first fasting trial went well; although having problems with digital scale</t>
  </si>
  <si>
    <t>cd and cdld (from cages 2 and 12) were swapped for the fasting trial...</t>
  </si>
  <si>
    <t>blx was taken to MIDA lab for rabies testing - she died at 2pm in the car on the way there. symptoms included lethargy (maybe paralysis?), cloudy eyes, tremors</t>
  </si>
  <si>
    <t>bnone died</t>
  </si>
  <si>
    <t>bldd has swollen wrist, taken out to isolate and heal. bdldd bit Maddy pretty bad, bdldd was isolated in separate cage. bdd had maybe a splotch of blood on her vulva??</t>
  </si>
  <si>
    <t>A bats were fasted, but blood bottles were all bad. fasting trial cancelled but all triads left in small cages</t>
  </si>
  <si>
    <t>blood collected in the morning. bats returned to large cages before being fed. bdldd returned to large cage ~6:30pm. tx had diarrhea and was taken out to isolate at about 6:30pm</t>
  </si>
  <si>
    <t>bldd looked good, returned to flight cage at 8am</t>
  </si>
  <si>
    <t>tx still has diarrhea, isolated from fasting trials</t>
  </si>
  <si>
    <t>tx still having diarrhea, going to give lactated ringers solution. We are also now reducing to 14 groups, rather than 15. Two groups will have a focal Tole bat and two chorrera bats. tddld may replace tx in tx's original group, but she will remain isolated for this night, given that she was not fasted. tnone was incredibly lethargic/could not move on her own - she was isolated with food at the start of the observation hour, while cdldd (from the same cage) was kept out as well</t>
  </si>
  <si>
    <t>tnone died</t>
  </si>
  <si>
    <t>tx died</t>
  </si>
  <si>
    <t>down to 13 groups, with two groups of four bats (there are two defectors in each)</t>
  </si>
  <si>
    <t>cddldd had a baby during the fasting trial hour, between 2100 and 2200</t>
  </si>
  <si>
    <t xml:space="preserve">tdldx died - extreme diarrhea overnight, did not note any signs earlier </t>
  </si>
  <si>
    <t>cddldd pup found dead, hanging from cddldd ear</t>
  </si>
  <si>
    <t>bddld died, her pup was found attached to bdldd a few hours later</t>
  </si>
  <si>
    <t>bdd died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</si>
</sst>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scheme val="minor"/>
    </font>
    <font>
      <color rgb="FF000000"/>
      <name val="Arial"/>
      <scheme val="minor"/>
    </font>
    <font>
      <color rgb="FFFF0000"/>
      <name val="Arial"/>
      <scheme val="minor"/>
    </font>
    <font>
      <b/>
      <color theme="1"/>
      <name val="Arial"/>
      <scheme val="minor"/>
    </font>
    <font>
      <color rgb="FF000000"/>
      <name val="Arial"/>
    </font>
    <font>
      <color theme="4"/>
      <name val="Arial"/>
      <scheme val="minor"/>
    </font>
    <font>
      <color theme="7"/>
      <name val="Arial"/>
      <scheme val="minor"/>
    </font>
    <font>
      <color rgb="FFFF9900"/>
      <name val="Arial"/>
      <scheme val="minor"/>
    </font>
    <font>
      <color theme="1"/>
      <name val="Arial"/>
    </font>
    <font>
      <sz val="9.0"/>
      <color rgb="FF1F1F1F"/>
      <name val="&quot;Google Sans&quot;"/>
    </font>
    <font>
      <sz val="10.0"/>
      <color rgb="FF040C28"/>
      <name val="&quot;Google Sans&quot;"/>
    </font>
    <font>
      <sz val="10.0"/>
      <color rgb="FF000000"/>
      <name val="Arial"/>
    </font>
    <font>
      <sz val="11.0"/>
      <color rgb="FF000000"/>
      <name val="Calibri"/>
    </font>
    <font>
      <b/>
      <color theme="1"/>
      <name val="Arial"/>
    </font>
    <font>
      <b/>
      <sz val="11.0"/>
      <color rgb="FF000000"/>
      <name val="Calibri"/>
    </font>
    <font>
      <strike/>
      <color theme="1"/>
      <name val="Arial"/>
      <scheme val="minor"/>
    </font>
    <font>
      <sz val="12.0"/>
      <color rgb="FF000000"/>
      <name val="Calibri"/>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Font="1"/>
    <xf borderId="0" fillId="2" fontId="1" numFmtId="0" xfId="0" applyAlignment="1" applyFill="1" applyFont="1">
      <alignment readingOrder="0"/>
    </xf>
    <xf borderId="0" fillId="2" fontId="4" numFmtId="0" xfId="0" applyFont="1"/>
    <xf borderId="0" fillId="2" fontId="2" numFmtId="0" xfId="0" applyAlignment="1" applyFont="1">
      <alignment readingOrder="0"/>
    </xf>
    <xf borderId="0" fillId="2" fontId="3" numFmtId="0" xfId="0" applyFont="1"/>
    <xf borderId="0" fillId="0" fontId="3" numFmtId="0" xfId="0" applyAlignment="1" applyFont="1">
      <alignment readingOrder="0"/>
    </xf>
    <xf borderId="0" fillId="2" fontId="1" numFmtId="0" xfId="0" applyFont="1"/>
    <xf borderId="0" fillId="2" fontId="5" numFmtId="0" xfId="0" applyAlignment="1" applyFont="1">
      <alignment horizontal="left" readingOrder="0"/>
    </xf>
    <xf borderId="0" fillId="2" fontId="1" numFmtId="49" xfId="0" applyAlignment="1" applyFont="1" applyNumberFormat="1">
      <alignment readingOrder="0"/>
    </xf>
    <xf borderId="0" fillId="2" fontId="3" numFmtId="0" xfId="0" applyAlignment="1" applyFont="1">
      <alignment readingOrder="0"/>
    </xf>
    <xf borderId="0" fillId="2"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0" fontId="1" numFmtId="49" xfId="0" applyAlignment="1" applyFont="1" applyNumberFormat="1">
      <alignment horizontal="left" readingOrder="0"/>
    </xf>
    <xf borderId="0" fillId="0" fontId="1" numFmtId="49" xfId="0" applyAlignment="1" applyFont="1" applyNumberFormat="1">
      <alignment horizontal="right" readingOrder="0"/>
    </xf>
    <xf borderId="0" fillId="0" fontId="1" numFmtId="49" xfId="0" applyAlignment="1" applyFont="1" applyNumberFormat="1">
      <alignment horizontal="right"/>
    </xf>
    <xf borderId="0" fillId="0" fontId="9" numFmtId="0" xfId="0" applyAlignment="1" applyFont="1">
      <alignment horizontal="right" readingOrder="0" vertical="bottom"/>
    </xf>
    <xf borderId="0" fillId="0" fontId="9" numFmtId="49" xfId="0" applyAlignment="1" applyFont="1" applyNumberFormat="1">
      <alignment horizontal="right" vertical="bottom"/>
    </xf>
    <xf borderId="0" fillId="0" fontId="9" numFmtId="0" xfId="0" applyAlignment="1" applyFont="1">
      <alignment horizontal="right" vertical="bottom"/>
    </xf>
    <xf borderId="0" fillId="0" fontId="9" numFmtId="0" xfId="0" applyAlignment="1" applyFont="1">
      <alignment vertical="bottom"/>
    </xf>
    <xf borderId="0" fillId="0" fontId="9" numFmtId="49" xfId="0" applyAlignment="1" applyFont="1" applyNumberFormat="1">
      <alignment horizontal="right" readingOrder="0" vertical="bottom"/>
    </xf>
    <xf borderId="0" fillId="0" fontId="9" numFmtId="0" xfId="0" applyAlignment="1" applyFont="1">
      <alignment readingOrder="0" vertical="bottom"/>
    </xf>
    <xf borderId="0" fillId="0" fontId="4" numFmtId="49" xfId="0" applyAlignment="1" applyFont="1" applyNumberFormat="1">
      <alignment readingOrder="0"/>
    </xf>
    <xf borderId="0" fillId="0" fontId="4" numFmtId="0" xfId="0" applyAlignment="1" applyFont="1">
      <alignment readingOrder="0"/>
    </xf>
    <xf borderId="0" fillId="0" fontId="1" numFmtId="20" xfId="0" applyAlignment="1" applyFont="1" applyNumberFormat="1">
      <alignment readingOrder="0"/>
    </xf>
    <xf borderId="0" fillId="3" fontId="5" numFmtId="0" xfId="0" applyAlignment="1" applyFill="1" applyFont="1">
      <alignment horizontal="left" readingOrder="0"/>
    </xf>
    <xf borderId="0" fillId="0" fontId="9" numFmtId="0" xfId="0" applyAlignment="1" applyFont="1">
      <alignment readingOrder="0"/>
    </xf>
    <xf borderId="0" fillId="3" fontId="10" numFmtId="0" xfId="0" applyAlignment="1" applyFont="1">
      <alignment readingOrder="0"/>
    </xf>
    <xf borderId="0" fillId="4" fontId="11" numFmtId="0" xfId="0" applyAlignment="1" applyFill="1" applyFont="1">
      <alignment horizontal="left" readingOrder="0"/>
    </xf>
    <xf borderId="0" fillId="2" fontId="9" numFmtId="0" xfId="0" applyAlignment="1" applyFont="1">
      <alignment vertical="bottom"/>
    </xf>
    <xf borderId="0" fillId="2" fontId="9" numFmtId="0" xfId="0" applyAlignment="1" applyFont="1">
      <alignment horizontal="right" vertical="bottom"/>
    </xf>
    <xf borderId="0" fillId="2" fontId="9" numFmtId="0" xfId="0" applyAlignment="1" applyFont="1">
      <alignment horizontal="right" readingOrder="0" vertical="bottom"/>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0" fontId="5" numFmtId="0" xfId="0" applyAlignment="1" applyFont="1">
      <alignment horizontal="center" readingOrder="0" shrinkToFit="0" vertical="bottom" wrapText="0"/>
    </xf>
    <xf borderId="0" fillId="0" fontId="4" numFmtId="0" xfId="0" applyFont="1"/>
    <xf borderId="0" fillId="0" fontId="13" numFmtId="0" xfId="0" applyAlignment="1" applyFont="1">
      <alignment readingOrder="0" shrinkToFit="0" vertical="bottom" wrapText="0"/>
    </xf>
    <xf borderId="0" fillId="0" fontId="13" numFmtId="0" xfId="0" applyAlignment="1" applyFont="1">
      <alignment readingOrder="0" vertical="bottom"/>
    </xf>
    <xf borderId="0" fillId="0" fontId="13" numFmtId="0" xfId="0" applyAlignment="1" applyFont="1">
      <alignment horizontal="right" readingOrder="0" shrinkToFit="0" vertical="bottom" wrapText="0"/>
    </xf>
    <xf borderId="0" fillId="0" fontId="14" numFmtId="0" xfId="0" applyAlignment="1" applyFont="1">
      <alignment vertical="bottom"/>
    </xf>
    <xf borderId="0" fillId="3" fontId="14" numFmtId="0" xfId="0" applyAlignment="1" applyFont="1">
      <alignment vertical="bottom"/>
    </xf>
    <xf borderId="0" fillId="0" fontId="14" numFmtId="0" xfId="0" applyAlignment="1" applyFont="1">
      <alignment readingOrder="0" vertical="bottom"/>
    </xf>
    <xf borderId="0" fillId="0" fontId="15" numFmtId="0" xfId="0" applyAlignment="1" applyFont="1">
      <alignment readingOrder="0" shrinkToFit="0" vertical="bottom" wrapText="0"/>
    </xf>
    <xf borderId="0" fillId="0" fontId="13" numFmtId="0" xfId="0" applyAlignment="1" applyFont="1">
      <alignment shrinkToFit="0" vertical="bottom" wrapText="0"/>
    </xf>
    <xf borderId="0" fillId="0" fontId="13" numFmtId="0" xfId="0" applyAlignment="1" applyFont="1">
      <alignment horizontal="center" readingOrder="0" shrinkToFit="0" vertical="bottom" wrapText="0"/>
    </xf>
    <xf borderId="0" fillId="0" fontId="1" numFmtId="49" xfId="0" applyAlignment="1" applyFont="1" applyNumberFormat="1">
      <alignment readingOrder="0"/>
    </xf>
    <xf borderId="0" fillId="0" fontId="9" numFmtId="49" xfId="0" applyAlignment="1" applyFont="1" applyNumberFormat="1">
      <alignment vertical="bottom"/>
    </xf>
    <xf borderId="0" fillId="0" fontId="1" numFmtId="49" xfId="0" applyFont="1" applyNumberFormat="1"/>
    <xf borderId="0" fillId="0" fontId="1" numFmtId="0" xfId="0" applyAlignment="1" applyFont="1">
      <alignment horizontal="left" readingOrder="0"/>
    </xf>
    <xf borderId="0" fillId="4" fontId="1" numFmtId="0" xfId="0" applyAlignment="1" applyFont="1">
      <alignment readingOrder="0"/>
    </xf>
    <xf borderId="0" fillId="0" fontId="16" numFmtId="0" xfId="0" applyAlignment="1" applyFont="1">
      <alignment readingOrder="0"/>
    </xf>
    <xf borderId="0" fillId="0" fontId="3" numFmtId="49" xfId="0" applyAlignment="1" applyFont="1" applyNumberFormat="1">
      <alignment readingOrder="0"/>
    </xf>
    <xf borderId="0" fillId="0" fontId="3" numFmtId="49" xfId="0" applyFont="1" applyNumberFormat="1"/>
    <xf borderId="0" fillId="3" fontId="5" numFmtId="49" xfId="0" applyAlignment="1" applyFont="1" applyNumberFormat="1">
      <alignment horizontal="left" readingOrder="0"/>
    </xf>
    <xf borderId="0" fillId="0" fontId="12" numFmtId="49" xfId="0" applyAlignment="1" applyFont="1" applyNumberFormat="1">
      <alignment horizontal="left" readingOrder="0" shrinkToFit="0" vertical="bottom" wrapText="0"/>
    </xf>
    <xf borderId="0" fillId="0" fontId="5"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5" numFmtId="49"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6" max="16" width="14.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1" t="s">
        <v>21</v>
      </c>
      <c r="B2" s="1">
        <v>2.0220207E7</v>
      </c>
      <c r="C2" s="1"/>
      <c r="D2" s="1" t="s">
        <v>22</v>
      </c>
      <c r="E2" s="1" t="s">
        <v>23</v>
      </c>
      <c r="F2" s="1" t="s">
        <v>24</v>
      </c>
      <c r="G2" s="1"/>
      <c r="H2" s="1" t="s">
        <v>25</v>
      </c>
      <c r="I2" s="1" t="s">
        <v>26</v>
      </c>
      <c r="J2" s="1" t="s">
        <v>27</v>
      </c>
      <c r="K2" s="1" t="s">
        <v>28</v>
      </c>
      <c r="L2" s="1">
        <v>63.4</v>
      </c>
      <c r="M2" s="1"/>
      <c r="N2" s="1">
        <v>37.0</v>
      </c>
      <c r="O2" s="1"/>
      <c r="P2" s="1" t="s">
        <v>25</v>
      </c>
      <c r="Q2" s="1" t="s">
        <v>26</v>
      </c>
      <c r="R2" s="1">
        <f>59-20</f>
        <v>39</v>
      </c>
      <c r="S2" s="1" t="s">
        <v>29</v>
      </c>
      <c r="T2" s="1"/>
      <c r="U2" s="1" t="s">
        <v>30</v>
      </c>
      <c r="V2" s="2"/>
      <c r="W2" s="2"/>
      <c r="X2" s="2"/>
      <c r="Y2" s="2"/>
      <c r="Z2" s="2"/>
      <c r="AA2" s="2"/>
      <c r="AB2" s="2"/>
      <c r="AC2" s="2"/>
      <c r="AD2" s="2"/>
      <c r="AE2" s="2"/>
      <c r="AF2" s="2"/>
      <c r="AG2" s="2"/>
      <c r="AH2" s="2"/>
      <c r="AI2" s="2"/>
      <c r="AJ2" s="2"/>
      <c r="AK2" s="2"/>
      <c r="AL2" s="2"/>
    </row>
    <row r="3">
      <c r="A3" s="1" t="s">
        <v>31</v>
      </c>
      <c r="B3" s="1">
        <v>2.0220207E7</v>
      </c>
      <c r="D3" s="1" t="s">
        <v>22</v>
      </c>
      <c r="E3" s="1" t="s">
        <v>23</v>
      </c>
      <c r="F3" s="1" t="s">
        <v>32</v>
      </c>
      <c r="G3" s="1" t="s">
        <v>33</v>
      </c>
      <c r="H3" s="1" t="s">
        <v>34</v>
      </c>
      <c r="I3" s="1" t="s">
        <v>35</v>
      </c>
      <c r="J3" s="1" t="s">
        <v>27</v>
      </c>
      <c r="K3" s="1" t="s">
        <v>28</v>
      </c>
      <c r="L3" s="1">
        <v>62.2</v>
      </c>
      <c r="M3" s="1">
        <v>28.7</v>
      </c>
      <c r="N3" s="1">
        <v>33.0</v>
      </c>
      <c r="O3" s="1" t="s">
        <v>36</v>
      </c>
      <c r="P3" s="1" t="s">
        <v>34</v>
      </c>
      <c r="Q3" s="1" t="s">
        <v>35</v>
      </c>
      <c r="R3" s="3">
        <f>51-21</f>
        <v>30</v>
      </c>
      <c r="S3" s="1" t="s">
        <v>29</v>
      </c>
      <c r="T3" s="1"/>
      <c r="U3" s="1"/>
      <c r="V3" s="4"/>
      <c r="W3" s="4"/>
      <c r="X3" s="4"/>
      <c r="Y3" s="4"/>
      <c r="Z3" s="4"/>
      <c r="AA3" s="4"/>
      <c r="AB3" s="4"/>
      <c r="AC3" s="4"/>
      <c r="AD3" s="4"/>
      <c r="AE3" s="4"/>
      <c r="AF3" s="4"/>
      <c r="AG3" s="4"/>
      <c r="AH3" s="4"/>
      <c r="AI3" s="4"/>
      <c r="AJ3" s="4"/>
      <c r="AK3" s="4"/>
      <c r="AL3" s="4"/>
    </row>
    <row r="4">
      <c r="A4" s="1" t="s">
        <v>37</v>
      </c>
      <c r="B4" s="1">
        <v>2.0220207E7</v>
      </c>
      <c r="C4" s="1"/>
      <c r="D4" s="1" t="s">
        <v>22</v>
      </c>
      <c r="E4" s="1" t="s">
        <v>23</v>
      </c>
      <c r="F4" s="2"/>
      <c r="G4" s="1" t="s">
        <v>38</v>
      </c>
      <c r="H4" s="1" t="s">
        <v>39</v>
      </c>
      <c r="I4" s="1" t="s">
        <v>40</v>
      </c>
      <c r="J4" s="1" t="s">
        <v>27</v>
      </c>
      <c r="K4" s="1" t="s">
        <v>28</v>
      </c>
      <c r="L4" s="1">
        <v>62.8</v>
      </c>
      <c r="M4" s="1">
        <v>29.2</v>
      </c>
      <c r="N4" s="1">
        <v>36.0</v>
      </c>
      <c r="O4" s="1" t="s">
        <v>41</v>
      </c>
      <c r="P4" s="1" t="s">
        <v>39</v>
      </c>
      <c r="Q4" s="1" t="s">
        <v>40</v>
      </c>
      <c r="R4" s="3">
        <f>58-22</f>
        <v>36</v>
      </c>
      <c r="S4" s="1" t="s">
        <v>29</v>
      </c>
      <c r="T4" s="1"/>
      <c r="U4" s="1"/>
      <c r="V4" s="4"/>
      <c r="W4" s="4"/>
      <c r="X4" s="4"/>
      <c r="Y4" s="4"/>
      <c r="Z4" s="4"/>
      <c r="AA4" s="4"/>
      <c r="AB4" s="4"/>
      <c r="AC4" s="4"/>
      <c r="AD4" s="4"/>
      <c r="AE4" s="4"/>
      <c r="AF4" s="4"/>
      <c r="AG4" s="4"/>
      <c r="AH4" s="4"/>
      <c r="AI4" s="4"/>
      <c r="AJ4" s="4"/>
      <c r="AK4" s="4"/>
      <c r="AL4" s="4"/>
    </row>
    <row r="5">
      <c r="A5" s="1" t="s">
        <v>42</v>
      </c>
      <c r="B5" s="1">
        <v>2.0220207E7</v>
      </c>
      <c r="C5" s="1"/>
      <c r="D5" s="1" t="s">
        <v>22</v>
      </c>
      <c r="E5" s="1" t="s">
        <v>23</v>
      </c>
      <c r="F5" s="1" t="s">
        <v>43</v>
      </c>
      <c r="G5" s="1" t="s">
        <v>44</v>
      </c>
      <c r="H5" s="1" t="s">
        <v>45</v>
      </c>
      <c r="I5" s="1" t="s">
        <v>46</v>
      </c>
      <c r="J5" s="1" t="s">
        <v>27</v>
      </c>
      <c r="K5" s="1" t="s">
        <v>28</v>
      </c>
      <c r="L5" s="1">
        <v>63.2</v>
      </c>
      <c r="M5" s="1">
        <v>29.6</v>
      </c>
      <c r="N5" s="1">
        <v>38.0</v>
      </c>
      <c r="O5" s="1" t="s">
        <v>47</v>
      </c>
      <c r="P5" s="1" t="s">
        <v>45</v>
      </c>
      <c r="Q5" s="1" t="s">
        <v>46</v>
      </c>
      <c r="R5" s="3">
        <f>61-20</f>
        <v>41</v>
      </c>
      <c r="S5" s="1" t="s">
        <v>29</v>
      </c>
      <c r="T5" s="1"/>
      <c r="U5" s="1"/>
      <c r="V5" s="4"/>
      <c r="W5" s="4"/>
      <c r="X5" s="4"/>
      <c r="Y5" s="4"/>
      <c r="Z5" s="4"/>
      <c r="AA5" s="4"/>
      <c r="AB5" s="4"/>
      <c r="AC5" s="4"/>
      <c r="AD5" s="4"/>
      <c r="AE5" s="4"/>
      <c r="AF5" s="4"/>
      <c r="AG5" s="4"/>
      <c r="AH5" s="4"/>
      <c r="AI5" s="4"/>
      <c r="AJ5" s="4"/>
      <c r="AK5" s="4"/>
      <c r="AL5" s="4"/>
    </row>
    <row r="6">
      <c r="A6" s="5" t="s">
        <v>48</v>
      </c>
      <c r="B6" s="5">
        <v>2.0220207E7</v>
      </c>
      <c r="C6" s="5">
        <v>2.0230306E7</v>
      </c>
      <c r="D6" s="5" t="s">
        <v>22</v>
      </c>
      <c r="E6" s="5" t="s">
        <v>23</v>
      </c>
      <c r="F6" s="6"/>
      <c r="G6" s="5" t="s">
        <v>49</v>
      </c>
      <c r="H6" s="5" t="s">
        <v>50</v>
      </c>
      <c r="I6" s="5" t="s">
        <v>51</v>
      </c>
      <c r="J6" s="5" t="s">
        <v>27</v>
      </c>
      <c r="K6" s="5" t="s">
        <v>28</v>
      </c>
      <c r="L6" s="5">
        <v>62.6</v>
      </c>
      <c r="M6" s="5">
        <v>29.6</v>
      </c>
      <c r="N6" s="5">
        <v>35.0</v>
      </c>
      <c r="O6" s="5" t="s">
        <v>52</v>
      </c>
      <c r="P6" s="5" t="s">
        <v>53</v>
      </c>
      <c r="Q6" s="5" t="s">
        <v>54</v>
      </c>
      <c r="R6" s="7">
        <f>57-21</f>
        <v>36</v>
      </c>
      <c r="S6" s="5" t="s">
        <v>29</v>
      </c>
      <c r="T6" s="5" t="s">
        <v>55</v>
      </c>
      <c r="U6" s="5" t="s">
        <v>56</v>
      </c>
      <c r="V6" s="8"/>
      <c r="W6" s="8"/>
      <c r="X6" s="8"/>
      <c r="Y6" s="8"/>
      <c r="Z6" s="8"/>
      <c r="AA6" s="8"/>
      <c r="AB6" s="8"/>
      <c r="AC6" s="8"/>
      <c r="AD6" s="8"/>
      <c r="AE6" s="8"/>
      <c r="AF6" s="8"/>
      <c r="AG6" s="8"/>
      <c r="AH6" s="8"/>
      <c r="AI6" s="8"/>
      <c r="AJ6" s="8"/>
      <c r="AK6" s="8"/>
      <c r="AL6" s="8"/>
    </row>
    <row r="7">
      <c r="A7" s="1" t="s">
        <v>57</v>
      </c>
      <c r="B7" s="1">
        <v>2.0220207E7</v>
      </c>
      <c r="C7" s="1"/>
      <c r="D7" s="1" t="s">
        <v>22</v>
      </c>
      <c r="E7" s="1" t="s">
        <v>23</v>
      </c>
      <c r="F7" s="1" t="s">
        <v>58</v>
      </c>
      <c r="G7" s="1" t="s">
        <v>59</v>
      </c>
      <c r="H7" s="1" t="s">
        <v>60</v>
      </c>
      <c r="I7" s="1" t="s">
        <v>61</v>
      </c>
      <c r="J7" s="1" t="s">
        <v>27</v>
      </c>
      <c r="K7" s="1" t="s">
        <v>28</v>
      </c>
      <c r="L7" s="1">
        <v>63.3</v>
      </c>
      <c r="M7" s="1">
        <v>28.9</v>
      </c>
      <c r="N7" s="1">
        <v>37.5</v>
      </c>
      <c r="O7" s="1" t="s">
        <v>62</v>
      </c>
      <c r="P7" s="1" t="s">
        <v>63</v>
      </c>
      <c r="Q7" s="1" t="s">
        <v>64</v>
      </c>
      <c r="R7" s="3">
        <f>58-20</f>
        <v>38</v>
      </c>
      <c r="S7" s="1" t="s">
        <v>29</v>
      </c>
      <c r="T7" s="9"/>
      <c r="U7" s="9"/>
      <c r="V7" s="4"/>
      <c r="W7" s="4"/>
      <c r="X7" s="4"/>
      <c r="Y7" s="4"/>
      <c r="Z7" s="4"/>
      <c r="AA7" s="4"/>
      <c r="AB7" s="4"/>
      <c r="AC7" s="4"/>
      <c r="AD7" s="4"/>
      <c r="AE7" s="4"/>
      <c r="AF7" s="4"/>
      <c r="AG7" s="4"/>
      <c r="AH7" s="4"/>
      <c r="AI7" s="4"/>
      <c r="AJ7" s="4"/>
      <c r="AK7" s="4"/>
      <c r="AL7" s="4"/>
    </row>
    <row r="8">
      <c r="A8" s="5" t="s">
        <v>65</v>
      </c>
      <c r="B8" s="5">
        <v>2.0220211E7</v>
      </c>
      <c r="C8" s="5">
        <v>2.0221004E7</v>
      </c>
      <c r="D8" s="5" t="s">
        <v>22</v>
      </c>
      <c r="E8" s="5" t="s">
        <v>23</v>
      </c>
      <c r="F8" s="10"/>
      <c r="G8" s="10"/>
      <c r="H8" s="5" t="s">
        <v>66</v>
      </c>
      <c r="I8" s="5" t="s">
        <v>67</v>
      </c>
      <c r="J8" s="5" t="s">
        <v>27</v>
      </c>
      <c r="K8" s="5" t="s">
        <v>28</v>
      </c>
      <c r="L8" s="5">
        <v>63.2</v>
      </c>
      <c r="M8" s="5">
        <v>27.8</v>
      </c>
      <c r="N8" s="5">
        <v>39.0</v>
      </c>
      <c r="O8" s="5" t="s">
        <v>68</v>
      </c>
      <c r="P8" s="5"/>
      <c r="Q8" s="5"/>
      <c r="R8" s="5"/>
      <c r="S8" s="5"/>
      <c r="T8" s="5" t="s">
        <v>55</v>
      </c>
      <c r="U8" s="5" t="s">
        <v>69</v>
      </c>
      <c r="V8" s="10"/>
      <c r="W8" s="10"/>
      <c r="X8" s="10"/>
      <c r="Y8" s="10"/>
      <c r="Z8" s="10"/>
      <c r="AA8" s="10"/>
      <c r="AB8" s="10"/>
      <c r="AC8" s="10"/>
      <c r="AD8" s="10"/>
      <c r="AE8" s="10"/>
      <c r="AF8" s="10"/>
      <c r="AG8" s="10"/>
      <c r="AH8" s="10"/>
      <c r="AI8" s="10"/>
      <c r="AJ8" s="10"/>
      <c r="AK8" s="10"/>
      <c r="AL8" s="10"/>
    </row>
    <row r="9">
      <c r="A9" s="1" t="s">
        <v>70</v>
      </c>
      <c r="B9" s="1">
        <v>2.0220211E7</v>
      </c>
      <c r="C9" s="1"/>
      <c r="D9" s="1" t="s">
        <v>22</v>
      </c>
      <c r="E9" s="1" t="s">
        <v>23</v>
      </c>
      <c r="F9" s="1" t="s">
        <v>71</v>
      </c>
      <c r="G9" s="1" t="s">
        <v>72</v>
      </c>
      <c r="H9" s="1" t="s">
        <v>73</v>
      </c>
      <c r="I9" s="1" t="s">
        <v>74</v>
      </c>
      <c r="J9" s="1" t="s">
        <v>27</v>
      </c>
      <c r="K9" s="1" t="s">
        <v>28</v>
      </c>
      <c r="L9" s="1">
        <v>62.2</v>
      </c>
      <c r="M9" s="1">
        <v>27.2</v>
      </c>
      <c r="N9" s="1">
        <v>42.0</v>
      </c>
      <c r="O9" s="1" t="s">
        <v>68</v>
      </c>
      <c r="P9" s="1" t="s">
        <v>73</v>
      </c>
      <c r="Q9" s="1" t="s">
        <v>74</v>
      </c>
      <c r="R9" s="2">
        <f>54-11</f>
        <v>43</v>
      </c>
      <c r="S9" s="1" t="s">
        <v>29</v>
      </c>
    </row>
    <row r="10">
      <c r="A10" s="5" t="s">
        <v>75</v>
      </c>
      <c r="B10" s="5">
        <v>2.0220211E7</v>
      </c>
      <c r="C10" s="5">
        <v>2.0220414E7</v>
      </c>
      <c r="D10" s="5" t="s">
        <v>22</v>
      </c>
      <c r="E10" s="5" t="s">
        <v>23</v>
      </c>
      <c r="F10" s="5" t="s">
        <v>76</v>
      </c>
      <c r="G10" s="5" t="s">
        <v>77</v>
      </c>
      <c r="H10" s="5" t="s">
        <v>78</v>
      </c>
      <c r="I10" s="5"/>
      <c r="J10" s="5" t="s">
        <v>27</v>
      </c>
      <c r="K10" s="5" t="s">
        <v>28</v>
      </c>
      <c r="L10" s="5">
        <v>64.0</v>
      </c>
      <c r="M10" s="5">
        <v>28.5</v>
      </c>
      <c r="N10" s="5">
        <v>46.0</v>
      </c>
      <c r="O10" s="5" t="s">
        <v>68</v>
      </c>
      <c r="P10" s="5"/>
      <c r="Q10" s="5"/>
      <c r="R10" s="5"/>
      <c r="S10" s="5"/>
      <c r="T10" s="5" t="s">
        <v>55</v>
      </c>
      <c r="U10" s="5" t="s">
        <v>79</v>
      </c>
      <c r="V10" s="10"/>
      <c r="W10" s="10"/>
      <c r="X10" s="10"/>
      <c r="Y10" s="10"/>
      <c r="Z10" s="10"/>
      <c r="AA10" s="10"/>
      <c r="AB10" s="10"/>
      <c r="AC10" s="10"/>
      <c r="AD10" s="10"/>
      <c r="AE10" s="10"/>
      <c r="AF10" s="10"/>
      <c r="AG10" s="10"/>
      <c r="AH10" s="10"/>
      <c r="AI10" s="10"/>
      <c r="AJ10" s="10"/>
      <c r="AK10" s="10"/>
      <c r="AL10" s="10"/>
    </row>
    <row r="11">
      <c r="A11" s="1" t="s">
        <v>80</v>
      </c>
      <c r="B11" s="1">
        <v>2.0220211E7</v>
      </c>
      <c r="C11" s="1"/>
      <c r="D11" s="1" t="s">
        <v>22</v>
      </c>
      <c r="E11" s="1" t="s">
        <v>23</v>
      </c>
      <c r="F11" s="1" t="s">
        <v>81</v>
      </c>
      <c r="H11" s="1" t="s">
        <v>82</v>
      </c>
      <c r="I11" s="1" t="s">
        <v>83</v>
      </c>
      <c r="J11" s="1" t="s">
        <v>27</v>
      </c>
      <c r="K11" s="1" t="s">
        <v>28</v>
      </c>
      <c r="L11" s="1">
        <v>63.5</v>
      </c>
      <c r="M11" s="1">
        <v>30.0</v>
      </c>
      <c r="N11" s="1">
        <v>45.0</v>
      </c>
      <c r="O11" s="1" t="s">
        <v>68</v>
      </c>
      <c r="P11" s="1" t="s">
        <v>82</v>
      </c>
      <c r="Q11" s="1" t="s">
        <v>83</v>
      </c>
      <c r="R11" s="2">
        <f>62-21</f>
        <v>41</v>
      </c>
      <c r="S11" s="1" t="s">
        <v>29</v>
      </c>
    </row>
    <row r="12">
      <c r="A12" s="5" t="s">
        <v>84</v>
      </c>
      <c r="B12" s="5">
        <v>2.0220211E7</v>
      </c>
      <c r="C12" s="5">
        <v>2.0220606E7</v>
      </c>
      <c r="D12" s="5" t="s">
        <v>22</v>
      </c>
      <c r="E12" s="5" t="s">
        <v>23</v>
      </c>
      <c r="F12" s="10"/>
      <c r="G12" s="5" t="s">
        <v>85</v>
      </c>
      <c r="H12" s="5" t="s">
        <v>86</v>
      </c>
      <c r="I12" s="5" t="s">
        <v>87</v>
      </c>
      <c r="J12" s="5" t="s">
        <v>27</v>
      </c>
      <c r="K12" s="5" t="s">
        <v>28</v>
      </c>
      <c r="L12" s="5">
        <v>62.8</v>
      </c>
      <c r="M12" s="5">
        <v>28.8</v>
      </c>
      <c r="N12" s="5">
        <v>43.0</v>
      </c>
      <c r="O12" s="5" t="s">
        <v>68</v>
      </c>
      <c r="P12" s="5"/>
      <c r="Q12" s="5"/>
      <c r="R12" s="5"/>
      <c r="S12" s="5"/>
      <c r="T12" s="5" t="s">
        <v>55</v>
      </c>
      <c r="U12" s="5" t="s">
        <v>88</v>
      </c>
      <c r="V12" s="10"/>
      <c r="W12" s="10"/>
      <c r="X12" s="10"/>
      <c r="Y12" s="10"/>
      <c r="Z12" s="10"/>
      <c r="AA12" s="10"/>
      <c r="AB12" s="10"/>
      <c r="AC12" s="10"/>
      <c r="AD12" s="10"/>
      <c r="AE12" s="10"/>
      <c r="AF12" s="10"/>
      <c r="AG12" s="10"/>
      <c r="AH12" s="10"/>
      <c r="AI12" s="10"/>
      <c r="AJ12" s="10"/>
      <c r="AK12" s="10"/>
      <c r="AL12" s="10"/>
    </row>
    <row r="13">
      <c r="A13" s="1" t="s">
        <v>89</v>
      </c>
      <c r="B13" s="1">
        <v>2.0220211E7</v>
      </c>
      <c r="C13" s="1"/>
      <c r="D13" s="1" t="s">
        <v>22</v>
      </c>
      <c r="E13" s="1" t="s">
        <v>23</v>
      </c>
      <c r="F13" s="1" t="s">
        <v>90</v>
      </c>
      <c r="H13" s="1" t="s">
        <v>91</v>
      </c>
      <c r="I13" s="1" t="s">
        <v>92</v>
      </c>
      <c r="J13" s="1" t="s">
        <v>27</v>
      </c>
      <c r="K13" s="1" t="s">
        <v>28</v>
      </c>
      <c r="L13" s="1">
        <v>64.4</v>
      </c>
      <c r="M13" s="1">
        <v>28.5</v>
      </c>
      <c r="N13" s="1">
        <v>46.0</v>
      </c>
      <c r="O13" s="1" t="s">
        <v>68</v>
      </c>
      <c r="P13" s="1" t="s">
        <v>93</v>
      </c>
      <c r="Q13" s="1" t="s">
        <v>94</v>
      </c>
      <c r="R13" s="2">
        <f>66-21</f>
        <v>45</v>
      </c>
      <c r="S13" s="1" t="s">
        <v>29</v>
      </c>
    </row>
    <row r="14">
      <c r="A14" s="1" t="s">
        <v>95</v>
      </c>
      <c r="B14" s="1">
        <v>2.0220211E7</v>
      </c>
      <c r="C14" s="1"/>
      <c r="D14" s="1" t="s">
        <v>22</v>
      </c>
      <c r="E14" s="1" t="s">
        <v>23</v>
      </c>
      <c r="F14" s="1" t="s">
        <v>96</v>
      </c>
      <c r="G14" s="1" t="s">
        <v>97</v>
      </c>
      <c r="H14" s="1" t="s">
        <v>98</v>
      </c>
      <c r="I14" s="1" t="s">
        <v>99</v>
      </c>
      <c r="J14" s="1" t="s">
        <v>27</v>
      </c>
      <c r="K14" s="1" t="s">
        <v>28</v>
      </c>
      <c r="L14" s="1">
        <v>59.9</v>
      </c>
      <c r="M14" s="1">
        <v>27.8</v>
      </c>
      <c r="N14" s="1">
        <v>30.0</v>
      </c>
      <c r="O14" s="1" t="s">
        <v>68</v>
      </c>
      <c r="P14" s="1" t="s">
        <v>100</v>
      </c>
      <c r="Q14" s="1" t="s">
        <v>101</v>
      </c>
      <c r="R14" s="2">
        <f>53-20</f>
        <v>33</v>
      </c>
      <c r="S14" s="1" t="s">
        <v>29</v>
      </c>
    </row>
    <row r="15">
      <c r="A15" s="1" t="s">
        <v>102</v>
      </c>
      <c r="B15" s="1">
        <v>2.0220211E7</v>
      </c>
      <c r="C15" s="1"/>
      <c r="D15" s="1" t="s">
        <v>22</v>
      </c>
      <c r="E15" s="1" t="s">
        <v>23</v>
      </c>
      <c r="F15" s="1" t="s">
        <v>103</v>
      </c>
      <c r="G15" s="1" t="s">
        <v>104</v>
      </c>
      <c r="H15" s="1" t="s">
        <v>105</v>
      </c>
      <c r="I15" s="1" t="s">
        <v>106</v>
      </c>
      <c r="J15" s="1" t="s">
        <v>27</v>
      </c>
      <c r="K15" s="1" t="s">
        <v>28</v>
      </c>
      <c r="L15" s="1">
        <v>64.0</v>
      </c>
      <c r="M15" s="1">
        <v>30.0</v>
      </c>
      <c r="N15" s="1">
        <v>36.0</v>
      </c>
      <c r="O15" s="1" t="s">
        <v>68</v>
      </c>
      <c r="P15" s="1" t="s">
        <v>107</v>
      </c>
      <c r="Q15" s="1" t="s">
        <v>108</v>
      </c>
      <c r="R15" s="2">
        <f>55-22</f>
        <v>33</v>
      </c>
      <c r="S15" s="1" t="s">
        <v>29</v>
      </c>
    </row>
    <row r="16">
      <c r="A16" s="5" t="s">
        <v>109</v>
      </c>
      <c r="B16" s="5">
        <v>2.0220211E7</v>
      </c>
      <c r="C16" s="5">
        <v>2.0220823E7</v>
      </c>
      <c r="D16" s="5" t="s">
        <v>22</v>
      </c>
      <c r="E16" s="5" t="s">
        <v>23</v>
      </c>
      <c r="F16" s="5" t="s">
        <v>110</v>
      </c>
      <c r="G16" s="5" t="s">
        <v>111</v>
      </c>
      <c r="H16" s="5" t="s">
        <v>112</v>
      </c>
      <c r="I16" s="5" t="s">
        <v>113</v>
      </c>
      <c r="J16" s="5" t="s">
        <v>27</v>
      </c>
      <c r="K16" s="5" t="s">
        <v>28</v>
      </c>
      <c r="L16" s="5">
        <v>60.1</v>
      </c>
      <c r="M16" s="5">
        <v>27.8</v>
      </c>
      <c r="N16" s="5">
        <v>37.0</v>
      </c>
      <c r="O16" s="5" t="s">
        <v>68</v>
      </c>
      <c r="P16" s="5"/>
      <c r="Q16" s="5"/>
      <c r="R16" s="5"/>
      <c r="S16" s="5"/>
      <c r="T16" s="11" t="s">
        <v>55</v>
      </c>
      <c r="U16" s="5" t="s">
        <v>114</v>
      </c>
      <c r="V16" s="10"/>
      <c r="W16" s="10"/>
      <c r="X16" s="10"/>
      <c r="Y16" s="10"/>
      <c r="Z16" s="10"/>
      <c r="AA16" s="10"/>
      <c r="AB16" s="10"/>
      <c r="AC16" s="10"/>
      <c r="AD16" s="10"/>
      <c r="AE16" s="10"/>
      <c r="AF16" s="10"/>
      <c r="AG16" s="10"/>
      <c r="AH16" s="10"/>
      <c r="AI16" s="10"/>
      <c r="AJ16" s="10"/>
      <c r="AK16" s="10"/>
      <c r="AL16" s="10"/>
    </row>
    <row r="17">
      <c r="A17" s="5" t="s">
        <v>115</v>
      </c>
      <c r="B17" s="5">
        <v>2.0220211E7</v>
      </c>
      <c r="C17" s="5">
        <v>2.0220606E7</v>
      </c>
      <c r="D17" s="5" t="s">
        <v>22</v>
      </c>
      <c r="E17" s="5" t="s">
        <v>23</v>
      </c>
      <c r="F17" s="5" t="s">
        <v>116</v>
      </c>
      <c r="G17" s="5"/>
      <c r="H17" s="5" t="s">
        <v>117</v>
      </c>
      <c r="I17" s="5" t="s">
        <v>118</v>
      </c>
      <c r="J17" s="5" t="s">
        <v>27</v>
      </c>
      <c r="K17" s="5" t="s">
        <v>28</v>
      </c>
      <c r="L17" s="5">
        <v>59.9</v>
      </c>
      <c r="M17" s="5">
        <v>27.7</v>
      </c>
      <c r="N17" s="5">
        <v>38.0</v>
      </c>
      <c r="O17" s="5" t="s">
        <v>68</v>
      </c>
      <c r="P17" s="5"/>
      <c r="Q17" s="5"/>
      <c r="R17" s="5"/>
      <c r="S17" s="5"/>
      <c r="T17" s="11" t="s">
        <v>55</v>
      </c>
      <c r="U17" s="5" t="s">
        <v>119</v>
      </c>
      <c r="V17" s="10"/>
      <c r="W17" s="10"/>
      <c r="X17" s="10"/>
      <c r="Y17" s="10"/>
      <c r="Z17" s="10"/>
      <c r="AA17" s="10"/>
      <c r="AB17" s="10"/>
      <c r="AC17" s="10"/>
      <c r="AD17" s="10"/>
      <c r="AE17" s="10"/>
      <c r="AF17" s="10"/>
      <c r="AG17" s="10"/>
      <c r="AH17" s="10"/>
      <c r="AI17" s="10"/>
      <c r="AJ17" s="10"/>
      <c r="AK17" s="10"/>
      <c r="AL17" s="10"/>
    </row>
    <row r="18">
      <c r="A18" s="1" t="s">
        <v>120</v>
      </c>
      <c r="B18" s="1">
        <v>2.022021E7</v>
      </c>
      <c r="C18" s="1"/>
      <c r="D18" s="1" t="s">
        <v>121</v>
      </c>
      <c r="E18" s="1" t="s">
        <v>122</v>
      </c>
      <c r="F18" s="1" t="s">
        <v>123</v>
      </c>
      <c r="G18" s="1" t="s">
        <v>124</v>
      </c>
      <c r="H18" s="1" t="s">
        <v>60</v>
      </c>
      <c r="I18" s="1" t="s">
        <v>125</v>
      </c>
      <c r="J18" s="1" t="s">
        <v>27</v>
      </c>
      <c r="K18" s="1" t="s">
        <v>28</v>
      </c>
      <c r="L18" s="1">
        <v>62.9</v>
      </c>
      <c r="M18" s="1">
        <v>30.2</v>
      </c>
      <c r="N18" s="1">
        <v>42.0</v>
      </c>
      <c r="O18" s="1" t="s">
        <v>126</v>
      </c>
      <c r="P18" s="1" t="s">
        <v>127</v>
      </c>
      <c r="Q18" s="1" t="s">
        <v>128</v>
      </c>
      <c r="R18" s="1">
        <f>61-17</f>
        <v>44</v>
      </c>
      <c r="S18" s="1" t="s">
        <v>129</v>
      </c>
      <c r="T18" s="1"/>
      <c r="U18" s="1" t="s">
        <v>130</v>
      </c>
    </row>
    <row r="19">
      <c r="A19" s="1" t="s">
        <v>131</v>
      </c>
      <c r="B19" s="1">
        <v>2.022021E7</v>
      </c>
      <c r="C19" s="1"/>
      <c r="D19" s="1" t="s">
        <v>121</v>
      </c>
      <c r="E19" s="1" t="s">
        <v>122</v>
      </c>
      <c r="F19" s="1" t="s">
        <v>132</v>
      </c>
      <c r="H19" s="1" t="s">
        <v>82</v>
      </c>
      <c r="I19" s="1" t="s">
        <v>133</v>
      </c>
      <c r="J19" s="1" t="s">
        <v>27</v>
      </c>
      <c r="K19" s="1" t="s">
        <v>28</v>
      </c>
      <c r="L19" s="1">
        <v>63.4</v>
      </c>
      <c r="M19" s="1">
        <v>28.3</v>
      </c>
      <c r="N19" s="1">
        <v>36.0</v>
      </c>
      <c r="O19" s="1" t="s">
        <v>126</v>
      </c>
      <c r="P19" s="1" t="s">
        <v>134</v>
      </c>
      <c r="Q19" s="1" t="s">
        <v>135</v>
      </c>
      <c r="R19" s="2">
        <f>62-21</f>
        <v>41</v>
      </c>
      <c r="S19" s="1" t="s">
        <v>129</v>
      </c>
    </row>
    <row r="20">
      <c r="A20" s="5" t="s">
        <v>136</v>
      </c>
      <c r="B20" s="5">
        <v>2.022021E7</v>
      </c>
      <c r="C20" s="5">
        <v>2.0220326E7</v>
      </c>
      <c r="D20" s="5" t="s">
        <v>121</v>
      </c>
      <c r="E20" s="5" t="s">
        <v>122</v>
      </c>
      <c r="F20" s="5" t="s">
        <v>137</v>
      </c>
      <c r="G20" s="10"/>
      <c r="H20" s="5" t="s">
        <v>91</v>
      </c>
      <c r="I20" s="5" t="s">
        <v>138</v>
      </c>
      <c r="J20" s="5" t="s">
        <v>27</v>
      </c>
      <c r="K20" s="5" t="s">
        <v>28</v>
      </c>
      <c r="L20" s="5">
        <v>63.4</v>
      </c>
      <c r="M20" s="5">
        <v>28.5</v>
      </c>
      <c r="N20" s="5">
        <v>33.0</v>
      </c>
      <c r="O20" s="5" t="s">
        <v>126</v>
      </c>
      <c r="P20" s="5"/>
      <c r="Q20" s="5"/>
      <c r="R20" s="5"/>
      <c r="S20" s="5"/>
      <c r="T20" s="11" t="s">
        <v>55</v>
      </c>
      <c r="U20" s="5" t="s">
        <v>139</v>
      </c>
      <c r="V20" s="10"/>
      <c r="W20" s="10"/>
      <c r="X20" s="10"/>
      <c r="Y20" s="10"/>
      <c r="Z20" s="10"/>
      <c r="AA20" s="10"/>
      <c r="AB20" s="10"/>
      <c r="AC20" s="10"/>
      <c r="AD20" s="10"/>
      <c r="AE20" s="10"/>
      <c r="AF20" s="10"/>
      <c r="AG20" s="10"/>
      <c r="AH20" s="10"/>
      <c r="AI20" s="10"/>
      <c r="AJ20" s="10"/>
      <c r="AK20" s="10"/>
      <c r="AL20" s="10"/>
    </row>
    <row r="21">
      <c r="A21" s="1" t="s">
        <v>140</v>
      </c>
      <c r="B21" s="1">
        <v>2.022021E7</v>
      </c>
      <c r="C21" s="1"/>
      <c r="D21" s="1" t="s">
        <v>121</v>
      </c>
      <c r="E21" s="1" t="s">
        <v>122</v>
      </c>
      <c r="F21" s="1" t="s">
        <v>141</v>
      </c>
      <c r="G21" s="1" t="s">
        <v>142</v>
      </c>
      <c r="H21" s="1" t="s">
        <v>98</v>
      </c>
      <c r="I21" s="1" t="s">
        <v>143</v>
      </c>
      <c r="J21" s="1" t="s">
        <v>27</v>
      </c>
      <c r="K21" s="1" t="s">
        <v>28</v>
      </c>
      <c r="L21" s="1">
        <v>62.0</v>
      </c>
      <c r="M21" s="1">
        <v>27.1</v>
      </c>
      <c r="N21" s="1">
        <v>32.0</v>
      </c>
      <c r="O21" s="1" t="s">
        <v>126</v>
      </c>
      <c r="P21" s="1" t="s">
        <v>144</v>
      </c>
      <c r="Q21" s="1" t="s">
        <v>145</v>
      </c>
      <c r="R21" s="2">
        <f>52-19</f>
        <v>33</v>
      </c>
      <c r="S21" s="1" t="s">
        <v>129</v>
      </c>
    </row>
    <row r="22">
      <c r="A22" s="1" t="s">
        <v>146</v>
      </c>
      <c r="B22" s="1">
        <v>2.022021E7</v>
      </c>
      <c r="C22" s="1"/>
      <c r="D22" s="1" t="s">
        <v>121</v>
      </c>
      <c r="E22" s="1" t="s">
        <v>122</v>
      </c>
      <c r="F22" s="1" t="s">
        <v>147</v>
      </c>
      <c r="H22" s="1" t="s">
        <v>25</v>
      </c>
      <c r="I22" s="1" t="s">
        <v>148</v>
      </c>
      <c r="J22" s="1" t="s">
        <v>27</v>
      </c>
      <c r="K22" s="1" t="s">
        <v>28</v>
      </c>
      <c r="L22" s="1">
        <v>66.8</v>
      </c>
      <c r="M22" s="1">
        <v>29.5</v>
      </c>
      <c r="N22" s="1">
        <v>39.0</v>
      </c>
      <c r="O22" s="1" t="s">
        <v>126</v>
      </c>
      <c r="P22" s="1" t="s">
        <v>149</v>
      </c>
      <c r="Q22" s="1" t="s">
        <v>150</v>
      </c>
      <c r="R22" s="2">
        <f>63-22</f>
        <v>41</v>
      </c>
      <c r="S22" s="1" t="s">
        <v>129</v>
      </c>
    </row>
    <row r="23">
      <c r="A23" s="1" t="s">
        <v>151</v>
      </c>
      <c r="B23" s="1">
        <v>2.022021E7</v>
      </c>
      <c r="C23" s="1"/>
      <c r="D23" s="1" t="s">
        <v>121</v>
      </c>
      <c r="E23" s="1" t="s">
        <v>122</v>
      </c>
      <c r="G23" s="1" t="s">
        <v>152</v>
      </c>
      <c r="H23" s="1" t="s">
        <v>50</v>
      </c>
      <c r="I23" s="1" t="s">
        <v>153</v>
      </c>
      <c r="J23" s="1" t="s">
        <v>27</v>
      </c>
      <c r="K23" s="1" t="s">
        <v>28</v>
      </c>
      <c r="L23" s="1">
        <v>64.8</v>
      </c>
      <c r="M23" s="1">
        <v>28.9</v>
      </c>
      <c r="N23" s="1">
        <v>42.0</v>
      </c>
      <c r="O23" s="1" t="s">
        <v>126</v>
      </c>
      <c r="P23" s="1" t="s">
        <v>154</v>
      </c>
      <c r="Q23" s="1" t="s">
        <v>155</v>
      </c>
      <c r="R23" s="1">
        <f>64-22</f>
        <v>42</v>
      </c>
      <c r="S23" s="1" t="s">
        <v>129</v>
      </c>
      <c r="T23" s="1"/>
      <c r="U23" s="1" t="s">
        <v>130</v>
      </c>
    </row>
    <row r="24">
      <c r="A24" s="5" t="s">
        <v>156</v>
      </c>
      <c r="B24" s="5">
        <v>2.022021E7</v>
      </c>
      <c r="C24" s="5">
        <v>2.0220413E7</v>
      </c>
      <c r="D24" s="5" t="s">
        <v>121</v>
      </c>
      <c r="E24" s="5" t="s">
        <v>122</v>
      </c>
      <c r="F24" s="10"/>
      <c r="G24" s="5" t="s">
        <v>157</v>
      </c>
      <c r="H24" s="5" t="s">
        <v>86</v>
      </c>
      <c r="I24" s="5" t="s">
        <v>158</v>
      </c>
      <c r="J24" s="5" t="s">
        <v>27</v>
      </c>
      <c r="K24" s="5" t="s">
        <v>28</v>
      </c>
      <c r="L24" s="5">
        <v>62.3</v>
      </c>
      <c r="M24" s="5">
        <v>27.9</v>
      </c>
      <c r="N24" s="5">
        <v>39.0</v>
      </c>
      <c r="O24" s="5" t="s">
        <v>126</v>
      </c>
      <c r="P24" s="5"/>
      <c r="Q24" s="5"/>
      <c r="R24" s="5"/>
      <c r="S24" s="5"/>
      <c r="T24" s="11" t="s">
        <v>55</v>
      </c>
      <c r="U24" s="5" t="s">
        <v>159</v>
      </c>
      <c r="V24" s="10"/>
      <c r="W24" s="10"/>
      <c r="X24" s="10"/>
      <c r="Y24" s="10"/>
      <c r="Z24" s="10"/>
      <c r="AA24" s="10"/>
      <c r="AB24" s="10"/>
      <c r="AC24" s="10"/>
      <c r="AD24" s="10"/>
      <c r="AE24" s="10"/>
      <c r="AF24" s="10"/>
      <c r="AG24" s="10"/>
      <c r="AH24" s="10"/>
      <c r="AI24" s="10"/>
      <c r="AJ24" s="10"/>
      <c r="AK24" s="10"/>
      <c r="AL24" s="10"/>
    </row>
    <row r="25">
      <c r="A25" s="5" t="s">
        <v>160</v>
      </c>
      <c r="B25" s="5">
        <v>2.022021E7</v>
      </c>
      <c r="C25" s="5"/>
      <c r="D25" s="5" t="s">
        <v>121</v>
      </c>
      <c r="E25" s="5" t="s">
        <v>122</v>
      </c>
      <c r="F25" s="5" t="s">
        <v>161</v>
      </c>
      <c r="G25" s="5" t="s">
        <v>162</v>
      </c>
      <c r="H25" s="5" t="s">
        <v>73</v>
      </c>
      <c r="I25" s="5" t="s">
        <v>163</v>
      </c>
      <c r="J25" s="5" t="s">
        <v>27</v>
      </c>
      <c r="K25" s="5" t="s">
        <v>28</v>
      </c>
      <c r="L25" s="5">
        <v>65.1</v>
      </c>
      <c r="M25" s="5">
        <v>28.8</v>
      </c>
      <c r="N25" s="5">
        <v>43.0</v>
      </c>
      <c r="O25" s="5" t="s">
        <v>126</v>
      </c>
      <c r="P25" s="10"/>
      <c r="Q25" s="5"/>
      <c r="R25" s="5"/>
      <c r="S25" s="5"/>
      <c r="T25" s="11" t="s">
        <v>55</v>
      </c>
      <c r="U25" s="5" t="s">
        <v>164</v>
      </c>
      <c r="V25" s="10"/>
      <c r="W25" s="10"/>
      <c r="X25" s="10"/>
      <c r="Y25" s="10"/>
      <c r="Z25" s="10"/>
      <c r="AA25" s="10"/>
      <c r="AB25" s="10"/>
      <c r="AC25" s="10"/>
      <c r="AD25" s="10"/>
      <c r="AE25" s="10"/>
      <c r="AF25" s="10"/>
      <c r="AG25" s="10"/>
      <c r="AH25" s="10"/>
      <c r="AI25" s="10"/>
      <c r="AJ25" s="10"/>
      <c r="AK25" s="10"/>
      <c r="AL25" s="10"/>
    </row>
    <row r="26">
      <c r="A26" s="5" t="s">
        <v>165</v>
      </c>
      <c r="B26" s="5">
        <v>2.022021E7</v>
      </c>
      <c r="C26" s="5">
        <v>2.0220612E7</v>
      </c>
      <c r="D26" s="5" t="s">
        <v>121</v>
      </c>
      <c r="E26" s="5" t="s">
        <v>122</v>
      </c>
      <c r="F26" s="10"/>
      <c r="G26" s="5" t="s">
        <v>166</v>
      </c>
      <c r="H26" s="5" t="s">
        <v>39</v>
      </c>
      <c r="I26" s="5" t="s">
        <v>167</v>
      </c>
      <c r="J26" s="5" t="s">
        <v>27</v>
      </c>
      <c r="K26" s="5" t="s">
        <v>28</v>
      </c>
      <c r="L26" s="5">
        <v>62.0</v>
      </c>
      <c r="M26" s="5">
        <v>27.8</v>
      </c>
      <c r="N26" s="5">
        <v>29.0</v>
      </c>
      <c r="O26" s="5" t="s">
        <v>126</v>
      </c>
      <c r="P26" s="5"/>
      <c r="Q26" s="5"/>
      <c r="R26" s="5"/>
      <c r="S26" s="5"/>
      <c r="T26" s="11" t="s">
        <v>55</v>
      </c>
      <c r="U26" s="5" t="s">
        <v>168</v>
      </c>
      <c r="V26" s="10"/>
      <c r="W26" s="10"/>
      <c r="X26" s="10"/>
      <c r="Y26" s="10"/>
      <c r="Z26" s="10"/>
      <c r="AA26" s="10"/>
      <c r="AB26" s="10"/>
      <c r="AC26" s="10"/>
      <c r="AD26" s="10"/>
      <c r="AE26" s="10"/>
      <c r="AF26" s="10"/>
      <c r="AG26" s="10"/>
      <c r="AH26" s="10"/>
      <c r="AI26" s="10"/>
      <c r="AJ26" s="10"/>
      <c r="AK26" s="10"/>
      <c r="AL26" s="10"/>
    </row>
    <row r="27">
      <c r="A27" s="1" t="s">
        <v>169</v>
      </c>
      <c r="B27" s="1">
        <v>2.022021E7</v>
      </c>
      <c r="C27" s="1"/>
      <c r="D27" s="1" t="s">
        <v>121</v>
      </c>
      <c r="E27" s="1" t="s">
        <v>122</v>
      </c>
      <c r="F27" s="1" t="s">
        <v>170</v>
      </c>
      <c r="G27" s="1" t="s">
        <v>171</v>
      </c>
      <c r="H27" s="1" t="s">
        <v>112</v>
      </c>
      <c r="I27" s="1" t="s">
        <v>172</v>
      </c>
      <c r="J27" s="1" t="s">
        <v>27</v>
      </c>
      <c r="K27" s="1" t="s">
        <v>28</v>
      </c>
      <c r="L27" s="1">
        <v>59.2</v>
      </c>
      <c r="M27" s="1">
        <v>26.4</v>
      </c>
      <c r="N27" s="1">
        <v>36.0</v>
      </c>
      <c r="O27" s="1" t="s">
        <v>126</v>
      </c>
      <c r="P27" s="1" t="s">
        <v>173</v>
      </c>
      <c r="Q27" s="1" t="s">
        <v>174</v>
      </c>
      <c r="R27" s="2">
        <f>51-21</f>
        <v>30</v>
      </c>
      <c r="S27" s="1" t="s">
        <v>129</v>
      </c>
    </row>
    <row r="28">
      <c r="A28" s="5" t="s">
        <v>175</v>
      </c>
      <c r="B28" s="5">
        <v>2.022021E7</v>
      </c>
      <c r="C28" s="5">
        <v>2.0220723E7</v>
      </c>
      <c r="D28" s="5" t="s">
        <v>121</v>
      </c>
      <c r="E28" s="5" t="s">
        <v>122</v>
      </c>
      <c r="F28" s="5" t="s">
        <v>176</v>
      </c>
      <c r="G28" s="5" t="s">
        <v>177</v>
      </c>
      <c r="H28" s="5" t="s">
        <v>78</v>
      </c>
      <c r="I28" s="5" t="s">
        <v>178</v>
      </c>
      <c r="J28" s="5" t="s">
        <v>27</v>
      </c>
      <c r="K28" s="5" t="s">
        <v>28</v>
      </c>
      <c r="L28" s="5">
        <v>62.2</v>
      </c>
      <c r="M28" s="5">
        <v>27.0</v>
      </c>
      <c r="N28" s="5">
        <v>37.0</v>
      </c>
      <c r="O28" s="5" t="s">
        <v>126</v>
      </c>
      <c r="P28" s="5"/>
      <c r="Q28" s="5"/>
      <c r="R28" s="5"/>
      <c r="S28" s="5"/>
      <c r="T28" s="11" t="s">
        <v>55</v>
      </c>
      <c r="U28" s="5" t="s">
        <v>179</v>
      </c>
      <c r="V28" s="10"/>
      <c r="W28" s="10"/>
      <c r="X28" s="10"/>
      <c r="Y28" s="10"/>
      <c r="Z28" s="10"/>
      <c r="AA28" s="10"/>
      <c r="AB28" s="10"/>
      <c r="AC28" s="10"/>
      <c r="AD28" s="10"/>
      <c r="AE28" s="10"/>
      <c r="AF28" s="10"/>
      <c r="AG28" s="10"/>
      <c r="AH28" s="10"/>
      <c r="AI28" s="10"/>
      <c r="AJ28" s="10"/>
      <c r="AK28" s="10"/>
      <c r="AL28" s="10"/>
    </row>
    <row r="29">
      <c r="A29" s="5" t="s">
        <v>180</v>
      </c>
      <c r="B29" s="5">
        <v>2.022021E7</v>
      </c>
      <c r="C29" s="5">
        <v>2.0220409E7</v>
      </c>
      <c r="D29" s="5" t="s">
        <v>121</v>
      </c>
      <c r="E29" s="5" t="s">
        <v>122</v>
      </c>
      <c r="F29" s="5" t="s">
        <v>181</v>
      </c>
      <c r="G29" s="5" t="s">
        <v>182</v>
      </c>
      <c r="H29" s="5" t="s">
        <v>105</v>
      </c>
      <c r="I29" s="5" t="s">
        <v>183</v>
      </c>
      <c r="J29" s="5" t="s">
        <v>27</v>
      </c>
      <c r="K29" s="5" t="s">
        <v>28</v>
      </c>
      <c r="L29" s="5">
        <v>62.8</v>
      </c>
      <c r="M29" s="5">
        <v>28.2</v>
      </c>
      <c r="N29" s="5">
        <v>36.0</v>
      </c>
      <c r="O29" s="5" t="s">
        <v>126</v>
      </c>
      <c r="P29" s="5"/>
      <c r="Q29" s="5"/>
      <c r="R29" s="5"/>
      <c r="S29" s="5"/>
      <c r="T29" s="11" t="s">
        <v>55</v>
      </c>
      <c r="U29" s="5" t="s">
        <v>184</v>
      </c>
      <c r="V29" s="10"/>
      <c r="W29" s="10"/>
      <c r="X29" s="10"/>
      <c r="Y29" s="10"/>
      <c r="Z29" s="10"/>
      <c r="AA29" s="10"/>
      <c r="AB29" s="10"/>
      <c r="AC29" s="10"/>
      <c r="AD29" s="10"/>
      <c r="AE29" s="10"/>
      <c r="AF29" s="10"/>
      <c r="AG29" s="10"/>
      <c r="AH29" s="10"/>
      <c r="AI29" s="10"/>
      <c r="AJ29" s="10"/>
      <c r="AK29" s="10"/>
      <c r="AL29" s="10"/>
    </row>
    <row r="30">
      <c r="A30" s="5" t="s">
        <v>185</v>
      </c>
      <c r="B30" s="5">
        <v>2.022021E7</v>
      </c>
      <c r="C30" s="5">
        <v>2.0220325E7</v>
      </c>
      <c r="D30" s="5" t="s">
        <v>121</v>
      </c>
      <c r="E30" s="5" t="s">
        <v>122</v>
      </c>
      <c r="F30" s="10"/>
      <c r="G30" s="10"/>
      <c r="H30" s="5" t="s">
        <v>66</v>
      </c>
      <c r="I30" s="5" t="s">
        <v>186</v>
      </c>
      <c r="J30" s="5" t="s">
        <v>27</v>
      </c>
      <c r="K30" s="5" t="s">
        <v>28</v>
      </c>
      <c r="L30" s="5">
        <v>62.3</v>
      </c>
      <c r="M30" s="5">
        <v>27.0</v>
      </c>
      <c r="N30" s="5">
        <v>31.0</v>
      </c>
      <c r="O30" s="5" t="s">
        <v>126</v>
      </c>
      <c r="P30" s="5"/>
      <c r="Q30" s="5"/>
      <c r="R30" s="5"/>
      <c r="S30" s="5"/>
      <c r="T30" s="11" t="s">
        <v>55</v>
      </c>
      <c r="U30" s="5" t="s">
        <v>187</v>
      </c>
      <c r="V30" s="10"/>
      <c r="W30" s="10"/>
      <c r="X30" s="10"/>
      <c r="Y30" s="10"/>
      <c r="Z30" s="10"/>
      <c r="AA30" s="10"/>
      <c r="AB30" s="10"/>
      <c r="AC30" s="10"/>
      <c r="AD30" s="10"/>
      <c r="AE30" s="10"/>
      <c r="AF30" s="10"/>
      <c r="AG30" s="10"/>
      <c r="AH30" s="10"/>
      <c r="AI30" s="10"/>
      <c r="AJ30" s="10"/>
      <c r="AK30" s="10"/>
      <c r="AL30" s="10"/>
    </row>
    <row r="31">
      <c r="A31" s="1" t="s">
        <v>188</v>
      </c>
      <c r="B31" s="1">
        <v>2.022021E7</v>
      </c>
      <c r="C31" s="1"/>
      <c r="D31" s="1" t="s">
        <v>121</v>
      </c>
      <c r="E31" s="1" t="s">
        <v>122</v>
      </c>
      <c r="F31" s="1" t="s">
        <v>189</v>
      </c>
      <c r="G31" s="1" t="s">
        <v>190</v>
      </c>
      <c r="H31" s="1" t="s">
        <v>45</v>
      </c>
      <c r="I31" s="1" t="s">
        <v>191</v>
      </c>
      <c r="J31" s="1" t="s">
        <v>27</v>
      </c>
      <c r="K31" s="1" t="s">
        <v>28</v>
      </c>
      <c r="L31" s="1">
        <v>62.1</v>
      </c>
      <c r="M31" s="1">
        <v>28.9</v>
      </c>
      <c r="N31" s="1">
        <v>33.0</v>
      </c>
      <c r="O31" s="1" t="s">
        <v>126</v>
      </c>
      <c r="P31" s="1" t="s">
        <v>192</v>
      </c>
      <c r="Q31" s="1" t="s">
        <v>193</v>
      </c>
      <c r="R31" s="2">
        <f>62-21</f>
        <v>41</v>
      </c>
      <c r="S31" s="1" t="s">
        <v>129</v>
      </c>
    </row>
    <row r="32">
      <c r="A32" s="5" t="s">
        <v>194</v>
      </c>
      <c r="B32" s="5">
        <v>2.022021E7</v>
      </c>
      <c r="C32" s="5">
        <v>2.0220802E7</v>
      </c>
      <c r="D32" s="5" t="s">
        <v>121</v>
      </c>
      <c r="E32" s="5" t="s">
        <v>122</v>
      </c>
      <c r="F32" s="5" t="s">
        <v>195</v>
      </c>
      <c r="G32" s="5" t="s">
        <v>196</v>
      </c>
      <c r="H32" s="5" t="s">
        <v>34</v>
      </c>
      <c r="I32" s="5" t="s">
        <v>197</v>
      </c>
      <c r="J32" s="5" t="s">
        <v>27</v>
      </c>
      <c r="K32" s="5" t="s">
        <v>28</v>
      </c>
      <c r="L32" s="5">
        <v>63.9</v>
      </c>
      <c r="M32" s="5">
        <v>28.4</v>
      </c>
      <c r="N32" s="5">
        <v>42.0</v>
      </c>
      <c r="O32" s="5" t="s">
        <v>126</v>
      </c>
      <c r="P32" s="5"/>
      <c r="Q32" s="5"/>
      <c r="R32" s="5"/>
      <c r="S32" s="5"/>
      <c r="T32" s="11" t="s">
        <v>55</v>
      </c>
      <c r="U32" s="5" t="s">
        <v>198</v>
      </c>
      <c r="V32" s="10"/>
      <c r="W32" s="10"/>
      <c r="X32" s="10"/>
      <c r="Y32" s="10"/>
      <c r="Z32" s="10"/>
      <c r="AA32" s="10"/>
      <c r="AB32" s="10"/>
      <c r="AC32" s="10"/>
      <c r="AD32" s="10"/>
      <c r="AE32" s="10"/>
      <c r="AF32" s="10"/>
      <c r="AG32" s="10"/>
      <c r="AH32" s="10"/>
      <c r="AI32" s="10"/>
      <c r="AJ32" s="10"/>
      <c r="AK32" s="10"/>
      <c r="AL32" s="10"/>
    </row>
    <row r="33">
      <c r="A33" s="5" t="s">
        <v>199</v>
      </c>
      <c r="B33" s="5">
        <v>2.0220208E7</v>
      </c>
      <c r="C33" s="5">
        <v>2.0220511E7</v>
      </c>
      <c r="D33" s="5" t="s">
        <v>200</v>
      </c>
      <c r="E33" s="5" t="s">
        <v>201</v>
      </c>
      <c r="F33" s="5" t="s">
        <v>202</v>
      </c>
      <c r="G33" s="10"/>
      <c r="H33" s="5" t="s">
        <v>82</v>
      </c>
      <c r="I33" s="12" t="s">
        <v>203</v>
      </c>
      <c r="J33" s="5" t="s">
        <v>27</v>
      </c>
      <c r="K33" s="5" t="s">
        <v>28</v>
      </c>
      <c r="L33" s="5">
        <v>63.9</v>
      </c>
      <c r="M33" s="5">
        <v>29.8</v>
      </c>
      <c r="N33" s="5">
        <v>43.0</v>
      </c>
      <c r="O33" s="5" t="s">
        <v>204</v>
      </c>
      <c r="P33" s="5"/>
      <c r="Q33" s="5"/>
      <c r="R33" s="5"/>
      <c r="S33" s="5"/>
      <c r="T33" s="11" t="s">
        <v>55</v>
      </c>
      <c r="U33" s="5" t="s">
        <v>205</v>
      </c>
      <c r="V33" s="10"/>
      <c r="W33" s="10"/>
      <c r="X33" s="10"/>
      <c r="Y33" s="10"/>
      <c r="Z33" s="10"/>
      <c r="AA33" s="10"/>
      <c r="AB33" s="10"/>
      <c r="AC33" s="10"/>
      <c r="AD33" s="10"/>
      <c r="AE33" s="10"/>
      <c r="AF33" s="10"/>
      <c r="AG33" s="10"/>
      <c r="AH33" s="10"/>
      <c r="AI33" s="10"/>
      <c r="AJ33" s="10"/>
      <c r="AK33" s="10"/>
      <c r="AL33" s="10"/>
    </row>
    <row r="34">
      <c r="A34" s="5" t="s">
        <v>206</v>
      </c>
      <c r="B34" s="5">
        <v>2.0220208E7</v>
      </c>
      <c r="C34" s="5">
        <v>2.0220304E7</v>
      </c>
      <c r="D34" s="5" t="s">
        <v>200</v>
      </c>
      <c r="E34" s="5" t="s">
        <v>201</v>
      </c>
      <c r="F34" s="10"/>
      <c r="G34" s="5" t="s">
        <v>207</v>
      </c>
      <c r="H34" s="5" t="s">
        <v>50</v>
      </c>
      <c r="I34" s="5" t="s">
        <v>208</v>
      </c>
      <c r="J34" s="5" t="s">
        <v>27</v>
      </c>
      <c r="K34" s="5" t="s">
        <v>28</v>
      </c>
      <c r="L34" s="5">
        <v>63.5</v>
      </c>
      <c r="M34" s="5">
        <v>28.6</v>
      </c>
      <c r="N34" s="5">
        <v>36.0</v>
      </c>
      <c r="O34" s="5" t="s">
        <v>204</v>
      </c>
      <c r="P34" s="5"/>
      <c r="Q34" s="5"/>
      <c r="R34" s="5"/>
      <c r="S34" s="5"/>
      <c r="T34" s="11" t="s">
        <v>55</v>
      </c>
      <c r="U34" s="5" t="s">
        <v>209</v>
      </c>
      <c r="V34" s="10"/>
      <c r="W34" s="10"/>
      <c r="X34" s="10"/>
      <c r="Y34" s="10"/>
      <c r="Z34" s="10"/>
      <c r="AA34" s="10"/>
      <c r="AB34" s="10"/>
      <c r="AC34" s="10"/>
      <c r="AD34" s="10"/>
      <c r="AE34" s="10"/>
      <c r="AF34" s="10"/>
      <c r="AG34" s="10"/>
      <c r="AH34" s="10"/>
      <c r="AI34" s="10"/>
      <c r="AJ34" s="10"/>
      <c r="AK34" s="10"/>
      <c r="AL34" s="10"/>
    </row>
    <row r="35">
      <c r="A35" s="1" t="s">
        <v>210</v>
      </c>
      <c r="B35" s="1">
        <v>2.0220208E7</v>
      </c>
      <c r="C35" s="1"/>
      <c r="D35" s="1" t="s">
        <v>200</v>
      </c>
      <c r="E35" s="1" t="s">
        <v>201</v>
      </c>
      <c r="F35" s="1" t="s">
        <v>211</v>
      </c>
      <c r="G35" s="1" t="s">
        <v>212</v>
      </c>
      <c r="H35" s="1" t="s">
        <v>34</v>
      </c>
      <c r="I35" s="1" t="s">
        <v>213</v>
      </c>
      <c r="J35" s="1" t="s">
        <v>27</v>
      </c>
      <c r="K35" s="1" t="s">
        <v>28</v>
      </c>
      <c r="L35" s="1">
        <v>63.9</v>
      </c>
      <c r="M35" s="1">
        <v>30.6</v>
      </c>
      <c r="N35" s="1">
        <v>43.0</v>
      </c>
      <c r="O35" s="1" t="s">
        <v>204</v>
      </c>
      <c r="P35" s="1" t="s">
        <v>214</v>
      </c>
      <c r="Q35" s="1" t="s">
        <v>215</v>
      </c>
      <c r="R35" s="2">
        <f>65-22</f>
        <v>43</v>
      </c>
      <c r="S35" s="1" t="s">
        <v>216</v>
      </c>
    </row>
    <row r="36">
      <c r="A36" s="1" t="s">
        <v>217</v>
      </c>
      <c r="B36" s="1">
        <v>2.0220208E7</v>
      </c>
      <c r="C36" s="1"/>
      <c r="D36" s="1" t="s">
        <v>200</v>
      </c>
      <c r="E36" s="1" t="s">
        <v>201</v>
      </c>
      <c r="F36" s="1" t="s">
        <v>218</v>
      </c>
      <c r="H36" s="1" t="s">
        <v>91</v>
      </c>
      <c r="I36" s="1" t="s">
        <v>219</v>
      </c>
      <c r="J36" s="1" t="s">
        <v>27</v>
      </c>
      <c r="K36" s="1" t="s">
        <v>28</v>
      </c>
      <c r="L36" s="1">
        <v>62.4</v>
      </c>
      <c r="M36" s="1">
        <v>29.0</v>
      </c>
      <c r="N36" s="1">
        <v>35.0</v>
      </c>
      <c r="O36" s="1" t="s">
        <v>204</v>
      </c>
      <c r="P36" s="1" t="s">
        <v>220</v>
      </c>
      <c r="Q36" s="1" t="s">
        <v>221</v>
      </c>
      <c r="R36" s="2">
        <f>59-21</f>
        <v>38</v>
      </c>
      <c r="S36" s="1" t="s">
        <v>216</v>
      </c>
    </row>
    <row r="37">
      <c r="A37" s="5" t="s">
        <v>222</v>
      </c>
      <c r="B37" s="5">
        <v>2.0220208E7</v>
      </c>
      <c r="C37" s="5">
        <v>2.0230311E7</v>
      </c>
      <c r="D37" s="5" t="s">
        <v>200</v>
      </c>
      <c r="E37" s="5" t="s">
        <v>201</v>
      </c>
      <c r="F37" s="5" t="s">
        <v>223</v>
      </c>
      <c r="G37" s="5" t="s">
        <v>224</v>
      </c>
      <c r="H37" s="5" t="s">
        <v>105</v>
      </c>
      <c r="I37" s="5" t="s">
        <v>225</v>
      </c>
      <c r="J37" s="5" t="s">
        <v>27</v>
      </c>
      <c r="K37" s="5" t="s">
        <v>28</v>
      </c>
      <c r="L37" s="5">
        <v>61.1</v>
      </c>
      <c r="M37" s="5">
        <v>27.7</v>
      </c>
      <c r="N37" s="5">
        <v>34.0</v>
      </c>
      <c r="O37" s="5" t="s">
        <v>204</v>
      </c>
      <c r="P37" s="5" t="s">
        <v>226</v>
      </c>
      <c r="Q37" s="5" t="s">
        <v>227</v>
      </c>
      <c r="R37" s="10">
        <f>59-18</f>
        <v>41</v>
      </c>
      <c r="S37" s="5" t="s">
        <v>216</v>
      </c>
      <c r="T37" s="5" t="s">
        <v>55</v>
      </c>
      <c r="U37" s="5" t="s">
        <v>228</v>
      </c>
      <c r="V37" s="10"/>
      <c r="W37" s="10"/>
      <c r="X37" s="10"/>
      <c r="Y37" s="10"/>
      <c r="Z37" s="10"/>
      <c r="AA37" s="10"/>
      <c r="AB37" s="10"/>
      <c r="AC37" s="10"/>
      <c r="AD37" s="10"/>
      <c r="AE37" s="10"/>
      <c r="AF37" s="10"/>
      <c r="AG37" s="10"/>
      <c r="AH37" s="10"/>
      <c r="AI37" s="10"/>
      <c r="AJ37" s="10"/>
      <c r="AK37" s="10"/>
      <c r="AL37" s="10"/>
    </row>
    <row r="38">
      <c r="A38" s="1" t="s">
        <v>229</v>
      </c>
      <c r="B38" s="1">
        <v>2.0220208E7</v>
      </c>
      <c r="C38" s="1"/>
      <c r="D38" s="1" t="s">
        <v>200</v>
      </c>
      <c r="E38" s="1" t="s">
        <v>201</v>
      </c>
      <c r="F38" s="1" t="s">
        <v>230</v>
      </c>
      <c r="G38" s="1" t="s">
        <v>231</v>
      </c>
      <c r="H38" s="1" t="s">
        <v>112</v>
      </c>
      <c r="I38" s="1" t="s">
        <v>232</v>
      </c>
      <c r="J38" s="1" t="s">
        <v>27</v>
      </c>
      <c r="K38" s="1" t="s">
        <v>28</v>
      </c>
      <c r="L38" s="1">
        <v>63.1</v>
      </c>
      <c r="M38" s="1">
        <v>27.7</v>
      </c>
      <c r="N38" s="1">
        <v>37.0</v>
      </c>
      <c r="O38" s="1" t="s">
        <v>204</v>
      </c>
      <c r="P38" s="1" t="s">
        <v>233</v>
      </c>
      <c r="Q38" s="1" t="s">
        <v>234</v>
      </c>
      <c r="R38" s="2">
        <f>71-21</f>
        <v>50</v>
      </c>
      <c r="S38" s="1" t="s">
        <v>216</v>
      </c>
    </row>
    <row r="39">
      <c r="A39" s="5" t="s">
        <v>235</v>
      </c>
      <c r="B39" s="5">
        <v>2.0220208E7</v>
      </c>
      <c r="C39" s="5">
        <v>2.0220305E7</v>
      </c>
      <c r="D39" s="5" t="s">
        <v>200</v>
      </c>
      <c r="E39" s="5" t="s">
        <v>201</v>
      </c>
      <c r="F39" s="10"/>
      <c r="G39" s="10"/>
      <c r="H39" s="5" t="s">
        <v>66</v>
      </c>
      <c r="I39" s="5" t="s">
        <v>236</v>
      </c>
      <c r="J39" s="5" t="s">
        <v>27</v>
      </c>
      <c r="K39" s="5" t="s">
        <v>237</v>
      </c>
      <c r="L39" s="5">
        <v>62.1</v>
      </c>
      <c r="M39" s="5">
        <v>28.0</v>
      </c>
      <c r="N39" s="5">
        <v>23.0</v>
      </c>
      <c r="O39" s="5" t="s">
        <v>204</v>
      </c>
      <c r="P39" s="5"/>
      <c r="Q39" s="5"/>
      <c r="R39" s="5"/>
      <c r="S39" s="5"/>
      <c r="T39" s="5" t="s">
        <v>55</v>
      </c>
      <c r="U39" s="5" t="s">
        <v>238</v>
      </c>
      <c r="V39" s="10"/>
      <c r="W39" s="10"/>
      <c r="X39" s="10"/>
      <c r="Y39" s="10"/>
      <c r="Z39" s="10"/>
      <c r="AA39" s="10"/>
      <c r="AB39" s="10"/>
      <c r="AC39" s="10"/>
      <c r="AD39" s="10"/>
      <c r="AE39" s="10"/>
      <c r="AF39" s="10"/>
      <c r="AG39" s="10"/>
      <c r="AH39" s="10"/>
      <c r="AI39" s="10"/>
      <c r="AJ39" s="10"/>
      <c r="AK39" s="10"/>
      <c r="AL39" s="10"/>
    </row>
    <row r="40">
      <c r="A40" s="5" t="s">
        <v>239</v>
      </c>
      <c r="B40" s="5">
        <v>2.0220213E7</v>
      </c>
      <c r="C40" s="5">
        <v>2.0220602E7</v>
      </c>
      <c r="D40" s="5" t="s">
        <v>240</v>
      </c>
      <c r="E40" s="5" t="s">
        <v>201</v>
      </c>
      <c r="F40" s="10"/>
      <c r="G40" s="5" t="s">
        <v>241</v>
      </c>
      <c r="H40" s="5" t="s">
        <v>39</v>
      </c>
      <c r="I40" s="5" t="s">
        <v>242</v>
      </c>
      <c r="J40" s="5" t="s">
        <v>27</v>
      </c>
      <c r="K40" s="5" t="s">
        <v>28</v>
      </c>
      <c r="L40" s="5">
        <v>62.8</v>
      </c>
      <c r="M40" s="5">
        <v>29.7</v>
      </c>
      <c r="N40" s="5">
        <v>40.0</v>
      </c>
      <c r="O40" s="5" t="s">
        <v>204</v>
      </c>
      <c r="P40" s="5"/>
      <c r="Q40" s="5"/>
      <c r="R40" s="5"/>
      <c r="S40" s="5"/>
      <c r="T40" s="5" t="s">
        <v>55</v>
      </c>
      <c r="U40" s="5" t="s">
        <v>243</v>
      </c>
      <c r="V40" s="10"/>
      <c r="W40" s="10"/>
      <c r="X40" s="10"/>
      <c r="Y40" s="10"/>
      <c r="Z40" s="10"/>
      <c r="AA40" s="10"/>
      <c r="AB40" s="10"/>
      <c r="AC40" s="10"/>
      <c r="AD40" s="10"/>
      <c r="AE40" s="10"/>
      <c r="AF40" s="10"/>
      <c r="AG40" s="10"/>
      <c r="AH40" s="10"/>
      <c r="AI40" s="10"/>
      <c r="AJ40" s="10"/>
      <c r="AK40" s="10"/>
      <c r="AL40" s="10"/>
    </row>
    <row r="41">
      <c r="A41" s="5" t="s">
        <v>244</v>
      </c>
      <c r="B41" s="5">
        <v>2.0220213E7</v>
      </c>
      <c r="C41" s="5">
        <v>2.022051E7</v>
      </c>
      <c r="D41" s="5" t="s">
        <v>240</v>
      </c>
      <c r="E41" s="5" t="s">
        <v>201</v>
      </c>
      <c r="F41" s="5" t="s">
        <v>245</v>
      </c>
      <c r="G41" s="5" t="s">
        <v>246</v>
      </c>
      <c r="H41" s="5" t="s">
        <v>45</v>
      </c>
      <c r="I41" s="5" t="s">
        <v>247</v>
      </c>
      <c r="J41" s="5" t="s">
        <v>27</v>
      </c>
      <c r="K41" s="5" t="s">
        <v>28</v>
      </c>
      <c r="L41" s="5">
        <v>60.8</v>
      </c>
      <c r="M41" s="5">
        <v>27.3</v>
      </c>
      <c r="N41" s="5">
        <v>39.0</v>
      </c>
      <c r="O41" s="5" t="s">
        <v>204</v>
      </c>
      <c r="P41" s="5"/>
      <c r="Q41" s="5"/>
      <c r="R41" s="5"/>
      <c r="S41" s="5"/>
      <c r="T41" s="5" t="s">
        <v>55</v>
      </c>
      <c r="U41" s="5" t="s">
        <v>248</v>
      </c>
      <c r="V41" s="10"/>
      <c r="W41" s="10"/>
      <c r="X41" s="10"/>
      <c r="Y41" s="10"/>
      <c r="Z41" s="10"/>
      <c r="AA41" s="10"/>
      <c r="AB41" s="10"/>
      <c r="AC41" s="10"/>
      <c r="AD41" s="10"/>
      <c r="AE41" s="10"/>
      <c r="AF41" s="10"/>
      <c r="AG41" s="10"/>
      <c r="AH41" s="10"/>
      <c r="AI41" s="10"/>
      <c r="AJ41" s="10"/>
      <c r="AK41" s="10"/>
      <c r="AL41" s="10"/>
    </row>
    <row r="42">
      <c r="A42" s="5" t="s">
        <v>249</v>
      </c>
      <c r="B42" s="5">
        <v>2.0220213E7</v>
      </c>
      <c r="C42" s="5">
        <v>2.0220416E7</v>
      </c>
      <c r="D42" s="5" t="s">
        <v>240</v>
      </c>
      <c r="E42" s="5" t="s">
        <v>201</v>
      </c>
      <c r="F42" s="5" t="s">
        <v>250</v>
      </c>
      <c r="G42" s="5" t="s">
        <v>251</v>
      </c>
      <c r="H42" s="5" t="s">
        <v>78</v>
      </c>
      <c r="I42" s="5" t="s">
        <v>252</v>
      </c>
      <c r="J42" s="5" t="s">
        <v>27</v>
      </c>
      <c r="K42" s="5" t="s">
        <v>28</v>
      </c>
      <c r="L42" s="5">
        <v>61.7</v>
      </c>
      <c r="M42" s="5">
        <v>28.4</v>
      </c>
      <c r="N42" s="5">
        <v>50.0</v>
      </c>
      <c r="O42" s="5" t="s">
        <v>204</v>
      </c>
      <c r="P42" s="5"/>
      <c r="Q42" s="5"/>
      <c r="R42" s="5"/>
      <c r="S42" s="5"/>
      <c r="T42" s="5" t="s">
        <v>55</v>
      </c>
      <c r="U42" s="5" t="s">
        <v>253</v>
      </c>
      <c r="V42" s="10"/>
      <c r="W42" s="10"/>
      <c r="X42" s="10"/>
      <c r="Y42" s="10"/>
      <c r="Z42" s="10"/>
      <c r="AA42" s="10"/>
      <c r="AB42" s="10"/>
      <c r="AC42" s="10"/>
      <c r="AD42" s="10"/>
      <c r="AE42" s="10"/>
      <c r="AF42" s="10"/>
      <c r="AG42" s="10"/>
      <c r="AH42" s="10"/>
      <c r="AI42" s="10"/>
      <c r="AJ42" s="10"/>
      <c r="AK42" s="10"/>
      <c r="AL42" s="10"/>
    </row>
    <row r="43">
      <c r="A43" s="5" t="s">
        <v>254</v>
      </c>
      <c r="B43" s="5">
        <v>2.0220217E7</v>
      </c>
      <c r="C43" s="5"/>
      <c r="D43" s="5" t="s">
        <v>240</v>
      </c>
      <c r="E43" s="5" t="s">
        <v>201</v>
      </c>
      <c r="F43" s="5" t="s">
        <v>255</v>
      </c>
      <c r="G43" s="5" t="s">
        <v>256</v>
      </c>
      <c r="H43" s="5" t="s">
        <v>73</v>
      </c>
      <c r="I43" s="5" t="s">
        <v>257</v>
      </c>
      <c r="J43" s="5" t="s">
        <v>27</v>
      </c>
      <c r="K43" s="5" t="s">
        <v>28</v>
      </c>
      <c r="L43" s="5">
        <v>64.9</v>
      </c>
      <c r="M43" s="5">
        <v>28.2</v>
      </c>
      <c r="N43" s="5">
        <v>38.0</v>
      </c>
      <c r="O43" s="5" t="s">
        <v>68</v>
      </c>
      <c r="P43" s="5" t="s">
        <v>258</v>
      </c>
      <c r="Q43" s="5" t="s">
        <v>259</v>
      </c>
      <c r="R43" s="10">
        <f>65-22</f>
        <v>43</v>
      </c>
      <c r="S43" s="5" t="s">
        <v>216</v>
      </c>
      <c r="T43" s="5" t="s">
        <v>55</v>
      </c>
      <c r="U43" s="5" t="s">
        <v>260</v>
      </c>
      <c r="V43" s="10"/>
      <c r="W43" s="10"/>
      <c r="X43" s="10"/>
      <c r="Y43" s="10"/>
      <c r="Z43" s="10"/>
      <c r="AA43" s="10"/>
      <c r="AB43" s="10"/>
      <c r="AC43" s="10"/>
      <c r="AD43" s="10"/>
      <c r="AE43" s="10"/>
      <c r="AF43" s="10"/>
      <c r="AG43" s="10"/>
      <c r="AH43" s="10"/>
      <c r="AI43" s="10"/>
      <c r="AJ43" s="10"/>
      <c r="AK43" s="10"/>
      <c r="AL43" s="10"/>
    </row>
    <row r="44">
      <c r="A44" s="5" t="s">
        <v>261</v>
      </c>
      <c r="B44" s="5">
        <v>2.0220217E7</v>
      </c>
      <c r="C44" s="5">
        <v>2.0230314E7</v>
      </c>
      <c r="D44" s="5" t="s">
        <v>240</v>
      </c>
      <c r="E44" s="5" t="s">
        <v>201</v>
      </c>
      <c r="F44" s="5" t="s">
        <v>262</v>
      </c>
      <c r="G44" s="5" t="s">
        <v>263</v>
      </c>
      <c r="H44" s="5" t="s">
        <v>98</v>
      </c>
      <c r="I44" s="5" t="s">
        <v>264</v>
      </c>
      <c r="J44" s="5" t="s">
        <v>27</v>
      </c>
      <c r="K44" s="5" t="s">
        <v>28</v>
      </c>
      <c r="L44" s="5">
        <v>62.9</v>
      </c>
      <c r="M44" s="5">
        <v>29.6</v>
      </c>
      <c r="N44" s="5">
        <v>46.0</v>
      </c>
      <c r="O44" s="5" t="s">
        <v>68</v>
      </c>
      <c r="P44" s="5" t="s">
        <v>265</v>
      </c>
      <c r="Q44" s="5" t="s">
        <v>266</v>
      </c>
      <c r="R44" s="10">
        <f>55-19</f>
        <v>36</v>
      </c>
      <c r="S44" s="5" t="s">
        <v>216</v>
      </c>
      <c r="T44" s="5" t="s">
        <v>55</v>
      </c>
      <c r="U44" s="5" t="s">
        <v>267</v>
      </c>
      <c r="V44" s="10"/>
      <c r="W44" s="10"/>
      <c r="X44" s="10"/>
      <c r="Y44" s="10"/>
      <c r="Z44" s="10"/>
      <c r="AA44" s="10"/>
      <c r="AB44" s="10"/>
      <c r="AC44" s="10"/>
      <c r="AD44" s="10"/>
      <c r="AE44" s="10"/>
      <c r="AF44" s="10"/>
      <c r="AG44" s="10"/>
      <c r="AH44" s="10"/>
      <c r="AI44" s="10"/>
      <c r="AJ44" s="10"/>
      <c r="AK44" s="10"/>
      <c r="AL44" s="10"/>
    </row>
    <row r="45">
      <c r="A45" s="1" t="s">
        <v>268</v>
      </c>
      <c r="B45" s="1">
        <v>2.0220217E7</v>
      </c>
      <c r="C45" s="1"/>
      <c r="D45" s="1" t="s">
        <v>240</v>
      </c>
      <c r="E45" s="1" t="s">
        <v>201</v>
      </c>
      <c r="F45" s="1" t="s">
        <v>269</v>
      </c>
      <c r="G45" s="1" t="s">
        <v>270</v>
      </c>
      <c r="H45" s="1" t="s">
        <v>60</v>
      </c>
      <c r="I45" s="1" t="s">
        <v>271</v>
      </c>
      <c r="J45" s="1" t="s">
        <v>27</v>
      </c>
      <c r="K45" s="1" t="s">
        <v>28</v>
      </c>
      <c r="L45" s="1">
        <v>58.6</v>
      </c>
      <c r="M45" s="1">
        <v>28.6</v>
      </c>
      <c r="N45" s="1">
        <v>32.0</v>
      </c>
      <c r="O45" s="1" t="s">
        <v>68</v>
      </c>
      <c r="P45" s="1" t="s">
        <v>272</v>
      </c>
      <c r="Q45" s="1" t="s">
        <v>273</v>
      </c>
      <c r="R45" s="2">
        <f>61-21</f>
        <v>40</v>
      </c>
      <c r="S45" s="1" t="s">
        <v>216</v>
      </c>
    </row>
    <row r="46">
      <c r="A46" s="5" t="s">
        <v>274</v>
      </c>
      <c r="B46" s="5">
        <v>2.0220225E7</v>
      </c>
      <c r="C46" s="5">
        <v>2.0220608E7</v>
      </c>
      <c r="D46" s="5" t="s">
        <v>240</v>
      </c>
      <c r="E46" s="5" t="s">
        <v>201</v>
      </c>
      <c r="F46" s="10"/>
      <c r="G46" s="5" t="s">
        <v>275</v>
      </c>
      <c r="H46" s="5" t="s">
        <v>86</v>
      </c>
      <c r="I46" s="5" t="s">
        <v>276</v>
      </c>
      <c r="J46" s="5" t="s">
        <v>27</v>
      </c>
      <c r="K46" s="5" t="s">
        <v>28</v>
      </c>
      <c r="L46" s="5">
        <v>63.3</v>
      </c>
      <c r="M46" s="5">
        <v>28.6</v>
      </c>
      <c r="N46" s="5">
        <v>34.0</v>
      </c>
      <c r="O46" s="5" t="s">
        <v>277</v>
      </c>
      <c r="P46" s="5"/>
      <c r="Q46" s="5"/>
      <c r="R46" s="5"/>
      <c r="S46" s="5"/>
      <c r="T46" s="5" t="s">
        <v>55</v>
      </c>
      <c r="U46" s="5" t="s">
        <v>278</v>
      </c>
      <c r="V46" s="10"/>
      <c r="W46" s="10"/>
      <c r="X46" s="10"/>
      <c r="Y46" s="10"/>
      <c r="Z46" s="10"/>
      <c r="AA46" s="10"/>
      <c r="AB46" s="10"/>
      <c r="AC46" s="10"/>
      <c r="AD46" s="10"/>
      <c r="AE46" s="10"/>
      <c r="AF46" s="10"/>
      <c r="AG46" s="10"/>
      <c r="AH46" s="10"/>
      <c r="AI46" s="10"/>
      <c r="AJ46" s="10"/>
      <c r="AK46" s="10"/>
      <c r="AL46" s="10"/>
    </row>
    <row r="47">
      <c r="A47" s="10"/>
      <c r="B47" s="5">
        <v>2.0220406E7</v>
      </c>
      <c r="C47" s="5">
        <v>2.0220527E7</v>
      </c>
      <c r="D47" s="5" t="s">
        <v>279</v>
      </c>
      <c r="E47" s="5" t="s">
        <v>280</v>
      </c>
      <c r="F47" s="10"/>
      <c r="G47" s="10"/>
      <c r="H47" s="10"/>
      <c r="I47" s="10"/>
      <c r="J47" s="10"/>
      <c r="K47" s="5" t="s">
        <v>281</v>
      </c>
      <c r="L47" s="10"/>
      <c r="M47" s="10"/>
      <c r="N47" s="10"/>
      <c r="O47" s="10"/>
      <c r="P47" s="10"/>
      <c r="Q47" s="10"/>
      <c r="R47" s="5"/>
      <c r="S47" s="5"/>
      <c r="T47" s="5" t="s">
        <v>55</v>
      </c>
      <c r="U47" s="5" t="s">
        <v>282</v>
      </c>
      <c r="V47" s="10"/>
      <c r="W47" s="10"/>
      <c r="X47" s="10"/>
      <c r="Y47" s="10"/>
      <c r="Z47" s="10"/>
      <c r="AA47" s="10"/>
      <c r="AB47" s="10"/>
      <c r="AC47" s="10"/>
      <c r="AD47" s="10"/>
      <c r="AE47" s="10"/>
      <c r="AF47" s="10"/>
      <c r="AG47" s="10"/>
      <c r="AH47" s="10"/>
      <c r="AI47" s="10"/>
      <c r="AJ47" s="10"/>
      <c r="AK47" s="10"/>
      <c r="AL47" s="10"/>
    </row>
    <row r="48">
      <c r="A48" s="10"/>
      <c r="B48" s="5">
        <v>2.0220426E7</v>
      </c>
      <c r="C48" s="5">
        <v>2.0221224E7</v>
      </c>
      <c r="D48" s="5" t="s">
        <v>279</v>
      </c>
      <c r="E48" s="5" t="s">
        <v>280</v>
      </c>
      <c r="F48" s="10"/>
      <c r="G48" s="10"/>
      <c r="H48" s="10"/>
      <c r="I48" s="10"/>
      <c r="J48" s="5" t="s">
        <v>27</v>
      </c>
      <c r="K48" s="5" t="s">
        <v>281</v>
      </c>
      <c r="L48" s="5">
        <v>56.5</v>
      </c>
      <c r="M48" s="5">
        <v>28.0</v>
      </c>
      <c r="N48" s="10"/>
      <c r="O48" s="10"/>
      <c r="P48" s="5"/>
      <c r="Q48" s="5"/>
      <c r="R48" s="5">
        <f>32-17</f>
        <v>15</v>
      </c>
      <c r="S48" s="5" t="s">
        <v>216</v>
      </c>
      <c r="T48" s="5" t="s">
        <v>55</v>
      </c>
      <c r="U48" s="5" t="s">
        <v>283</v>
      </c>
      <c r="V48" s="10"/>
      <c r="W48" s="10"/>
      <c r="X48" s="10"/>
      <c r="Y48" s="10"/>
      <c r="Z48" s="10"/>
      <c r="AA48" s="10"/>
      <c r="AB48" s="10"/>
      <c r="AC48" s="10"/>
      <c r="AD48" s="10"/>
      <c r="AE48" s="10"/>
      <c r="AF48" s="10"/>
      <c r="AG48" s="10"/>
      <c r="AH48" s="10"/>
      <c r="AI48" s="10"/>
      <c r="AJ48" s="10"/>
      <c r="AK48" s="10"/>
      <c r="AL48" s="10"/>
    </row>
    <row r="49">
      <c r="A49" s="10"/>
      <c r="B49" s="5">
        <v>2.0220508E7</v>
      </c>
      <c r="C49" s="5">
        <v>2.0220627E7</v>
      </c>
      <c r="D49" s="5" t="s">
        <v>279</v>
      </c>
      <c r="E49" s="5" t="s">
        <v>280</v>
      </c>
      <c r="F49" s="10"/>
      <c r="G49" s="10"/>
      <c r="H49" s="10"/>
      <c r="I49" s="10"/>
      <c r="J49" s="5" t="s">
        <v>284</v>
      </c>
      <c r="K49" s="5" t="s">
        <v>281</v>
      </c>
      <c r="L49" s="10"/>
      <c r="M49" s="10"/>
      <c r="N49" s="10"/>
      <c r="O49" s="10"/>
      <c r="P49" s="5"/>
      <c r="Q49" s="5"/>
      <c r="R49" s="5"/>
      <c r="S49" s="5"/>
      <c r="T49" s="5" t="s">
        <v>55</v>
      </c>
      <c r="U49" s="5" t="s">
        <v>285</v>
      </c>
      <c r="V49" s="10"/>
      <c r="W49" s="10"/>
      <c r="X49" s="10"/>
      <c r="Y49" s="10"/>
      <c r="Z49" s="10"/>
      <c r="AA49" s="10"/>
      <c r="AB49" s="10"/>
      <c r="AC49" s="10"/>
      <c r="AD49" s="10"/>
      <c r="AE49" s="10"/>
      <c r="AF49" s="10"/>
      <c r="AG49" s="10"/>
      <c r="AH49" s="10"/>
      <c r="AI49" s="10"/>
      <c r="AJ49" s="10"/>
      <c r="AK49" s="10"/>
      <c r="AL49" s="10"/>
    </row>
    <row r="50">
      <c r="A50" s="10"/>
      <c r="B50" s="5" t="s">
        <v>286</v>
      </c>
      <c r="C50" s="5">
        <v>2.0220606E7</v>
      </c>
      <c r="D50" s="5" t="s">
        <v>279</v>
      </c>
      <c r="E50" s="5" t="s">
        <v>280</v>
      </c>
      <c r="F50" s="10"/>
      <c r="G50" s="10"/>
      <c r="H50" s="10"/>
      <c r="I50" s="10"/>
      <c r="J50" s="10"/>
      <c r="K50" s="5" t="s">
        <v>281</v>
      </c>
      <c r="L50" s="10"/>
      <c r="M50" s="10"/>
      <c r="N50" s="10"/>
      <c r="O50" s="10"/>
      <c r="P50" s="10"/>
      <c r="Q50" s="10"/>
      <c r="R50" s="5"/>
      <c r="S50" s="5"/>
      <c r="T50" s="5" t="s">
        <v>55</v>
      </c>
      <c r="U50" s="5" t="s">
        <v>287</v>
      </c>
      <c r="V50" s="10"/>
      <c r="W50" s="10"/>
      <c r="X50" s="10"/>
      <c r="Y50" s="10"/>
      <c r="Z50" s="10"/>
      <c r="AA50" s="10"/>
      <c r="AB50" s="10"/>
      <c r="AC50" s="10"/>
      <c r="AD50" s="10"/>
      <c r="AE50" s="10"/>
      <c r="AF50" s="10"/>
      <c r="AG50" s="10"/>
      <c r="AH50" s="10"/>
      <c r="AI50" s="10"/>
      <c r="AJ50" s="10"/>
      <c r="AK50" s="10"/>
      <c r="AL50" s="10"/>
    </row>
    <row r="51">
      <c r="A51" s="10"/>
      <c r="B51" s="10"/>
      <c r="C51" s="5">
        <v>2.0220809E7</v>
      </c>
      <c r="D51" s="5" t="s">
        <v>279</v>
      </c>
      <c r="E51" s="5" t="s">
        <v>280</v>
      </c>
      <c r="F51" s="10"/>
      <c r="G51" s="10"/>
      <c r="H51" s="10"/>
      <c r="I51" s="10"/>
      <c r="J51" s="10"/>
      <c r="K51" s="5" t="s">
        <v>281</v>
      </c>
      <c r="L51" s="10"/>
      <c r="M51" s="10"/>
      <c r="N51" s="10"/>
      <c r="O51" s="10"/>
      <c r="P51" s="10"/>
      <c r="Q51" s="10"/>
      <c r="R51" s="5"/>
      <c r="S51" s="5"/>
      <c r="T51" s="5" t="s">
        <v>55</v>
      </c>
      <c r="U51" s="5" t="s">
        <v>288</v>
      </c>
      <c r="V51" s="10"/>
      <c r="W51" s="10"/>
      <c r="X51" s="10"/>
      <c r="Y51" s="10"/>
      <c r="Z51" s="10"/>
      <c r="AA51" s="10"/>
      <c r="AB51" s="10"/>
      <c r="AC51" s="10"/>
      <c r="AD51" s="10"/>
      <c r="AE51" s="10"/>
      <c r="AF51" s="10"/>
      <c r="AG51" s="10"/>
      <c r="AH51" s="10"/>
      <c r="AI51" s="10"/>
      <c r="AJ51" s="10"/>
      <c r="AK51" s="10"/>
      <c r="AL51" s="10"/>
    </row>
    <row r="52">
      <c r="B52" s="1">
        <v>2.0220608E7</v>
      </c>
      <c r="C52" s="1"/>
      <c r="D52" s="1" t="s">
        <v>279</v>
      </c>
      <c r="E52" s="1" t="s">
        <v>280</v>
      </c>
      <c r="J52" s="1" t="s">
        <v>284</v>
      </c>
      <c r="K52" s="1" t="s">
        <v>281</v>
      </c>
      <c r="L52" s="1">
        <v>57.3</v>
      </c>
      <c r="M52" s="1">
        <v>26.6</v>
      </c>
      <c r="R52" s="1">
        <f>44-20</f>
        <v>24</v>
      </c>
      <c r="S52" s="1" t="s">
        <v>29</v>
      </c>
      <c r="T52" s="1"/>
      <c r="U52" s="1" t="s">
        <v>289</v>
      </c>
    </row>
    <row r="53">
      <c r="A53" s="10"/>
      <c r="B53" s="5">
        <v>2.0220601E7</v>
      </c>
      <c r="C53" s="5">
        <v>2.0220605E7</v>
      </c>
      <c r="D53" s="5" t="s">
        <v>279</v>
      </c>
      <c r="E53" s="5" t="s">
        <v>280</v>
      </c>
      <c r="F53" s="10"/>
      <c r="G53" s="10"/>
      <c r="H53" s="10"/>
      <c r="I53" s="10"/>
      <c r="J53" s="10"/>
      <c r="K53" s="5" t="s">
        <v>281</v>
      </c>
      <c r="L53" s="10"/>
      <c r="M53" s="10"/>
      <c r="N53" s="10"/>
      <c r="O53" s="10"/>
      <c r="P53" s="10"/>
      <c r="Q53" s="10"/>
      <c r="R53" s="5"/>
      <c r="S53" s="5"/>
      <c r="T53" s="5" t="s">
        <v>55</v>
      </c>
      <c r="U53" s="5" t="s">
        <v>290</v>
      </c>
      <c r="V53" s="10"/>
      <c r="W53" s="10"/>
      <c r="X53" s="10"/>
      <c r="Y53" s="10"/>
      <c r="Z53" s="10"/>
      <c r="AA53" s="10"/>
      <c r="AB53" s="10"/>
      <c r="AC53" s="10"/>
      <c r="AD53" s="10"/>
      <c r="AE53" s="10"/>
      <c r="AF53" s="10"/>
      <c r="AG53" s="10"/>
      <c r="AH53" s="10"/>
      <c r="AI53" s="10"/>
      <c r="AJ53" s="10"/>
      <c r="AK53" s="10"/>
      <c r="AL53" s="10"/>
    </row>
    <row r="54">
      <c r="A54" s="10"/>
      <c r="B54" s="5">
        <v>2.0220714E7</v>
      </c>
      <c r="C54" s="5">
        <v>2.022072E7</v>
      </c>
      <c r="D54" s="5" t="s">
        <v>279</v>
      </c>
      <c r="E54" s="5" t="s">
        <v>280</v>
      </c>
      <c r="F54" s="13"/>
      <c r="G54" s="10"/>
      <c r="H54" s="10"/>
      <c r="I54" s="10"/>
      <c r="J54" s="10"/>
      <c r="K54" s="5" t="s">
        <v>281</v>
      </c>
      <c r="L54" s="10"/>
      <c r="M54" s="10"/>
      <c r="N54" s="10"/>
      <c r="O54" s="10"/>
      <c r="P54" s="10"/>
      <c r="Q54" s="10"/>
      <c r="R54" s="5"/>
      <c r="S54" s="5"/>
      <c r="T54" s="5" t="s">
        <v>55</v>
      </c>
      <c r="U54" s="5" t="s">
        <v>291</v>
      </c>
      <c r="V54" s="10"/>
      <c r="W54" s="10"/>
      <c r="X54" s="10"/>
      <c r="Y54" s="10"/>
      <c r="Z54" s="10"/>
      <c r="AA54" s="10"/>
      <c r="AB54" s="10"/>
      <c r="AC54" s="10"/>
      <c r="AD54" s="10"/>
      <c r="AE54" s="10"/>
      <c r="AF54" s="10"/>
      <c r="AG54" s="10"/>
      <c r="AH54" s="10"/>
      <c r="AI54" s="10"/>
      <c r="AJ54" s="10"/>
      <c r="AK54" s="10"/>
      <c r="AL54" s="10"/>
    </row>
    <row r="55">
      <c r="A55" s="10"/>
      <c r="B55" s="5">
        <v>2.0220714E7</v>
      </c>
      <c r="C55" s="5">
        <v>2.0220905E7</v>
      </c>
      <c r="D55" s="5" t="s">
        <v>279</v>
      </c>
      <c r="E55" s="5" t="s">
        <v>280</v>
      </c>
      <c r="F55" s="10"/>
      <c r="G55" s="14"/>
      <c r="H55" s="10"/>
      <c r="I55" s="10"/>
      <c r="J55" s="10"/>
      <c r="K55" s="5" t="s">
        <v>281</v>
      </c>
      <c r="L55" s="10"/>
      <c r="M55" s="10"/>
      <c r="N55" s="10"/>
      <c r="O55" s="10"/>
      <c r="P55" s="10"/>
      <c r="Q55" s="10"/>
      <c r="R55" s="5"/>
      <c r="S55" s="5"/>
      <c r="T55" s="5" t="s">
        <v>55</v>
      </c>
      <c r="U55" s="5" t="s">
        <v>292</v>
      </c>
      <c r="V55" s="10"/>
      <c r="W55" s="10"/>
      <c r="X55" s="10"/>
      <c r="Y55" s="10"/>
      <c r="Z55" s="10"/>
      <c r="AA55" s="10"/>
      <c r="AB55" s="10"/>
      <c r="AC55" s="10"/>
      <c r="AD55" s="10"/>
      <c r="AE55" s="10"/>
      <c r="AF55" s="10"/>
      <c r="AG55" s="10"/>
      <c r="AH55" s="10"/>
      <c r="AI55" s="10"/>
      <c r="AJ55" s="10"/>
      <c r="AK55" s="10"/>
      <c r="AL55" s="10"/>
    </row>
    <row r="56">
      <c r="A56" s="10"/>
      <c r="B56" s="5">
        <v>2.0220722E7</v>
      </c>
      <c r="C56" s="5">
        <v>2.0220804E7</v>
      </c>
      <c r="D56" s="5" t="s">
        <v>279</v>
      </c>
      <c r="E56" s="5" t="s">
        <v>280</v>
      </c>
      <c r="F56" s="15"/>
      <c r="G56" s="10"/>
      <c r="H56" s="10"/>
      <c r="I56" s="10"/>
      <c r="J56" s="10"/>
      <c r="K56" s="5" t="s">
        <v>281</v>
      </c>
      <c r="L56" s="10"/>
      <c r="M56" s="10"/>
      <c r="N56" s="10"/>
      <c r="O56" s="10"/>
      <c r="P56" s="10"/>
      <c r="Q56" s="10"/>
      <c r="R56" s="5"/>
      <c r="S56" s="5"/>
      <c r="T56" s="5" t="s">
        <v>55</v>
      </c>
      <c r="U56" s="5" t="s">
        <v>293</v>
      </c>
      <c r="V56" s="10"/>
      <c r="W56" s="10"/>
      <c r="X56" s="10"/>
      <c r="Y56" s="10"/>
      <c r="Z56" s="10"/>
      <c r="AA56" s="10"/>
      <c r="AB56" s="10"/>
      <c r="AC56" s="10"/>
      <c r="AD56" s="10"/>
      <c r="AE56" s="10"/>
      <c r="AF56" s="10"/>
      <c r="AG56" s="10"/>
      <c r="AH56" s="10"/>
      <c r="AI56" s="10"/>
      <c r="AJ56" s="10"/>
      <c r="AK56" s="10"/>
      <c r="AL56" s="10"/>
    </row>
    <row r="57">
      <c r="B57" s="1" t="s">
        <v>294</v>
      </c>
      <c r="C57" s="1"/>
      <c r="D57" s="1" t="s">
        <v>279</v>
      </c>
      <c r="E57" s="1" t="s">
        <v>280</v>
      </c>
      <c r="J57" s="1" t="s">
        <v>27</v>
      </c>
      <c r="K57" s="1" t="s">
        <v>281</v>
      </c>
      <c r="L57" s="1">
        <v>56.4</v>
      </c>
      <c r="M57" s="1">
        <v>26.5</v>
      </c>
      <c r="R57" s="1">
        <f>35-16</f>
        <v>19</v>
      </c>
      <c r="S57" s="1" t="s">
        <v>129</v>
      </c>
      <c r="T57" s="1"/>
      <c r="U57" s="1" t="s">
        <v>295</v>
      </c>
    </row>
    <row r="58">
      <c r="A58" s="10"/>
      <c r="B58" s="5" t="s">
        <v>296</v>
      </c>
      <c r="C58" s="5">
        <v>2.0220731E7</v>
      </c>
      <c r="D58" s="5" t="s">
        <v>279</v>
      </c>
      <c r="E58" s="5" t="s">
        <v>280</v>
      </c>
      <c r="F58" s="10"/>
      <c r="G58" s="10"/>
      <c r="H58" s="10"/>
      <c r="I58" s="10"/>
      <c r="J58" s="10"/>
      <c r="K58" s="5" t="s">
        <v>281</v>
      </c>
      <c r="L58" s="10"/>
      <c r="M58" s="10"/>
      <c r="N58" s="10"/>
      <c r="O58" s="10"/>
      <c r="P58" s="10"/>
      <c r="Q58" s="10"/>
      <c r="R58" s="5"/>
      <c r="S58" s="5"/>
      <c r="T58" s="5" t="s">
        <v>55</v>
      </c>
      <c r="U58" s="5" t="s">
        <v>297</v>
      </c>
      <c r="V58" s="10"/>
      <c r="W58" s="10"/>
      <c r="X58" s="10"/>
      <c r="Y58" s="10"/>
      <c r="Z58" s="10"/>
      <c r="AA58" s="10"/>
      <c r="AB58" s="10"/>
      <c r="AC58" s="10"/>
      <c r="AD58" s="10"/>
      <c r="AE58" s="10"/>
      <c r="AF58" s="10"/>
      <c r="AG58" s="10"/>
      <c r="AH58" s="10"/>
      <c r="AI58" s="10"/>
      <c r="AJ58" s="10"/>
      <c r="AK58" s="10"/>
      <c r="AL58" s="10"/>
    </row>
    <row r="59">
      <c r="A59" s="10"/>
      <c r="B59" s="5">
        <v>2.0220727E7</v>
      </c>
      <c r="C59" s="5">
        <v>2.0220827E7</v>
      </c>
      <c r="D59" s="5" t="s">
        <v>279</v>
      </c>
      <c r="E59" s="5" t="s">
        <v>280</v>
      </c>
      <c r="F59" s="16"/>
      <c r="G59" s="10"/>
      <c r="H59" s="10"/>
      <c r="I59" s="10"/>
      <c r="J59" s="10"/>
      <c r="K59" s="5" t="s">
        <v>281</v>
      </c>
      <c r="L59" s="10"/>
      <c r="M59" s="10"/>
      <c r="N59" s="10"/>
      <c r="O59" s="10"/>
      <c r="P59" s="10"/>
      <c r="Q59" s="10"/>
      <c r="R59" s="5"/>
      <c r="S59" s="5"/>
      <c r="T59" s="5" t="s">
        <v>55</v>
      </c>
      <c r="U59" s="5" t="s">
        <v>298</v>
      </c>
      <c r="V59" s="10"/>
      <c r="W59" s="10"/>
      <c r="X59" s="10"/>
      <c r="Y59" s="10"/>
      <c r="Z59" s="10"/>
      <c r="AA59" s="10"/>
      <c r="AB59" s="10"/>
      <c r="AC59" s="10"/>
      <c r="AD59" s="10"/>
      <c r="AE59" s="10"/>
      <c r="AF59" s="10"/>
      <c r="AG59" s="10"/>
      <c r="AH59" s="10"/>
      <c r="AI59" s="10"/>
      <c r="AJ59" s="10"/>
      <c r="AK59" s="10"/>
      <c r="AL59" s="10"/>
    </row>
    <row r="60">
      <c r="A60" s="10"/>
      <c r="B60" s="5">
        <v>2.0220803E7</v>
      </c>
      <c r="C60" s="5">
        <v>2.0220807E7</v>
      </c>
      <c r="D60" s="5" t="s">
        <v>279</v>
      </c>
      <c r="E60" s="5" t="s">
        <v>280</v>
      </c>
      <c r="F60" s="10"/>
      <c r="G60" s="10"/>
      <c r="H60" s="10"/>
      <c r="I60" s="10"/>
      <c r="J60" s="10"/>
      <c r="K60" s="5" t="s">
        <v>281</v>
      </c>
      <c r="L60" s="10"/>
      <c r="M60" s="10"/>
      <c r="N60" s="10"/>
      <c r="O60" s="10"/>
      <c r="P60" s="10"/>
      <c r="Q60" s="10"/>
      <c r="R60" s="5"/>
      <c r="S60" s="5"/>
      <c r="T60" s="5" t="s">
        <v>55</v>
      </c>
      <c r="U60" s="5" t="s">
        <v>299</v>
      </c>
      <c r="V60" s="10"/>
      <c r="W60" s="10"/>
      <c r="X60" s="10"/>
      <c r="Y60" s="10"/>
      <c r="Z60" s="10"/>
      <c r="AA60" s="10"/>
      <c r="AB60" s="10"/>
      <c r="AC60" s="10"/>
      <c r="AD60" s="10"/>
      <c r="AE60" s="10"/>
      <c r="AF60" s="10"/>
      <c r="AG60" s="10"/>
      <c r="AH60" s="10"/>
      <c r="AI60" s="10"/>
      <c r="AJ60" s="10"/>
      <c r="AK60" s="10"/>
      <c r="AL60" s="10"/>
    </row>
    <row r="61">
      <c r="A61" s="10"/>
      <c r="B61" s="5">
        <v>2.0220811E7</v>
      </c>
      <c r="C61" s="5"/>
      <c r="D61" s="5" t="s">
        <v>279</v>
      </c>
      <c r="E61" s="5" t="s">
        <v>280</v>
      </c>
      <c r="F61" s="10"/>
      <c r="G61" s="10"/>
      <c r="H61" s="10"/>
      <c r="I61" s="10"/>
      <c r="J61" s="5" t="s">
        <v>27</v>
      </c>
      <c r="K61" s="5" t="s">
        <v>281</v>
      </c>
      <c r="L61" s="5">
        <v>51.0</v>
      </c>
      <c r="M61" s="5">
        <v>24.6</v>
      </c>
      <c r="N61" s="10"/>
      <c r="O61" s="10"/>
      <c r="P61" s="10"/>
      <c r="Q61" s="10"/>
      <c r="R61" s="5">
        <f>35-20</f>
        <v>15</v>
      </c>
      <c r="S61" s="5" t="s">
        <v>129</v>
      </c>
      <c r="T61" s="5" t="s">
        <v>55</v>
      </c>
      <c r="U61" s="5" t="s">
        <v>300</v>
      </c>
      <c r="V61" s="10"/>
      <c r="W61" s="10"/>
      <c r="X61" s="10"/>
      <c r="Y61" s="10"/>
      <c r="Z61" s="10"/>
      <c r="AA61" s="10"/>
      <c r="AB61" s="10"/>
      <c r="AC61" s="10"/>
      <c r="AD61" s="10"/>
      <c r="AE61" s="10"/>
      <c r="AF61" s="10"/>
      <c r="AG61" s="10"/>
      <c r="AH61" s="10"/>
      <c r="AI61" s="10"/>
      <c r="AJ61" s="10"/>
      <c r="AK61" s="10"/>
      <c r="AL61" s="10"/>
    </row>
    <row r="62">
      <c r="A62" s="10"/>
      <c r="B62" s="5">
        <v>2.0220812E7</v>
      </c>
      <c r="C62" s="5">
        <v>2.0230105E7</v>
      </c>
      <c r="D62" s="5" t="s">
        <v>279</v>
      </c>
      <c r="E62" s="5" t="s">
        <v>280</v>
      </c>
      <c r="F62" s="10"/>
      <c r="G62" s="10"/>
      <c r="H62" s="10"/>
      <c r="I62" s="10"/>
      <c r="J62" s="5" t="s">
        <v>284</v>
      </c>
      <c r="K62" s="5" t="s">
        <v>281</v>
      </c>
      <c r="L62" s="5">
        <v>47.4</v>
      </c>
      <c r="M62" s="5">
        <v>23.4</v>
      </c>
      <c r="N62" s="10"/>
      <c r="O62" s="10"/>
      <c r="P62" s="10"/>
      <c r="Q62" s="10"/>
      <c r="R62" s="5">
        <f>34-19</f>
        <v>15</v>
      </c>
      <c r="S62" s="5" t="s">
        <v>216</v>
      </c>
      <c r="T62" s="5" t="s">
        <v>55</v>
      </c>
      <c r="U62" s="5" t="s">
        <v>301</v>
      </c>
      <c r="V62" s="10"/>
      <c r="W62" s="10"/>
      <c r="X62" s="10"/>
      <c r="Y62" s="10"/>
      <c r="Z62" s="10"/>
      <c r="AA62" s="10"/>
      <c r="AB62" s="10"/>
      <c r="AC62" s="10"/>
      <c r="AD62" s="10"/>
      <c r="AE62" s="10"/>
      <c r="AF62" s="10"/>
      <c r="AG62" s="10"/>
      <c r="AH62" s="10"/>
      <c r="AI62" s="10"/>
      <c r="AJ62" s="10"/>
      <c r="AK62" s="10"/>
      <c r="AL62" s="10"/>
    </row>
    <row r="63">
      <c r="A63" s="10"/>
      <c r="B63" s="5">
        <v>2.0220812E7</v>
      </c>
      <c r="C63" s="5"/>
      <c r="D63" s="5" t="s">
        <v>279</v>
      </c>
      <c r="E63" s="5" t="s">
        <v>280</v>
      </c>
      <c r="F63" s="10"/>
      <c r="G63" s="10"/>
      <c r="H63" s="10"/>
      <c r="I63" s="10"/>
      <c r="J63" s="10"/>
      <c r="K63" s="5" t="s">
        <v>281</v>
      </c>
      <c r="L63" s="10"/>
      <c r="M63" s="10"/>
      <c r="N63" s="10"/>
      <c r="O63" s="10"/>
      <c r="P63" s="10"/>
      <c r="Q63" s="10"/>
      <c r="R63" s="5"/>
      <c r="S63" s="5"/>
      <c r="T63" s="5" t="s">
        <v>55</v>
      </c>
      <c r="U63" s="5" t="s">
        <v>302</v>
      </c>
      <c r="V63" s="10"/>
      <c r="W63" s="10"/>
      <c r="X63" s="10"/>
      <c r="Y63" s="10"/>
      <c r="Z63" s="10"/>
      <c r="AA63" s="10"/>
      <c r="AB63" s="10"/>
      <c r="AC63" s="10"/>
      <c r="AD63" s="10"/>
      <c r="AE63" s="10"/>
      <c r="AF63" s="10"/>
      <c r="AG63" s="10"/>
      <c r="AH63" s="10"/>
      <c r="AI63" s="10"/>
      <c r="AJ63" s="10"/>
      <c r="AK63" s="10"/>
      <c r="AL63" s="10"/>
    </row>
    <row r="64">
      <c r="B64" s="1">
        <v>2.0220903E7</v>
      </c>
      <c r="D64" s="1" t="s">
        <v>279</v>
      </c>
      <c r="E64" s="1" t="s">
        <v>280</v>
      </c>
      <c r="J64" s="1" t="s">
        <v>284</v>
      </c>
      <c r="K64" s="1" t="s">
        <v>281</v>
      </c>
      <c r="L64" s="1">
        <v>51.1</v>
      </c>
      <c r="M64" s="1">
        <v>26.0</v>
      </c>
      <c r="R64" s="1">
        <f>38-20</f>
        <v>18</v>
      </c>
      <c r="S64" s="1" t="s">
        <v>29</v>
      </c>
      <c r="T64" s="1"/>
      <c r="U64" s="1" t="s">
        <v>303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9" t="s">
        <v>2299</v>
      </c>
      <c r="B1" s="49" t="s">
        <v>2300</v>
      </c>
      <c r="C1" s="49" t="s">
        <v>2301</v>
      </c>
      <c r="D1" s="49" t="s">
        <v>2302</v>
      </c>
      <c r="E1" s="49" t="s">
        <v>20</v>
      </c>
    </row>
    <row r="2">
      <c r="A2" s="49" t="s">
        <v>213</v>
      </c>
      <c r="B2" s="49" t="s">
        <v>51</v>
      </c>
      <c r="C2" s="57">
        <v>4.0</v>
      </c>
      <c r="D2" s="57" t="s">
        <v>93</v>
      </c>
      <c r="E2" s="56"/>
    </row>
    <row r="3">
      <c r="A3" s="49" t="s">
        <v>213</v>
      </c>
      <c r="B3" s="49" t="s">
        <v>191</v>
      </c>
      <c r="C3" s="57">
        <v>2.0</v>
      </c>
      <c r="D3" s="57" t="s">
        <v>93</v>
      </c>
      <c r="E3" s="56"/>
    </row>
    <row r="4">
      <c r="A4" s="49" t="s">
        <v>219</v>
      </c>
      <c r="B4" s="49" t="s">
        <v>143</v>
      </c>
      <c r="C4" s="57">
        <v>5.0</v>
      </c>
      <c r="D4" s="57" t="s">
        <v>93</v>
      </c>
      <c r="E4" s="56"/>
    </row>
    <row r="5">
      <c r="A5" s="49" t="s">
        <v>219</v>
      </c>
      <c r="B5" s="49" t="s">
        <v>61</v>
      </c>
      <c r="C5" s="57">
        <v>5.0</v>
      </c>
      <c r="D5" s="57" t="s">
        <v>93</v>
      </c>
      <c r="E5" s="56"/>
    </row>
    <row r="6">
      <c r="A6" s="49" t="s">
        <v>225</v>
      </c>
      <c r="B6" s="49" t="s">
        <v>148</v>
      </c>
      <c r="C6" s="57">
        <v>5.0</v>
      </c>
      <c r="D6" s="57" t="s">
        <v>93</v>
      </c>
      <c r="E6" s="56"/>
    </row>
    <row r="7">
      <c r="A7" s="49" t="s">
        <v>225</v>
      </c>
      <c r="B7" s="49" t="s">
        <v>74</v>
      </c>
      <c r="C7" s="57">
        <v>5.0</v>
      </c>
      <c r="D7" s="57" t="s">
        <v>93</v>
      </c>
      <c r="E7" s="56"/>
    </row>
    <row r="8">
      <c r="A8" s="49" t="s">
        <v>232</v>
      </c>
      <c r="B8" s="49" t="s">
        <v>153</v>
      </c>
      <c r="C8" s="57">
        <v>4.0</v>
      </c>
      <c r="D8" s="57" t="s">
        <v>93</v>
      </c>
      <c r="E8" s="56"/>
    </row>
    <row r="9">
      <c r="A9" s="49" t="s">
        <v>232</v>
      </c>
      <c r="B9" s="49" t="s">
        <v>51</v>
      </c>
      <c r="C9" s="57">
        <v>1.0</v>
      </c>
      <c r="D9" s="57" t="s">
        <v>93</v>
      </c>
      <c r="E9" s="56"/>
    </row>
    <row r="10">
      <c r="A10" s="49" t="s">
        <v>232</v>
      </c>
      <c r="B10" s="49" t="s">
        <v>191</v>
      </c>
      <c r="C10" s="57">
        <v>1.0</v>
      </c>
      <c r="D10" s="57" t="s">
        <v>93</v>
      </c>
      <c r="E10" s="56"/>
    </row>
    <row r="11">
      <c r="A11" s="49" t="s">
        <v>257</v>
      </c>
      <c r="B11" s="49" t="s">
        <v>172</v>
      </c>
      <c r="C11" s="57">
        <v>5.0</v>
      </c>
      <c r="D11" s="57" t="s">
        <v>93</v>
      </c>
      <c r="E11" s="56"/>
    </row>
    <row r="12">
      <c r="A12" s="49" t="s">
        <v>257</v>
      </c>
      <c r="B12" s="49" t="s">
        <v>99</v>
      </c>
      <c r="C12" s="57">
        <v>5.0</v>
      </c>
      <c r="D12" s="57" t="s">
        <v>93</v>
      </c>
      <c r="E12" s="56"/>
    </row>
    <row r="13">
      <c r="A13" s="49" t="s">
        <v>264</v>
      </c>
      <c r="B13" s="49" t="s">
        <v>106</v>
      </c>
      <c r="C13" s="57">
        <v>4.0</v>
      </c>
      <c r="D13" s="57" t="s">
        <v>93</v>
      </c>
      <c r="E13" s="56"/>
    </row>
    <row r="14">
      <c r="A14" s="49" t="s">
        <v>271</v>
      </c>
      <c r="B14" s="49" t="s">
        <v>133</v>
      </c>
      <c r="C14" s="57">
        <v>1.0</v>
      </c>
      <c r="D14" s="57" t="s">
        <v>93</v>
      </c>
      <c r="E14" s="56"/>
    </row>
    <row r="15">
      <c r="A15" s="49" t="s">
        <v>271</v>
      </c>
      <c r="B15" s="49" t="s">
        <v>40</v>
      </c>
      <c r="C15" s="57">
        <v>1.0</v>
      </c>
      <c r="D15" s="57" t="s">
        <v>93</v>
      </c>
      <c r="E15" s="56"/>
    </row>
    <row r="16">
      <c r="A16" s="49" t="s">
        <v>133</v>
      </c>
      <c r="B16" s="49" t="s">
        <v>26</v>
      </c>
      <c r="C16" s="57">
        <v>4.0</v>
      </c>
      <c r="D16" s="57" t="s">
        <v>220</v>
      </c>
      <c r="E16" s="56"/>
    </row>
    <row r="17">
      <c r="A17" s="49" t="s">
        <v>133</v>
      </c>
      <c r="B17" s="49" t="s">
        <v>40</v>
      </c>
      <c r="C17" s="57">
        <v>3.0</v>
      </c>
      <c r="D17" s="57" t="s">
        <v>220</v>
      </c>
      <c r="E17" s="56"/>
    </row>
    <row r="18">
      <c r="A18" s="49" t="s">
        <v>143</v>
      </c>
      <c r="B18" s="49" t="s">
        <v>61</v>
      </c>
      <c r="C18" s="57">
        <v>5.0</v>
      </c>
      <c r="D18" s="57" t="s">
        <v>220</v>
      </c>
      <c r="E18" s="56"/>
    </row>
    <row r="19">
      <c r="A19" s="49" t="s">
        <v>148</v>
      </c>
      <c r="B19" s="49" t="s">
        <v>74</v>
      </c>
      <c r="C19" s="57">
        <v>5.0</v>
      </c>
      <c r="D19" s="57" t="s">
        <v>220</v>
      </c>
      <c r="E19" s="56"/>
    </row>
    <row r="20">
      <c r="A20" s="49" t="s">
        <v>153</v>
      </c>
      <c r="B20" s="49" t="s">
        <v>106</v>
      </c>
      <c r="C20" s="57">
        <v>1.0</v>
      </c>
      <c r="D20" s="57" t="s">
        <v>220</v>
      </c>
      <c r="E20" s="56"/>
    </row>
    <row r="21">
      <c r="A21" s="49" t="s">
        <v>172</v>
      </c>
      <c r="B21" s="49" t="s">
        <v>99</v>
      </c>
      <c r="C21" s="57">
        <v>5.0</v>
      </c>
      <c r="D21" s="57" t="s">
        <v>220</v>
      </c>
      <c r="E21" s="56"/>
    </row>
    <row r="22">
      <c r="A22" s="49" t="s">
        <v>191</v>
      </c>
      <c r="B22" s="49" t="s">
        <v>40</v>
      </c>
      <c r="C22" s="57">
        <v>2.0</v>
      </c>
      <c r="D22" s="57" t="s">
        <v>220</v>
      </c>
      <c r="E22" s="56"/>
    </row>
    <row r="23">
      <c r="A23" s="49" t="s">
        <v>191</v>
      </c>
      <c r="B23" s="49" t="s">
        <v>51</v>
      </c>
      <c r="C23" s="57">
        <v>3.0</v>
      </c>
      <c r="D23" s="57" t="s">
        <v>220</v>
      </c>
      <c r="E23" s="5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304</v>
      </c>
      <c r="B1" s="58" t="s">
        <v>305</v>
      </c>
      <c r="C1" s="1" t="s">
        <v>306</v>
      </c>
      <c r="D1" s="1" t="s">
        <v>307</v>
      </c>
      <c r="E1" s="1" t="s">
        <v>2055</v>
      </c>
    </row>
    <row r="2">
      <c r="A2" s="1">
        <v>2.0220228E7</v>
      </c>
      <c r="B2" s="58" t="s">
        <v>322</v>
      </c>
      <c r="C2" s="1">
        <v>1.0</v>
      </c>
      <c r="D2" s="1" t="s">
        <v>2056</v>
      </c>
    </row>
    <row r="3">
      <c r="A3" s="1">
        <v>2.0220228E7</v>
      </c>
      <c r="B3" s="58" t="s">
        <v>322</v>
      </c>
      <c r="C3" s="1">
        <v>2.0</v>
      </c>
      <c r="D3" s="1" t="s">
        <v>2056</v>
      </c>
    </row>
    <row r="4">
      <c r="A4" s="1">
        <v>2.0220228E7</v>
      </c>
      <c r="B4" s="58" t="s">
        <v>322</v>
      </c>
      <c r="C4" s="1">
        <v>3.0</v>
      </c>
      <c r="D4" s="1" t="s">
        <v>2056</v>
      </c>
    </row>
    <row r="5">
      <c r="A5" s="1">
        <v>2.0220228E7</v>
      </c>
      <c r="B5" s="58" t="s">
        <v>322</v>
      </c>
      <c r="C5" s="1">
        <v>4.0</v>
      </c>
      <c r="D5" s="1" t="s">
        <v>2056</v>
      </c>
    </row>
    <row r="6">
      <c r="A6" s="1">
        <v>2.0220228E7</v>
      </c>
      <c r="B6" s="58" t="s">
        <v>322</v>
      </c>
      <c r="C6" s="1">
        <v>5.0</v>
      </c>
      <c r="D6" s="1" t="s">
        <v>2056</v>
      </c>
    </row>
    <row r="7">
      <c r="A7" s="1">
        <v>2.0220228E7</v>
      </c>
      <c r="B7" s="58" t="s">
        <v>322</v>
      </c>
      <c r="C7" s="1">
        <v>6.0</v>
      </c>
      <c r="D7" s="1" t="s">
        <v>2056</v>
      </c>
    </row>
    <row r="8">
      <c r="A8" s="1">
        <v>2.0220228E7</v>
      </c>
      <c r="B8" s="58" t="s">
        <v>322</v>
      </c>
      <c r="C8" s="1">
        <v>7.0</v>
      </c>
      <c r="D8" s="1" t="s">
        <v>2056</v>
      </c>
    </row>
    <row r="9">
      <c r="A9" s="1">
        <v>2.0220228E7</v>
      </c>
      <c r="B9" s="58" t="s">
        <v>322</v>
      </c>
      <c r="C9" s="1">
        <v>8.0</v>
      </c>
      <c r="D9" s="1" t="s">
        <v>2056</v>
      </c>
    </row>
    <row r="10">
      <c r="A10" s="1">
        <v>2.0220228E7</v>
      </c>
      <c r="B10" s="58" t="s">
        <v>322</v>
      </c>
      <c r="C10" s="1">
        <v>9.0</v>
      </c>
      <c r="D10" s="1" t="s">
        <v>2056</v>
      </c>
    </row>
    <row r="11">
      <c r="A11" s="1">
        <v>2.0220228E7</v>
      </c>
      <c r="B11" s="58" t="s">
        <v>322</v>
      </c>
      <c r="C11" s="1">
        <v>10.0</v>
      </c>
      <c r="D11" s="1" t="s">
        <v>2056</v>
      </c>
    </row>
    <row r="12">
      <c r="A12" s="1">
        <v>2.0220228E7</v>
      </c>
      <c r="B12" s="58" t="s">
        <v>322</v>
      </c>
      <c r="C12" s="1">
        <v>11.0</v>
      </c>
      <c r="D12" s="1" t="s">
        <v>2056</v>
      </c>
    </row>
    <row r="13">
      <c r="A13" s="1">
        <v>2.0220228E7</v>
      </c>
      <c r="B13" s="58" t="s">
        <v>322</v>
      </c>
      <c r="C13" s="1">
        <v>12.0</v>
      </c>
      <c r="D13" s="1" t="s">
        <v>2056</v>
      </c>
    </row>
    <row r="14">
      <c r="A14" s="1">
        <v>2.0220228E7</v>
      </c>
      <c r="B14" s="58" t="s">
        <v>322</v>
      </c>
      <c r="C14" s="1">
        <v>13.0</v>
      </c>
      <c r="D14" s="1" t="s">
        <v>2056</v>
      </c>
    </row>
    <row r="15">
      <c r="A15" s="1">
        <v>2.0220228E7</v>
      </c>
      <c r="B15" s="58" t="s">
        <v>322</v>
      </c>
      <c r="C15" s="1">
        <v>14.0</v>
      </c>
      <c r="D15" s="1" t="s">
        <v>2056</v>
      </c>
    </row>
    <row r="16">
      <c r="A16" s="1">
        <v>2.0220228E7</v>
      </c>
      <c r="B16" s="58" t="s">
        <v>322</v>
      </c>
      <c r="C16" s="1">
        <v>15.0</v>
      </c>
      <c r="D16" s="1" t="s">
        <v>2056</v>
      </c>
    </row>
    <row r="17">
      <c r="A17" s="1">
        <v>2.0220228E7</v>
      </c>
      <c r="B17" s="58" t="s">
        <v>315</v>
      </c>
      <c r="C17" s="1">
        <v>1.0</v>
      </c>
      <c r="D17" s="1" t="s">
        <v>2303</v>
      </c>
    </row>
    <row r="18">
      <c r="A18" s="1">
        <v>2.0220228E7</v>
      </c>
      <c r="B18" s="58" t="s">
        <v>315</v>
      </c>
      <c r="C18" s="1">
        <v>2.0</v>
      </c>
      <c r="D18" s="1" t="s">
        <v>2303</v>
      </c>
      <c r="E18" s="1" t="s">
        <v>93</v>
      </c>
    </row>
    <row r="19">
      <c r="A19" s="1">
        <v>2.0220228E7</v>
      </c>
      <c r="B19" s="58" t="s">
        <v>315</v>
      </c>
      <c r="C19" s="1">
        <v>3.0</v>
      </c>
      <c r="D19" s="1" t="s">
        <v>2303</v>
      </c>
      <c r="E19" s="1" t="s">
        <v>93</v>
      </c>
    </row>
    <row r="20">
      <c r="A20" s="1">
        <v>2.0220228E7</v>
      </c>
      <c r="B20" s="58" t="s">
        <v>315</v>
      </c>
      <c r="C20" s="1">
        <v>4.0</v>
      </c>
      <c r="D20" s="1" t="s">
        <v>2303</v>
      </c>
      <c r="E20" s="1" t="s">
        <v>93</v>
      </c>
    </row>
    <row r="21">
      <c r="A21" s="1">
        <v>2.0220228E7</v>
      </c>
      <c r="B21" s="58" t="s">
        <v>315</v>
      </c>
      <c r="C21" s="1">
        <v>5.0</v>
      </c>
      <c r="D21" s="1" t="s">
        <v>2303</v>
      </c>
      <c r="E21" s="1" t="s">
        <v>93</v>
      </c>
    </row>
    <row r="22">
      <c r="A22" s="1">
        <v>2.0220228E7</v>
      </c>
      <c r="B22" s="58" t="s">
        <v>315</v>
      </c>
      <c r="C22" s="1">
        <v>6.0</v>
      </c>
      <c r="D22" s="1" t="s">
        <v>2303</v>
      </c>
      <c r="E22" s="1" t="s">
        <v>93</v>
      </c>
    </row>
    <row r="23">
      <c r="A23" s="1">
        <v>2.0220228E7</v>
      </c>
      <c r="B23" s="58" t="s">
        <v>315</v>
      </c>
      <c r="C23" s="1">
        <v>7.0</v>
      </c>
      <c r="D23" s="1" t="s">
        <v>2303</v>
      </c>
      <c r="E23" s="1" t="s">
        <v>93</v>
      </c>
    </row>
    <row r="24">
      <c r="A24" s="1">
        <v>2.0220228E7</v>
      </c>
      <c r="B24" s="58" t="s">
        <v>315</v>
      </c>
      <c r="C24" s="1">
        <v>8.0</v>
      </c>
      <c r="D24" s="1" t="s">
        <v>2303</v>
      </c>
      <c r="E24" s="1" t="s">
        <v>93</v>
      </c>
    </row>
    <row r="25">
      <c r="A25" s="1">
        <v>2.0220228E7</v>
      </c>
      <c r="B25" s="58" t="s">
        <v>315</v>
      </c>
      <c r="C25" s="1">
        <v>9.0</v>
      </c>
      <c r="D25" s="1" t="s">
        <v>2303</v>
      </c>
      <c r="E25" s="1" t="s">
        <v>93</v>
      </c>
    </row>
    <row r="26">
      <c r="A26" s="1">
        <v>2.0220228E7</v>
      </c>
      <c r="B26" s="58" t="s">
        <v>315</v>
      </c>
      <c r="C26" s="1">
        <v>10.0</v>
      </c>
      <c r="D26" s="1" t="s">
        <v>2303</v>
      </c>
      <c r="E26" s="1" t="s">
        <v>93</v>
      </c>
    </row>
    <row r="27">
      <c r="A27" s="1">
        <v>2.0220228E7</v>
      </c>
      <c r="B27" s="58" t="s">
        <v>315</v>
      </c>
      <c r="C27" s="1">
        <v>11.0</v>
      </c>
      <c r="D27" s="1" t="s">
        <v>2303</v>
      </c>
      <c r="E27" s="1" t="s">
        <v>93</v>
      </c>
    </row>
    <row r="28">
      <c r="A28" s="1">
        <v>2.0220228E7</v>
      </c>
      <c r="B28" s="58" t="s">
        <v>315</v>
      </c>
      <c r="C28" s="1">
        <v>12.0</v>
      </c>
      <c r="D28" s="1" t="s">
        <v>2303</v>
      </c>
      <c r="E28" s="1" t="s">
        <v>93</v>
      </c>
    </row>
    <row r="29">
      <c r="A29" s="1">
        <v>2.0220228E7</v>
      </c>
      <c r="B29" s="58" t="s">
        <v>315</v>
      </c>
      <c r="C29" s="1">
        <v>13.0</v>
      </c>
      <c r="D29" s="1" t="s">
        <v>2303</v>
      </c>
      <c r="E29" s="1" t="s">
        <v>93</v>
      </c>
    </row>
    <row r="30">
      <c r="A30" s="1">
        <v>2.0220228E7</v>
      </c>
      <c r="B30" s="58" t="s">
        <v>315</v>
      </c>
      <c r="C30" s="1">
        <v>14.0</v>
      </c>
      <c r="D30" s="1" t="s">
        <v>2303</v>
      </c>
      <c r="E30" s="1" t="s">
        <v>93</v>
      </c>
    </row>
    <row r="31">
      <c r="A31" s="1">
        <v>2.0220228E7</v>
      </c>
      <c r="B31" s="58" t="s">
        <v>315</v>
      </c>
      <c r="C31" s="1">
        <v>15.0</v>
      </c>
      <c r="D31" s="1" t="s">
        <v>2303</v>
      </c>
      <c r="E31" s="1" t="s">
        <v>93</v>
      </c>
    </row>
    <row r="32">
      <c r="A32" s="1">
        <v>2.0220228E7</v>
      </c>
      <c r="B32" s="58" t="s">
        <v>2304</v>
      </c>
      <c r="C32" s="1">
        <v>1.0</v>
      </c>
      <c r="D32" s="1" t="s">
        <v>772</v>
      </c>
      <c r="E32" s="1" t="s">
        <v>93</v>
      </c>
    </row>
    <row r="33">
      <c r="A33" s="1">
        <v>2.0220228E7</v>
      </c>
      <c r="B33" s="58" t="s">
        <v>2304</v>
      </c>
      <c r="C33" s="1">
        <v>2.0</v>
      </c>
      <c r="D33" s="1" t="s">
        <v>772</v>
      </c>
      <c r="E33" s="1" t="s">
        <v>93</v>
      </c>
    </row>
    <row r="34">
      <c r="A34" s="1">
        <v>2.0220228E7</v>
      </c>
      <c r="B34" s="58" t="s">
        <v>2304</v>
      </c>
      <c r="C34" s="1">
        <v>3.0</v>
      </c>
      <c r="D34" s="1" t="s">
        <v>772</v>
      </c>
      <c r="E34" s="1" t="s">
        <v>93</v>
      </c>
    </row>
    <row r="35">
      <c r="A35" s="1">
        <v>2.0220228E7</v>
      </c>
      <c r="B35" s="58" t="s">
        <v>2304</v>
      </c>
      <c r="C35" s="1">
        <v>4.0</v>
      </c>
      <c r="D35" s="1" t="s">
        <v>772</v>
      </c>
      <c r="E35" s="1" t="s">
        <v>93</v>
      </c>
    </row>
    <row r="36">
      <c r="A36" s="1">
        <v>2.0220228E7</v>
      </c>
      <c r="B36" s="58" t="s">
        <v>2304</v>
      </c>
      <c r="C36" s="1">
        <v>5.0</v>
      </c>
      <c r="D36" s="1" t="s">
        <v>772</v>
      </c>
      <c r="E36" s="1" t="s">
        <v>93</v>
      </c>
    </row>
    <row r="37">
      <c r="A37" s="1">
        <v>2.0220228E7</v>
      </c>
      <c r="B37" s="58" t="s">
        <v>2304</v>
      </c>
      <c r="C37" s="1">
        <v>6.0</v>
      </c>
      <c r="D37" s="1" t="s">
        <v>772</v>
      </c>
      <c r="E37" s="1" t="s">
        <v>93</v>
      </c>
    </row>
    <row r="38">
      <c r="A38" s="1">
        <v>2.0220228E7</v>
      </c>
      <c r="B38" s="58" t="s">
        <v>2304</v>
      </c>
      <c r="C38" s="1">
        <v>7.0</v>
      </c>
      <c r="D38" s="1" t="s">
        <v>772</v>
      </c>
      <c r="E38" s="1" t="s">
        <v>93</v>
      </c>
    </row>
    <row r="39">
      <c r="A39" s="1">
        <v>2.0220228E7</v>
      </c>
      <c r="B39" s="58" t="s">
        <v>2304</v>
      </c>
      <c r="C39" s="1">
        <v>8.0</v>
      </c>
      <c r="D39" s="1" t="s">
        <v>772</v>
      </c>
      <c r="E39" s="1" t="s">
        <v>93</v>
      </c>
    </row>
    <row r="40">
      <c r="A40" s="1">
        <v>2.0220228E7</v>
      </c>
      <c r="B40" s="58" t="s">
        <v>2304</v>
      </c>
      <c r="C40" s="1">
        <v>9.0</v>
      </c>
      <c r="D40" s="1" t="s">
        <v>772</v>
      </c>
      <c r="E40" s="1" t="s">
        <v>93</v>
      </c>
    </row>
    <row r="41">
      <c r="A41" s="1">
        <v>2.0220228E7</v>
      </c>
      <c r="B41" s="58" t="s">
        <v>2304</v>
      </c>
      <c r="C41" s="1">
        <v>10.0</v>
      </c>
      <c r="D41" s="1" t="s">
        <v>772</v>
      </c>
      <c r="E41" s="1" t="s">
        <v>93</v>
      </c>
    </row>
    <row r="42">
      <c r="A42" s="1">
        <v>2.0220228E7</v>
      </c>
      <c r="B42" s="58" t="s">
        <v>2304</v>
      </c>
      <c r="C42" s="1">
        <v>11.0</v>
      </c>
      <c r="D42" s="1" t="s">
        <v>772</v>
      </c>
      <c r="E42" s="1" t="s">
        <v>93</v>
      </c>
    </row>
    <row r="43">
      <c r="A43" s="1">
        <v>2.0220228E7</v>
      </c>
      <c r="B43" s="58" t="s">
        <v>2304</v>
      </c>
      <c r="C43" s="1">
        <v>12.0</v>
      </c>
      <c r="D43" s="1" t="s">
        <v>772</v>
      </c>
      <c r="E43" s="1" t="s">
        <v>93</v>
      </c>
    </row>
    <row r="44">
      <c r="A44" s="1">
        <v>2.0220228E7</v>
      </c>
      <c r="B44" s="58" t="s">
        <v>2304</v>
      </c>
      <c r="C44" s="1">
        <v>13.0</v>
      </c>
      <c r="D44" s="1" t="s">
        <v>772</v>
      </c>
      <c r="E44" s="1" t="s">
        <v>93</v>
      </c>
    </row>
    <row r="45">
      <c r="A45" s="1">
        <v>2.0220228E7</v>
      </c>
      <c r="B45" s="58" t="s">
        <v>2304</v>
      </c>
      <c r="C45" s="1">
        <v>14.0</v>
      </c>
      <c r="D45" s="1" t="s">
        <v>772</v>
      </c>
      <c r="E45" s="1" t="s">
        <v>93</v>
      </c>
    </row>
    <row r="46">
      <c r="A46" s="1">
        <v>2.0220228E7</v>
      </c>
      <c r="B46" s="58" t="s">
        <v>2304</v>
      </c>
      <c r="C46" s="1">
        <v>15.0</v>
      </c>
      <c r="D46" s="1" t="s">
        <v>772</v>
      </c>
      <c r="E46" s="1" t="s">
        <v>93</v>
      </c>
    </row>
    <row r="47">
      <c r="A47" s="1">
        <v>2.0220301E7</v>
      </c>
      <c r="B47" s="58" t="s">
        <v>322</v>
      </c>
      <c r="C47" s="1">
        <v>1.0</v>
      </c>
      <c r="D47" s="1" t="s">
        <v>2056</v>
      </c>
      <c r="E47" s="1" t="s">
        <v>93</v>
      </c>
    </row>
    <row r="48">
      <c r="A48" s="1">
        <v>2.0220301E7</v>
      </c>
      <c r="B48" s="58" t="s">
        <v>322</v>
      </c>
      <c r="C48" s="1">
        <v>2.0</v>
      </c>
      <c r="D48" s="1" t="s">
        <v>2056</v>
      </c>
      <c r="E48" s="1" t="s">
        <v>93</v>
      </c>
    </row>
    <row r="49">
      <c r="A49" s="1">
        <v>2.0220301E7</v>
      </c>
      <c r="B49" s="58" t="s">
        <v>322</v>
      </c>
      <c r="C49" s="1">
        <v>3.0</v>
      </c>
      <c r="D49" s="1" t="s">
        <v>2056</v>
      </c>
      <c r="E49" s="1" t="s">
        <v>93</v>
      </c>
    </row>
    <row r="50">
      <c r="A50" s="1">
        <v>2.0220301E7</v>
      </c>
      <c r="B50" s="58" t="s">
        <v>322</v>
      </c>
      <c r="C50" s="1">
        <v>4.0</v>
      </c>
      <c r="D50" s="1" t="s">
        <v>2056</v>
      </c>
      <c r="E50" s="1" t="s">
        <v>93</v>
      </c>
    </row>
    <row r="51">
      <c r="A51" s="1">
        <v>2.0220301E7</v>
      </c>
      <c r="B51" s="58" t="s">
        <v>322</v>
      </c>
      <c r="C51" s="1">
        <v>5.0</v>
      </c>
      <c r="D51" s="1" t="s">
        <v>2056</v>
      </c>
      <c r="E51" s="1" t="s">
        <v>93</v>
      </c>
    </row>
    <row r="52">
      <c r="A52" s="1">
        <v>2.0220301E7</v>
      </c>
      <c r="B52" s="58" t="s">
        <v>322</v>
      </c>
      <c r="C52" s="1">
        <v>6.0</v>
      </c>
      <c r="D52" s="1" t="s">
        <v>2056</v>
      </c>
      <c r="E52" s="1" t="s">
        <v>93</v>
      </c>
    </row>
    <row r="53">
      <c r="A53" s="1">
        <v>2.0220301E7</v>
      </c>
      <c r="B53" s="58" t="s">
        <v>322</v>
      </c>
      <c r="C53" s="1">
        <v>7.0</v>
      </c>
      <c r="D53" s="1" t="s">
        <v>2056</v>
      </c>
      <c r="E53" s="1" t="s">
        <v>93</v>
      </c>
    </row>
    <row r="54">
      <c r="A54" s="1">
        <v>2.0220301E7</v>
      </c>
      <c r="B54" s="58" t="s">
        <v>322</v>
      </c>
      <c r="C54" s="1">
        <v>8.0</v>
      </c>
      <c r="D54" s="1" t="s">
        <v>2056</v>
      </c>
      <c r="E54" s="1" t="s">
        <v>93</v>
      </c>
    </row>
    <row r="55">
      <c r="A55" s="1">
        <v>2.0220301E7</v>
      </c>
      <c r="B55" s="58" t="s">
        <v>322</v>
      </c>
      <c r="C55" s="1">
        <v>9.0</v>
      </c>
      <c r="D55" s="1" t="s">
        <v>2056</v>
      </c>
      <c r="E55" s="1" t="s">
        <v>93</v>
      </c>
    </row>
    <row r="56">
      <c r="A56" s="1">
        <v>2.0220301E7</v>
      </c>
      <c r="B56" s="58" t="s">
        <v>322</v>
      </c>
      <c r="C56" s="1">
        <v>10.0</v>
      </c>
      <c r="D56" s="1" t="s">
        <v>2056</v>
      </c>
      <c r="E56" s="1" t="s">
        <v>93</v>
      </c>
    </row>
    <row r="57">
      <c r="A57" s="1">
        <v>2.0220301E7</v>
      </c>
      <c r="B57" s="58" t="s">
        <v>322</v>
      </c>
      <c r="C57" s="1">
        <v>11.0</v>
      </c>
      <c r="D57" s="1" t="s">
        <v>2056</v>
      </c>
      <c r="E57" s="1" t="s">
        <v>93</v>
      </c>
    </row>
    <row r="58">
      <c r="A58" s="1">
        <v>2.0220301E7</v>
      </c>
      <c r="B58" s="58" t="s">
        <v>322</v>
      </c>
      <c r="C58" s="1">
        <v>12.0</v>
      </c>
      <c r="D58" s="1" t="s">
        <v>2056</v>
      </c>
      <c r="E58" s="1" t="s">
        <v>93</v>
      </c>
    </row>
    <row r="59">
      <c r="A59" s="1">
        <v>2.0220301E7</v>
      </c>
      <c r="B59" s="58" t="s">
        <v>322</v>
      </c>
      <c r="C59" s="1">
        <v>13.0</v>
      </c>
      <c r="D59" s="1" t="s">
        <v>2056</v>
      </c>
      <c r="E59" s="1" t="s">
        <v>93</v>
      </c>
    </row>
    <row r="60">
      <c r="A60" s="1">
        <v>2.0220301E7</v>
      </c>
      <c r="B60" s="58" t="s">
        <v>322</v>
      </c>
      <c r="C60" s="1">
        <v>14.0</v>
      </c>
      <c r="D60" s="1" t="s">
        <v>2056</v>
      </c>
      <c r="E60" s="1" t="s">
        <v>93</v>
      </c>
    </row>
    <row r="61">
      <c r="A61" s="1">
        <v>2.0220301E7</v>
      </c>
      <c r="B61" s="58" t="s">
        <v>322</v>
      </c>
      <c r="C61" s="1">
        <v>15.0</v>
      </c>
      <c r="D61" s="1" t="s">
        <v>2056</v>
      </c>
      <c r="E61" s="1" t="s">
        <v>93</v>
      </c>
    </row>
    <row r="62">
      <c r="A62" s="1">
        <v>2.0220301E7</v>
      </c>
      <c r="B62" s="58" t="s">
        <v>315</v>
      </c>
      <c r="C62" s="1">
        <v>1.0</v>
      </c>
      <c r="D62" s="1" t="s">
        <v>2303</v>
      </c>
      <c r="E62" s="1" t="s">
        <v>93</v>
      </c>
    </row>
    <row r="63">
      <c r="A63" s="1">
        <v>2.0220301E7</v>
      </c>
      <c r="B63" s="58" t="s">
        <v>315</v>
      </c>
      <c r="C63" s="1">
        <v>2.0</v>
      </c>
      <c r="D63" s="1" t="s">
        <v>2303</v>
      </c>
      <c r="E63" s="1" t="s">
        <v>93</v>
      </c>
    </row>
    <row r="64">
      <c r="A64" s="1">
        <v>2.0220301E7</v>
      </c>
      <c r="B64" s="58" t="s">
        <v>315</v>
      </c>
      <c r="C64" s="1">
        <v>3.0</v>
      </c>
      <c r="D64" s="1" t="s">
        <v>2303</v>
      </c>
      <c r="E64" s="1" t="s">
        <v>93</v>
      </c>
    </row>
    <row r="65">
      <c r="A65" s="1">
        <v>2.0220301E7</v>
      </c>
      <c r="B65" s="58" t="s">
        <v>315</v>
      </c>
      <c r="C65" s="1">
        <v>4.0</v>
      </c>
      <c r="D65" s="1" t="s">
        <v>2303</v>
      </c>
      <c r="E65" s="1" t="s">
        <v>93</v>
      </c>
    </row>
    <row r="66">
      <c r="A66" s="1">
        <v>2.0220301E7</v>
      </c>
      <c r="B66" s="58" t="s">
        <v>315</v>
      </c>
      <c r="C66" s="1">
        <v>5.0</v>
      </c>
      <c r="D66" s="1" t="s">
        <v>2303</v>
      </c>
      <c r="E66" s="1" t="s">
        <v>93</v>
      </c>
    </row>
    <row r="67">
      <c r="A67" s="1">
        <v>2.0220301E7</v>
      </c>
      <c r="B67" s="58" t="s">
        <v>315</v>
      </c>
      <c r="C67" s="1">
        <v>6.0</v>
      </c>
      <c r="D67" s="1" t="s">
        <v>2303</v>
      </c>
      <c r="E67" s="1" t="s">
        <v>93</v>
      </c>
    </row>
    <row r="68">
      <c r="A68" s="1">
        <v>2.0220301E7</v>
      </c>
      <c r="B68" s="58" t="s">
        <v>315</v>
      </c>
      <c r="C68" s="1">
        <v>7.0</v>
      </c>
      <c r="D68" s="1" t="s">
        <v>2303</v>
      </c>
      <c r="E68" s="1" t="s">
        <v>93</v>
      </c>
    </row>
    <row r="69">
      <c r="A69" s="1">
        <v>2.0220301E7</v>
      </c>
      <c r="B69" s="58" t="s">
        <v>315</v>
      </c>
      <c r="C69" s="1">
        <v>8.0</v>
      </c>
      <c r="D69" s="1" t="s">
        <v>2303</v>
      </c>
      <c r="E69" s="1" t="s">
        <v>93</v>
      </c>
    </row>
    <row r="70">
      <c r="A70" s="1">
        <v>2.0220301E7</v>
      </c>
      <c r="B70" s="58" t="s">
        <v>315</v>
      </c>
      <c r="C70" s="1">
        <v>9.0</v>
      </c>
      <c r="D70" s="1" t="s">
        <v>2303</v>
      </c>
      <c r="E70" s="1" t="s">
        <v>93</v>
      </c>
    </row>
    <row r="71">
      <c r="A71" s="1">
        <v>2.0220301E7</v>
      </c>
      <c r="B71" s="58" t="s">
        <v>315</v>
      </c>
      <c r="C71" s="1">
        <v>10.0</v>
      </c>
      <c r="D71" s="1" t="s">
        <v>2303</v>
      </c>
      <c r="E71" s="1" t="s">
        <v>93</v>
      </c>
    </row>
    <row r="72">
      <c r="A72" s="1">
        <v>2.0220301E7</v>
      </c>
      <c r="B72" s="58" t="s">
        <v>315</v>
      </c>
      <c r="C72" s="1">
        <v>11.0</v>
      </c>
      <c r="D72" s="1" t="s">
        <v>2303</v>
      </c>
      <c r="E72" s="1" t="s">
        <v>93</v>
      </c>
    </row>
    <row r="73">
      <c r="A73" s="1">
        <v>2.0220301E7</v>
      </c>
      <c r="B73" s="58" t="s">
        <v>315</v>
      </c>
      <c r="C73" s="1">
        <v>12.0</v>
      </c>
      <c r="D73" s="1" t="s">
        <v>2303</v>
      </c>
      <c r="E73" s="1" t="s">
        <v>93</v>
      </c>
    </row>
    <row r="74">
      <c r="A74" s="1">
        <v>2.0220301E7</v>
      </c>
      <c r="B74" s="58" t="s">
        <v>315</v>
      </c>
      <c r="C74" s="1">
        <v>13.0</v>
      </c>
      <c r="D74" s="1" t="s">
        <v>2303</v>
      </c>
      <c r="E74" s="1" t="s">
        <v>93</v>
      </c>
    </row>
    <row r="75">
      <c r="A75" s="1">
        <v>2.0220301E7</v>
      </c>
      <c r="B75" s="58" t="s">
        <v>315</v>
      </c>
      <c r="C75" s="1">
        <v>14.0</v>
      </c>
      <c r="D75" s="1" t="s">
        <v>2303</v>
      </c>
      <c r="E75" s="1" t="s">
        <v>93</v>
      </c>
    </row>
    <row r="76">
      <c r="A76" s="1">
        <v>2.0220301E7</v>
      </c>
      <c r="B76" s="58" t="s">
        <v>315</v>
      </c>
      <c r="C76" s="1">
        <v>15.0</v>
      </c>
      <c r="D76" s="1" t="s">
        <v>2303</v>
      </c>
      <c r="E76" s="1" t="s">
        <v>93</v>
      </c>
    </row>
    <row r="77">
      <c r="A77" s="1">
        <v>2.0220301E7</v>
      </c>
      <c r="B77" s="58" t="s">
        <v>2304</v>
      </c>
      <c r="C77" s="1">
        <v>1.0</v>
      </c>
      <c r="D77" s="1" t="s">
        <v>772</v>
      </c>
      <c r="E77" s="1" t="s">
        <v>93</v>
      </c>
    </row>
    <row r="78">
      <c r="A78" s="1">
        <v>2.0220301E7</v>
      </c>
      <c r="B78" s="58" t="s">
        <v>2304</v>
      </c>
      <c r="C78" s="1">
        <v>2.0</v>
      </c>
      <c r="D78" s="1" t="s">
        <v>772</v>
      </c>
      <c r="E78" s="1" t="s">
        <v>93</v>
      </c>
    </row>
    <row r="79">
      <c r="A79" s="1">
        <v>2.0220301E7</v>
      </c>
      <c r="B79" s="58" t="s">
        <v>2304</v>
      </c>
      <c r="C79" s="1">
        <v>3.0</v>
      </c>
      <c r="D79" s="1" t="s">
        <v>772</v>
      </c>
      <c r="E79" s="1" t="s">
        <v>93</v>
      </c>
    </row>
    <row r="80">
      <c r="A80" s="1">
        <v>2.0220301E7</v>
      </c>
      <c r="B80" s="58" t="s">
        <v>2304</v>
      </c>
      <c r="C80" s="1">
        <v>4.0</v>
      </c>
      <c r="D80" s="1" t="s">
        <v>772</v>
      </c>
      <c r="E80" s="1" t="s">
        <v>93</v>
      </c>
    </row>
    <row r="81">
      <c r="A81" s="1">
        <v>2.0220301E7</v>
      </c>
      <c r="B81" s="58" t="s">
        <v>2304</v>
      </c>
      <c r="C81" s="1">
        <v>5.0</v>
      </c>
      <c r="D81" s="1" t="s">
        <v>772</v>
      </c>
      <c r="E81" s="1" t="s">
        <v>93</v>
      </c>
    </row>
    <row r="82">
      <c r="A82" s="1">
        <v>2.0220301E7</v>
      </c>
      <c r="B82" s="58" t="s">
        <v>2304</v>
      </c>
      <c r="C82" s="1">
        <v>6.0</v>
      </c>
      <c r="D82" s="1" t="s">
        <v>772</v>
      </c>
      <c r="E82" s="1" t="s">
        <v>93</v>
      </c>
    </row>
    <row r="83">
      <c r="A83" s="1">
        <v>2.0220301E7</v>
      </c>
      <c r="B83" s="58" t="s">
        <v>2304</v>
      </c>
      <c r="C83" s="1">
        <v>7.0</v>
      </c>
      <c r="D83" s="1" t="s">
        <v>772</v>
      </c>
      <c r="E83" s="1" t="s">
        <v>93</v>
      </c>
    </row>
    <row r="84">
      <c r="A84" s="1">
        <v>2.0220301E7</v>
      </c>
      <c r="B84" s="58" t="s">
        <v>2304</v>
      </c>
      <c r="C84" s="1">
        <v>8.0</v>
      </c>
      <c r="D84" s="1" t="s">
        <v>772</v>
      </c>
      <c r="E84" s="1" t="s">
        <v>93</v>
      </c>
    </row>
    <row r="85">
      <c r="A85" s="1">
        <v>2.0220301E7</v>
      </c>
      <c r="B85" s="58" t="s">
        <v>2304</v>
      </c>
      <c r="C85" s="1">
        <v>9.0</v>
      </c>
      <c r="D85" s="1" t="s">
        <v>772</v>
      </c>
      <c r="E85" s="1" t="s">
        <v>93</v>
      </c>
    </row>
    <row r="86">
      <c r="A86" s="1">
        <v>2.0220301E7</v>
      </c>
      <c r="B86" s="58" t="s">
        <v>2304</v>
      </c>
      <c r="C86" s="1">
        <v>10.0</v>
      </c>
      <c r="D86" s="1" t="s">
        <v>772</v>
      </c>
      <c r="E86" s="1" t="s">
        <v>93</v>
      </c>
    </row>
    <row r="87">
      <c r="A87" s="1">
        <v>2.0220301E7</v>
      </c>
      <c r="B87" s="58" t="s">
        <v>2304</v>
      </c>
      <c r="C87" s="1">
        <v>11.0</v>
      </c>
      <c r="D87" s="1" t="s">
        <v>772</v>
      </c>
      <c r="E87" s="1" t="s">
        <v>93</v>
      </c>
    </row>
    <row r="88">
      <c r="A88" s="1">
        <v>2.0220301E7</v>
      </c>
      <c r="B88" s="58" t="s">
        <v>2304</v>
      </c>
      <c r="C88" s="1">
        <v>12.0</v>
      </c>
      <c r="D88" s="1" t="s">
        <v>772</v>
      </c>
      <c r="E88" s="1" t="s">
        <v>93</v>
      </c>
    </row>
    <row r="89">
      <c r="A89" s="1">
        <v>2.0220301E7</v>
      </c>
      <c r="B89" s="58" t="s">
        <v>2304</v>
      </c>
      <c r="C89" s="1">
        <v>13.0</v>
      </c>
      <c r="D89" s="1" t="s">
        <v>772</v>
      </c>
      <c r="E89" s="1" t="s">
        <v>93</v>
      </c>
    </row>
    <row r="90">
      <c r="A90" s="1">
        <v>2.0220301E7</v>
      </c>
      <c r="B90" s="58" t="s">
        <v>2304</v>
      </c>
      <c r="C90" s="1">
        <v>14.0</v>
      </c>
      <c r="D90" s="1" t="s">
        <v>772</v>
      </c>
      <c r="E90" s="1" t="s">
        <v>93</v>
      </c>
    </row>
    <row r="91">
      <c r="A91" s="1">
        <v>2.0220301E7</v>
      </c>
      <c r="B91" s="58" t="s">
        <v>2304</v>
      </c>
      <c r="C91" s="1">
        <v>15.0</v>
      </c>
      <c r="D91" s="1" t="s">
        <v>772</v>
      </c>
      <c r="E91" s="1" t="s">
        <v>93</v>
      </c>
    </row>
    <row r="92">
      <c r="A92" s="1">
        <v>2.0220303E7</v>
      </c>
      <c r="B92" s="58" t="s">
        <v>322</v>
      </c>
      <c r="C92" s="1">
        <v>1.0</v>
      </c>
      <c r="D92" s="1" t="s">
        <v>2056</v>
      </c>
      <c r="E92" s="1" t="s">
        <v>93</v>
      </c>
    </row>
    <row r="93">
      <c r="A93" s="1">
        <v>2.0220303E7</v>
      </c>
      <c r="B93" s="58" t="s">
        <v>322</v>
      </c>
      <c r="C93" s="1">
        <v>2.0</v>
      </c>
      <c r="D93" s="1" t="s">
        <v>2056</v>
      </c>
      <c r="E93" s="1" t="s">
        <v>93</v>
      </c>
    </row>
    <row r="94">
      <c r="A94" s="1">
        <v>2.0220303E7</v>
      </c>
      <c r="B94" s="58" t="s">
        <v>322</v>
      </c>
      <c r="C94" s="1">
        <v>3.0</v>
      </c>
      <c r="D94" s="1" t="s">
        <v>2056</v>
      </c>
      <c r="E94" s="1" t="s">
        <v>93</v>
      </c>
    </row>
    <row r="95">
      <c r="A95" s="1">
        <v>2.0220303E7</v>
      </c>
      <c r="B95" s="58" t="s">
        <v>322</v>
      </c>
      <c r="C95" s="1">
        <v>4.0</v>
      </c>
      <c r="D95" s="1" t="s">
        <v>2056</v>
      </c>
      <c r="E95" s="1" t="s">
        <v>93</v>
      </c>
    </row>
    <row r="96">
      <c r="A96" s="1">
        <v>2.0220303E7</v>
      </c>
      <c r="B96" s="58" t="s">
        <v>322</v>
      </c>
      <c r="C96" s="1">
        <v>5.0</v>
      </c>
      <c r="D96" s="1" t="s">
        <v>2056</v>
      </c>
      <c r="E96" s="1" t="s">
        <v>93</v>
      </c>
    </row>
    <row r="97">
      <c r="A97" s="1">
        <v>2.0220303E7</v>
      </c>
      <c r="B97" s="58" t="s">
        <v>322</v>
      </c>
      <c r="C97" s="1">
        <v>6.0</v>
      </c>
      <c r="D97" s="1" t="s">
        <v>2056</v>
      </c>
      <c r="E97" s="1" t="s">
        <v>93</v>
      </c>
    </row>
    <row r="98">
      <c r="A98" s="1">
        <v>2.0220303E7</v>
      </c>
      <c r="B98" s="58" t="s">
        <v>322</v>
      </c>
      <c r="C98" s="1">
        <v>7.0</v>
      </c>
      <c r="D98" s="1" t="s">
        <v>2056</v>
      </c>
      <c r="E98" s="1" t="s">
        <v>93</v>
      </c>
    </row>
    <row r="99">
      <c r="A99" s="1">
        <v>2.0220303E7</v>
      </c>
      <c r="B99" s="58" t="s">
        <v>322</v>
      </c>
      <c r="C99" s="1">
        <v>8.0</v>
      </c>
      <c r="D99" s="1" t="s">
        <v>2056</v>
      </c>
      <c r="E99" s="1" t="s">
        <v>93</v>
      </c>
    </row>
    <row r="100">
      <c r="A100" s="1">
        <v>2.0220303E7</v>
      </c>
      <c r="B100" s="58" t="s">
        <v>322</v>
      </c>
      <c r="C100" s="1">
        <v>9.0</v>
      </c>
      <c r="D100" s="1" t="s">
        <v>2056</v>
      </c>
      <c r="E100" s="1" t="s">
        <v>93</v>
      </c>
    </row>
    <row r="101">
      <c r="A101" s="1">
        <v>2.0220303E7</v>
      </c>
      <c r="B101" s="58" t="s">
        <v>322</v>
      </c>
      <c r="C101" s="1">
        <v>10.0</v>
      </c>
      <c r="D101" s="1" t="s">
        <v>2056</v>
      </c>
      <c r="E101" s="1" t="s">
        <v>93</v>
      </c>
    </row>
    <row r="102">
      <c r="A102" s="1">
        <v>2.0220303E7</v>
      </c>
      <c r="B102" s="58" t="s">
        <v>322</v>
      </c>
      <c r="C102" s="1">
        <v>11.0</v>
      </c>
      <c r="D102" s="1" t="s">
        <v>2056</v>
      </c>
      <c r="E102" s="1" t="s">
        <v>93</v>
      </c>
    </row>
    <row r="103">
      <c r="A103" s="1">
        <v>2.0220303E7</v>
      </c>
      <c r="B103" s="58" t="s">
        <v>322</v>
      </c>
      <c r="C103" s="1">
        <v>12.0</v>
      </c>
      <c r="D103" s="1" t="s">
        <v>2056</v>
      </c>
      <c r="E103" s="1" t="s">
        <v>93</v>
      </c>
    </row>
    <row r="104">
      <c r="A104" s="1">
        <v>2.0220303E7</v>
      </c>
      <c r="B104" s="58" t="s">
        <v>322</v>
      </c>
      <c r="C104" s="1">
        <v>13.0</v>
      </c>
      <c r="D104" s="1" t="s">
        <v>2056</v>
      </c>
      <c r="E104" s="1" t="s">
        <v>93</v>
      </c>
    </row>
    <row r="105">
      <c r="A105" s="1">
        <v>2.0220303E7</v>
      </c>
      <c r="B105" s="58" t="s">
        <v>322</v>
      </c>
      <c r="C105" s="1">
        <v>14.0</v>
      </c>
      <c r="D105" s="1" t="s">
        <v>2056</v>
      </c>
      <c r="E105" s="1" t="s">
        <v>93</v>
      </c>
    </row>
    <row r="106">
      <c r="A106" s="1">
        <v>2.0220303E7</v>
      </c>
      <c r="B106" s="58" t="s">
        <v>322</v>
      </c>
      <c r="C106" s="1">
        <v>15.0</v>
      </c>
      <c r="D106" s="1" t="s">
        <v>2056</v>
      </c>
      <c r="E106" s="1" t="s">
        <v>93</v>
      </c>
    </row>
    <row r="107">
      <c r="A107" s="1">
        <v>2.0220303E7</v>
      </c>
      <c r="B107" s="58" t="s">
        <v>315</v>
      </c>
      <c r="C107" s="1">
        <v>1.0</v>
      </c>
      <c r="D107" s="1" t="s">
        <v>2305</v>
      </c>
      <c r="E107" s="1" t="s">
        <v>93</v>
      </c>
    </row>
    <row r="108">
      <c r="A108" s="1">
        <v>2.0220303E7</v>
      </c>
      <c r="B108" s="58" t="s">
        <v>315</v>
      </c>
      <c r="C108" s="1">
        <v>2.0</v>
      </c>
      <c r="D108" s="1" t="s">
        <v>2305</v>
      </c>
      <c r="E108" s="1" t="s">
        <v>93</v>
      </c>
    </row>
    <row r="109">
      <c r="A109" s="1">
        <v>2.0220303E7</v>
      </c>
      <c r="B109" s="58" t="s">
        <v>315</v>
      </c>
      <c r="C109" s="1">
        <v>3.0</v>
      </c>
      <c r="D109" s="1" t="s">
        <v>2305</v>
      </c>
      <c r="E109" s="1" t="s">
        <v>93</v>
      </c>
    </row>
    <row r="110">
      <c r="A110" s="1">
        <v>2.0220303E7</v>
      </c>
      <c r="B110" s="58" t="s">
        <v>315</v>
      </c>
      <c r="C110" s="1">
        <v>4.0</v>
      </c>
      <c r="D110" s="1" t="s">
        <v>2305</v>
      </c>
      <c r="E110" s="1" t="s">
        <v>93</v>
      </c>
    </row>
    <row r="111">
      <c r="A111" s="1">
        <v>2.0220303E7</v>
      </c>
      <c r="B111" s="58" t="s">
        <v>315</v>
      </c>
      <c r="C111" s="1">
        <v>5.0</v>
      </c>
      <c r="D111" s="1" t="s">
        <v>2305</v>
      </c>
      <c r="E111" s="1" t="s">
        <v>93</v>
      </c>
    </row>
    <row r="112">
      <c r="A112" s="1">
        <v>2.0220303E7</v>
      </c>
      <c r="B112" s="58" t="s">
        <v>315</v>
      </c>
      <c r="C112" s="1">
        <v>6.0</v>
      </c>
      <c r="D112" s="1" t="s">
        <v>2305</v>
      </c>
      <c r="E112" s="1" t="s">
        <v>93</v>
      </c>
    </row>
    <row r="113">
      <c r="A113" s="1">
        <v>2.0220303E7</v>
      </c>
      <c r="B113" s="58" t="s">
        <v>315</v>
      </c>
      <c r="C113" s="1">
        <v>7.0</v>
      </c>
      <c r="D113" s="1" t="s">
        <v>2305</v>
      </c>
      <c r="E113" s="1" t="s">
        <v>93</v>
      </c>
    </row>
    <row r="114">
      <c r="A114" s="1">
        <v>2.0220303E7</v>
      </c>
      <c r="B114" s="58" t="s">
        <v>315</v>
      </c>
      <c r="C114" s="1">
        <v>8.0</v>
      </c>
      <c r="D114" s="1" t="s">
        <v>2305</v>
      </c>
      <c r="E114" s="1" t="s">
        <v>2306</v>
      </c>
    </row>
    <row r="115">
      <c r="A115" s="1">
        <v>2.0220303E7</v>
      </c>
      <c r="B115" s="58" t="s">
        <v>315</v>
      </c>
      <c r="C115" s="1">
        <v>9.0</v>
      </c>
      <c r="D115" s="1" t="s">
        <v>2305</v>
      </c>
      <c r="E115" s="1" t="s">
        <v>93</v>
      </c>
    </row>
    <row r="116">
      <c r="A116" s="1">
        <v>2.0220303E7</v>
      </c>
      <c r="B116" s="58" t="s">
        <v>315</v>
      </c>
      <c r="C116" s="1">
        <v>10.0</v>
      </c>
      <c r="D116" s="1" t="s">
        <v>2305</v>
      </c>
      <c r="E116" s="1" t="s">
        <v>93</v>
      </c>
    </row>
    <row r="117">
      <c r="A117" s="1">
        <v>2.0220303E7</v>
      </c>
      <c r="B117" s="58" t="s">
        <v>315</v>
      </c>
      <c r="C117" s="1">
        <v>11.0</v>
      </c>
      <c r="D117" s="1" t="s">
        <v>2305</v>
      </c>
      <c r="E117" s="1" t="s">
        <v>93</v>
      </c>
    </row>
    <row r="118">
      <c r="A118" s="1">
        <v>2.0220303E7</v>
      </c>
      <c r="B118" s="58" t="s">
        <v>315</v>
      </c>
      <c r="C118" s="1">
        <v>12.0</v>
      </c>
      <c r="D118" s="1" t="s">
        <v>2305</v>
      </c>
      <c r="E118" s="1" t="s">
        <v>93</v>
      </c>
    </row>
    <row r="119">
      <c r="A119" s="1">
        <v>2.0220303E7</v>
      </c>
      <c r="B119" s="58" t="s">
        <v>315</v>
      </c>
      <c r="C119" s="1">
        <v>13.0</v>
      </c>
      <c r="D119" s="1" t="s">
        <v>2305</v>
      </c>
      <c r="E119" s="1" t="s">
        <v>93</v>
      </c>
    </row>
    <row r="120">
      <c r="A120" s="1">
        <v>2.0220303E7</v>
      </c>
      <c r="B120" s="58" t="s">
        <v>315</v>
      </c>
      <c r="C120" s="1">
        <v>14.0</v>
      </c>
      <c r="D120" s="1" t="s">
        <v>2305</v>
      </c>
      <c r="E120" s="1" t="s">
        <v>93</v>
      </c>
    </row>
    <row r="121">
      <c r="A121" s="1">
        <v>2.0220303E7</v>
      </c>
      <c r="B121" s="58" t="s">
        <v>315</v>
      </c>
      <c r="C121" s="1">
        <v>15.0</v>
      </c>
      <c r="D121" s="1" t="s">
        <v>2305</v>
      </c>
      <c r="E121" s="1" t="s">
        <v>93</v>
      </c>
    </row>
    <row r="122">
      <c r="A122" s="1">
        <v>2.0220303E7</v>
      </c>
      <c r="B122" s="58" t="s">
        <v>2304</v>
      </c>
      <c r="C122" s="1">
        <v>1.0</v>
      </c>
      <c r="D122" s="1" t="s">
        <v>772</v>
      </c>
      <c r="E122" s="1" t="s">
        <v>93</v>
      </c>
    </row>
    <row r="123">
      <c r="A123" s="1">
        <v>2.0220303E7</v>
      </c>
      <c r="B123" s="58" t="s">
        <v>2304</v>
      </c>
      <c r="C123" s="1">
        <v>2.0</v>
      </c>
      <c r="D123" s="1" t="s">
        <v>772</v>
      </c>
      <c r="E123" s="1" t="s">
        <v>93</v>
      </c>
    </row>
    <row r="124">
      <c r="A124" s="1">
        <v>2.0220303E7</v>
      </c>
      <c r="B124" s="58" t="s">
        <v>2304</v>
      </c>
      <c r="C124" s="1">
        <v>3.0</v>
      </c>
      <c r="D124" s="1" t="s">
        <v>772</v>
      </c>
      <c r="E124" s="1" t="s">
        <v>93</v>
      </c>
    </row>
    <row r="125">
      <c r="A125" s="1">
        <v>2.0220303E7</v>
      </c>
      <c r="B125" s="58" t="s">
        <v>2304</v>
      </c>
      <c r="C125" s="1">
        <v>4.0</v>
      </c>
      <c r="D125" s="1" t="s">
        <v>772</v>
      </c>
      <c r="E125" s="1" t="s">
        <v>93</v>
      </c>
    </row>
    <row r="126">
      <c r="A126" s="1">
        <v>2.0220303E7</v>
      </c>
      <c r="B126" s="58" t="s">
        <v>2304</v>
      </c>
      <c r="C126" s="1">
        <v>5.0</v>
      </c>
      <c r="D126" s="1" t="s">
        <v>772</v>
      </c>
      <c r="E126" s="1" t="s">
        <v>93</v>
      </c>
    </row>
    <row r="127">
      <c r="A127" s="1">
        <v>2.0220303E7</v>
      </c>
      <c r="B127" s="58" t="s">
        <v>2304</v>
      </c>
      <c r="C127" s="1">
        <v>6.0</v>
      </c>
      <c r="D127" s="1" t="s">
        <v>772</v>
      </c>
      <c r="E127" s="1" t="s">
        <v>93</v>
      </c>
    </row>
    <row r="128">
      <c r="A128" s="1">
        <v>2.0220303E7</v>
      </c>
      <c r="B128" s="58" t="s">
        <v>2304</v>
      </c>
      <c r="C128" s="1">
        <v>7.0</v>
      </c>
      <c r="D128" s="1" t="s">
        <v>772</v>
      </c>
      <c r="E128" s="1" t="s">
        <v>93</v>
      </c>
    </row>
    <row r="129">
      <c r="A129" s="1">
        <v>2.0220303E7</v>
      </c>
      <c r="B129" s="58" t="s">
        <v>2304</v>
      </c>
      <c r="C129" s="1">
        <v>8.0</v>
      </c>
      <c r="D129" s="1" t="s">
        <v>772</v>
      </c>
      <c r="E129" s="1" t="s">
        <v>93</v>
      </c>
    </row>
    <row r="130">
      <c r="A130" s="1">
        <v>2.0220303E7</v>
      </c>
      <c r="B130" s="58" t="s">
        <v>2304</v>
      </c>
      <c r="C130" s="1">
        <v>9.0</v>
      </c>
      <c r="D130" s="1" t="s">
        <v>772</v>
      </c>
      <c r="E130" s="1" t="s">
        <v>93</v>
      </c>
    </row>
    <row r="131">
      <c r="A131" s="1">
        <v>2.0220303E7</v>
      </c>
      <c r="B131" s="58" t="s">
        <v>2304</v>
      </c>
      <c r="C131" s="1">
        <v>10.0</v>
      </c>
      <c r="D131" s="1" t="s">
        <v>772</v>
      </c>
      <c r="E131" s="1" t="s">
        <v>93</v>
      </c>
    </row>
    <row r="132">
      <c r="A132" s="1">
        <v>2.0220303E7</v>
      </c>
      <c r="B132" s="58" t="s">
        <v>2304</v>
      </c>
      <c r="C132" s="1">
        <v>11.0</v>
      </c>
      <c r="D132" s="1" t="s">
        <v>772</v>
      </c>
      <c r="E132" s="1" t="s">
        <v>93</v>
      </c>
    </row>
    <row r="133">
      <c r="A133" s="1">
        <v>2.0220303E7</v>
      </c>
      <c r="B133" s="58" t="s">
        <v>2304</v>
      </c>
      <c r="C133" s="1">
        <v>12.0</v>
      </c>
      <c r="D133" s="1" t="s">
        <v>772</v>
      </c>
      <c r="E133" s="1" t="s">
        <v>93</v>
      </c>
    </row>
    <row r="134">
      <c r="A134" s="1">
        <v>2.0220303E7</v>
      </c>
      <c r="B134" s="58" t="s">
        <v>2304</v>
      </c>
      <c r="C134" s="1">
        <v>13.0</v>
      </c>
      <c r="D134" s="1" t="s">
        <v>772</v>
      </c>
      <c r="E134" s="1" t="s">
        <v>93</v>
      </c>
    </row>
    <row r="135">
      <c r="A135" s="1">
        <v>2.0220303E7</v>
      </c>
      <c r="B135" s="58" t="s">
        <v>2304</v>
      </c>
      <c r="C135" s="1">
        <v>14.0</v>
      </c>
      <c r="D135" s="1" t="s">
        <v>772</v>
      </c>
      <c r="E135" s="1" t="s">
        <v>93</v>
      </c>
    </row>
    <row r="136">
      <c r="A136" s="1">
        <v>2.0220303E7</v>
      </c>
      <c r="B136" s="58" t="s">
        <v>2304</v>
      </c>
      <c r="C136" s="1">
        <v>15.0</v>
      </c>
      <c r="D136" s="1" t="s">
        <v>772</v>
      </c>
      <c r="E136" s="1" t="s">
        <v>93</v>
      </c>
    </row>
    <row r="137">
      <c r="A137" s="1">
        <v>2.0220321E7</v>
      </c>
      <c r="B137" s="58" t="s">
        <v>322</v>
      </c>
      <c r="C137" s="1">
        <v>1.0</v>
      </c>
      <c r="D137" s="1" t="s">
        <v>2056</v>
      </c>
    </row>
    <row r="138">
      <c r="A138" s="1">
        <v>2.0220321E7</v>
      </c>
      <c r="B138" s="58" t="s">
        <v>322</v>
      </c>
      <c r="C138" s="1">
        <v>2.0</v>
      </c>
      <c r="D138" s="1" t="s">
        <v>2056</v>
      </c>
    </row>
    <row r="139">
      <c r="A139" s="1">
        <v>2.0220321E7</v>
      </c>
      <c r="B139" s="58" t="s">
        <v>322</v>
      </c>
      <c r="C139" s="1">
        <v>3.0</v>
      </c>
      <c r="D139" s="1" t="s">
        <v>2056</v>
      </c>
    </row>
    <row r="140">
      <c r="A140" s="1">
        <v>2.0220321E7</v>
      </c>
      <c r="B140" s="58" t="s">
        <v>322</v>
      </c>
      <c r="C140" s="1">
        <v>4.0</v>
      </c>
      <c r="D140" s="1" t="s">
        <v>2056</v>
      </c>
    </row>
    <row r="141">
      <c r="A141" s="1">
        <v>2.0220321E7</v>
      </c>
      <c r="B141" s="58" t="s">
        <v>322</v>
      </c>
      <c r="C141" s="1">
        <v>5.0</v>
      </c>
      <c r="D141" s="1" t="s">
        <v>2056</v>
      </c>
    </row>
    <row r="142">
      <c r="A142" s="1">
        <v>2.0220321E7</v>
      </c>
      <c r="B142" s="58" t="s">
        <v>322</v>
      </c>
      <c r="C142" s="1">
        <v>6.0</v>
      </c>
      <c r="D142" s="1" t="s">
        <v>2056</v>
      </c>
    </row>
    <row r="143">
      <c r="A143" s="1">
        <v>2.0220321E7</v>
      </c>
      <c r="B143" s="58" t="s">
        <v>322</v>
      </c>
      <c r="C143" s="1">
        <v>7.0</v>
      </c>
      <c r="D143" s="1" t="s">
        <v>2056</v>
      </c>
    </row>
    <row r="144">
      <c r="A144" s="1">
        <v>2.0220321E7</v>
      </c>
      <c r="B144" s="58" t="s">
        <v>322</v>
      </c>
      <c r="C144" s="1">
        <v>8.0</v>
      </c>
      <c r="D144" s="1" t="s">
        <v>2056</v>
      </c>
    </row>
    <row r="145">
      <c r="A145" s="1">
        <v>2.0220321E7</v>
      </c>
      <c r="B145" s="58" t="s">
        <v>322</v>
      </c>
      <c r="C145" s="1">
        <v>9.0</v>
      </c>
      <c r="D145" s="1" t="s">
        <v>2056</v>
      </c>
    </row>
    <row r="146">
      <c r="A146" s="1">
        <v>2.0220321E7</v>
      </c>
      <c r="B146" s="58" t="s">
        <v>322</v>
      </c>
      <c r="C146" s="1">
        <v>10.0</v>
      </c>
      <c r="D146" s="1" t="s">
        <v>2056</v>
      </c>
    </row>
    <row r="147">
      <c r="A147" s="1">
        <v>2.0220321E7</v>
      </c>
      <c r="B147" s="58" t="s">
        <v>322</v>
      </c>
      <c r="C147" s="1">
        <v>11.0</v>
      </c>
      <c r="D147" s="1" t="s">
        <v>2056</v>
      </c>
    </row>
    <row r="148">
      <c r="A148" s="1">
        <v>2.0220321E7</v>
      </c>
      <c r="B148" s="58" t="s">
        <v>322</v>
      </c>
      <c r="C148" s="1">
        <v>12.0</v>
      </c>
      <c r="D148" s="1" t="s">
        <v>2056</v>
      </c>
    </row>
    <row r="149">
      <c r="A149" s="1">
        <v>2.0220321E7</v>
      </c>
      <c r="B149" s="58" t="s">
        <v>322</v>
      </c>
      <c r="C149" s="1">
        <v>13.0</v>
      </c>
      <c r="D149" s="1" t="s">
        <v>2056</v>
      </c>
    </row>
    <row r="150">
      <c r="A150" s="1">
        <v>2.0220321E7</v>
      </c>
      <c r="B150" s="58" t="s">
        <v>322</v>
      </c>
      <c r="C150" s="1">
        <v>14.0</v>
      </c>
      <c r="D150" s="1" t="s">
        <v>2056</v>
      </c>
    </row>
    <row r="151">
      <c r="A151" s="1">
        <v>2.0220321E7</v>
      </c>
      <c r="B151" s="58" t="s">
        <v>322</v>
      </c>
      <c r="C151" s="1">
        <v>15.0</v>
      </c>
      <c r="D151" s="1" t="s">
        <v>2056</v>
      </c>
    </row>
    <row r="152">
      <c r="A152" s="1">
        <v>2.0220321E7</v>
      </c>
      <c r="B152" s="58" t="s">
        <v>315</v>
      </c>
      <c r="C152" s="1">
        <v>1.0</v>
      </c>
      <c r="D152" s="1" t="s">
        <v>2303</v>
      </c>
    </row>
    <row r="153">
      <c r="A153" s="1">
        <v>2.0220321E7</v>
      </c>
      <c r="B153" s="58" t="s">
        <v>315</v>
      </c>
      <c r="C153" s="1">
        <v>2.0</v>
      </c>
      <c r="D153" s="1" t="s">
        <v>2303</v>
      </c>
    </row>
    <row r="154">
      <c r="A154" s="1">
        <v>2.0220321E7</v>
      </c>
      <c r="B154" s="58" t="s">
        <v>315</v>
      </c>
      <c r="C154" s="1">
        <v>3.0</v>
      </c>
      <c r="D154" s="1" t="s">
        <v>2303</v>
      </c>
    </row>
    <row r="155">
      <c r="A155" s="1">
        <v>2.0220321E7</v>
      </c>
      <c r="B155" s="58" t="s">
        <v>315</v>
      </c>
      <c r="C155" s="1">
        <v>4.0</v>
      </c>
      <c r="D155" s="1" t="s">
        <v>2303</v>
      </c>
    </row>
    <row r="156">
      <c r="A156" s="1">
        <v>2.0220321E7</v>
      </c>
      <c r="B156" s="58" t="s">
        <v>315</v>
      </c>
      <c r="C156" s="1">
        <v>5.0</v>
      </c>
      <c r="D156" s="1" t="s">
        <v>2303</v>
      </c>
    </row>
    <row r="157">
      <c r="A157" s="1">
        <v>2.0220321E7</v>
      </c>
      <c r="B157" s="58" t="s">
        <v>315</v>
      </c>
      <c r="C157" s="1">
        <v>6.0</v>
      </c>
      <c r="D157" s="1" t="s">
        <v>2303</v>
      </c>
    </row>
    <row r="158">
      <c r="A158" s="1">
        <v>2.0220321E7</v>
      </c>
      <c r="B158" s="58" t="s">
        <v>315</v>
      </c>
      <c r="C158" s="1">
        <v>7.0</v>
      </c>
      <c r="D158" s="1" t="s">
        <v>2303</v>
      </c>
    </row>
    <row r="159">
      <c r="A159" s="1">
        <v>2.0220321E7</v>
      </c>
      <c r="B159" s="58" t="s">
        <v>315</v>
      </c>
      <c r="C159" s="1">
        <v>8.0</v>
      </c>
      <c r="D159" s="1" t="s">
        <v>2303</v>
      </c>
    </row>
    <row r="160">
      <c r="A160" s="1">
        <v>2.0220321E7</v>
      </c>
      <c r="B160" s="58" t="s">
        <v>315</v>
      </c>
      <c r="C160" s="1">
        <v>9.0</v>
      </c>
      <c r="D160" s="1" t="s">
        <v>2303</v>
      </c>
    </row>
    <row r="161">
      <c r="A161" s="1">
        <v>2.0220321E7</v>
      </c>
      <c r="B161" s="58" t="s">
        <v>315</v>
      </c>
      <c r="C161" s="1">
        <v>10.0</v>
      </c>
      <c r="D161" s="1" t="s">
        <v>2303</v>
      </c>
    </row>
    <row r="162">
      <c r="A162" s="1">
        <v>2.0220321E7</v>
      </c>
      <c r="B162" s="58" t="s">
        <v>315</v>
      </c>
      <c r="C162" s="1">
        <v>11.0</v>
      </c>
      <c r="D162" s="1" t="s">
        <v>2303</v>
      </c>
    </row>
    <row r="163">
      <c r="A163" s="1">
        <v>2.0220321E7</v>
      </c>
      <c r="B163" s="58" t="s">
        <v>315</v>
      </c>
      <c r="C163" s="1">
        <v>12.0</v>
      </c>
      <c r="D163" s="1" t="s">
        <v>2303</v>
      </c>
    </row>
    <row r="164">
      <c r="A164" s="1">
        <v>2.0220321E7</v>
      </c>
      <c r="B164" s="58" t="s">
        <v>315</v>
      </c>
      <c r="C164" s="1">
        <v>13.0</v>
      </c>
      <c r="D164" s="1" t="s">
        <v>2303</v>
      </c>
    </row>
    <row r="165">
      <c r="A165" s="1">
        <v>2.0220321E7</v>
      </c>
      <c r="B165" s="58" t="s">
        <v>315</v>
      </c>
      <c r="C165" s="1">
        <v>14.0</v>
      </c>
      <c r="D165" s="1" t="s">
        <v>2303</v>
      </c>
    </row>
    <row r="166">
      <c r="A166" s="1">
        <v>2.0220321E7</v>
      </c>
      <c r="B166" s="58" t="s">
        <v>315</v>
      </c>
      <c r="C166" s="1">
        <v>15.0</v>
      </c>
      <c r="D166" s="1" t="s">
        <v>2303</v>
      </c>
    </row>
    <row r="167">
      <c r="A167" s="1">
        <v>2.0220321E7</v>
      </c>
      <c r="B167" s="58" t="s">
        <v>2304</v>
      </c>
      <c r="C167" s="1">
        <v>1.0</v>
      </c>
      <c r="D167" s="1" t="s">
        <v>772</v>
      </c>
    </row>
    <row r="168">
      <c r="A168" s="1">
        <v>2.0220321E7</v>
      </c>
      <c r="B168" s="58" t="s">
        <v>2304</v>
      </c>
      <c r="C168" s="1">
        <v>2.0</v>
      </c>
      <c r="D168" s="1" t="s">
        <v>772</v>
      </c>
    </row>
    <row r="169">
      <c r="A169" s="1">
        <v>2.0220321E7</v>
      </c>
      <c r="B169" s="58" t="s">
        <v>2304</v>
      </c>
      <c r="C169" s="1">
        <v>3.0</v>
      </c>
      <c r="D169" s="1" t="s">
        <v>772</v>
      </c>
    </row>
    <row r="170">
      <c r="A170" s="1">
        <v>2.0220321E7</v>
      </c>
      <c r="B170" s="58" t="s">
        <v>2304</v>
      </c>
      <c r="C170" s="1">
        <v>4.0</v>
      </c>
      <c r="D170" s="1" t="s">
        <v>772</v>
      </c>
    </row>
    <row r="171">
      <c r="A171" s="1">
        <v>2.0220321E7</v>
      </c>
      <c r="B171" s="58" t="s">
        <v>2304</v>
      </c>
      <c r="C171" s="1">
        <v>5.0</v>
      </c>
      <c r="D171" s="1" t="s">
        <v>772</v>
      </c>
    </row>
    <row r="172">
      <c r="A172" s="1">
        <v>2.0220321E7</v>
      </c>
      <c r="B172" s="58" t="s">
        <v>2304</v>
      </c>
      <c r="C172" s="1">
        <v>6.0</v>
      </c>
      <c r="D172" s="1" t="s">
        <v>772</v>
      </c>
    </row>
    <row r="173">
      <c r="A173" s="1">
        <v>2.0220321E7</v>
      </c>
      <c r="B173" s="58" t="s">
        <v>2304</v>
      </c>
      <c r="C173" s="1">
        <v>7.0</v>
      </c>
      <c r="D173" s="1" t="s">
        <v>772</v>
      </c>
    </row>
    <row r="174">
      <c r="A174" s="1">
        <v>2.0220321E7</v>
      </c>
      <c r="B174" s="58" t="s">
        <v>2304</v>
      </c>
      <c r="C174" s="1">
        <v>8.0</v>
      </c>
      <c r="D174" s="1" t="s">
        <v>772</v>
      </c>
    </row>
    <row r="175">
      <c r="A175" s="1">
        <v>2.0220321E7</v>
      </c>
      <c r="B175" s="58" t="s">
        <v>2304</v>
      </c>
      <c r="C175" s="1">
        <v>9.0</v>
      </c>
      <c r="D175" s="1" t="s">
        <v>772</v>
      </c>
    </row>
    <row r="176">
      <c r="A176" s="1">
        <v>2.0220321E7</v>
      </c>
      <c r="B176" s="58" t="s">
        <v>2304</v>
      </c>
      <c r="C176" s="1">
        <v>10.0</v>
      </c>
      <c r="D176" s="1" t="s">
        <v>772</v>
      </c>
    </row>
    <row r="177">
      <c r="A177" s="1">
        <v>2.0220321E7</v>
      </c>
      <c r="B177" s="58" t="s">
        <v>2304</v>
      </c>
      <c r="C177" s="1">
        <v>11.0</v>
      </c>
      <c r="D177" s="1" t="s">
        <v>772</v>
      </c>
    </row>
    <row r="178">
      <c r="A178" s="1">
        <v>2.0220321E7</v>
      </c>
      <c r="B178" s="58" t="s">
        <v>2304</v>
      </c>
      <c r="C178" s="1">
        <v>12.0</v>
      </c>
      <c r="D178" s="1" t="s">
        <v>772</v>
      </c>
    </row>
    <row r="179">
      <c r="A179" s="1">
        <v>2.0220321E7</v>
      </c>
      <c r="B179" s="58" t="s">
        <v>2304</v>
      </c>
      <c r="C179" s="1">
        <v>13.0</v>
      </c>
      <c r="D179" s="1" t="s">
        <v>772</v>
      </c>
    </row>
    <row r="180">
      <c r="A180" s="1">
        <v>2.0220321E7</v>
      </c>
      <c r="B180" s="58" t="s">
        <v>2304</v>
      </c>
      <c r="C180" s="1">
        <v>14.0</v>
      </c>
      <c r="D180" s="1" t="s">
        <v>772</v>
      </c>
    </row>
    <row r="181">
      <c r="A181" s="1">
        <v>2.0220321E7</v>
      </c>
      <c r="B181" s="58" t="s">
        <v>2304</v>
      </c>
      <c r="C181" s="1">
        <v>15.0</v>
      </c>
      <c r="D181" s="1" t="s">
        <v>772</v>
      </c>
    </row>
    <row r="182">
      <c r="A182" s="1">
        <v>2.0220322E7</v>
      </c>
      <c r="B182" s="58" t="s">
        <v>309</v>
      </c>
      <c r="C182" s="1">
        <v>1.0</v>
      </c>
      <c r="D182" s="1" t="s">
        <v>2307</v>
      </c>
    </row>
    <row r="183">
      <c r="A183" s="1">
        <v>2.0220322E7</v>
      </c>
      <c r="B183" s="58" t="s">
        <v>309</v>
      </c>
      <c r="C183" s="1">
        <v>2.0</v>
      </c>
      <c r="D183" s="1" t="s">
        <v>2307</v>
      </c>
    </row>
    <row r="184">
      <c r="A184" s="1">
        <v>2.0220322E7</v>
      </c>
      <c r="B184" s="58" t="s">
        <v>309</v>
      </c>
      <c r="C184" s="1">
        <v>3.0</v>
      </c>
      <c r="D184" s="1" t="s">
        <v>2307</v>
      </c>
    </row>
    <row r="185">
      <c r="A185" s="1">
        <v>2.0220322E7</v>
      </c>
      <c r="B185" s="58" t="s">
        <v>309</v>
      </c>
      <c r="C185" s="1">
        <v>4.0</v>
      </c>
      <c r="D185" s="1" t="s">
        <v>2307</v>
      </c>
    </row>
    <row r="186">
      <c r="A186" s="1">
        <v>2.0220322E7</v>
      </c>
      <c r="B186" s="58" t="s">
        <v>309</v>
      </c>
      <c r="C186" s="1">
        <v>5.0</v>
      </c>
      <c r="D186" s="1" t="s">
        <v>2307</v>
      </c>
    </row>
    <row r="187">
      <c r="A187" s="1">
        <v>2.0220322E7</v>
      </c>
      <c r="B187" s="58" t="s">
        <v>309</v>
      </c>
      <c r="C187" s="1">
        <v>6.0</v>
      </c>
      <c r="D187" s="1" t="s">
        <v>2307</v>
      </c>
    </row>
    <row r="188">
      <c r="A188" s="1">
        <v>2.0220322E7</v>
      </c>
      <c r="B188" s="58" t="s">
        <v>309</v>
      </c>
      <c r="C188" s="1">
        <v>7.0</v>
      </c>
      <c r="D188" s="1" t="s">
        <v>2307</v>
      </c>
    </row>
    <row r="189">
      <c r="A189" s="1">
        <v>2.0220322E7</v>
      </c>
      <c r="B189" s="58" t="s">
        <v>309</v>
      </c>
      <c r="C189" s="1">
        <v>8.0</v>
      </c>
      <c r="D189" s="1" t="s">
        <v>2307</v>
      </c>
    </row>
    <row r="190">
      <c r="A190" s="1">
        <v>2.0220322E7</v>
      </c>
      <c r="B190" s="58" t="s">
        <v>309</v>
      </c>
      <c r="C190" s="1">
        <v>9.0</v>
      </c>
      <c r="D190" s="1" t="s">
        <v>2307</v>
      </c>
    </row>
    <row r="191">
      <c r="A191" s="1">
        <v>2.0220322E7</v>
      </c>
      <c r="B191" s="58" t="s">
        <v>309</v>
      </c>
      <c r="C191" s="1">
        <v>10.0</v>
      </c>
      <c r="D191" s="1" t="s">
        <v>2307</v>
      </c>
    </row>
    <row r="192">
      <c r="A192" s="1">
        <v>2.0220322E7</v>
      </c>
      <c r="B192" s="58" t="s">
        <v>309</v>
      </c>
      <c r="C192" s="1">
        <v>11.0</v>
      </c>
      <c r="D192" s="1" t="s">
        <v>2307</v>
      </c>
    </row>
    <row r="193">
      <c r="A193" s="1">
        <v>2.0220322E7</v>
      </c>
      <c r="B193" s="58" t="s">
        <v>309</v>
      </c>
      <c r="C193" s="1">
        <v>12.0</v>
      </c>
      <c r="D193" s="1" t="s">
        <v>2307</v>
      </c>
    </row>
    <row r="194">
      <c r="A194" s="1">
        <v>2.0220322E7</v>
      </c>
      <c r="B194" s="58" t="s">
        <v>309</v>
      </c>
      <c r="C194" s="1">
        <v>13.0</v>
      </c>
      <c r="D194" s="1" t="s">
        <v>2307</v>
      </c>
    </row>
    <row r="195">
      <c r="A195" s="1">
        <v>2.0220322E7</v>
      </c>
      <c r="B195" s="58" t="s">
        <v>309</v>
      </c>
      <c r="C195" s="1">
        <v>14.0</v>
      </c>
      <c r="D195" s="1" t="s">
        <v>2307</v>
      </c>
    </row>
    <row r="196">
      <c r="A196" s="1">
        <v>2.0220322E7</v>
      </c>
      <c r="B196" s="58" t="s">
        <v>309</v>
      </c>
      <c r="C196" s="1">
        <v>15.0</v>
      </c>
      <c r="D196" s="1" t="s">
        <v>2307</v>
      </c>
    </row>
    <row r="197">
      <c r="A197" s="1">
        <v>2.0220322E7</v>
      </c>
      <c r="B197" s="58" t="s">
        <v>322</v>
      </c>
      <c r="C197" s="1">
        <v>1.0</v>
      </c>
      <c r="D197" s="1" t="s">
        <v>2056</v>
      </c>
      <c r="E197" s="1" t="s">
        <v>93</v>
      </c>
    </row>
    <row r="198">
      <c r="A198" s="1">
        <v>2.0220322E7</v>
      </c>
      <c r="B198" s="58" t="s">
        <v>322</v>
      </c>
      <c r="C198" s="1">
        <v>2.0</v>
      </c>
      <c r="D198" s="1" t="s">
        <v>2056</v>
      </c>
      <c r="E198" s="1" t="s">
        <v>93</v>
      </c>
    </row>
    <row r="199">
      <c r="A199" s="1">
        <v>2.0220322E7</v>
      </c>
      <c r="B199" s="58" t="s">
        <v>322</v>
      </c>
      <c r="C199" s="1">
        <v>3.0</v>
      </c>
      <c r="D199" s="1" t="s">
        <v>2056</v>
      </c>
      <c r="E199" s="1" t="s">
        <v>93</v>
      </c>
    </row>
    <row r="200">
      <c r="A200" s="1">
        <v>2.0220322E7</v>
      </c>
      <c r="B200" s="58" t="s">
        <v>322</v>
      </c>
      <c r="C200" s="1">
        <v>4.0</v>
      </c>
      <c r="D200" s="1" t="s">
        <v>2056</v>
      </c>
      <c r="E200" s="1" t="s">
        <v>93</v>
      </c>
    </row>
    <row r="201">
      <c r="A201" s="1">
        <v>2.0220322E7</v>
      </c>
      <c r="B201" s="58" t="s">
        <v>322</v>
      </c>
      <c r="C201" s="1">
        <v>5.0</v>
      </c>
      <c r="D201" s="1" t="s">
        <v>2056</v>
      </c>
      <c r="E201" s="1" t="s">
        <v>93</v>
      </c>
    </row>
    <row r="202">
      <c r="A202" s="1">
        <v>2.0220322E7</v>
      </c>
      <c r="B202" s="58" t="s">
        <v>322</v>
      </c>
      <c r="C202" s="1">
        <v>6.0</v>
      </c>
      <c r="D202" s="1" t="s">
        <v>2056</v>
      </c>
      <c r="E202" s="1" t="s">
        <v>93</v>
      </c>
    </row>
    <row r="203">
      <c r="A203" s="1">
        <v>2.0220322E7</v>
      </c>
      <c r="B203" s="58" t="s">
        <v>322</v>
      </c>
      <c r="C203" s="1">
        <v>7.0</v>
      </c>
      <c r="D203" s="1" t="s">
        <v>2056</v>
      </c>
      <c r="E203" s="1" t="s">
        <v>93</v>
      </c>
    </row>
    <row r="204">
      <c r="A204" s="1">
        <v>2.0220322E7</v>
      </c>
      <c r="B204" s="58" t="s">
        <v>322</v>
      </c>
      <c r="C204" s="1">
        <v>8.0</v>
      </c>
      <c r="D204" s="1" t="s">
        <v>2056</v>
      </c>
      <c r="E204" s="1" t="s">
        <v>93</v>
      </c>
    </row>
    <row r="205">
      <c r="A205" s="1">
        <v>2.0220322E7</v>
      </c>
      <c r="B205" s="58" t="s">
        <v>322</v>
      </c>
      <c r="C205" s="1">
        <v>9.0</v>
      </c>
      <c r="D205" s="1" t="s">
        <v>2056</v>
      </c>
      <c r="E205" s="1" t="s">
        <v>93</v>
      </c>
    </row>
    <row r="206">
      <c r="A206" s="1">
        <v>2.0220322E7</v>
      </c>
      <c r="B206" s="58" t="s">
        <v>322</v>
      </c>
      <c r="C206" s="1">
        <v>10.0</v>
      </c>
      <c r="D206" s="1" t="s">
        <v>2056</v>
      </c>
      <c r="E206" s="1" t="s">
        <v>93</v>
      </c>
    </row>
    <row r="207">
      <c r="A207" s="1">
        <v>2.0220322E7</v>
      </c>
      <c r="B207" s="58" t="s">
        <v>322</v>
      </c>
      <c r="C207" s="1">
        <v>11.0</v>
      </c>
      <c r="D207" s="1" t="s">
        <v>2056</v>
      </c>
      <c r="E207" s="1" t="s">
        <v>93</v>
      </c>
    </row>
    <row r="208">
      <c r="A208" s="1">
        <v>2.0220322E7</v>
      </c>
      <c r="B208" s="58" t="s">
        <v>322</v>
      </c>
      <c r="C208" s="1">
        <v>12.0</v>
      </c>
      <c r="D208" s="1" t="s">
        <v>2056</v>
      </c>
      <c r="E208" s="1" t="s">
        <v>93</v>
      </c>
    </row>
    <row r="209">
      <c r="A209" s="1">
        <v>2.0220322E7</v>
      </c>
      <c r="B209" s="58" t="s">
        <v>322</v>
      </c>
      <c r="C209" s="1">
        <v>13.0</v>
      </c>
      <c r="D209" s="1" t="s">
        <v>2056</v>
      </c>
      <c r="E209" s="1" t="s">
        <v>93</v>
      </c>
    </row>
    <row r="210">
      <c r="A210" s="1">
        <v>2.0220322E7</v>
      </c>
      <c r="B210" s="58" t="s">
        <v>322</v>
      </c>
      <c r="C210" s="1">
        <v>14.0</v>
      </c>
      <c r="D210" s="1" t="s">
        <v>2056</v>
      </c>
      <c r="E210" s="1" t="s">
        <v>93</v>
      </c>
    </row>
    <row r="211">
      <c r="A211" s="1">
        <v>2.0220322E7</v>
      </c>
      <c r="B211" s="58" t="s">
        <v>322</v>
      </c>
      <c r="C211" s="1">
        <v>15.0</v>
      </c>
      <c r="D211" s="1" t="s">
        <v>2056</v>
      </c>
      <c r="E211" s="1" t="s">
        <v>93</v>
      </c>
    </row>
    <row r="212">
      <c r="A212" s="1">
        <v>2.0220322E7</v>
      </c>
      <c r="B212" s="58" t="s">
        <v>2304</v>
      </c>
      <c r="C212" s="1">
        <v>1.0</v>
      </c>
      <c r="D212" s="1" t="s">
        <v>772</v>
      </c>
    </row>
    <row r="213">
      <c r="A213" s="1">
        <v>2.0220322E7</v>
      </c>
      <c r="B213" s="58" t="s">
        <v>2304</v>
      </c>
      <c r="C213" s="1">
        <v>2.0</v>
      </c>
      <c r="D213" s="1" t="s">
        <v>772</v>
      </c>
    </row>
    <row r="214">
      <c r="A214" s="1">
        <v>2.0220322E7</v>
      </c>
      <c r="B214" s="58" t="s">
        <v>2304</v>
      </c>
      <c r="C214" s="1">
        <v>3.0</v>
      </c>
      <c r="D214" s="1" t="s">
        <v>772</v>
      </c>
    </row>
    <row r="215">
      <c r="A215" s="1">
        <v>2.0220322E7</v>
      </c>
      <c r="B215" s="58" t="s">
        <v>2304</v>
      </c>
      <c r="C215" s="1">
        <v>4.0</v>
      </c>
      <c r="D215" s="1" t="s">
        <v>772</v>
      </c>
    </row>
    <row r="216">
      <c r="A216" s="1">
        <v>2.0220322E7</v>
      </c>
      <c r="B216" s="58" t="s">
        <v>2304</v>
      </c>
      <c r="C216" s="1">
        <v>5.0</v>
      </c>
      <c r="D216" s="1" t="s">
        <v>772</v>
      </c>
    </row>
    <row r="217">
      <c r="A217" s="1">
        <v>2.0220322E7</v>
      </c>
      <c r="B217" s="58" t="s">
        <v>2304</v>
      </c>
      <c r="C217" s="1">
        <v>6.0</v>
      </c>
      <c r="D217" s="1" t="s">
        <v>772</v>
      </c>
    </row>
    <row r="218">
      <c r="A218" s="1">
        <v>2.0220322E7</v>
      </c>
      <c r="B218" s="58" t="s">
        <v>2304</v>
      </c>
      <c r="C218" s="1">
        <v>7.0</v>
      </c>
      <c r="D218" s="1" t="s">
        <v>772</v>
      </c>
    </row>
    <row r="219">
      <c r="A219" s="1">
        <v>2.0220322E7</v>
      </c>
      <c r="B219" s="58" t="s">
        <v>2304</v>
      </c>
      <c r="C219" s="1">
        <v>8.0</v>
      </c>
      <c r="D219" s="1" t="s">
        <v>772</v>
      </c>
    </row>
    <row r="220">
      <c r="A220" s="1">
        <v>2.0220322E7</v>
      </c>
      <c r="B220" s="58" t="s">
        <v>2304</v>
      </c>
      <c r="C220" s="1">
        <v>9.0</v>
      </c>
      <c r="D220" s="1" t="s">
        <v>772</v>
      </c>
    </row>
    <row r="221">
      <c r="A221" s="1">
        <v>2.0220322E7</v>
      </c>
      <c r="B221" s="58" t="s">
        <v>2304</v>
      </c>
      <c r="C221" s="1">
        <v>10.0</v>
      </c>
      <c r="D221" s="1" t="s">
        <v>772</v>
      </c>
    </row>
    <row r="222">
      <c r="A222" s="1">
        <v>2.0220322E7</v>
      </c>
      <c r="B222" s="58" t="s">
        <v>2304</v>
      </c>
      <c r="C222" s="1">
        <v>11.0</v>
      </c>
      <c r="D222" s="1" t="s">
        <v>772</v>
      </c>
    </row>
    <row r="223">
      <c r="A223" s="1">
        <v>2.0220322E7</v>
      </c>
      <c r="B223" s="58" t="s">
        <v>2304</v>
      </c>
      <c r="C223" s="1">
        <v>12.0</v>
      </c>
      <c r="D223" s="1" t="s">
        <v>772</v>
      </c>
    </row>
    <row r="224">
      <c r="A224" s="1">
        <v>2.0220322E7</v>
      </c>
      <c r="B224" s="58" t="s">
        <v>2304</v>
      </c>
      <c r="C224" s="1">
        <v>13.0</v>
      </c>
      <c r="D224" s="1" t="s">
        <v>772</v>
      </c>
    </row>
    <row r="225">
      <c r="A225" s="1">
        <v>2.0220322E7</v>
      </c>
      <c r="B225" s="58" t="s">
        <v>2304</v>
      </c>
      <c r="C225" s="1">
        <v>14.0</v>
      </c>
      <c r="D225" s="1" t="s">
        <v>772</v>
      </c>
    </row>
    <row r="226">
      <c r="A226" s="1">
        <v>2.0220322E7</v>
      </c>
      <c r="B226" s="58" t="s">
        <v>2304</v>
      </c>
      <c r="C226" s="1">
        <v>15.0</v>
      </c>
      <c r="D226" s="1" t="s">
        <v>772</v>
      </c>
    </row>
    <row r="227">
      <c r="A227" s="1">
        <v>2.0220323E7</v>
      </c>
      <c r="B227" s="58" t="s">
        <v>309</v>
      </c>
      <c r="C227" s="1">
        <v>1.0</v>
      </c>
      <c r="D227" s="1" t="s">
        <v>2303</v>
      </c>
    </row>
    <row r="228">
      <c r="A228" s="1">
        <v>2.0220323E7</v>
      </c>
      <c r="B228" s="58" t="s">
        <v>309</v>
      </c>
      <c r="C228" s="1">
        <v>2.0</v>
      </c>
      <c r="D228" s="1" t="s">
        <v>2303</v>
      </c>
    </row>
    <row r="229">
      <c r="A229" s="1">
        <v>2.0220323E7</v>
      </c>
      <c r="B229" s="58" t="s">
        <v>309</v>
      </c>
      <c r="C229" s="1">
        <v>3.0</v>
      </c>
      <c r="D229" s="1" t="s">
        <v>2303</v>
      </c>
    </row>
    <row r="230">
      <c r="A230" s="1">
        <v>2.0220323E7</v>
      </c>
      <c r="B230" s="58" t="s">
        <v>309</v>
      </c>
      <c r="C230" s="1">
        <v>4.0</v>
      </c>
      <c r="D230" s="1" t="s">
        <v>2303</v>
      </c>
    </row>
    <row r="231">
      <c r="A231" s="1">
        <v>2.0220323E7</v>
      </c>
      <c r="B231" s="58" t="s">
        <v>309</v>
      </c>
      <c r="C231" s="1">
        <v>5.0</v>
      </c>
      <c r="D231" s="1" t="s">
        <v>2303</v>
      </c>
    </row>
    <row r="232">
      <c r="A232" s="1">
        <v>2.0220323E7</v>
      </c>
      <c r="B232" s="58" t="s">
        <v>309</v>
      </c>
      <c r="C232" s="1">
        <v>6.0</v>
      </c>
      <c r="D232" s="1" t="s">
        <v>2303</v>
      </c>
    </row>
    <row r="233">
      <c r="A233" s="1">
        <v>2.0220323E7</v>
      </c>
      <c r="B233" s="58" t="s">
        <v>309</v>
      </c>
      <c r="C233" s="1">
        <v>7.0</v>
      </c>
      <c r="D233" s="1" t="s">
        <v>2303</v>
      </c>
    </row>
    <row r="234">
      <c r="A234" s="1">
        <v>2.0220323E7</v>
      </c>
      <c r="B234" s="58" t="s">
        <v>309</v>
      </c>
      <c r="C234" s="1">
        <v>8.0</v>
      </c>
      <c r="D234" s="1" t="s">
        <v>2303</v>
      </c>
    </row>
    <row r="235">
      <c r="A235" s="1">
        <v>2.0220323E7</v>
      </c>
      <c r="B235" s="58" t="s">
        <v>309</v>
      </c>
      <c r="C235" s="1">
        <v>9.0</v>
      </c>
      <c r="D235" s="1" t="s">
        <v>2303</v>
      </c>
    </row>
    <row r="236">
      <c r="A236" s="1">
        <v>2.0220323E7</v>
      </c>
      <c r="B236" s="58" t="s">
        <v>309</v>
      </c>
      <c r="C236" s="1">
        <v>10.0</v>
      </c>
      <c r="D236" s="1" t="s">
        <v>2303</v>
      </c>
    </row>
    <row r="237">
      <c r="A237" s="1">
        <v>2.0220323E7</v>
      </c>
      <c r="B237" s="58" t="s">
        <v>309</v>
      </c>
      <c r="C237" s="1">
        <v>11.0</v>
      </c>
      <c r="D237" s="1" t="s">
        <v>2303</v>
      </c>
    </row>
    <row r="238">
      <c r="A238" s="1">
        <v>2.0220323E7</v>
      </c>
      <c r="B238" s="58" t="s">
        <v>309</v>
      </c>
      <c r="C238" s="1">
        <v>12.0</v>
      </c>
      <c r="D238" s="1" t="s">
        <v>2303</v>
      </c>
    </row>
    <row r="239">
      <c r="A239" s="1">
        <v>2.0220323E7</v>
      </c>
      <c r="B239" s="58" t="s">
        <v>309</v>
      </c>
      <c r="C239" s="1">
        <v>13.0</v>
      </c>
      <c r="D239" s="1" t="s">
        <v>2303</v>
      </c>
    </row>
    <row r="240">
      <c r="A240" s="1">
        <v>2.0220323E7</v>
      </c>
      <c r="B240" s="58" t="s">
        <v>309</v>
      </c>
      <c r="C240" s="1">
        <v>14.0</v>
      </c>
      <c r="D240" s="1" t="s">
        <v>2303</v>
      </c>
    </row>
    <row r="241">
      <c r="A241" s="1">
        <v>2.0220323E7</v>
      </c>
      <c r="B241" s="58" t="s">
        <v>309</v>
      </c>
      <c r="C241" s="1">
        <v>15.0</v>
      </c>
      <c r="D241" s="1" t="s">
        <v>2303</v>
      </c>
    </row>
    <row r="242">
      <c r="A242" s="1">
        <v>2.0220324E7</v>
      </c>
      <c r="B242" s="58" t="s">
        <v>322</v>
      </c>
      <c r="C242" s="1">
        <v>1.0</v>
      </c>
      <c r="D242" s="1" t="s">
        <v>2056</v>
      </c>
      <c r="F242" s="1" t="s">
        <v>2308</v>
      </c>
    </row>
    <row r="243">
      <c r="A243" s="1">
        <v>2.0220324E7</v>
      </c>
      <c r="B243" s="58" t="s">
        <v>322</v>
      </c>
      <c r="C243" s="1">
        <v>2.0</v>
      </c>
      <c r="D243" s="1" t="s">
        <v>2056</v>
      </c>
      <c r="F243" s="1" t="s">
        <v>2308</v>
      </c>
    </row>
    <row r="244">
      <c r="A244" s="1">
        <v>2.0220324E7</v>
      </c>
      <c r="B244" s="58" t="s">
        <v>322</v>
      </c>
      <c r="C244" s="1">
        <v>3.0</v>
      </c>
      <c r="D244" s="1" t="s">
        <v>2056</v>
      </c>
      <c r="F244" s="1" t="s">
        <v>2308</v>
      </c>
    </row>
    <row r="245">
      <c r="A245" s="1">
        <v>2.0220324E7</v>
      </c>
      <c r="B245" s="58" t="s">
        <v>322</v>
      </c>
      <c r="C245" s="1">
        <v>4.0</v>
      </c>
      <c r="D245" s="1" t="s">
        <v>2056</v>
      </c>
      <c r="F245" s="1" t="s">
        <v>2308</v>
      </c>
    </row>
    <row r="246">
      <c r="A246" s="1">
        <v>2.0220324E7</v>
      </c>
      <c r="B246" s="58" t="s">
        <v>322</v>
      </c>
      <c r="C246" s="1">
        <v>5.0</v>
      </c>
      <c r="D246" s="1" t="s">
        <v>2056</v>
      </c>
      <c r="F246" s="1" t="s">
        <v>2308</v>
      </c>
    </row>
    <row r="247">
      <c r="A247" s="1">
        <v>2.0220324E7</v>
      </c>
      <c r="B247" s="58" t="s">
        <v>322</v>
      </c>
      <c r="C247" s="1">
        <v>6.0</v>
      </c>
      <c r="D247" s="1" t="s">
        <v>2056</v>
      </c>
      <c r="F247" s="1" t="s">
        <v>2308</v>
      </c>
    </row>
    <row r="248">
      <c r="A248" s="1">
        <v>2.0220324E7</v>
      </c>
      <c r="B248" s="58" t="s">
        <v>322</v>
      </c>
      <c r="C248" s="1">
        <v>7.0</v>
      </c>
      <c r="D248" s="1" t="s">
        <v>2056</v>
      </c>
      <c r="F248" s="1" t="s">
        <v>2308</v>
      </c>
    </row>
    <row r="249">
      <c r="A249" s="1">
        <v>2.0220324E7</v>
      </c>
      <c r="B249" s="58" t="s">
        <v>322</v>
      </c>
      <c r="C249" s="1">
        <v>8.0</v>
      </c>
      <c r="D249" s="1" t="s">
        <v>2056</v>
      </c>
      <c r="F249" s="1" t="s">
        <v>2308</v>
      </c>
    </row>
    <row r="250">
      <c r="A250" s="1">
        <v>2.0220324E7</v>
      </c>
      <c r="B250" s="58" t="s">
        <v>322</v>
      </c>
      <c r="C250" s="1">
        <v>9.0</v>
      </c>
      <c r="D250" s="1" t="s">
        <v>2056</v>
      </c>
      <c r="F250" s="1" t="s">
        <v>2308</v>
      </c>
    </row>
    <row r="251">
      <c r="A251" s="1">
        <v>2.0220324E7</v>
      </c>
      <c r="B251" s="58" t="s">
        <v>322</v>
      </c>
      <c r="C251" s="1">
        <v>10.0</v>
      </c>
      <c r="D251" s="1" t="s">
        <v>2056</v>
      </c>
      <c r="F251" s="1" t="s">
        <v>2308</v>
      </c>
    </row>
    <row r="252">
      <c r="A252" s="1">
        <v>2.0220324E7</v>
      </c>
      <c r="B252" s="58" t="s">
        <v>322</v>
      </c>
      <c r="C252" s="1">
        <v>11.0</v>
      </c>
      <c r="D252" s="1" t="s">
        <v>2056</v>
      </c>
      <c r="F252" s="1" t="s">
        <v>2308</v>
      </c>
    </row>
    <row r="253">
      <c r="A253" s="1">
        <v>2.0220324E7</v>
      </c>
      <c r="B253" s="58" t="s">
        <v>322</v>
      </c>
      <c r="C253" s="1">
        <v>12.0</v>
      </c>
      <c r="D253" s="1" t="s">
        <v>2056</v>
      </c>
      <c r="F253" s="1" t="s">
        <v>2308</v>
      </c>
    </row>
    <row r="254">
      <c r="A254" s="1">
        <v>2.0220324E7</v>
      </c>
      <c r="B254" s="58" t="s">
        <v>322</v>
      </c>
      <c r="C254" s="1">
        <v>13.0</v>
      </c>
      <c r="D254" s="1" t="s">
        <v>2056</v>
      </c>
      <c r="F254" s="1" t="s">
        <v>2308</v>
      </c>
    </row>
    <row r="255">
      <c r="A255" s="1">
        <v>2.0220324E7</v>
      </c>
      <c r="B255" s="58" t="s">
        <v>322</v>
      </c>
      <c r="C255" s="1">
        <v>14.0</v>
      </c>
      <c r="D255" s="1" t="s">
        <v>2056</v>
      </c>
      <c r="F255" s="1" t="s">
        <v>2308</v>
      </c>
    </row>
    <row r="256">
      <c r="A256" s="1">
        <v>2.0220324E7</v>
      </c>
      <c r="B256" s="58" t="s">
        <v>322</v>
      </c>
      <c r="C256" s="1">
        <v>15.0</v>
      </c>
      <c r="D256" s="1" t="s">
        <v>2056</v>
      </c>
      <c r="F256" s="1" t="s">
        <v>2308</v>
      </c>
    </row>
    <row r="257">
      <c r="A257" s="1">
        <v>2.0220324E7</v>
      </c>
      <c r="B257" s="58" t="s">
        <v>2304</v>
      </c>
      <c r="C257" s="1">
        <v>1.0</v>
      </c>
      <c r="D257" s="1" t="s">
        <v>772</v>
      </c>
      <c r="F257" s="1" t="s">
        <v>2308</v>
      </c>
    </row>
    <row r="258">
      <c r="A258" s="1">
        <v>2.0220324E7</v>
      </c>
      <c r="B258" s="58" t="s">
        <v>2304</v>
      </c>
      <c r="C258" s="1">
        <v>2.0</v>
      </c>
      <c r="D258" s="1" t="s">
        <v>772</v>
      </c>
      <c r="F258" s="1" t="s">
        <v>2308</v>
      </c>
    </row>
    <row r="259">
      <c r="A259" s="1">
        <v>2.0220324E7</v>
      </c>
      <c r="B259" s="58" t="s">
        <v>2304</v>
      </c>
      <c r="C259" s="1">
        <v>3.0</v>
      </c>
      <c r="D259" s="1" t="s">
        <v>772</v>
      </c>
      <c r="F259" s="1" t="s">
        <v>2308</v>
      </c>
    </row>
    <row r="260">
      <c r="A260" s="1">
        <v>2.0220324E7</v>
      </c>
      <c r="B260" s="58" t="s">
        <v>2304</v>
      </c>
      <c r="C260" s="1">
        <v>4.0</v>
      </c>
      <c r="D260" s="1" t="s">
        <v>772</v>
      </c>
      <c r="F260" s="1" t="s">
        <v>2308</v>
      </c>
    </row>
    <row r="261">
      <c r="A261" s="1">
        <v>2.0220324E7</v>
      </c>
      <c r="B261" s="58" t="s">
        <v>2304</v>
      </c>
      <c r="C261" s="1">
        <v>5.0</v>
      </c>
      <c r="D261" s="1" t="s">
        <v>772</v>
      </c>
      <c r="F261" s="1" t="s">
        <v>2308</v>
      </c>
    </row>
    <row r="262">
      <c r="A262" s="1">
        <v>2.0220324E7</v>
      </c>
      <c r="B262" s="58" t="s">
        <v>2304</v>
      </c>
      <c r="C262" s="1">
        <v>6.0</v>
      </c>
      <c r="D262" s="1" t="s">
        <v>772</v>
      </c>
      <c r="F262" s="1" t="s">
        <v>2308</v>
      </c>
    </row>
    <row r="263">
      <c r="A263" s="1">
        <v>2.0220324E7</v>
      </c>
      <c r="B263" s="58" t="s">
        <v>2304</v>
      </c>
      <c r="C263" s="1">
        <v>7.0</v>
      </c>
      <c r="D263" s="1" t="s">
        <v>772</v>
      </c>
      <c r="F263" s="1" t="s">
        <v>2308</v>
      </c>
    </row>
    <row r="264">
      <c r="A264" s="1">
        <v>2.0220324E7</v>
      </c>
      <c r="B264" s="58" t="s">
        <v>2304</v>
      </c>
      <c r="C264" s="1">
        <v>8.0</v>
      </c>
      <c r="D264" s="1" t="s">
        <v>772</v>
      </c>
      <c r="F264" s="1" t="s">
        <v>2308</v>
      </c>
    </row>
    <row r="265">
      <c r="A265" s="1">
        <v>2.0220324E7</v>
      </c>
      <c r="B265" s="58" t="s">
        <v>2304</v>
      </c>
      <c r="C265" s="1">
        <v>9.0</v>
      </c>
      <c r="D265" s="1" t="s">
        <v>772</v>
      </c>
      <c r="F265" s="1" t="s">
        <v>2308</v>
      </c>
    </row>
    <row r="266">
      <c r="A266" s="1">
        <v>2.0220324E7</v>
      </c>
      <c r="B266" s="58" t="s">
        <v>2304</v>
      </c>
      <c r="C266" s="1">
        <v>10.0</v>
      </c>
      <c r="D266" s="1" t="s">
        <v>772</v>
      </c>
      <c r="F266" s="1" t="s">
        <v>2308</v>
      </c>
    </row>
    <row r="267">
      <c r="A267" s="1">
        <v>2.0220324E7</v>
      </c>
      <c r="B267" s="58" t="s">
        <v>2304</v>
      </c>
      <c r="C267" s="1">
        <v>11.0</v>
      </c>
      <c r="D267" s="1" t="s">
        <v>772</v>
      </c>
      <c r="F267" s="1" t="s">
        <v>2308</v>
      </c>
    </row>
    <row r="268">
      <c r="A268" s="1">
        <v>2.0220324E7</v>
      </c>
      <c r="B268" s="58" t="s">
        <v>2304</v>
      </c>
      <c r="C268" s="1">
        <v>12.0</v>
      </c>
      <c r="D268" s="1" t="s">
        <v>772</v>
      </c>
      <c r="F268" s="1" t="s">
        <v>2308</v>
      </c>
    </row>
    <row r="269">
      <c r="A269" s="1">
        <v>2.0220324E7</v>
      </c>
      <c r="B269" s="58" t="s">
        <v>2304</v>
      </c>
      <c r="C269" s="1">
        <v>13.0</v>
      </c>
      <c r="D269" s="1" t="s">
        <v>772</v>
      </c>
      <c r="F269" s="1" t="s">
        <v>2308</v>
      </c>
    </row>
    <row r="270">
      <c r="A270" s="1">
        <v>2.0220324E7</v>
      </c>
      <c r="B270" s="58" t="s">
        <v>2304</v>
      </c>
      <c r="C270" s="1">
        <v>14.0</v>
      </c>
      <c r="D270" s="1" t="s">
        <v>772</v>
      </c>
      <c r="F270" s="1" t="s">
        <v>2308</v>
      </c>
    </row>
    <row r="271">
      <c r="A271" s="1">
        <v>2.0220324E7</v>
      </c>
      <c r="B271" s="58" t="s">
        <v>2304</v>
      </c>
      <c r="C271" s="1">
        <v>15.0</v>
      </c>
      <c r="D271" s="1" t="s">
        <v>772</v>
      </c>
      <c r="F271" s="1" t="s">
        <v>2308</v>
      </c>
    </row>
    <row r="272">
      <c r="A272" s="1">
        <v>2.0220325E7</v>
      </c>
      <c r="B272" s="58" t="s">
        <v>2309</v>
      </c>
      <c r="C272" s="1">
        <v>1.0</v>
      </c>
      <c r="D272" s="1" t="s">
        <v>2305</v>
      </c>
      <c r="F272" s="1" t="s">
        <v>2308</v>
      </c>
    </row>
    <row r="273">
      <c r="A273" s="1">
        <v>2.0220325E7</v>
      </c>
      <c r="B273" s="58" t="s">
        <v>2309</v>
      </c>
      <c r="C273" s="1">
        <v>2.0</v>
      </c>
      <c r="D273" s="1" t="s">
        <v>2305</v>
      </c>
      <c r="F273" s="1" t="s">
        <v>2308</v>
      </c>
    </row>
    <row r="274">
      <c r="A274" s="1">
        <v>2.0220325E7</v>
      </c>
      <c r="B274" s="58" t="s">
        <v>2309</v>
      </c>
      <c r="C274" s="1">
        <v>3.0</v>
      </c>
      <c r="D274" s="1" t="s">
        <v>2305</v>
      </c>
      <c r="F274" s="1" t="s">
        <v>2308</v>
      </c>
    </row>
    <row r="275">
      <c r="A275" s="1">
        <v>2.0220325E7</v>
      </c>
      <c r="B275" s="58" t="s">
        <v>2309</v>
      </c>
      <c r="C275" s="1">
        <v>4.0</v>
      </c>
      <c r="D275" s="1" t="s">
        <v>2305</v>
      </c>
      <c r="F275" s="1" t="s">
        <v>2308</v>
      </c>
    </row>
    <row r="276">
      <c r="A276" s="1">
        <v>2.0220325E7</v>
      </c>
      <c r="B276" s="58" t="s">
        <v>2309</v>
      </c>
      <c r="C276" s="1">
        <v>5.0</v>
      </c>
      <c r="D276" s="1" t="s">
        <v>2305</v>
      </c>
      <c r="F276" s="1" t="s">
        <v>2308</v>
      </c>
    </row>
    <row r="277">
      <c r="A277" s="1">
        <v>2.0220325E7</v>
      </c>
      <c r="B277" s="58" t="s">
        <v>2309</v>
      </c>
      <c r="C277" s="1">
        <v>6.0</v>
      </c>
      <c r="D277" s="1" t="s">
        <v>2305</v>
      </c>
      <c r="F277" s="1" t="s">
        <v>2308</v>
      </c>
    </row>
    <row r="278">
      <c r="A278" s="1">
        <v>2.0220325E7</v>
      </c>
      <c r="B278" s="58" t="s">
        <v>2309</v>
      </c>
      <c r="C278" s="1">
        <v>7.0</v>
      </c>
      <c r="D278" s="1" t="s">
        <v>2305</v>
      </c>
      <c r="F278" s="1" t="s">
        <v>2308</v>
      </c>
    </row>
    <row r="279">
      <c r="A279" s="1">
        <v>2.0220325E7</v>
      </c>
      <c r="B279" s="58" t="s">
        <v>2309</v>
      </c>
      <c r="C279" s="1">
        <v>8.0</v>
      </c>
      <c r="D279" s="1" t="s">
        <v>2305</v>
      </c>
      <c r="F279" s="1" t="s">
        <v>2308</v>
      </c>
    </row>
    <row r="280">
      <c r="A280" s="1">
        <v>2.0220325E7</v>
      </c>
      <c r="B280" s="58" t="s">
        <v>2309</v>
      </c>
      <c r="C280" s="1">
        <v>9.0</v>
      </c>
      <c r="D280" s="1" t="s">
        <v>2305</v>
      </c>
      <c r="F280" s="1" t="s">
        <v>2308</v>
      </c>
    </row>
    <row r="281">
      <c r="A281" s="1">
        <v>2.0220325E7</v>
      </c>
      <c r="B281" s="58" t="s">
        <v>2309</v>
      </c>
      <c r="C281" s="1">
        <v>10.0</v>
      </c>
      <c r="D281" s="1" t="s">
        <v>2305</v>
      </c>
      <c r="F281" s="1" t="s">
        <v>2308</v>
      </c>
    </row>
    <row r="282">
      <c r="A282" s="1">
        <v>2.0220325E7</v>
      </c>
      <c r="B282" s="58" t="s">
        <v>2309</v>
      </c>
      <c r="C282" s="1">
        <v>11.0</v>
      </c>
      <c r="D282" s="1" t="s">
        <v>2305</v>
      </c>
      <c r="F282" s="1" t="s">
        <v>2308</v>
      </c>
    </row>
    <row r="283">
      <c r="A283" s="1">
        <v>2.0220325E7</v>
      </c>
      <c r="B283" s="58" t="s">
        <v>2309</v>
      </c>
      <c r="C283" s="1">
        <v>12.0</v>
      </c>
      <c r="D283" s="1" t="s">
        <v>2305</v>
      </c>
      <c r="F283" s="1" t="s">
        <v>2308</v>
      </c>
    </row>
    <row r="284">
      <c r="A284" s="1">
        <v>2.0220325E7</v>
      </c>
      <c r="B284" s="58" t="s">
        <v>2309</v>
      </c>
      <c r="C284" s="1">
        <v>13.0</v>
      </c>
      <c r="D284" s="1" t="s">
        <v>2305</v>
      </c>
      <c r="F284" s="1" t="s">
        <v>2308</v>
      </c>
    </row>
    <row r="285">
      <c r="A285" s="1">
        <v>2.0220325E7</v>
      </c>
      <c r="B285" s="58" t="s">
        <v>2309</v>
      </c>
      <c r="C285" s="1">
        <v>14.0</v>
      </c>
      <c r="D285" s="1" t="s">
        <v>2305</v>
      </c>
      <c r="F285" s="1" t="s">
        <v>2308</v>
      </c>
    </row>
    <row r="286">
      <c r="A286" s="1">
        <v>2.0220325E7</v>
      </c>
      <c r="B286" s="58" t="s">
        <v>2309</v>
      </c>
      <c r="C286" s="1">
        <v>15.0</v>
      </c>
      <c r="D286" s="1" t="s">
        <v>2305</v>
      </c>
      <c r="F286" s="1" t="s">
        <v>2308</v>
      </c>
    </row>
    <row r="287">
      <c r="A287" s="1">
        <v>2.0220328E7</v>
      </c>
      <c r="B287" s="58" t="s">
        <v>322</v>
      </c>
      <c r="C287" s="1">
        <v>1.0</v>
      </c>
      <c r="D287" s="1" t="s">
        <v>2056</v>
      </c>
      <c r="F287" s="1" t="s">
        <v>2308</v>
      </c>
    </row>
    <row r="288">
      <c r="A288" s="1">
        <v>2.0220328E7</v>
      </c>
      <c r="B288" s="58" t="s">
        <v>322</v>
      </c>
      <c r="C288" s="1">
        <v>2.0</v>
      </c>
      <c r="D288" s="1" t="s">
        <v>2056</v>
      </c>
      <c r="F288" s="1" t="s">
        <v>2308</v>
      </c>
    </row>
    <row r="289">
      <c r="A289" s="1">
        <v>2.0220328E7</v>
      </c>
      <c r="B289" s="58" t="s">
        <v>322</v>
      </c>
      <c r="C289" s="1">
        <v>3.0</v>
      </c>
      <c r="D289" s="1" t="s">
        <v>2056</v>
      </c>
      <c r="F289" s="1" t="s">
        <v>2308</v>
      </c>
    </row>
    <row r="290">
      <c r="A290" s="1">
        <v>2.0220328E7</v>
      </c>
      <c r="B290" s="58" t="s">
        <v>322</v>
      </c>
      <c r="C290" s="1">
        <v>4.0</v>
      </c>
      <c r="D290" s="1" t="s">
        <v>2056</v>
      </c>
      <c r="F290" s="1" t="s">
        <v>2308</v>
      </c>
    </row>
    <row r="291">
      <c r="A291" s="1">
        <v>2.0220328E7</v>
      </c>
      <c r="B291" s="58" t="s">
        <v>322</v>
      </c>
      <c r="C291" s="1">
        <v>5.0</v>
      </c>
      <c r="D291" s="1" t="s">
        <v>2056</v>
      </c>
      <c r="F291" s="1" t="s">
        <v>2308</v>
      </c>
    </row>
    <row r="292">
      <c r="A292" s="1">
        <v>2.0220328E7</v>
      </c>
      <c r="B292" s="58" t="s">
        <v>322</v>
      </c>
      <c r="C292" s="1">
        <v>6.0</v>
      </c>
      <c r="D292" s="1" t="s">
        <v>2056</v>
      </c>
      <c r="F292" s="1" t="s">
        <v>2308</v>
      </c>
    </row>
    <row r="293">
      <c r="A293" s="1">
        <v>2.0220328E7</v>
      </c>
      <c r="B293" s="58" t="s">
        <v>322</v>
      </c>
      <c r="C293" s="1">
        <v>7.0</v>
      </c>
      <c r="D293" s="1" t="s">
        <v>2056</v>
      </c>
      <c r="F293" s="1" t="s">
        <v>2308</v>
      </c>
    </row>
    <row r="294">
      <c r="A294" s="1">
        <v>2.0220328E7</v>
      </c>
      <c r="B294" s="58" t="s">
        <v>322</v>
      </c>
      <c r="C294" s="1">
        <v>8.0</v>
      </c>
      <c r="D294" s="1" t="s">
        <v>2056</v>
      </c>
      <c r="F294" s="1" t="s">
        <v>2308</v>
      </c>
    </row>
    <row r="295">
      <c r="A295" s="1">
        <v>2.0220328E7</v>
      </c>
      <c r="B295" s="58" t="s">
        <v>322</v>
      </c>
      <c r="C295" s="1">
        <v>9.0</v>
      </c>
      <c r="D295" s="1" t="s">
        <v>2056</v>
      </c>
      <c r="F295" s="1" t="s">
        <v>2308</v>
      </c>
    </row>
    <row r="296">
      <c r="A296" s="1">
        <v>2.0220328E7</v>
      </c>
      <c r="B296" s="58" t="s">
        <v>322</v>
      </c>
      <c r="C296" s="1">
        <v>10.0</v>
      </c>
      <c r="D296" s="1" t="s">
        <v>2056</v>
      </c>
      <c r="F296" s="1" t="s">
        <v>2308</v>
      </c>
    </row>
    <row r="297">
      <c r="A297" s="1">
        <v>2.0220328E7</v>
      </c>
      <c r="B297" s="58" t="s">
        <v>322</v>
      </c>
      <c r="C297" s="1">
        <v>11.0</v>
      </c>
      <c r="D297" s="1" t="s">
        <v>2056</v>
      </c>
      <c r="F297" s="1" t="s">
        <v>2308</v>
      </c>
    </row>
    <row r="298">
      <c r="A298" s="1">
        <v>2.0220328E7</v>
      </c>
      <c r="B298" s="58" t="s">
        <v>322</v>
      </c>
      <c r="C298" s="1">
        <v>12.0</v>
      </c>
      <c r="D298" s="1" t="s">
        <v>2056</v>
      </c>
      <c r="F298" s="1" t="s">
        <v>2308</v>
      </c>
    </row>
    <row r="299">
      <c r="A299" s="1">
        <v>2.0220328E7</v>
      </c>
      <c r="B299" s="58" t="s">
        <v>322</v>
      </c>
      <c r="C299" s="1">
        <v>13.0</v>
      </c>
      <c r="D299" s="1" t="s">
        <v>2056</v>
      </c>
      <c r="F299" s="1" t="s">
        <v>2308</v>
      </c>
    </row>
    <row r="300">
      <c r="A300" s="1">
        <v>2.0220328E7</v>
      </c>
      <c r="B300" s="58" t="s">
        <v>322</v>
      </c>
      <c r="C300" s="1">
        <v>14.0</v>
      </c>
      <c r="D300" s="1" t="s">
        <v>2056</v>
      </c>
      <c r="F300" s="1" t="s">
        <v>2308</v>
      </c>
    </row>
    <row r="301">
      <c r="A301" s="1">
        <v>2.0220328E7</v>
      </c>
      <c r="B301" s="58" t="s">
        <v>322</v>
      </c>
      <c r="C301" s="1">
        <v>15.0</v>
      </c>
      <c r="D301" s="1" t="s">
        <v>2056</v>
      </c>
      <c r="F301" s="1" t="s">
        <v>2308</v>
      </c>
    </row>
    <row r="302">
      <c r="A302" s="1">
        <v>2.0220328E7</v>
      </c>
      <c r="B302" s="58" t="s">
        <v>2304</v>
      </c>
      <c r="C302" s="1">
        <v>1.0</v>
      </c>
      <c r="D302" s="1" t="s">
        <v>772</v>
      </c>
      <c r="F302" s="1" t="s">
        <v>2308</v>
      </c>
    </row>
    <row r="303">
      <c r="A303" s="1">
        <v>2.0220328E7</v>
      </c>
      <c r="B303" s="58" t="s">
        <v>2304</v>
      </c>
      <c r="C303" s="1">
        <v>2.0</v>
      </c>
      <c r="D303" s="1" t="s">
        <v>772</v>
      </c>
      <c r="F303" s="1" t="s">
        <v>2308</v>
      </c>
    </row>
    <row r="304">
      <c r="A304" s="1">
        <v>2.0220328E7</v>
      </c>
      <c r="B304" s="58" t="s">
        <v>2304</v>
      </c>
      <c r="C304" s="1">
        <v>3.0</v>
      </c>
      <c r="D304" s="1" t="s">
        <v>772</v>
      </c>
      <c r="F304" s="1" t="s">
        <v>2308</v>
      </c>
    </row>
    <row r="305">
      <c r="A305" s="1">
        <v>2.0220328E7</v>
      </c>
      <c r="B305" s="58" t="s">
        <v>2304</v>
      </c>
      <c r="C305" s="1">
        <v>4.0</v>
      </c>
      <c r="D305" s="1" t="s">
        <v>772</v>
      </c>
      <c r="F305" s="1" t="s">
        <v>2308</v>
      </c>
    </row>
    <row r="306">
      <c r="A306" s="1">
        <v>2.0220328E7</v>
      </c>
      <c r="B306" s="58" t="s">
        <v>2304</v>
      </c>
      <c r="C306" s="1">
        <v>5.0</v>
      </c>
      <c r="D306" s="1" t="s">
        <v>772</v>
      </c>
      <c r="F306" s="1" t="s">
        <v>2308</v>
      </c>
    </row>
    <row r="307">
      <c r="A307" s="1">
        <v>2.0220328E7</v>
      </c>
      <c r="B307" s="58" t="s">
        <v>2304</v>
      </c>
      <c r="C307" s="1">
        <v>6.0</v>
      </c>
      <c r="D307" s="1" t="s">
        <v>772</v>
      </c>
      <c r="F307" s="1" t="s">
        <v>2308</v>
      </c>
    </row>
    <row r="308">
      <c r="A308" s="1">
        <v>2.0220328E7</v>
      </c>
      <c r="B308" s="58" t="s">
        <v>2304</v>
      </c>
      <c r="C308" s="1">
        <v>7.0</v>
      </c>
      <c r="D308" s="1" t="s">
        <v>772</v>
      </c>
      <c r="F308" s="1" t="s">
        <v>2308</v>
      </c>
    </row>
    <row r="309">
      <c r="A309" s="1">
        <v>2.0220328E7</v>
      </c>
      <c r="B309" s="58" t="s">
        <v>2304</v>
      </c>
      <c r="C309" s="1">
        <v>8.0</v>
      </c>
      <c r="D309" s="1" t="s">
        <v>772</v>
      </c>
      <c r="F309" s="1" t="s">
        <v>2308</v>
      </c>
    </row>
    <row r="310">
      <c r="A310" s="1">
        <v>2.0220328E7</v>
      </c>
      <c r="B310" s="58" t="s">
        <v>2304</v>
      </c>
      <c r="C310" s="1">
        <v>9.0</v>
      </c>
      <c r="D310" s="1" t="s">
        <v>772</v>
      </c>
      <c r="F310" s="1" t="s">
        <v>2308</v>
      </c>
    </row>
    <row r="311">
      <c r="A311" s="1">
        <v>2.0220328E7</v>
      </c>
      <c r="B311" s="58" t="s">
        <v>2304</v>
      </c>
      <c r="C311" s="1">
        <v>10.0</v>
      </c>
      <c r="D311" s="1" t="s">
        <v>772</v>
      </c>
      <c r="F311" s="1" t="s">
        <v>2308</v>
      </c>
    </row>
    <row r="312">
      <c r="A312" s="1">
        <v>2.0220328E7</v>
      </c>
      <c r="B312" s="58" t="s">
        <v>2304</v>
      </c>
      <c r="C312" s="1">
        <v>11.0</v>
      </c>
      <c r="D312" s="1" t="s">
        <v>772</v>
      </c>
      <c r="F312" s="1" t="s">
        <v>2308</v>
      </c>
    </row>
    <row r="313">
      <c r="A313" s="1">
        <v>2.0220328E7</v>
      </c>
      <c r="B313" s="58" t="s">
        <v>2304</v>
      </c>
      <c r="C313" s="1">
        <v>12.0</v>
      </c>
      <c r="D313" s="1" t="s">
        <v>772</v>
      </c>
      <c r="F313" s="1" t="s">
        <v>2308</v>
      </c>
    </row>
    <row r="314">
      <c r="A314" s="1">
        <v>2.0220328E7</v>
      </c>
      <c r="B314" s="58" t="s">
        <v>2304</v>
      </c>
      <c r="C314" s="1">
        <v>13.0</v>
      </c>
      <c r="D314" s="1" t="s">
        <v>772</v>
      </c>
      <c r="F314" s="1" t="s">
        <v>2308</v>
      </c>
    </row>
    <row r="315">
      <c r="A315" s="1">
        <v>2.0220328E7</v>
      </c>
      <c r="B315" s="58" t="s">
        <v>2304</v>
      </c>
      <c r="C315" s="1">
        <v>14.0</v>
      </c>
      <c r="D315" s="1" t="s">
        <v>772</v>
      </c>
      <c r="F315" s="1" t="s">
        <v>2308</v>
      </c>
    </row>
    <row r="316">
      <c r="A316" s="1">
        <v>2.0220328E7</v>
      </c>
      <c r="B316" s="58" t="s">
        <v>2304</v>
      </c>
      <c r="C316" s="1">
        <v>15.0</v>
      </c>
      <c r="D316" s="1" t="s">
        <v>772</v>
      </c>
      <c r="F316" s="1" t="s">
        <v>2308</v>
      </c>
    </row>
    <row r="317">
      <c r="A317" s="1">
        <v>2.0220329E7</v>
      </c>
      <c r="B317" s="58" t="s">
        <v>2309</v>
      </c>
      <c r="C317" s="1">
        <v>1.0</v>
      </c>
      <c r="D317" s="1" t="s">
        <v>2303</v>
      </c>
      <c r="F317" s="1" t="s">
        <v>2308</v>
      </c>
    </row>
    <row r="318">
      <c r="A318" s="1">
        <v>2.0220329E7</v>
      </c>
      <c r="B318" s="58" t="s">
        <v>2309</v>
      </c>
      <c r="C318" s="1">
        <v>2.0</v>
      </c>
      <c r="D318" s="1" t="s">
        <v>2303</v>
      </c>
      <c r="F318" s="1" t="s">
        <v>2308</v>
      </c>
    </row>
    <row r="319">
      <c r="A319" s="1">
        <v>2.0220329E7</v>
      </c>
      <c r="B319" s="58" t="s">
        <v>2309</v>
      </c>
      <c r="C319" s="1">
        <v>3.0</v>
      </c>
      <c r="D319" s="1" t="s">
        <v>2303</v>
      </c>
      <c r="F319" s="1" t="s">
        <v>2308</v>
      </c>
    </row>
    <row r="320">
      <c r="A320" s="1">
        <v>2.0220329E7</v>
      </c>
      <c r="B320" s="58" t="s">
        <v>2309</v>
      </c>
      <c r="C320" s="1">
        <v>4.0</v>
      </c>
      <c r="D320" s="1" t="s">
        <v>2303</v>
      </c>
      <c r="F320" s="1" t="s">
        <v>2308</v>
      </c>
    </row>
    <row r="321">
      <c r="A321" s="1">
        <v>2.0220329E7</v>
      </c>
      <c r="B321" s="58" t="s">
        <v>2309</v>
      </c>
      <c r="C321" s="1">
        <v>5.0</v>
      </c>
      <c r="D321" s="1" t="s">
        <v>2303</v>
      </c>
      <c r="F321" s="1" t="s">
        <v>2308</v>
      </c>
    </row>
    <row r="322">
      <c r="A322" s="1">
        <v>2.0220329E7</v>
      </c>
      <c r="B322" s="58" t="s">
        <v>2309</v>
      </c>
      <c r="C322" s="1">
        <v>6.0</v>
      </c>
      <c r="D322" s="1" t="s">
        <v>2303</v>
      </c>
      <c r="F322" s="1" t="s">
        <v>2308</v>
      </c>
    </row>
    <row r="323">
      <c r="A323" s="1">
        <v>2.0220329E7</v>
      </c>
      <c r="B323" s="58" t="s">
        <v>2309</v>
      </c>
      <c r="C323" s="1">
        <v>7.0</v>
      </c>
      <c r="D323" s="1" t="s">
        <v>2303</v>
      </c>
      <c r="F323" s="1" t="s">
        <v>2308</v>
      </c>
    </row>
    <row r="324">
      <c r="A324" s="1">
        <v>2.0220329E7</v>
      </c>
      <c r="B324" s="58" t="s">
        <v>2309</v>
      </c>
      <c r="C324" s="1">
        <v>8.0</v>
      </c>
      <c r="D324" s="1" t="s">
        <v>2303</v>
      </c>
      <c r="F324" s="1" t="s">
        <v>2308</v>
      </c>
    </row>
    <row r="325">
      <c r="A325" s="1">
        <v>2.0220329E7</v>
      </c>
      <c r="B325" s="58" t="s">
        <v>2309</v>
      </c>
      <c r="C325" s="1">
        <v>9.0</v>
      </c>
      <c r="D325" s="1" t="s">
        <v>2303</v>
      </c>
      <c r="F325" s="1" t="s">
        <v>2308</v>
      </c>
    </row>
    <row r="326">
      <c r="A326" s="1">
        <v>2.0220329E7</v>
      </c>
      <c r="B326" s="58" t="s">
        <v>2309</v>
      </c>
      <c r="C326" s="1">
        <v>10.0</v>
      </c>
      <c r="D326" s="1" t="s">
        <v>2303</v>
      </c>
      <c r="F326" s="1" t="s">
        <v>2308</v>
      </c>
    </row>
    <row r="327">
      <c r="A327" s="1">
        <v>2.0220329E7</v>
      </c>
      <c r="B327" s="58" t="s">
        <v>2309</v>
      </c>
      <c r="C327" s="1">
        <v>11.0</v>
      </c>
      <c r="D327" s="1" t="s">
        <v>2303</v>
      </c>
      <c r="F327" s="1" t="s">
        <v>2308</v>
      </c>
    </row>
    <row r="328">
      <c r="A328" s="1">
        <v>2.0220329E7</v>
      </c>
      <c r="B328" s="58" t="s">
        <v>2309</v>
      </c>
      <c r="C328" s="1">
        <v>12.0</v>
      </c>
      <c r="D328" s="1" t="s">
        <v>2303</v>
      </c>
      <c r="F328" s="1" t="s">
        <v>2308</v>
      </c>
    </row>
    <row r="329">
      <c r="A329" s="1">
        <v>2.0220329E7</v>
      </c>
      <c r="B329" s="58" t="s">
        <v>2309</v>
      </c>
      <c r="C329" s="1">
        <v>13.0</v>
      </c>
      <c r="D329" s="1" t="s">
        <v>2303</v>
      </c>
      <c r="F329" s="1" t="s">
        <v>2308</v>
      </c>
    </row>
    <row r="330">
      <c r="A330" s="1">
        <v>2.0220329E7</v>
      </c>
      <c r="B330" s="58" t="s">
        <v>2309</v>
      </c>
      <c r="C330" s="1">
        <v>14.0</v>
      </c>
      <c r="D330" s="1" t="s">
        <v>2303</v>
      </c>
      <c r="F330" s="1" t="s">
        <v>2308</v>
      </c>
    </row>
    <row r="331">
      <c r="A331" s="1">
        <v>2.0220329E7</v>
      </c>
      <c r="B331" s="58" t="s">
        <v>2309</v>
      </c>
      <c r="C331" s="1">
        <v>15.0</v>
      </c>
      <c r="D331" s="1" t="s">
        <v>2303</v>
      </c>
      <c r="F331" s="1" t="s">
        <v>2308</v>
      </c>
    </row>
    <row r="332">
      <c r="A332" s="1">
        <v>2.0220329E7</v>
      </c>
      <c r="B332" s="58" t="s">
        <v>322</v>
      </c>
      <c r="C332" s="1">
        <v>1.0</v>
      </c>
      <c r="D332" s="1" t="s">
        <v>2056</v>
      </c>
      <c r="F332" s="1" t="s">
        <v>2308</v>
      </c>
    </row>
    <row r="333">
      <c r="A333" s="1">
        <v>2.0220329E7</v>
      </c>
      <c r="B333" s="58" t="s">
        <v>322</v>
      </c>
      <c r="C333" s="1">
        <v>2.0</v>
      </c>
      <c r="D333" s="1" t="s">
        <v>2056</v>
      </c>
      <c r="F333" s="1" t="s">
        <v>2308</v>
      </c>
    </row>
    <row r="334">
      <c r="A334" s="1">
        <v>2.0220329E7</v>
      </c>
      <c r="B334" s="58" t="s">
        <v>322</v>
      </c>
      <c r="C334" s="1">
        <v>3.0</v>
      </c>
      <c r="D334" s="1" t="s">
        <v>2056</v>
      </c>
      <c r="F334" s="1" t="s">
        <v>2308</v>
      </c>
    </row>
    <row r="335">
      <c r="A335" s="1">
        <v>2.0220329E7</v>
      </c>
      <c r="B335" s="58" t="s">
        <v>322</v>
      </c>
      <c r="C335" s="1">
        <v>4.0</v>
      </c>
      <c r="D335" s="1" t="s">
        <v>2056</v>
      </c>
      <c r="F335" s="1" t="s">
        <v>2308</v>
      </c>
    </row>
    <row r="336">
      <c r="A336" s="1">
        <v>2.0220329E7</v>
      </c>
      <c r="B336" s="58" t="s">
        <v>322</v>
      </c>
      <c r="C336" s="1">
        <v>5.0</v>
      </c>
      <c r="D336" s="1" t="s">
        <v>2056</v>
      </c>
      <c r="F336" s="1" t="s">
        <v>2308</v>
      </c>
    </row>
    <row r="337">
      <c r="A337" s="1">
        <v>2.0220329E7</v>
      </c>
      <c r="B337" s="58" t="s">
        <v>322</v>
      </c>
      <c r="C337" s="1">
        <v>6.0</v>
      </c>
      <c r="D337" s="1" t="s">
        <v>2056</v>
      </c>
      <c r="F337" s="1" t="s">
        <v>2308</v>
      </c>
    </row>
    <row r="338">
      <c r="A338" s="1">
        <v>2.0220329E7</v>
      </c>
      <c r="B338" s="58" t="s">
        <v>322</v>
      </c>
      <c r="C338" s="1">
        <v>7.0</v>
      </c>
      <c r="D338" s="1" t="s">
        <v>2056</v>
      </c>
      <c r="F338" s="1" t="s">
        <v>2308</v>
      </c>
    </row>
    <row r="339">
      <c r="A339" s="1">
        <v>2.0220329E7</v>
      </c>
      <c r="B339" s="58" t="s">
        <v>322</v>
      </c>
      <c r="C339" s="1">
        <v>8.0</v>
      </c>
      <c r="D339" s="1" t="s">
        <v>2056</v>
      </c>
      <c r="F339" s="1" t="s">
        <v>2308</v>
      </c>
    </row>
    <row r="340">
      <c r="A340" s="1">
        <v>2.0220329E7</v>
      </c>
      <c r="B340" s="58" t="s">
        <v>322</v>
      </c>
      <c r="C340" s="1">
        <v>9.0</v>
      </c>
      <c r="D340" s="1" t="s">
        <v>2056</v>
      </c>
      <c r="F340" s="1" t="s">
        <v>2308</v>
      </c>
    </row>
    <row r="341">
      <c r="A341" s="1">
        <v>2.0220329E7</v>
      </c>
      <c r="B341" s="58" t="s">
        <v>322</v>
      </c>
      <c r="C341" s="1">
        <v>10.0</v>
      </c>
      <c r="D341" s="1" t="s">
        <v>2056</v>
      </c>
      <c r="F341" s="1" t="s">
        <v>2308</v>
      </c>
    </row>
    <row r="342">
      <c r="A342" s="1">
        <v>2.0220329E7</v>
      </c>
      <c r="B342" s="58" t="s">
        <v>322</v>
      </c>
      <c r="C342" s="1">
        <v>11.0</v>
      </c>
      <c r="D342" s="1" t="s">
        <v>2056</v>
      </c>
      <c r="F342" s="1" t="s">
        <v>2308</v>
      </c>
    </row>
    <row r="343">
      <c r="A343" s="1">
        <v>2.0220329E7</v>
      </c>
      <c r="B343" s="58" t="s">
        <v>322</v>
      </c>
      <c r="C343" s="1">
        <v>12.0</v>
      </c>
      <c r="D343" s="1" t="s">
        <v>2056</v>
      </c>
      <c r="F343" s="1" t="s">
        <v>2308</v>
      </c>
    </row>
    <row r="344">
      <c r="A344" s="1">
        <v>2.0220329E7</v>
      </c>
      <c r="B344" s="58" t="s">
        <v>322</v>
      </c>
      <c r="C344" s="1">
        <v>13.0</v>
      </c>
      <c r="D344" s="1" t="s">
        <v>2056</v>
      </c>
      <c r="F344" s="1" t="s">
        <v>2308</v>
      </c>
    </row>
    <row r="345">
      <c r="A345" s="1">
        <v>2.0220329E7</v>
      </c>
      <c r="B345" s="58" t="s">
        <v>322</v>
      </c>
      <c r="C345" s="1">
        <v>14.0</v>
      </c>
      <c r="D345" s="1" t="s">
        <v>2056</v>
      </c>
      <c r="F345" s="1" t="s">
        <v>2308</v>
      </c>
    </row>
    <row r="346">
      <c r="A346" s="1">
        <v>2.0220329E7</v>
      </c>
      <c r="B346" s="58" t="s">
        <v>322</v>
      </c>
      <c r="C346" s="1">
        <v>15.0</v>
      </c>
      <c r="D346" s="1" t="s">
        <v>2056</v>
      </c>
      <c r="F346" s="1" t="s">
        <v>2308</v>
      </c>
    </row>
    <row r="347">
      <c r="A347" s="1">
        <v>2.0220329E7</v>
      </c>
      <c r="B347" s="58" t="s">
        <v>2304</v>
      </c>
      <c r="C347" s="1">
        <v>1.0</v>
      </c>
      <c r="D347" s="1" t="s">
        <v>772</v>
      </c>
      <c r="F347" s="1" t="s">
        <v>2308</v>
      </c>
    </row>
    <row r="348">
      <c r="A348" s="1">
        <v>2.0220329E7</v>
      </c>
      <c r="B348" s="58" t="s">
        <v>2304</v>
      </c>
      <c r="C348" s="1">
        <v>2.0</v>
      </c>
      <c r="D348" s="1" t="s">
        <v>772</v>
      </c>
      <c r="F348" s="1" t="s">
        <v>2308</v>
      </c>
    </row>
    <row r="349">
      <c r="A349" s="1">
        <v>2.0220329E7</v>
      </c>
      <c r="B349" s="58" t="s">
        <v>2304</v>
      </c>
      <c r="C349" s="1">
        <v>3.0</v>
      </c>
      <c r="D349" s="1" t="s">
        <v>772</v>
      </c>
      <c r="F349" s="1" t="s">
        <v>2308</v>
      </c>
    </row>
    <row r="350">
      <c r="A350" s="1">
        <v>2.0220329E7</v>
      </c>
      <c r="B350" s="58" t="s">
        <v>2304</v>
      </c>
      <c r="C350" s="1">
        <v>4.0</v>
      </c>
      <c r="D350" s="1" t="s">
        <v>772</v>
      </c>
      <c r="F350" s="1" t="s">
        <v>2308</v>
      </c>
    </row>
    <row r="351">
      <c r="A351" s="1">
        <v>2.0220329E7</v>
      </c>
      <c r="B351" s="58" t="s">
        <v>2304</v>
      </c>
      <c r="C351" s="1">
        <v>5.0</v>
      </c>
      <c r="D351" s="1" t="s">
        <v>772</v>
      </c>
      <c r="F351" s="1" t="s">
        <v>2308</v>
      </c>
    </row>
    <row r="352">
      <c r="A352" s="1">
        <v>2.0220329E7</v>
      </c>
      <c r="B352" s="58" t="s">
        <v>2304</v>
      </c>
      <c r="C352" s="1">
        <v>6.0</v>
      </c>
      <c r="D352" s="1" t="s">
        <v>772</v>
      </c>
      <c r="F352" s="1" t="s">
        <v>2308</v>
      </c>
    </row>
    <row r="353">
      <c r="A353" s="1">
        <v>2.0220329E7</v>
      </c>
      <c r="B353" s="58" t="s">
        <v>2304</v>
      </c>
      <c r="C353" s="1">
        <v>7.0</v>
      </c>
      <c r="D353" s="1" t="s">
        <v>772</v>
      </c>
      <c r="F353" s="1" t="s">
        <v>2308</v>
      </c>
    </row>
    <row r="354">
      <c r="A354" s="1">
        <v>2.0220329E7</v>
      </c>
      <c r="B354" s="58" t="s">
        <v>2304</v>
      </c>
      <c r="C354" s="1">
        <v>8.0</v>
      </c>
      <c r="D354" s="1" t="s">
        <v>772</v>
      </c>
      <c r="F354" s="1" t="s">
        <v>2308</v>
      </c>
    </row>
    <row r="355">
      <c r="A355" s="1">
        <v>2.0220329E7</v>
      </c>
      <c r="B355" s="58" t="s">
        <v>2304</v>
      </c>
      <c r="C355" s="1">
        <v>9.0</v>
      </c>
      <c r="D355" s="1" t="s">
        <v>772</v>
      </c>
      <c r="F355" s="1" t="s">
        <v>2308</v>
      </c>
    </row>
    <row r="356">
      <c r="A356" s="1">
        <v>2.0220329E7</v>
      </c>
      <c r="B356" s="58" t="s">
        <v>2304</v>
      </c>
      <c r="C356" s="1">
        <v>10.0</v>
      </c>
      <c r="D356" s="1" t="s">
        <v>772</v>
      </c>
      <c r="F356" s="1" t="s">
        <v>2308</v>
      </c>
    </row>
    <row r="357">
      <c r="A357" s="1">
        <v>2.0220329E7</v>
      </c>
      <c r="B357" s="58" t="s">
        <v>2304</v>
      </c>
      <c r="C357" s="1">
        <v>11.0</v>
      </c>
      <c r="D357" s="1" t="s">
        <v>772</v>
      </c>
      <c r="F357" s="1" t="s">
        <v>2308</v>
      </c>
    </row>
    <row r="358">
      <c r="A358" s="1">
        <v>2.0220329E7</v>
      </c>
      <c r="B358" s="58" t="s">
        <v>2304</v>
      </c>
      <c r="C358" s="1">
        <v>12.0</v>
      </c>
      <c r="D358" s="1" t="s">
        <v>772</v>
      </c>
      <c r="F358" s="1" t="s">
        <v>2308</v>
      </c>
    </row>
    <row r="359">
      <c r="A359" s="1">
        <v>2.0220329E7</v>
      </c>
      <c r="B359" s="58" t="s">
        <v>2304</v>
      </c>
      <c r="C359" s="1">
        <v>13.0</v>
      </c>
      <c r="D359" s="1" t="s">
        <v>772</v>
      </c>
      <c r="F359" s="1" t="s">
        <v>2308</v>
      </c>
    </row>
    <row r="360">
      <c r="A360" s="1">
        <v>2.0220329E7</v>
      </c>
      <c r="B360" s="58" t="s">
        <v>2304</v>
      </c>
      <c r="C360" s="1">
        <v>14.0</v>
      </c>
      <c r="D360" s="1" t="s">
        <v>772</v>
      </c>
      <c r="F360" s="1" t="s">
        <v>2308</v>
      </c>
    </row>
    <row r="361">
      <c r="A361" s="1">
        <v>2.0220329E7</v>
      </c>
      <c r="B361" s="58" t="s">
        <v>2304</v>
      </c>
      <c r="C361" s="1">
        <v>15.0</v>
      </c>
      <c r="D361" s="1" t="s">
        <v>772</v>
      </c>
      <c r="F361" s="1" t="s">
        <v>2308</v>
      </c>
    </row>
    <row r="362">
      <c r="A362" s="1">
        <v>2.022033E7</v>
      </c>
      <c r="B362" s="58" t="s">
        <v>2309</v>
      </c>
      <c r="C362" s="1">
        <v>1.0</v>
      </c>
      <c r="D362" s="1" t="s">
        <v>2303</v>
      </c>
      <c r="F362" s="1" t="s">
        <v>2308</v>
      </c>
    </row>
    <row r="363">
      <c r="A363" s="1">
        <v>2.022033E7</v>
      </c>
      <c r="B363" s="58" t="s">
        <v>2309</v>
      </c>
      <c r="C363" s="1">
        <v>2.0</v>
      </c>
      <c r="D363" s="1" t="s">
        <v>2303</v>
      </c>
      <c r="F363" s="1" t="s">
        <v>2308</v>
      </c>
    </row>
    <row r="364">
      <c r="A364" s="1">
        <v>2.022033E7</v>
      </c>
      <c r="B364" s="58" t="s">
        <v>2309</v>
      </c>
      <c r="C364" s="1">
        <v>3.0</v>
      </c>
      <c r="D364" s="1" t="s">
        <v>2303</v>
      </c>
      <c r="F364" s="1" t="s">
        <v>2308</v>
      </c>
    </row>
    <row r="365">
      <c r="A365" s="1">
        <v>2.022033E7</v>
      </c>
      <c r="B365" s="58" t="s">
        <v>2309</v>
      </c>
      <c r="C365" s="1">
        <v>4.0</v>
      </c>
      <c r="D365" s="1" t="s">
        <v>2303</v>
      </c>
      <c r="F365" s="1" t="s">
        <v>2308</v>
      </c>
    </row>
    <row r="366">
      <c r="A366" s="1">
        <v>2.022033E7</v>
      </c>
      <c r="B366" s="58" t="s">
        <v>2309</v>
      </c>
      <c r="C366" s="1">
        <v>5.0</v>
      </c>
      <c r="D366" s="1" t="s">
        <v>2303</v>
      </c>
      <c r="F366" s="1" t="s">
        <v>2308</v>
      </c>
    </row>
    <row r="367">
      <c r="A367" s="1">
        <v>2.022033E7</v>
      </c>
      <c r="B367" s="58" t="s">
        <v>2309</v>
      </c>
      <c r="C367" s="1">
        <v>6.0</v>
      </c>
      <c r="D367" s="1" t="s">
        <v>2303</v>
      </c>
      <c r="F367" s="1" t="s">
        <v>2308</v>
      </c>
    </row>
    <row r="368">
      <c r="A368" s="1">
        <v>2.022033E7</v>
      </c>
      <c r="B368" s="58" t="s">
        <v>2309</v>
      </c>
      <c r="C368" s="1">
        <v>7.0</v>
      </c>
      <c r="D368" s="1" t="s">
        <v>2303</v>
      </c>
      <c r="F368" s="1" t="s">
        <v>2308</v>
      </c>
    </row>
    <row r="369">
      <c r="A369" s="1">
        <v>2.022033E7</v>
      </c>
      <c r="B369" s="58" t="s">
        <v>2309</v>
      </c>
      <c r="C369" s="1">
        <v>8.0</v>
      </c>
      <c r="D369" s="1" t="s">
        <v>2303</v>
      </c>
      <c r="F369" s="1" t="s">
        <v>2308</v>
      </c>
    </row>
    <row r="370">
      <c r="A370" s="1">
        <v>2.022033E7</v>
      </c>
      <c r="B370" s="58" t="s">
        <v>2309</v>
      </c>
      <c r="C370" s="1">
        <v>9.0</v>
      </c>
      <c r="D370" s="1" t="s">
        <v>2303</v>
      </c>
      <c r="F370" s="1" t="s">
        <v>2308</v>
      </c>
    </row>
    <row r="371">
      <c r="A371" s="1">
        <v>2.022033E7</v>
      </c>
      <c r="B371" s="58" t="s">
        <v>2309</v>
      </c>
      <c r="C371" s="1">
        <v>10.0</v>
      </c>
      <c r="D371" s="1" t="s">
        <v>2303</v>
      </c>
      <c r="F371" s="1" t="s">
        <v>2308</v>
      </c>
    </row>
    <row r="372">
      <c r="A372" s="1">
        <v>2.022033E7</v>
      </c>
      <c r="B372" s="58" t="s">
        <v>2309</v>
      </c>
      <c r="C372" s="1">
        <v>11.0</v>
      </c>
      <c r="D372" s="1" t="s">
        <v>2303</v>
      </c>
      <c r="F372" s="1" t="s">
        <v>2308</v>
      </c>
    </row>
    <row r="373">
      <c r="A373" s="1">
        <v>2.022033E7</v>
      </c>
      <c r="B373" s="58" t="s">
        <v>2309</v>
      </c>
      <c r="C373" s="1">
        <v>12.0</v>
      </c>
      <c r="D373" s="1" t="s">
        <v>2303</v>
      </c>
      <c r="F373" s="1" t="s">
        <v>2308</v>
      </c>
    </row>
    <row r="374">
      <c r="A374" s="1">
        <v>2.022033E7</v>
      </c>
      <c r="B374" s="58" t="s">
        <v>2309</v>
      </c>
      <c r="C374" s="1">
        <v>13.0</v>
      </c>
      <c r="D374" s="1" t="s">
        <v>2303</v>
      </c>
      <c r="F374" s="1" t="s">
        <v>2308</v>
      </c>
    </row>
    <row r="375">
      <c r="A375" s="1">
        <v>2.022033E7</v>
      </c>
      <c r="B375" s="58" t="s">
        <v>2309</v>
      </c>
      <c r="C375" s="1">
        <v>14.0</v>
      </c>
      <c r="D375" s="1" t="s">
        <v>2303</v>
      </c>
      <c r="F375" s="1" t="s">
        <v>2308</v>
      </c>
    </row>
    <row r="376">
      <c r="A376" s="1">
        <v>2.022033E7</v>
      </c>
      <c r="B376" s="58" t="s">
        <v>2309</v>
      </c>
      <c r="C376" s="1">
        <v>15.0</v>
      </c>
      <c r="D376" s="1" t="s">
        <v>2303</v>
      </c>
      <c r="F376" s="1" t="s">
        <v>2308</v>
      </c>
    </row>
    <row r="377">
      <c r="A377" s="1">
        <v>2.0220331E7</v>
      </c>
      <c r="B377" s="58" t="s">
        <v>322</v>
      </c>
      <c r="C377" s="1">
        <v>1.0</v>
      </c>
      <c r="D377" s="1" t="s">
        <v>2056</v>
      </c>
      <c r="F377" s="1" t="s">
        <v>2308</v>
      </c>
    </row>
    <row r="378">
      <c r="A378" s="1">
        <v>2.0220331E7</v>
      </c>
      <c r="B378" s="58" t="s">
        <v>322</v>
      </c>
      <c r="C378" s="1">
        <v>2.0</v>
      </c>
      <c r="D378" s="1" t="s">
        <v>2056</v>
      </c>
      <c r="F378" s="1" t="s">
        <v>2308</v>
      </c>
    </row>
    <row r="379">
      <c r="A379" s="1">
        <v>2.0220331E7</v>
      </c>
      <c r="B379" s="58" t="s">
        <v>322</v>
      </c>
      <c r="C379" s="1">
        <v>3.0</v>
      </c>
      <c r="D379" s="1" t="s">
        <v>2056</v>
      </c>
      <c r="F379" s="1" t="s">
        <v>2308</v>
      </c>
    </row>
    <row r="380">
      <c r="A380" s="1">
        <v>2.0220331E7</v>
      </c>
      <c r="B380" s="58" t="s">
        <v>322</v>
      </c>
      <c r="C380" s="1">
        <v>4.0</v>
      </c>
      <c r="D380" s="1" t="s">
        <v>2056</v>
      </c>
      <c r="F380" s="1" t="s">
        <v>2308</v>
      </c>
    </row>
    <row r="381">
      <c r="A381" s="1">
        <v>2.0220331E7</v>
      </c>
      <c r="B381" s="58" t="s">
        <v>322</v>
      </c>
      <c r="C381" s="1">
        <v>5.0</v>
      </c>
      <c r="D381" s="1" t="s">
        <v>2056</v>
      </c>
      <c r="F381" s="1" t="s">
        <v>2308</v>
      </c>
    </row>
    <row r="382">
      <c r="A382" s="1">
        <v>2.0220331E7</v>
      </c>
      <c r="B382" s="58" t="s">
        <v>322</v>
      </c>
      <c r="C382" s="1">
        <v>6.0</v>
      </c>
      <c r="D382" s="1" t="s">
        <v>2056</v>
      </c>
      <c r="F382" s="1" t="s">
        <v>2308</v>
      </c>
    </row>
    <row r="383">
      <c r="A383" s="1">
        <v>2.0220331E7</v>
      </c>
      <c r="B383" s="58" t="s">
        <v>322</v>
      </c>
      <c r="C383" s="1">
        <v>7.0</v>
      </c>
      <c r="D383" s="1" t="s">
        <v>2056</v>
      </c>
      <c r="F383" s="1" t="s">
        <v>2308</v>
      </c>
    </row>
    <row r="384">
      <c r="A384" s="1">
        <v>2.0220331E7</v>
      </c>
      <c r="B384" s="58" t="s">
        <v>322</v>
      </c>
      <c r="C384" s="1">
        <v>8.0</v>
      </c>
      <c r="D384" s="1" t="s">
        <v>2056</v>
      </c>
      <c r="F384" s="1" t="s">
        <v>2308</v>
      </c>
    </row>
    <row r="385">
      <c r="A385" s="1">
        <v>2.0220331E7</v>
      </c>
      <c r="B385" s="58" t="s">
        <v>322</v>
      </c>
      <c r="C385" s="1">
        <v>9.0</v>
      </c>
      <c r="D385" s="1" t="s">
        <v>2056</v>
      </c>
      <c r="F385" s="1" t="s">
        <v>2308</v>
      </c>
    </row>
    <row r="386">
      <c r="A386" s="1">
        <v>2.0220331E7</v>
      </c>
      <c r="B386" s="58" t="s">
        <v>322</v>
      </c>
      <c r="C386" s="1">
        <v>10.0</v>
      </c>
      <c r="D386" s="1" t="s">
        <v>2056</v>
      </c>
      <c r="F386" s="1" t="s">
        <v>2308</v>
      </c>
    </row>
    <row r="387">
      <c r="A387" s="1">
        <v>2.0220331E7</v>
      </c>
      <c r="B387" s="58" t="s">
        <v>322</v>
      </c>
      <c r="C387" s="1">
        <v>11.0</v>
      </c>
      <c r="D387" s="1" t="s">
        <v>2056</v>
      </c>
      <c r="F387" s="1" t="s">
        <v>2308</v>
      </c>
    </row>
    <row r="388">
      <c r="A388" s="1">
        <v>2.0220331E7</v>
      </c>
      <c r="B388" s="58" t="s">
        <v>322</v>
      </c>
      <c r="C388" s="1">
        <v>12.0</v>
      </c>
      <c r="D388" s="1" t="s">
        <v>2056</v>
      </c>
      <c r="F388" s="1" t="s">
        <v>2308</v>
      </c>
    </row>
    <row r="389">
      <c r="A389" s="1">
        <v>2.0220331E7</v>
      </c>
      <c r="B389" s="58" t="s">
        <v>322</v>
      </c>
      <c r="C389" s="1">
        <v>13.0</v>
      </c>
      <c r="D389" s="1" t="s">
        <v>2056</v>
      </c>
      <c r="F389" s="1" t="s">
        <v>2308</v>
      </c>
    </row>
    <row r="390">
      <c r="A390" s="1">
        <v>2.0220331E7</v>
      </c>
      <c r="B390" s="58" t="s">
        <v>322</v>
      </c>
      <c r="C390" s="1">
        <v>14.0</v>
      </c>
      <c r="D390" s="1" t="s">
        <v>2056</v>
      </c>
      <c r="F390" s="1" t="s">
        <v>2308</v>
      </c>
    </row>
    <row r="391">
      <c r="A391" s="1">
        <v>2.0220331E7</v>
      </c>
      <c r="B391" s="58" t="s">
        <v>322</v>
      </c>
      <c r="C391" s="1">
        <v>15.0</v>
      </c>
      <c r="D391" s="1" t="s">
        <v>2056</v>
      </c>
      <c r="F391" s="1" t="s">
        <v>2308</v>
      </c>
    </row>
    <row r="392">
      <c r="A392" s="1">
        <v>2.0220331E7</v>
      </c>
      <c r="B392" s="58" t="s">
        <v>2304</v>
      </c>
      <c r="C392" s="1">
        <v>1.0</v>
      </c>
      <c r="D392" s="1" t="s">
        <v>772</v>
      </c>
      <c r="F392" s="1" t="s">
        <v>2308</v>
      </c>
    </row>
    <row r="393">
      <c r="A393" s="1">
        <v>2.0220331E7</v>
      </c>
      <c r="B393" s="58" t="s">
        <v>2304</v>
      </c>
      <c r="C393" s="1">
        <v>2.0</v>
      </c>
      <c r="D393" s="1" t="s">
        <v>772</v>
      </c>
      <c r="F393" s="1" t="s">
        <v>2308</v>
      </c>
    </row>
    <row r="394">
      <c r="A394" s="1">
        <v>2.0220331E7</v>
      </c>
      <c r="B394" s="58" t="s">
        <v>2304</v>
      </c>
      <c r="C394" s="1">
        <v>3.0</v>
      </c>
      <c r="D394" s="1" t="s">
        <v>772</v>
      </c>
      <c r="F394" s="1" t="s">
        <v>2308</v>
      </c>
    </row>
    <row r="395">
      <c r="A395" s="1">
        <v>2.0220331E7</v>
      </c>
      <c r="B395" s="58" t="s">
        <v>2304</v>
      </c>
      <c r="C395" s="1">
        <v>4.0</v>
      </c>
      <c r="D395" s="1" t="s">
        <v>772</v>
      </c>
      <c r="F395" s="1" t="s">
        <v>2308</v>
      </c>
    </row>
    <row r="396">
      <c r="A396" s="1">
        <v>2.0220331E7</v>
      </c>
      <c r="B396" s="58" t="s">
        <v>2304</v>
      </c>
      <c r="C396" s="1">
        <v>5.0</v>
      </c>
      <c r="D396" s="1" t="s">
        <v>772</v>
      </c>
      <c r="F396" s="1" t="s">
        <v>2308</v>
      </c>
    </row>
    <row r="397">
      <c r="A397" s="1">
        <v>2.0220331E7</v>
      </c>
      <c r="B397" s="58" t="s">
        <v>2304</v>
      </c>
      <c r="C397" s="1">
        <v>6.0</v>
      </c>
      <c r="D397" s="1" t="s">
        <v>772</v>
      </c>
      <c r="F397" s="1" t="s">
        <v>2308</v>
      </c>
    </row>
    <row r="398">
      <c r="A398" s="1">
        <v>2.0220331E7</v>
      </c>
      <c r="B398" s="58" t="s">
        <v>2304</v>
      </c>
      <c r="C398" s="1">
        <v>7.0</v>
      </c>
      <c r="D398" s="1" t="s">
        <v>772</v>
      </c>
      <c r="F398" s="1" t="s">
        <v>2308</v>
      </c>
    </row>
    <row r="399">
      <c r="A399" s="1">
        <v>2.0220331E7</v>
      </c>
      <c r="B399" s="58" t="s">
        <v>2304</v>
      </c>
      <c r="C399" s="1">
        <v>8.0</v>
      </c>
      <c r="D399" s="1" t="s">
        <v>772</v>
      </c>
      <c r="F399" s="1" t="s">
        <v>2308</v>
      </c>
    </row>
    <row r="400">
      <c r="A400" s="1">
        <v>2.0220331E7</v>
      </c>
      <c r="B400" s="58" t="s">
        <v>2304</v>
      </c>
      <c r="C400" s="1">
        <v>9.0</v>
      </c>
      <c r="D400" s="1" t="s">
        <v>772</v>
      </c>
      <c r="F400" s="1" t="s">
        <v>2308</v>
      </c>
    </row>
    <row r="401">
      <c r="A401" s="1">
        <v>2.0220331E7</v>
      </c>
      <c r="B401" s="58" t="s">
        <v>2304</v>
      </c>
      <c r="C401" s="1">
        <v>10.0</v>
      </c>
      <c r="D401" s="1" t="s">
        <v>772</v>
      </c>
      <c r="F401" s="1" t="s">
        <v>2308</v>
      </c>
    </row>
    <row r="402">
      <c r="A402" s="1">
        <v>2.0220331E7</v>
      </c>
      <c r="B402" s="58" t="s">
        <v>2304</v>
      </c>
      <c r="C402" s="1">
        <v>11.0</v>
      </c>
      <c r="D402" s="1" t="s">
        <v>772</v>
      </c>
      <c r="F402" s="1" t="s">
        <v>2308</v>
      </c>
    </row>
    <row r="403">
      <c r="A403" s="1">
        <v>2.0220331E7</v>
      </c>
      <c r="B403" s="58" t="s">
        <v>2304</v>
      </c>
      <c r="C403" s="1">
        <v>12.0</v>
      </c>
      <c r="D403" s="1" t="s">
        <v>772</v>
      </c>
      <c r="F403" s="1" t="s">
        <v>2308</v>
      </c>
    </row>
    <row r="404">
      <c r="A404" s="1">
        <v>2.0220331E7</v>
      </c>
      <c r="B404" s="58" t="s">
        <v>2304</v>
      </c>
      <c r="C404" s="1">
        <v>13.0</v>
      </c>
      <c r="D404" s="1" t="s">
        <v>772</v>
      </c>
      <c r="F404" s="1" t="s">
        <v>2308</v>
      </c>
    </row>
    <row r="405">
      <c r="A405" s="1">
        <v>2.0220331E7</v>
      </c>
      <c r="B405" s="58" t="s">
        <v>2304</v>
      </c>
      <c r="C405" s="1">
        <v>14.0</v>
      </c>
      <c r="D405" s="1" t="s">
        <v>772</v>
      </c>
      <c r="F405" s="1" t="s">
        <v>2308</v>
      </c>
    </row>
    <row r="406">
      <c r="A406" s="1">
        <v>2.0220331E7</v>
      </c>
      <c r="B406" s="58" t="s">
        <v>2304</v>
      </c>
      <c r="C406" s="1">
        <v>15.0</v>
      </c>
      <c r="D406" s="1" t="s">
        <v>772</v>
      </c>
      <c r="F406" s="1" t="s">
        <v>2308</v>
      </c>
    </row>
    <row r="407">
      <c r="A407" s="1">
        <v>2.0220401E7</v>
      </c>
      <c r="B407" s="58" t="s">
        <v>2309</v>
      </c>
      <c r="C407" s="1">
        <v>1.0</v>
      </c>
      <c r="D407" s="1" t="s">
        <v>2303</v>
      </c>
      <c r="F407" s="1" t="s">
        <v>2308</v>
      </c>
    </row>
    <row r="408">
      <c r="A408" s="1">
        <v>2.0220401E7</v>
      </c>
      <c r="B408" s="58" t="s">
        <v>2309</v>
      </c>
      <c r="C408" s="1">
        <v>2.0</v>
      </c>
      <c r="D408" s="1" t="s">
        <v>2303</v>
      </c>
      <c r="F408" s="1" t="s">
        <v>2308</v>
      </c>
    </row>
    <row r="409">
      <c r="A409" s="1">
        <v>2.0220401E7</v>
      </c>
      <c r="B409" s="58" t="s">
        <v>2309</v>
      </c>
      <c r="C409" s="1">
        <v>3.0</v>
      </c>
      <c r="D409" s="1" t="s">
        <v>2303</v>
      </c>
      <c r="F409" s="1" t="s">
        <v>2308</v>
      </c>
    </row>
    <row r="410">
      <c r="A410" s="1">
        <v>2.0220401E7</v>
      </c>
      <c r="B410" s="58" t="s">
        <v>2309</v>
      </c>
      <c r="C410" s="1">
        <v>4.0</v>
      </c>
      <c r="D410" s="1" t="s">
        <v>2303</v>
      </c>
      <c r="F410" s="1" t="s">
        <v>2308</v>
      </c>
    </row>
    <row r="411">
      <c r="A411" s="1">
        <v>2.0220401E7</v>
      </c>
      <c r="B411" s="58" t="s">
        <v>2309</v>
      </c>
      <c r="C411" s="1">
        <v>5.0</v>
      </c>
      <c r="D411" s="1" t="s">
        <v>2303</v>
      </c>
      <c r="F411" s="1" t="s">
        <v>2308</v>
      </c>
    </row>
    <row r="412">
      <c r="A412" s="1">
        <v>2.0220401E7</v>
      </c>
      <c r="B412" s="58" t="s">
        <v>2309</v>
      </c>
      <c r="C412" s="1">
        <v>6.0</v>
      </c>
      <c r="D412" s="1" t="s">
        <v>2303</v>
      </c>
      <c r="F412" s="1" t="s">
        <v>2308</v>
      </c>
    </row>
    <row r="413">
      <c r="A413" s="1">
        <v>2.0220401E7</v>
      </c>
      <c r="B413" s="58" t="s">
        <v>2309</v>
      </c>
      <c r="C413" s="1">
        <v>7.0</v>
      </c>
      <c r="D413" s="1" t="s">
        <v>2303</v>
      </c>
      <c r="F413" s="1" t="s">
        <v>2308</v>
      </c>
    </row>
    <row r="414">
      <c r="A414" s="1">
        <v>2.0220401E7</v>
      </c>
      <c r="B414" s="58" t="s">
        <v>2309</v>
      </c>
      <c r="C414" s="1">
        <v>8.0</v>
      </c>
      <c r="D414" s="1" t="s">
        <v>2303</v>
      </c>
      <c r="F414" s="1" t="s">
        <v>2308</v>
      </c>
    </row>
    <row r="415">
      <c r="A415" s="1">
        <v>2.0220401E7</v>
      </c>
      <c r="B415" s="58" t="s">
        <v>2309</v>
      </c>
      <c r="C415" s="1">
        <v>9.0</v>
      </c>
      <c r="D415" s="1" t="s">
        <v>2303</v>
      </c>
      <c r="F415" s="1" t="s">
        <v>2308</v>
      </c>
    </row>
    <row r="416">
      <c r="A416" s="1">
        <v>2.0220401E7</v>
      </c>
      <c r="B416" s="58" t="s">
        <v>2309</v>
      </c>
      <c r="C416" s="1">
        <v>10.0</v>
      </c>
      <c r="D416" s="1" t="s">
        <v>2303</v>
      </c>
      <c r="F416" s="1" t="s">
        <v>2308</v>
      </c>
    </row>
    <row r="417">
      <c r="A417" s="1">
        <v>2.0220401E7</v>
      </c>
      <c r="B417" s="58" t="s">
        <v>2309</v>
      </c>
      <c r="C417" s="1">
        <v>11.0</v>
      </c>
      <c r="D417" s="1" t="s">
        <v>2303</v>
      </c>
      <c r="F417" s="1" t="s">
        <v>2308</v>
      </c>
    </row>
    <row r="418">
      <c r="A418" s="1">
        <v>2.0220401E7</v>
      </c>
      <c r="B418" s="58" t="s">
        <v>2309</v>
      </c>
      <c r="C418" s="1">
        <v>12.0</v>
      </c>
      <c r="D418" s="1" t="s">
        <v>2303</v>
      </c>
      <c r="F418" s="1" t="s">
        <v>2308</v>
      </c>
    </row>
    <row r="419">
      <c r="A419" s="1">
        <v>2.0220401E7</v>
      </c>
      <c r="B419" s="58" t="s">
        <v>2309</v>
      </c>
      <c r="C419" s="1">
        <v>13.0</v>
      </c>
      <c r="D419" s="1" t="s">
        <v>2303</v>
      </c>
      <c r="F419" s="1" t="s">
        <v>2308</v>
      </c>
    </row>
    <row r="420">
      <c r="A420" s="1">
        <v>2.0220401E7</v>
      </c>
      <c r="B420" s="58" t="s">
        <v>2309</v>
      </c>
      <c r="C420" s="1">
        <v>14.0</v>
      </c>
      <c r="D420" s="1" t="s">
        <v>2303</v>
      </c>
      <c r="F420" s="1" t="s">
        <v>2308</v>
      </c>
    </row>
    <row r="421">
      <c r="A421" s="1">
        <v>2.0220401E7</v>
      </c>
      <c r="B421" s="58" t="s">
        <v>2309</v>
      </c>
      <c r="C421" s="1">
        <v>15.0</v>
      </c>
      <c r="D421" s="1" t="s">
        <v>2303</v>
      </c>
      <c r="F421" s="1" t="s">
        <v>2308</v>
      </c>
    </row>
    <row r="422">
      <c r="A422" s="1">
        <v>2.0220404E7</v>
      </c>
      <c r="B422" s="58" t="s">
        <v>322</v>
      </c>
      <c r="C422" s="1">
        <v>1.0</v>
      </c>
      <c r="D422" s="1" t="s">
        <v>2056</v>
      </c>
    </row>
    <row r="423">
      <c r="A423" s="1">
        <v>2.0220404E7</v>
      </c>
      <c r="B423" s="58" t="s">
        <v>322</v>
      </c>
      <c r="C423" s="1">
        <v>2.0</v>
      </c>
      <c r="D423" s="1" t="s">
        <v>2056</v>
      </c>
    </row>
    <row r="424">
      <c r="A424" s="1">
        <v>2.0220404E7</v>
      </c>
      <c r="B424" s="58" t="s">
        <v>322</v>
      </c>
      <c r="C424" s="1">
        <v>3.0</v>
      </c>
      <c r="D424" s="1" t="s">
        <v>2056</v>
      </c>
    </row>
    <row r="425">
      <c r="A425" s="1">
        <v>2.0220404E7</v>
      </c>
      <c r="B425" s="58" t="s">
        <v>322</v>
      </c>
      <c r="C425" s="1">
        <v>4.0</v>
      </c>
      <c r="D425" s="1" t="s">
        <v>2056</v>
      </c>
    </row>
    <row r="426">
      <c r="A426" s="1">
        <v>2.0220404E7</v>
      </c>
      <c r="B426" s="58" t="s">
        <v>322</v>
      </c>
      <c r="C426" s="1">
        <v>5.0</v>
      </c>
      <c r="D426" s="1" t="s">
        <v>2056</v>
      </c>
    </row>
    <row r="427">
      <c r="A427" s="1">
        <v>2.0220404E7</v>
      </c>
      <c r="B427" s="58" t="s">
        <v>322</v>
      </c>
      <c r="C427" s="1">
        <v>6.0</v>
      </c>
      <c r="D427" s="1" t="s">
        <v>2056</v>
      </c>
    </row>
    <row r="428">
      <c r="A428" s="1">
        <v>2.0220404E7</v>
      </c>
      <c r="B428" s="58" t="s">
        <v>322</v>
      </c>
      <c r="C428" s="1">
        <v>7.0</v>
      </c>
      <c r="D428" s="1" t="s">
        <v>2056</v>
      </c>
    </row>
    <row r="429">
      <c r="A429" s="1">
        <v>2.0220404E7</v>
      </c>
      <c r="B429" s="58" t="s">
        <v>322</v>
      </c>
      <c r="C429" s="1">
        <v>8.0</v>
      </c>
      <c r="D429" s="1" t="s">
        <v>2056</v>
      </c>
    </row>
    <row r="430">
      <c r="A430" s="1">
        <v>2.0220404E7</v>
      </c>
      <c r="B430" s="58" t="s">
        <v>322</v>
      </c>
      <c r="C430" s="1">
        <v>9.0</v>
      </c>
      <c r="D430" s="1" t="s">
        <v>2056</v>
      </c>
    </row>
    <row r="431">
      <c r="A431" s="1">
        <v>2.0220404E7</v>
      </c>
      <c r="B431" s="58" t="s">
        <v>322</v>
      </c>
      <c r="C431" s="1">
        <v>10.0</v>
      </c>
      <c r="D431" s="1" t="s">
        <v>2056</v>
      </c>
    </row>
    <row r="432">
      <c r="A432" s="1">
        <v>2.0220404E7</v>
      </c>
      <c r="B432" s="58" t="s">
        <v>322</v>
      </c>
      <c r="C432" s="1">
        <v>11.0</v>
      </c>
      <c r="D432" s="1" t="s">
        <v>2056</v>
      </c>
    </row>
    <row r="433">
      <c r="A433" s="1">
        <v>2.0220404E7</v>
      </c>
      <c r="B433" s="58" t="s">
        <v>322</v>
      </c>
      <c r="C433" s="1">
        <v>12.0</v>
      </c>
      <c r="D433" s="1" t="s">
        <v>2056</v>
      </c>
    </row>
    <row r="434">
      <c r="A434" s="1">
        <v>2.0220404E7</v>
      </c>
      <c r="B434" s="58" t="s">
        <v>322</v>
      </c>
      <c r="C434" s="1">
        <v>13.0</v>
      </c>
      <c r="D434" s="1" t="s">
        <v>2056</v>
      </c>
    </row>
    <row r="435">
      <c r="A435" s="1">
        <v>2.0220404E7</v>
      </c>
      <c r="B435" s="58" t="s">
        <v>322</v>
      </c>
      <c r="C435" s="1">
        <v>14.0</v>
      </c>
      <c r="D435" s="1" t="s">
        <v>2056</v>
      </c>
    </row>
    <row r="436">
      <c r="A436" s="1">
        <v>2.0220404E7</v>
      </c>
      <c r="B436" s="58" t="s">
        <v>322</v>
      </c>
      <c r="C436" s="1">
        <v>15.0</v>
      </c>
      <c r="D436" s="1" t="s">
        <v>2056</v>
      </c>
    </row>
    <row r="437">
      <c r="A437" s="1">
        <v>2.0220404E7</v>
      </c>
      <c r="B437" s="58" t="s">
        <v>2304</v>
      </c>
      <c r="C437" s="1">
        <v>1.0</v>
      </c>
      <c r="D437" s="1" t="s">
        <v>772</v>
      </c>
    </row>
    <row r="438">
      <c r="A438" s="1">
        <v>2.0220404E7</v>
      </c>
      <c r="B438" s="58" t="s">
        <v>2304</v>
      </c>
      <c r="C438" s="1">
        <v>2.0</v>
      </c>
      <c r="D438" s="1" t="s">
        <v>772</v>
      </c>
    </row>
    <row r="439">
      <c r="A439" s="1">
        <v>2.0220404E7</v>
      </c>
      <c r="B439" s="58" t="s">
        <v>2304</v>
      </c>
      <c r="C439" s="1">
        <v>3.0</v>
      </c>
      <c r="D439" s="1" t="s">
        <v>772</v>
      </c>
    </row>
    <row r="440">
      <c r="A440" s="1">
        <v>2.0220404E7</v>
      </c>
      <c r="B440" s="58" t="s">
        <v>2304</v>
      </c>
      <c r="C440" s="1">
        <v>4.0</v>
      </c>
      <c r="D440" s="1" t="s">
        <v>772</v>
      </c>
    </row>
    <row r="441">
      <c r="A441" s="1">
        <v>2.0220404E7</v>
      </c>
      <c r="B441" s="58" t="s">
        <v>2304</v>
      </c>
      <c r="C441" s="1">
        <v>5.0</v>
      </c>
      <c r="D441" s="1" t="s">
        <v>772</v>
      </c>
    </row>
    <row r="442">
      <c r="A442" s="1">
        <v>2.0220404E7</v>
      </c>
      <c r="B442" s="58" t="s">
        <v>2304</v>
      </c>
      <c r="C442" s="1">
        <v>6.0</v>
      </c>
      <c r="D442" s="1" t="s">
        <v>772</v>
      </c>
    </row>
    <row r="443">
      <c r="A443" s="1">
        <v>2.0220404E7</v>
      </c>
      <c r="B443" s="58" t="s">
        <v>2304</v>
      </c>
      <c r="C443" s="1">
        <v>7.0</v>
      </c>
      <c r="D443" s="1" t="s">
        <v>772</v>
      </c>
    </row>
    <row r="444">
      <c r="A444" s="1">
        <v>2.0220404E7</v>
      </c>
      <c r="B444" s="58" t="s">
        <v>2304</v>
      </c>
      <c r="C444" s="1">
        <v>8.0</v>
      </c>
      <c r="D444" s="1" t="s">
        <v>772</v>
      </c>
    </row>
    <row r="445">
      <c r="A445" s="1">
        <v>2.0220404E7</v>
      </c>
      <c r="B445" s="58" t="s">
        <v>2304</v>
      </c>
      <c r="C445" s="1">
        <v>9.0</v>
      </c>
      <c r="D445" s="1" t="s">
        <v>772</v>
      </c>
    </row>
    <row r="446">
      <c r="A446" s="1">
        <v>2.0220404E7</v>
      </c>
      <c r="B446" s="58" t="s">
        <v>2304</v>
      </c>
      <c r="C446" s="1">
        <v>10.0</v>
      </c>
      <c r="D446" s="1" t="s">
        <v>772</v>
      </c>
    </row>
    <row r="447">
      <c r="A447" s="1">
        <v>2.0220404E7</v>
      </c>
      <c r="B447" s="58" t="s">
        <v>2304</v>
      </c>
      <c r="C447" s="1">
        <v>11.0</v>
      </c>
      <c r="D447" s="1" t="s">
        <v>772</v>
      </c>
    </row>
    <row r="448">
      <c r="A448" s="1">
        <v>2.0220404E7</v>
      </c>
      <c r="B448" s="58" t="s">
        <v>2304</v>
      </c>
      <c r="C448" s="1">
        <v>12.0</v>
      </c>
      <c r="D448" s="1" t="s">
        <v>772</v>
      </c>
    </row>
    <row r="449">
      <c r="A449" s="1">
        <v>2.0220404E7</v>
      </c>
      <c r="B449" s="58" t="s">
        <v>2304</v>
      </c>
      <c r="C449" s="1">
        <v>13.0</v>
      </c>
      <c r="D449" s="1" t="s">
        <v>772</v>
      </c>
    </row>
    <row r="450">
      <c r="A450" s="1">
        <v>2.0220404E7</v>
      </c>
      <c r="B450" s="58" t="s">
        <v>2304</v>
      </c>
      <c r="C450" s="1">
        <v>14.0</v>
      </c>
      <c r="D450" s="1" t="s">
        <v>772</v>
      </c>
    </row>
    <row r="451">
      <c r="A451" s="1">
        <v>2.0220404E7</v>
      </c>
      <c r="B451" s="58" t="s">
        <v>2304</v>
      </c>
      <c r="C451" s="1">
        <v>15.0</v>
      </c>
      <c r="D451" s="1" t="s">
        <v>772</v>
      </c>
    </row>
    <row r="452">
      <c r="A452" s="1">
        <v>2.0220405E7</v>
      </c>
      <c r="B452" s="58" t="s">
        <v>309</v>
      </c>
      <c r="C452" s="1">
        <v>1.0</v>
      </c>
      <c r="D452" s="1" t="s">
        <v>2303</v>
      </c>
    </row>
    <row r="453">
      <c r="A453" s="1">
        <v>2.0220405E7</v>
      </c>
      <c r="B453" s="58" t="s">
        <v>309</v>
      </c>
      <c r="C453" s="1">
        <v>2.0</v>
      </c>
      <c r="D453" s="1" t="s">
        <v>2303</v>
      </c>
    </row>
    <row r="454">
      <c r="A454" s="1">
        <v>2.0220405E7</v>
      </c>
      <c r="B454" s="58" t="s">
        <v>309</v>
      </c>
      <c r="C454" s="1">
        <v>3.0</v>
      </c>
      <c r="D454" s="1" t="s">
        <v>2303</v>
      </c>
    </row>
    <row r="455">
      <c r="A455" s="1">
        <v>2.0220405E7</v>
      </c>
      <c r="B455" s="58" t="s">
        <v>309</v>
      </c>
      <c r="C455" s="1">
        <v>4.0</v>
      </c>
      <c r="D455" s="1" t="s">
        <v>2303</v>
      </c>
    </row>
    <row r="456">
      <c r="A456" s="1">
        <v>2.0220405E7</v>
      </c>
      <c r="B456" s="58" t="s">
        <v>309</v>
      </c>
      <c r="C456" s="1">
        <v>5.0</v>
      </c>
      <c r="D456" s="1" t="s">
        <v>2303</v>
      </c>
    </row>
    <row r="457">
      <c r="A457" s="1">
        <v>2.0220405E7</v>
      </c>
      <c r="B457" s="58" t="s">
        <v>309</v>
      </c>
      <c r="C457" s="1">
        <v>6.0</v>
      </c>
      <c r="D457" s="1" t="s">
        <v>2303</v>
      </c>
    </row>
    <row r="458">
      <c r="A458" s="1">
        <v>2.0220405E7</v>
      </c>
      <c r="B458" s="58" t="s">
        <v>309</v>
      </c>
      <c r="C458" s="1">
        <v>7.0</v>
      </c>
      <c r="D458" s="1" t="s">
        <v>2303</v>
      </c>
    </row>
    <row r="459">
      <c r="A459" s="1">
        <v>2.0220405E7</v>
      </c>
      <c r="B459" s="58" t="s">
        <v>309</v>
      </c>
      <c r="C459" s="1">
        <v>8.0</v>
      </c>
      <c r="D459" s="1" t="s">
        <v>2303</v>
      </c>
    </row>
    <row r="460">
      <c r="A460" s="1">
        <v>2.0220405E7</v>
      </c>
      <c r="B460" s="58" t="s">
        <v>309</v>
      </c>
      <c r="C460" s="1">
        <v>9.0</v>
      </c>
      <c r="D460" s="1" t="s">
        <v>2303</v>
      </c>
    </row>
    <row r="461">
      <c r="A461" s="1">
        <v>2.0220405E7</v>
      </c>
      <c r="B461" s="58" t="s">
        <v>309</v>
      </c>
      <c r="C461" s="1">
        <v>10.0</v>
      </c>
      <c r="D461" s="1" t="s">
        <v>2303</v>
      </c>
    </row>
    <row r="462">
      <c r="A462" s="1">
        <v>2.0220405E7</v>
      </c>
      <c r="B462" s="58" t="s">
        <v>309</v>
      </c>
      <c r="C462" s="1">
        <v>11.0</v>
      </c>
      <c r="D462" s="1" t="s">
        <v>2303</v>
      </c>
    </row>
    <row r="463">
      <c r="A463" s="1">
        <v>2.0220405E7</v>
      </c>
      <c r="B463" s="58" t="s">
        <v>309</v>
      </c>
      <c r="C463" s="1">
        <v>12.0</v>
      </c>
      <c r="D463" s="1" t="s">
        <v>2303</v>
      </c>
    </row>
    <row r="464">
      <c r="A464" s="1">
        <v>2.0220405E7</v>
      </c>
      <c r="B464" s="58" t="s">
        <v>309</v>
      </c>
      <c r="C464" s="1">
        <v>13.0</v>
      </c>
      <c r="D464" s="1" t="s">
        <v>2303</v>
      </c>
    </row>
    <row r="465">
      <c r="A465" s="1">
        <v>2.0220405E7</v>
      </c>
      <c r="B465" s="58" t="s">
        <v>309</v>
      </c>
      <c r="C465" s="1">
        <v>14.0</v>
      </c>
      <c r="D465" s="1" t="s">
        <v>2303</v>
      </c>
    </row>
    <row r="466">
      <c r="A466" s="1">
        <v>2.0220405E7</v>
      </c>
      <c r="B466" s="58" t="s">
        <v>309</v>
      </c>
      <c r="C466" s="1">
        <v>15.0</v>
      </c>
      <c r="D466" s="1" t="s">
        <v>2303</v>
      </c>
    </row>
    <row r="467">
      <c r="A467" s="1">
        <v>2.0220405E7</v>
      </c>
      <c r="B467" s="58" t="s">
        <v>322</v>
      </c>
      <c r="C467" s="1">
        <v>1.0</v>
      </c>
      <c r="D467" s="1" t="s">
        <v>2056</v>
      </c>
    </row>
    <row r="468">
      <c r="A468" s="1">
        <v>2.0220405E7</v>
      </c>
      <c r="B468" s="58" t="s">
        <v>322</v>
      </c>
      <c r="C468" s="1">
        <v>2.0</v>
      </c>
      <c r="D468" s="1" t="s">
        <v>2056</v>
      </c>
    </row>
    <row r="469">
      <c r="A469" s="1">
        <v>2.0220405E7</v>
      </c>
      <c r="B469" s="58" t="s">
        <v>322</v>
      </c>
      <c r="C469" s="1">
        <v>3.0</v>
      </c>
      <c r="D469" s="1" t="s">
        <v>2056</v>
      </c>
    </row>
    <row r="470">
      <c r="A470" s="1">
        <v>2.0220405E7</v>
      </c>
      <c r="B470" s="58" t="s">
        <v>322</v>
      </c>
      <c r="C470" s="1">
        <v>4.0</v>
      </c>
      <c r="D470" s="1" t="s">
        <v>2056</v>
      </c>
    </row>
    <row r="471">
      <c r="A471" s="1">
        <v>2.0220405E7</v>
      </c>
      <c r="B471" s="58" t="s">
        <v>322</v>
      </c>
      <c r="C471" s="1">
        <v>5.0</v>
      </c>
      <c r="D471" s="1" t="s">
        <v>2056</v>
      </c>
    </row>
    <row r="472">
      <c r="A472" s="1">
        <v>2.0220405E7</v>
      </c>
      <c r="B472" s="58" t="s">
        <v>322</v>
      </c>
      <c r="C472" s="1">
        <v>6.0</v>
      </c>
      <c r="D472" s="1" t="s">
        <v>2056</v>
      </c>
    </row>
    <row r="473">
      <c r="A473" s="1">
        <v>2.0220405E7</v>
      </c>
      <c r="B473" s="58" t="s">
        <v>322</v>
      </c>
      <c r="C473" s="1">
        <v>7.0</v>
      </c>
      <c r="D473" s="1" t="s">
        <v>2056</v>
      </c>
    </row>
    <row r="474">
      <c r="A474" s="1">
        <v>2.0220405E7</v>
      </c>
      <c r="B474" s="58" t="s">
        <v>322</v>
      </c>
      <c r="C474" s="1">
        <v>8.0</v>
      </c>
      <c r="D474" s="1" t="s">
        <v>2056</v>
      </c>
    </row>
    <row r="475">
      <c r="A475" s="1">
        <v>2.0220405E7</v>
      </c>
      <c r="B475" s="58" t="s">
        <v>322</v>
      </c>
      <c r="C475" s="1">
        <v>9.0</v>
      </c>
      <c r="D475" s="1" t="s">
        <v>2056</v>
      </c>
    </row>
    <row r="476">
      <c r="A476" s="1">
        <v>2.0220405E7</v>
      </c>
      <c r="B476" s="58" t="s">
        <v>322</v>
      </c>
      <c r="C476" s="1">
        <v>10.0</v>
      </c>
      <c r="D476" s="1" t="s">
        <v>2056</v>
      </c>
    </row>
    <row r="477">
      <c r="A477" s="1">
        <v>2.0220405E7</v>
      </c>
      <c r="B477" s="58" t="s">
        <v>322</v>
      </c>
      <c r="C477" s="1">
        <v>11.0</v>
      </c>
      <c r="D477" s="1" t="s">
        <v>2056</v>
      </c>
    </row>
    <row r="478">
      <c r="A478" s="1">
        <v>2.0220405E7</v>
      </c>
      <c r="B478" s="58" t="s">
        <v>322</v>
      </c>
      <c r="C478" s="1">
        <v>12.0</v>
      </c>
      <c r="D478" s="1" t="s">
        <v>2056</v>
      </c>
    </row>
    <row r="479">
      <c r="A479" s="1">
        <v>2.0220405E7</v>
      </c>
      <c r="B479" s="58" t="s">
        <v>322</v>
      </c>
      <c r="C479" s="1">
        <v>13.0</v>
      </c>
      <c r="D479" s="1" t="s">
        <v>2056</v>
      </c>
    </row>
    <row r="480">
      <c r="A480" s="1">
        <v>2.0220405E7</v>
      </c>
      <c r="B480" s="58" t="s">
        <v>322</v>
      </c>
      <c r="C480" s="1">
        <v>14.0</v>
      </c>
      <c r="D480" s="1" t="s">
        <v>2056</v>
      </c>
    </row>
    <row r="481">
      <c r="A481" s="1">
        <v>2.0220405E7</v>
      </c>
      <c r="B481" s="58" t="s">
        <v>322</v>
      </c>
      <c r="C481" s="1">
        <v>15.0</v>
      </c>
      <c r="D481" s="1" t="s">
        <v>2056</v>
      </c>
    </row>
    <row r="482">
      <c r="A482" s="1">
        <v>2.0220405E7</v>
      </c>
      <c r="B482" s="58" t="s">
        <v>2304</v>
      </c>
      <c r="C482" s="1">
        <v>1.0</v>
      </c>
      <c r="D482" s="1" t="s">
        <v>772</v>
      </c>
    </row>
    <row r="483">
      <c r="A483" s="1">
        <v>2.0220405E7</v>
      </c>
      <c r="B483" s="58" t="s">
        <v>2304</v>
      </c>
      <c r="C483" s="1">
        <v>2.0</v>
      </c>
      <c r="D483" s="1" t="s">
        <v>772</v>
      </c>
    </row>
    <row r="484">
      <c r="A484" s="1">
        <v>2.0220405E7</v>
      </c>
      <c r="B484" s="58" t="s">
        <v>2304</v>
      </c>
      <c r="C484" s="1">
        <v>3.0</v>
      </c>
      <c r="D484" s="1" t="s">
        <v>772</v>
      </c>
    </row>
    <row r="485">
      <c r="A485" s="1">
        <v>2.0220405E7</v>
      </c>
      <c r="B485" s="58" t="s">
        <v>2304</v>
      </c>
      <c r="C485" s="1">
        <v>4.0</v>
      </c>
      <c r="D485" s="1" t="s">
        <v>772</v>
      </c>
    </row>
    <row r="486">
      <c r="A486" s="1">
        <v>2.0220405E7</v>
      </c>
      <c r="B486" s="58" t="s">
        <v>2304</v>
      </c>
      <c r="C486" s="1">
        <v>5.0</v>
      </c>
      <c r="D486" s="1" t="s">
        <v>772</v>
      </c>
    </row>
    <row r="487">
      <c r="A487" s="1">
        <v>2.0220405E7</v>
      </c>
      <c r="B487" s="58" t="s">
        <v>2304</v>
      </c>
      <c r="C487" s="1">
        <v>6.0</v>
      </c>
      <c r="D487" s="1" t="s">
        <v>772</v>
      </c>
    </row>
    <row r="488">
      <c r="A488" s="1">
        <v>2.0220405E7</v>
      </c>
      <c r="B488" s="58" t="s">
        <v>2304</v>
      </c>
      <c r="C488" s="1">
        <v>7.0</v>
      </c>
      <c r="D488" s="1" t="s">
        <v>772</v>
      </c>
    </row>
    <row r="489">
      <c r="A489" s="1">
        <v>2.0220405E7</v>
      </c>
      <c r="B489" s="58" t="s">
        <v>2304</v>
      </c>
      <c r="C489" s="1">
        <v>8.0</v>
      </c>
      <c r="D489" s="1" t="s">
        <v>772</v>
      </c>
    </row>
    <row r="490">
      <c r="A490" s="1">
        <v>2.0220405E7</v>
      </c>
      <c r="B490" s="58" t="s">
        <v>2304</v>
      </c>
      <c r="C490" s="1">
        <v>9.0</v>
      </c>
      <c r="D490" s="1" t="s">
        <v>772</v>
      </c>
    </row>
    <row r="491">
      <c r="A491" s="1">
        <v>2.0220405E7</v>
      </c>
      <c r="B491" s="58" t="s">
        <v>2304</v>
      </c>
      <c r="C491" s="1">
        <v>10.0</v>
      </c>
      <c r="D491" s="1" t="s">
        <v>772</v>
      </c>
    </row>
    <row r="492">
      <c r="A492" s="1">
        <v>2.0220405E7</v>
      </c>
      <c r="B492" s="58" t="s">
        <v>2304</v>
      </c>
      <c r="C492" s="1">
        <v>11.0</v>
      </c>
      <c r="D492" s="1" t="s">
        <v>772</v>
      </c>
    </row>
    <row r="493">
      <c r="A493" s="1">
        <v>2.0220405E7</v>
      </c>
      <c r="B493" s="58" t="s">
        <v>2304</v>
      </c>
      <c r="C493" s="1">
        <v>12.0</v>
      </c>
      <c r="D493" s="1" t="s">
        <v>772</v>
      </c>
    </row>
    <row r="494">
      <c r="A494" s="1">
        <v>2.0220405E7</v>
      </c>
      <c r="B494" s="58" t="s">
        <v>2304</v>
      </c>
      <c r="C494" s="1">
        <v>13.0</v>
      </c>
      <c r="D494" s="1" t="s">
        <v>772</v>
      </c>
    </row>
    <row r="495">
      <c r="A495" s="1">
        <v>2.0220405E7</v>
      </c>
      <c r="B495" s="58" t="s">
        <v>2304</v>
      </c>
      <c r="C495" s="1">
        <v>14.0</v>
      </c>
      <c r="D495" s="1" t="s">
        <v>772</v>
      </c>
    </row>
    <row r="496">
      <c r="A496" s="1">
        <v>2.0220405E7</v>
      </c>
      <c r="B496" s="58" t="s">
        <v>2304</v>
      </c>
      <c r="C496" s="1">
        <v>15.0</v>
      </c>
      <c r="D496" s="1" t="s">
        <v>772</v>
      </c>
    </row>
    <row r="497">
      <c r="A497" s="1">
        <v>2.0220406E7</v>
      </c>
      <c r="B497" s="58" t="s">
        <v>309</v>
      </c>
      <c r="C497" s="1">
        <v>1.0</v>
      </c>
      <c r="D497" s="1" t="s">
        <v>2303</v>
      </c>
    </row>
    <row r="498">
      <c r="A498" s="1">
        <v>2.0220406E7</v>
      </c>
      <c r="B498" s="58" t="s">
        <v>309</v>
      </c>
      <c r="C498" s="1">
        <v>2.0</v>
      </c>
      <c r="D498" s="1" t="s">
        <v>2303</v>
      </c>
    </row>
    <row r="499">
      <c r="A499" s="1">
        <v>2.0220406E7</v>
      </c>
      <c r="B499" s="58" t="s">
        <v>309</v>
      </c>
      <c r="C499" s="1">
        <v>3.0</v>
      </c>
      <c r="D499" s="1" t="s">
        <v>2303</v>
      </c>
    </row>
    <row r="500">
      <c r="A500" s="1">
        <v>2.0220406E7</v>
      </c>
      <c r="B500" s="58" t="s">
        <v>309</v>
      </c>
      <c r="C500" s="1">
        <v>4.0</v>
      </c>
      <c r="D500" s="1" t="s">
        <v>2303</v>
      </c>
    </row>
    <row r="501">
      <c r="A501" s="1">
        <v>2.0220406E7</v>
      </c>
      <c r="B501" s="58" t="s">
        <v>309</v>
      </c>
      <c r="C501" s="1">
        <v>5.0</v>
      </c>
      <c r="D501" s="1" t="s">
        <v>2303</v>
      </c>
    </row>
    <row r="502">
      <c r="A502" s="1">
        <v>2.0220406E7</v>
      </c>
      <c r="B502" s="58" t="s">
        <v>309</v>
      </c>
      <c r="C502" s="1">
        <v>6.0</v>
      </c>
      <c r="D502" s="1" t="s">
        <v>2303</v>
      </c>
    </row>
    <row r="503">
      <c r="A503" s="1">
        <v>2.0220406E7</v>
      </c>
      <c r="B503" s="58" t="s">
        <v>309</v>
      </c>
      <c r="C503" s="1">
        <v>7.0</v>
      </c>
      <c r="D503" s="1" t="s">
        <v>2303</v>
      </c>
    </row>
    <row r="504">
      <c r="A504" s="1">
        <v>2.0220406E7</v>
      </c>
      <c r="B504" s="58" t="s">
        <v>309</v>
      </c>
      <c r="C504" s="1">
        <v>8.0</v>
      </c>
      <c r="D504" s="1" t="s">
        <v>2303</v>
      </c>
    </row>
    <row r="505">
      <c r="A505" s="1">
        <v>2.0220406E7</v>
      </c>
      <c r="B505" s="58" t="s">
        <v>309</v>
      </c>
      <c r="C505" s="1">
        <v>9.0</v>
      </c>
      <c r="D505" s="1" t="s">
        <v>2303</v>
      </c>
    </row>
    <row r="506">
      <c r="A506" s="1">
        <v>2.0220406E7</v>
      </c>
      <c r="B506" s="58" t="s">
        <v>309</v>
      </c>
      <c r="C506" s="1">
        <v>10.0</v>
      </c>
      <c r="D506" s="1" t="s">
        <v>2303</v>
      </c>
    </row>
    <row r="507">
      <c r="A507" s="1">
        <v>2.0220406E7</v>
      </c>
      <c r="B507" s="58" t="s">
        <v>309</v>
      </c>
      <c r="C507" s="1">
        <v>11.0</v>
      </c>
      <c r="D507" s="1" t="s">
        <v>2303</v>
      </c>
    </row>
    <row r="508">
      <c r="A508" s="1">
        <v>2.0220406E7</v>
      </c>
      <c r="B508" s="58" t="s">
        <v>309</v>
      </c>
      <c r="C508" s="1">
        <v>12.0</v>
      </c>
      <c r="D508" s="1" t="s">
        <v>2303</v>
      </c>
    </row>
    <row r="509">
      <c r="A509" s="1">
        <v>2.0220406E7</v>
      </c>
      <c r="B509" s="58" t="s">
        <v>309</v>
      </c>
      <c r="C509" s="1">
        <v>13.0</v>
      </c>
      <c r="D509" s="1" t="s">
        <v>2303</v>
      </c>
    </row>
    <row r="510">
      <c r="A510" s="1">
        <v>2.0220406E7</v>
      </c>
      <c r="B510" s="58" t="s">
        <v>309</v>
      </c>
      <c r="C510" s="1">
        <v>14.0</v>
      </c>
      <c r="D510" s="1" t="s">
        <v>2303</v>
      </c>
    </row>
    <row r="511">
      <c r="A511" s="1">
        <v>2.0220406E7</v>
      </c>
      <c r="B511" s="58" t="s">
        <v>309</v>
      </c>
      <c r="C511" s="1">
        <v>15.0</v>
      </c>
      <c r="D511" s="1" t="s">
        <v>2303</v>
      </c>
    </row>
    <row r="512">
      <c r="A512" s="1">
        <v>2.0220407E7</v>
      </c>
      <c r="B512" s="58" t="s">
        <v>322</v>
      </c>
      <c r="C512" s="1">
        <v>1.0</v>
      </c>
      <c r="D512" s="1" t="s">
        <v>2056</v>
      </c>
    </row>
    <row r="513">
      <c r="A513" s="1">
        <v>2.0220407E7</v>
      </c>
      <c r="B513" s="58" t="s">
        <v>322</v>
      </c>
      <c r="C513" s="1">
        <v>2.0</v>
      </c>
      <c r="D513" s="1" t="s">
        <v>2056</v>
      </c>
    </row>
    <row r="514">
      <c r="A514" s="1">
        <v>2.0220407E7</v>
      </c>
      <c r="B514" s="58" t="s">
        <v>322</v>
      </c>
      <c r="C514" s="1">
        <v>3.0</v>
      </c>
      <c r="D514" s="1" t="s">
        <v>2056</v>
      </c>
    </row>
    <row r="515">
      <c r="A515" s="1">
        <v>2.0220407E7</v>
      </c>
      <c r="B515" s="58" t="s">
        <v>322</v>
      </c>
      <c r="C515" s="1">
        <v>4.0</v>
      </c>
      <c r="D515" s="1" t="s">
        <v>2056</v>
      </c>
    </row>
    <row r="516">
      <c r="A516" s="1">
        <v>2.0220407E7</v>
      </c>
      <c r="B516" s="58" t="s">
        <v>322</v>
      </c>
      <c r="C516" s="1">
        <v>5.0</v>
      </c>
      <c r="D516" s="1" t="s">
        <v>2056</v>
      </c>
    </row>
    <row r="517">
      <c r="A517" s="1">
        <v>2.0220407E7</v>
      </c>
      <c r="B517" s="58" t="s">
        <v>322</v>
      </c>
      <c r="C517" s="1">
        <v>6.0</v>
      </c>
      <c r="D517" s="1" t="s">
        <v>2056</v>
      </c>
    </row>
    <row r="518">
      <c r="A518" s="1">
        <v>2.0220407E7</v>
      </c>
      <c r="B518" s="58" t="s">
        <v>322</v>
      </c>
      <c r="C518" s="1">
        <v>7.0</v>
      </c>
      <c r="D518" s="1" t="s">
        <v>2056</v>
      </c>
    </row>
    <row r="519">
      <c r="A519" s="1">
        <v>2.0220407E7</v>
      </c>
      <c r="B519" s="58" t="s">
        <v>322</v>
      </c>
      <c r="C519" s="1">
        <v>8.0</v>
      </c>
      <c r="D519" s="1" t="s">
        <v>2056</v>
      </c>
    </row>
    <row r="520">
      <c r="A520" s="1">
        <v>2.0220407E7</v>
      </c>
      <c r="B520" s="58" t="s">
        <v>322</v>
      </c>
      <c r="C520" s="1">
        <v>9.0</v>
      </c>
      <c r="D520" s="1" t="s">
        <v>2056</v>
      </c>
    </row>
    <row r="521">
      <c r="A521" s="1">
        <v>2.0220407E7</v>
      </c>
      <c r="B521" s="58" t="s">
        <v>322</v>
      </c>
      <c r="C521" s="1">
        <v>10.0</v>
      </c>
      <c r="D521" s="1" t="s">
        <v>2056</v>
      </c>
    </row>
    <row r="522">
      <c r="A522" s="1">
        <v>2.0220407E7</v>
      </c>
      <c r="B522" s="58" t="s">
        <v>322</v>
      </c>
      <c r="C522" s="1">
        <v>11.0</v>
      </c>
      <c r="D522" s="1" t="s">
        <v>2056</v>
      </c>
    </row>
    <row r="523">
      <c r="A523" s="1">
        <v>2.0220407E7</v>
      </c>
      <c r="B523" s="58" t="s">
        <v>322</v>
      </c>
      <c r="C523" s="1">
        <v>12.0</v>
      </c>
      <c r="D523" s="1" t="s">
        <v>2056</v>
      </c>
    </row>
    <row r="524">
      <c r="A524" s="1">
        <v>2.0220407E7</v>
      </c>
      <c r="B524" s="58" t="s">
        <v>322</v>
      </c>
      <c r="C524" s="1">
        <v>13.0</v>
      </c>
      <c r="D524" s="1" t="s">
        <v>2056</v>
      </c>
    </row>
    <row r="525">
      <c r="A525" s="1">
        <v>2.0220407E7</v>
      </c>
      <c r="B525" s="58" t="s">
        <v>322</v>
      </c>
      <c r="C525" s="1">
        <v>14.0</v>
      </c>
      <c r="D525" s="1" t="s">
        <v>2056</v>
      </c>
    </row>
    <row r="526">
      <c r="A526" s="1">
        <v>2.0220407E7</v>
      </c>
      <c r="B526" s="58" t="s">
        <v>322</v>
      </c>
      <c r="C526" s="1">
        <v>15.0</v>
      </c>
      <c r="D526" s="1" t="s">
        <v>2056</v>
      </c>
    </row>
    <row r="527">
      <c r="A527" s="1">
        <v>2.0220407E7</v>
      </c>
      <c r="B527" s="58" t="s">
        <v>315</v>
      </c>
      <c r="C527" s="1">
        <v>1.0</v>
      </c>
      <c r="D527" s="1" t="s">
        <v>2303</v>
      </c>
    </row>
    <row r="528">
      <c r="A528" s="1">
        <v>2.0220407E7</v>
      </c>
      <c r="B528" s="58" t="s">
        <v>315</v>
      </c>
      <c r="C528" s="1">
        <v>2.0</v>
      </c>
      <c r="D528" s="1" t="s">
        <v>2303</v>
      </c>
    </row>
    <row r="529">
      <c r="A529" s="1">
        <v>2.0220407E7</v>
      </c>
      <c r="B529" s="58" t="s">
        <v>315</v>
      </c>
      <c r="C529" s="1">
        <v>3.0</v>
      </c>
      <c r="D529" s="1" t="s">
        <v>2303</v>
      </c>
    </row>
    <row r="530">
      <c r="A530" s="1">
        <v>2.0220407E7</v>
      </c>
      <c r="B530" s="58" t="s">
        <v>315</v>
      </c>
      <c r="C530" s="1">
        <v>4.0</v>
      </c>
      <c r="D530" s="1" t="s">
        <v>2303</v>
      </c>
    </row>
    <row r="531">
      <c r="A531" s="1">
        <v>2.0220407E7</v>
      </c>
      <c r="B531" s="58" t="s">
        <v>315</v>
      </c>
      <c r="C531" s="1">
        <v>5.0</v>
      </c>
      <c r="D531" s="1" t="s">
        <v>2303</v>
      </c>
    </row>
    <row r="532">
      <c r="A532" s="1">
        <v>2.0220407E7</v>
      </c>
      <c r="B532" s="58" t="s">
        <v>315</v>
      </c>
      <c r="C532" s="1">
        <v>6.0</v>
      </c>
      <c r="D532" s="1" t="s">
        <v>2303</v>
      </c>
    </row>
    <row r="533">
      <c r="A533" s="1">
        <v>2.0220407E7</v>
      </c>
      <c r="B533" s="58" t="s">
        <v>315</v>
      </c>
      <c r="C533" s="1">
        <v>7.0</v>
      </c>
      <c r="D533" s="1" t="s">
        <v>2303</v>
      </c>
    </row>
    <row r="534">
      <c r="A534" s="1">
        <v>2.0220407E7</v>
      </c>
      <c r="B534" s="58" t="s">
        <v>315</v>
      </c>
      <c r="C534" s="1">
        <v>8.0</v>
      </c>
      <c r="D534" s="1" t="s">
        <v>2303</v>
      </c>
    </row>
    <row r="535">
      <c r="A535" s="1">
        <v>2.0220407E7</v>
      </c>
      <c r="B535" s="58" t="s">
        <v>315</v>
      </c>
      <c r="C535" s="1">
        <v>9.0</v>
      </c>
      <c r="D535" s="1" t="s">
        <v>2303</v>
      </c>
    </row>
    <row r="536">
      <c r="A536" s="1">
        <v>2.0220407E7</v>
      </c>
      <c r="B536" s="58" t="s">
        <v>315</v>
      </c>
      <c r="C536" s="1">
        <v>10.0</v>
      </c>
      <c r="D536" s="1" t="s">
        <v>2303</v>
      </c>
    </row>
    <row r="537">
      <c r="A537" s="1">
        <v>2.0220407E7</v>
      </c>
      <c r="B537" s="58" t="s">
        <v>315</v>
      </c>
      <c r="C537" s="1">
        <v>11.0</v>
      </c>
      <c r="D537" s="1" t="s">
        <v>2303</v>
      </c>
    </row>
    <row r="538">
      <c r="A538" s="1">
        <v>2.0220407E7</v>
      </c>
      <c r="B538" s="58" t="s">
        <v>315</v>
      </c>
      <c r="C538" s="1">
        <v>12.0</v>
      </c>
      <c r="D538" s="1" t="s">
        <v>2303</v>
      </c>
    </row>
    <row r="539">
      <c r="A539" s="1">
        <v>2.0220407E7</v>
      </c>
      <c r="B539" s="58" t="s">
        <v>315</v>
      </c>
      <c r="C539" s="1">
        <v>13.0</v>
      </c>
      <c r="D539" s="1" t="s">
        <v>2303</v>
      </c>
    </row>
    <row r="540">
      <c r="A540" s="1">
        <v>2.0220407E7</v>
      </c>
      <c r="B540" s="58" t="s">
        <v>315</v>
      </c>
      <c r="C540" s="1">
        <v>14.0</v>
      </c>
      <c r="D540" s="1" t="s">
        <v>2303</v>
      </c>
    </row>
    <row r="541">
      <c r="A541" s="1">
        <v>2.0220407E7</v>
      </c>
      <c r="B541" s="58" t="s">
        <v>315</v>
      </c>
      <c r="C541" s="1">
        <v>15.0</v>
      </c>
      <c r="D541" s="1" t="s">
        <v>2303</v>
      </c>
    </row>
    <row r="542">
      <c r="A542" s="1">
        <v>2.0220407E7</v>
      </c>
      <c r="B542" s="58" t="s">
        <v>2304</v>
      </c>
      <c r="C542" s="1">
        <v>1.0</v>
      </c>
      <c r="D542" s="1" t="s">
        <v>772</v>
      </c>
    </row>
    <row r="543">
      <c r="A543" s="1">
        <v>2.0220407E7</v>
      </c>
      <c r="B543" s="58" t="s">
        <v>2304</v>
      </c>
      <c r="C543" s="1">
        <v>2.0</v>
      </c>
      <c r="D543" s="1" t="s">
        <v>772</v>
      </c>
    </row>
    <row r="544">
      <c r="A544" s="1">
        <v>2.0220407E7</v>
      </c>
      <c r="B544" s="58" t="s">
        <v>2304</v>
      </c>
      <c r="C544" s="1">
        <v>3.0</v>
      </c>
      <c r="D544" s="1" t="s">
        <v>772</v>
      </c>
    </row>
    <row r="545">
      <c r="A545" s="1">
        <v>2.0220407E7</v>
      </c>
      <c r="B545" s="58" t="s">
        <v>2304</v>
      </c>
      <c r="C545" s="1">
        <v>4.0</v>
      </c>
      <c r="D545" s="1" t="s">
        <v>772</v>
      </c>
    </row>
    <row r="546">
      <c r="A546" s="1">
        <v>2.0220407E7</v>
      </c>
      <c r="B546" s="58" t="s">
        <v>2304</v>
      </c>
      <c r="C546" s="1">
        <v>5.0</v>
      </c>
      <c r="D546" s="1" t="s">
        <v>772</v>
      </c>
    </row>
    <row r="547">
      <c r="A547" s="1">
        <v>2.0220407E7</v>
      </c>
      <c r="B547" s="58" t="s">
        <v>2304</v>
      </c>
      <c r="C547" s="1">
        <v>6.0</v>
      </c>
      <c r="D547" s="1" t="s">
        <v>772</v>
      </c>
    </row>
    <row r="548">
      <c r="A548" s="1">
        <v>2.0220407E7</v>
      </c>
      <c r="B548" s="58" t="s">
        <v>2304</v>
      </c>
      <c r="C548" s="1">
        <v>7.0</v>
      </c>
      <c r="D548" s="1" t="s">
        <v>772</v>
      </c>
    </row>
    <row r="549">
      <c r="A549" s="1">
        <v>2.0220407E7</v>
      </c>
      <c r="B549" s="58" t="s">
        <v>2304</v>
      </c>
      <c r="C549" s="1">
        <v>8.0</v>
      </c>
      <c r="D549" s="1" t="s">
        <v>772</v>
      </c>
    </row>
    <row r="550">
      <c r="A550" s="1">
        <v>2.0220407E7</v>
      </c>
      <c r="B550" s="58" t="s">
        <v>2304</v>
      </c>
      <c r="C550" s="1">
        <v>9.0</v>
      </c>
      <c r="D550" s="1" t="s">
        <v>772</v>
      </c>
    </row>
    <row r="551">
      <c r="A551" s="1">
        <v>2.0220407E7</v>
      </c>
      <c r="B551" s="58" t="s">
        <v>2304</v>
      </c>
      <c r="C551" s="1">
        <v>10.0</v>
      </c>
      <c r="D551" s="1" t="s">
        <v>772</v>
      </c>
    </row>
    <row r="552">
      <c r="A552" s="1">
        <v>2.0220407E7</v>
      </c>
      <c r="B552" s="58" t="s">
        <v>2304</v>
      </c>
      <c r="C552" s="1">
        <v>11.0</v>
      </c>
      <c r="D552" s="1" t="s">
        <v>772</v>
      </c>
    </row>
    <row r="553">
      <c r="A553" s="1">
        <v>2.0220407E7</v>
      </c>
      <c r="B553" s="58" t="s">
        <v>2304</v>
      </c>
      <c r="C553" s="1">
        <v>12.0</v>
      </c>
      <c r="D553" s="1" t="s">
        <v>772</v>
      </c>
    </row>
    <row r="554">
      <c r="A554" s="1">
        <v>2.0220407E7</v>
      </c>
      <c r="B554" s="58" t="s">
        <v>2304</v>
      </c>
      <c r="C554" s="1">
        <v>13.0</v>
      </c>
      <c r="D554" s="1" t="s">
        <v>772</v>
      </c>
    </row>
    <row r="555">
      <c r="A555" s="1">
        <v>2.0220407E7</v>
      </c>
      <c r="B555" s="58" t="s">
        <v>2304</v>
      </c>
      <c r="C555" s="1">
        <v>14.0</v>
      </c>
      <c r="D555" s="1" t="s">
        <v>772</v>
      </c>
    </row>
    <row r="556">
      <c r="A556" s="1">
        <v>2.0220407E7</v>
      </c>
      <c r="B556" s="58" t="s">
        <v>2304</v>
      </c>
      <c r="C556" s="1">
        <v>15.0</v>
      </c>
      <c r="D556" s="1" t="s">
        <v>772</v>
      </c>
    </row>
    <row r="557">
      <c r="A557" s="1">
        <v>2.0220411E7</v>
      </c>
      <c r="B557" s="58" t="s">
        <v>322</v>
      </c>
      <c r="C557" s="1">
        <v>1.0</v>
      </c>
      <c r="D557" s="1" t="s">
        <v>2056</v>
      </c>
    </row>
    <row r="558">
      <c r="A558" s="1">
        <v>2.0220411E7</v>
      </c>
      <c r="B558" s="58" t="s">
        <v>322</v>
      </c>
      <c r="C558" s="1">
        <v>2.0</v>
      </c>
      <c r="D558" s="1" t="s">
        <v>2056</v>
      </c>
    </row>
    <row r="559">
      <c r="A559" s="1">
        <v>2.0220411E7</v>
      </c>
      <c r="B559" s="58" t="s">
        <v>322</v>
      </c>
      <c r="C559" s="1">
        <v>3.0</v>
      </c>
      <c r="D559" s="1" t="s">
        <v>2056</v>
      </c>
    </row>
    <row r="560">
      <c r="A560" s="1">
        <v>2.0220411E7</v>
      </c>
      <c r="B560" s="58" t="s">
        <v>322</v>
      </c>
      <c r="C560" s="1">
        <v>4.0</v>
      </c>
      <c r="D560" s="1" t="s">
        <v>2056</v>
      </c>
    </row>
    <row r="561">
      <c r="A561" s="1">
        <v>2.0220411E7</v>
      </c>
      <c r="B561" s="58" t="s">
        <v>322</v>
      </c>
      <c r="C561" s="1">
        <v>5.0</v>
      </c>
      <c r="D561" s="1" t="s">
        <v>2056</v>
      </c>
    </row>
    <row r="562">
      <c r="A562" s="1">
        <v>2.0220411E7</v>
      </c>
      <c r="B562" s="58" t="s">
        <v>322</v>
      </c>
      <c r="C562" s="1">
        <v>6.0</v>
      </c>
      <c r="D562" s="1" t="s">
        <v>2056</v>
      </c>
    </row>
    <row r="563">
      <c r="A563" s="1">
        <v>2.0220411E7</v>
      </c>
      <c r="B563" s="58" t="s">
        <v>322</v>
      </c>
      <c r="C563" s="1">
        <v>7.0</v>
      </c>
      <c r="D563" s="1" t="s">
        <v>2056</v>
      </c>
    </row>
    <row r="564">
      <c r="A564" s="1">
        <v>2.0220411E7</v>
      </c>
      <c r="B564" s="58" t="s">
        <v>322</v>
      </c>
      <c r="C564" s="1">
        <v>8.0</v>
      </c>
      <c r="D564" s="1" t="s">
        <v>2056</v>
      </c>
    </row>
    <row r="565">
      <c r="A565" s="1">
        <v>2.0220411E7</v>
      </c>
      <c r="B565" s="58" t="s">
        <v>322</v>
      </c>
      <c r="C565" s="1">
        <v>9.0</v>
      </c>
      <c r="D565" s="1" t="s">
        <v>2056</v>
      </c>
    </row>
    <row r="566">
      <c r="A566" s="1">
        <v>2.0220411E7</v>
      </c>
      <c r="B566" s="58" t="s">
        <v>322</v>
      </c>
      <c r="C566" s="1">
        <v>10.0</v>
      </c>
      <c r="D566" s="1" t="s">
        <v>2056</v>
      </c>
    </row>
    <row r="567">
      <c r="A567" s="1">
        <v>2.0220411E7</v>
      </c>
      <c r="B567" s="58" t="s">
        <v>322</v>
      </c>
      <c r="C567" s="1">
        <v>11.0</v>
      </c>
      <c r="D567" s="1" t="s">
        <v>2056</v>
      </c>
    </row>
    <row r="568">
      <c r="A568" s="1">
        <v>2.0220411E7</v>
      </c>
      <c r="B568" s="58" t="s">
        <v>322</v>
      </c>
      <c r="C568" s="1">
        <v>12.0</v>
      </c>
      <c r="D568" s="1" t="s">
        <v>2056</v>
      </c>
    </row>
    <row r="569">
      <c r="A569" s="1">
        <v>2.0220411E7</v>
      </c>
      <c r="B569" s="58" t="s">
        <v>322</v>
      </c>
      <c r="C569" s="1">
        <v>13.0</v>
      </c>
      <c r="D569" s="1" t="s">
        <v>2056</v>
      </c>
    </row>
    <row r="570">
      <c r="A570" s="1">
        <v>2.0220411E7</v>
      </c>
      <c r="B570" s="58" t="s">
        <v>322</v>
      </c>
      <c r="C570" s="1">
        <v>14.0</v>
      </c>
      <c r="D570" s="1" t="s">
        <v>2056</v>
      </c>
    </row>
    <row r="571">
      <c r="A571" s="1">
        <v>2.0220411E7</v>
      </c>
      <c r="B571" s="58" t="s">
        <v>322</v>
      </c>
      <c r="C571" s="1">
        <v>15.0</v>
      </c>
      <c r="D571" s="1" t="s">
        <v>2056</v>
      </c>
    </row>
    <row r="572">
      <c r="A572" s="1">
        <v>2.0220411E7</v>
      </c>
      <c r="B572" s="58" t="s">
        <v>2304</v>
      </c>
      <c r="C572" s="1">
        <v>1.0</v>
      </c>
      <c r="D572" s="1" t="s">
        <v>772</v>
      </c>
    </row>
    <row r="573">
      <c r="A573" s="1">
        <v>2.0220411E7</v>
      </c>
      <c r="B573" s="58" t="s">
        <v>2304</v>
      </c>
      <c r="C573" s="1">
        <v>2.0</v>
      </c>
      <c r="D573" s="1" t="s">
        <v>772</v>
      </c>
    </row>
    <row r="574">
      <c r="A574" s="1">
        <v>2.0220411E7</v>
      </c>
      <c r="B574" s="58" t="s">
        <v>2304</v>
      </c>
      <c r="C574" s="1">
        <v>3.0</v>
      </c>
      <c r="D574" s="1" t="s">
        <v>772</v>
      </c>
    </row>
    <row r="575">
      <c r="A575" s="1">
        <v>2.0220411E7</v>
      </c>
      <c r="B575" s="58" t="s">
        <v>2304</v>
      </c>
      <c r="C575" s="1">
        <v>4.0</v>
      </c>
      <c r="D575" s="1" t="s">
        <v>772</v>
      </c>
    </row>
    <row r="576">
      <c r="A576" s="1">
        <v>2.0220411E7</v>
      </c>
      <c r="B576" s="58" t="s">
        <v>2304</v>
      </c>
      <c r="C576" s="1">
        <v>5.0</v>
      </c>
      <c r="D576" s="1" t="s">
        <v>772</v>
      </c>
    </row>
    <row r="577">
      <c r="A577" s="1">
        <v>2.0220411E7</v>
      </c>
      <c r="B577" s="58" t="s">
        <v>2304</v>
      </c>
      <c r="C577" s="1">
        <v>6.0</v>
      </c>
      <c r="D577" s="1" t="s">
        <v>772</v>
      </c>
    </row>
    <row r="578">
      <c r="A578" s="1">
        <v>2.0220411E7</v>
      </c>
      <c r="B578" s="58" t="s">
        <v>2304</v>
      </c>
      <c r="C578" s="1">
        <v>7.0</v>
      </c>
      <c r="D578" s="1" t="s">
        <v>772</v>
      </c>
    </row>
    <row r="579">
      <c r="A579" s="1">
        <v>2.0220411E7</v>
      </c>
      <c r="B579" s="58" t="s">
        <v>2304</v>
      </c>
      <c r="C579" s="1">
        <v>8.0</v>
      </c>
      <c r="D579" s="1" t="s">
        <v>772</v>
      </c>
    </row>
    <row r="580">
      <c r="A580" s="1">
        <v>2.0220411E7</v>
      </c>
      <c r="B580" s="58" t="s">
        <v>2304</v>
      </c>
      <c r="C580" s="1">
        <v>9.0</v>
      </c>
      <c r="D580" s="1" t="s">
        <v>772</v>
      </c>
    </row>
    <row r="581">
      <c r="A581" s="1">
        <v>2.0220411E7</v>
      </c>
      <c r="B581" s="58" t="s">
        <v>2304</v>
      </c>
      <c r="C581" s="1">
        <v>10.0</v>
      </c>
      <c r="D581" s="1" t="s">
        <v>772</v>
      </c>
    </row>
    <row r="582">
      <c r="A582" s="1">
        <v>2.0220411E7</v>
      </c>
      <c r="B582" s="58" t="s">
        <v>2304</v>
      </c>
      <c r="C582" s="1">
        <v>11.0</v>
      </c>
      <c r="D582" s="1" t="s">
        <v>772</v>
      </c>
    </row>
    <row r="583">
      <c r="A583" s="1">
        <v>2.0220411E7</v>
      </c>
      <c r="B583" s="58" t="s">
        <v>2304</v>
      </c>
      <c r="C583" s="1">
        <v>12.0</v>
      </c>
      <c r="D583" s="1" t="s">
        <v>772</v>
      </c>
    </row>
    <row r="584">
      <c r="A584" s="1">
        <v>2.0220411E7</v>
      </c>
      <c r="B584" s="58" t="s">
        <v>2304</v>
      </c>
      <c r="C584" s="1">
        <v>13.0</v>
      </c>
      <c r="D584" s="1" t="s">
        <v>772</v>
      </c>
    </row>
    <row r="585">
      <c r="A585" s="1">
        <v>2.0220411E7</v>
      </c>
      <c r="B585" s="58" t="s">
        <v>2304</v>
      </c>
      <c r="C585" s="1">
        <v>14.0</v>
      </c>
      <c r="D585" s="1" t="s">
        <v>772</v>
      </c>
    </row>
    <row r="586">
      <c r="A586" s="1">
        <v>2.0220411E7</v>
      </c>
      <c r="B586" s="58" t="s">
        <v>2304</v>
      </c>
      <c r="C586" s="1">
        <v>15.0</v>
      </c>
      <c r="D586" s="1" t="s">
        <v>772</v>
      </c>
    </row>
    <row r="587">
      <c r="A587" s="1">
        <v>2.0220412E7</v>
      </c>
      <c r="B587" s="58" t="s">
        <v>309</v>
      </c>
      <c r="C587" s="1">
        <v>1.0</v>
      </c>
      <c r="D587" s="1" t="s">
        <v>2303</v>
      </c>
    </row>
    <row r="588">
      <c r="A588" s="1">
        <v>2.0220412E7</v>
      </c>
      <c r="B588" s="58" t="s">
        <v>309</v>
      </c>
      <c r="C588" s="1">
        <v>2.0</v>
      </c>
      <c r="D588" s="1" t="s">
        <v>2303</v>
      </c>
    </row>
    <row r="589">
      <c r="A589" s="1">
        <v>2.0220412E7</v>
      </c>
      <c r="B589" s="58" t="s">
        <v>309</v>
      </c>
      <c r="C589" s="1">
        <v>3.0</v>
      </c>
      <c r="D589" s="1" t="s">
        <v>2303</v>
      </c>
    </row>
    <row r="590">
      <c r="A590" s="1">
        <v>2.0220412E7</v>
      </c>
      <c r="B590" s="58" t="s">
        <v>309</v>
      </c>
      <c r="C590" s="1">
        <v>4.0</v>
      </c>
      <c r="D590" s="1" t="s">
        <v>2303</v>
      </c>
    </row>
    <row r="591">
      <c r="A591" s="1">
        <v>2.0220412E7</v>
      </c>
      <c r="B591" s="58" t="s">
        <v>309</v>
      </c>
      <c r="C591" s="1">
        <v>5.0</v>
      </c>
      <c r="D591" s="1" t="s">
        <v>2303</v>
      </c>
    </row>
    <row r="592">
      <c r="A592" s="1">
        <v>2.0220412E7</v>
      </c>
      <c r="B592" s="58" t="s">
        <v>309</v>
      </c>
      <c r="C592" s="1">
        <v>6.0</v>
      </c>
      <c r="D592" s="1" t="s">
        <v>2303</v>
      </c>
    </row>
    <row r="593">
      <c r="A593" s="1">
        <v>2.0220412E7</v>
      </c>
      <c r="B593" s="58" t="s">
        <v>309</v>
      </c>
      <c r="C593" s="1">
        <v>7.0</v>
      </c>
      <c r="D593" s="1" t="s">
        <v>2303</v>
      </c>
    </row>
    <row r="594">
      <c r="A594" s="1">
        <v>2.0220412E7</v>
      </c>
      <c r="B594" s="58" t="s">
        <v>309</v>
      </c>
      <c r="C594" s="1">
        <v>8.0</v>
      </c>
      <c r="D594" s="1" t="s">
        <v>2303</v>
      </c>
    </row>
    <row r="595">
      <c r="A595" s="1">
        <v>2.0220412E7</v>
      </c>
      <c r="B595" s="58" t="s">
        <v>309</v>
      </c>
      <c r="C595" s="1">
        <v>9.0</v>
      </c>
      <c r="D595" s="1" t="s">
        <v>2303</v>
      </c>
    </row>
    <row r="596">
      <c r="A596" s="1">
        <v>2.0220412E7</v>
      </c>
      <c r="B596" s="58" t="s">
        <v>309</v>
      </c>
      <c r="C596" s="1">
        <v>10.0</v>
      </c>
      <c r="D596" s="1" t="s">
        <v>2303</v>
      </c>
    </row>
    <row r="597">
      <c r="A597" s="1">
        <v>2.0220412E7</v>
      </c>
      <c r="B597" s="58" t="s">
        <v>309</v>
      </c>
      <c r="C597" s="1">
        <v>11.0</v>
      </c>
      <c r="D597" s="1" t="s">
        <v>2303</v>
      </c>
    </row>
    <row r="598">
      <c r="A598" s="1">
        <v>2.0220412E7</v>
      </c>
      <c r="B598" s="58" t="s">
        <v>309</v>
      </c>
      <c r="C598" s="1">
        <v>12.0</v>
      </c>
      <c r="D598" s="1" t="s">
        <v>2303</v>
      </c>
    </row>
    <row r="599">
      <c r="A599" s="1">
        <v>2.0220412E7</v>
      </c>
      <c r="B599" s="58" t="s">
        <v>309</v>
      </c>
      <c r="C599" s="1">
        <v>13.0</v>
      </c>
      <c r="D599" s="1" t="s">
        <v>2303</v>
      </c>
    </row>
    <row r="600">
      <c r="A600" s="1">
        <v>2.0220412E7</v>
      </c>
      <c r="B600" s="58" t="s">
        <v>309</v>
      </c>
      <c r="C600" s="1">
        <v>14.0</v>
      </c>
      <c r="D600" s="1" t="s">
        <v>2303</v>
      </c>
    </row>
    <row r="601">
      <c r="A601" s="1">
        <v>2.0220412E7</v>
      </c>
      <c r="B601" s="58" t="s">
        <v>309</v>
      </c>
      <c r="C601" s="1">
        <v>15.0</v>
      </c>
      <c r="D601" s="1" t="s">
        <v>2303</v>
      </c>
    </row>
    <row r="602">
      <c r="A602" s="1">
        <v>2.0220412E7</v>
      </c>
      <c r="B602" s="58" t="s">
        <v>322</v>
      </c>
      <c r="C602" s="1">
        <v>1.0</v>
      </c>
      <c r="D602" s="1" t="s">
        <v>2056</v>
      </c>
    </row>
    <row r="603">
      <c r="A603" s="1">
        <v>2.0220412E7</v>
      </c>
      <c r="B603" s="58" t="s">
        <v>322</v>
      </c>
      <c r="C603" s="1">
        <v>2.0</v>
      </c>
      <c r="D603" s="1" t="s">
        <v>2056</v>
      </c>
    </row>
    <row r="604">
      <c r="A604" s="1">
        <v>2.0220412E7</v>
      </c>
      <c r="B604" s="58" t="s">
        <v>322</v>
      </c>
      <c r="C604" s="1">
        <v>3.0</v>
      </c>
      <c r="D604" s="1" t="s">
        <v>2056</v>
      </c>
    </row>
    <row r="605">
      <c r="A605" s="1">
        <v>2.0220412E7</v>
      </c>
      <c r="B605" s="58" t="s">
        <v>322</v>
      </c>
      <c r="C605" s="1">
        <v>4.0</v>
      </c>
      <c r="D605" s="1" t="s">
        <v>2056</v>
      </c>
    </row>
    <row r="606">
      <c r="A606" s="1">
        <v>2.0220412E7</v>
      </c>
      <c r="B606" s="58" t="s">
        <v>322</v>
      </c>
      <c r="C606" s="1">
        <v>5.0</v>
      </c>
      <c r="D606" s="1" t="s">
        <v>2056</v>
      </c>
    </row>
    <row r="607">
      <c r="A607" s="1">
        <v>2.0220412E7</v>
      </c>
      <c r="B607" s="58" t="s">
        <v>322</v>
      </c>
      <c r="C607" s="1">
        <v>6.0</v>
      </c>
      <c r="D607" s="1" t="s">
        <v>2056</v>
      </c>
    </row>
    <row r="608">
      <c r="A608" s="1">
        <v>2.0220412E7</v>
      </c>
      <c r="B608" s="58" t="s">
        <v>322</v>
      </c>
      <c r="C608" s="1">
        <v>7.0</v>
      </c>
      <c r="D608" s="1" t="s">
        <v>2056</v>
      </c>
    </row>
    <row r="609">
      <c r="A609" s="1">
        <v>2.0220412E7</v>
      </c>
      <c r="B609" s="58" t="s">
        <v>322</v>
      </c>
      <c r="C609" s="1">
        <v>8.0</v>
      </c>
      <c r="D609" s="1" t="s">
        <v>2056</v>
      </c>
    </row>
    <row r="610">
      <c r="A610" s="1">
        <v>2.0220412E7</v>
      </c>
      <c r="B610" s="58" t="s">
        <v>322</v>
      </c>
      <c r="C610" s="1">
        <v>9.0</v>
      </c>
      <c r="D610" s="1" t="s">
        <v>2056</v>
      </c>
    </row>
    <row r="611">
      <c r="A611" s="1">
        <v>2.0220412E7</v>
      </c>
      <c r="B611" s="58" t="s">
        <v>322</v>
      </c>
      <c r="C611" s="1">
        <v>10.0</v>
      </c>
      <c r="D611" s="1" t="s">
        <v>2056</v>
      </c>
    </row>
    <row r="612">
      <c r="A612" s="1">
        <v>2.0220412E7</v>
      </c>
      <c r="B612" s="58" t="s">
        <v>322</v>
      </c>
      <c r="C612" s="1">
        <v>11.0</v>
      </c>
      <c r="D612" s="1" t="s">
        <v>2056</v>
      </c>
    </row>
    <row r="613">
      <c r="A613" s="1">
        <v>2.0220412E7</v>
      </c>
      <c r="B613" s="58" t="s">
        <v>322</v>
      </c>
      <c r="C613" s="1">
        <v>12.0</v>
      </c>
      <c r="D613" s="1" t="s">
        <v>2056</v>
      </c>
    </row>
    <row r="614">
      <c r="A614" s="1">
        <v>2.0220412E7</v>
      </c>
      <c r="B614" s="58" t="s">
        <v>322</v>
      </c>
      <c r="C614" s="1">
        <v>13.0</v>
      </c>
      <c r="D614" s="1" t="s">
        <v>2056</v>
      </c>
    </row>
    <row r="615">
      <c r="A615" s="1">
        <v>2.0220412E7</v>
      </c>
      <c r="B615" s="58" t="s">
        <v>322</v>
      </c>
      <c r="C615" s="1">
        <v>14.0</v>
      </c>
      <c r="D615" s="1" t="s">
        <v>2056</v>
      </c>
    </row>
    <row r="616">
      <c r="A616" s="1">
        <v>2.0220412E7</v>
      </c>
      <c r="B616" s="58" t="s">
        <v>322</v>
      </c>
      <c r="C616" s="1">
        <v>15.0</v>
      </c>
      <c r="D616" s="1" t="s">
        <v>2056</v>
      </c>
    </row>
    <row r="617">
      <c r="A617" s="1">
        <v>2.0220412E7</v>
      </c>
      <c r="B617" s="58" t="s">
        <v>2304</v>
      </c>
      <c r="C617" s="1">
        <v>1.0</v>
      </c>
      <c r="D617" s="1" t="s">
        <v>772</v>
      </c>
    </row>
    <row r="618">
      <c r="A618" s="1">
        <v>2.0220412E7</v>
      </c>
      <c r="B618" s="58" t="s">
        <v>2304</v>
      </c>
      <c r="C618" s="1">
        <v>2.0</v>
      </c>
      <c r="D618" s="1" t="s">
        <v>772</v>
      </c>
    </row>
    <row r="619">
      <c r="A619" s="1">
        <v>2.0220412E7</v>
      </c>
      <c r="B619" s="58" t="s">
        <v>2304</v>
      </c>
      <c r="C619" s="1">
        <v>3.0</v>
      </c>
      <c r="D619" s="1" t="s">
        <v>772</v>
      </c>
    </row>
    <row r="620">
      <c r="A620" s="1">
        <v>2.0220412E7</v>
      </c>
      <c r="B620" s="58" t="s">
        <v>2304</v>
      </c>
      <c r="C620" s="1">
        <v>4.0</v>
      </c>
      <c r="D620" s="1" t="s">
        <v>772</v>
      </c>
    </row>
    <row r="621">
      <c r="A621" s="1">
        <v>2.0220412E7</v>
      </c>
      <c r="B621" s="58" t="s">
        <v>2304</v>
      </c>
      <c r="C621" s="1">
        <v>5.0</v>
      </c>
      <c r="D621" s="1" t="s">
        <v>772</v>
      </c>
    </row>
    <row r="622">
      <c r="A622" s="1">
        <v>2.0220412E7</v>
      </c>
      <c r="B622" s="58" t="s">
        <v>2304</v>
      </c>
      <c r="C622" s="1">
        <v>6.0</v>
      </c>
      <c r="D622" s="1" t="s">
        <v>772</v>
      </c>
    </row>
    <row r="623">
      <c r="A623" s="1">
        <v>2.0220412E7</v>
      </c>
      <c r="B623" s="58" t="s">
        <v>2304</v>
      </c>
      <c r="C623" s="1">
        <v>7.0</v>
      </c>
      <c r="D623" s="1" t="s">
        <v>772</v>
      </c>
    </row>
    <row r="624">
      <c r="A624" s="1">
        <v>2.0220412E7</v>
      </c>
      <c r="B624" s="58" t="s">
        <v>2304</v>
      </c>
      <c r="C624" s="1">
        <v>8.0</v>
      </c>
      <c r="D624" s="1" t="s">
        <v>772</v>
      </c>
    </row>
    <row r="625">
      <c r="A625" s="1">
        <v>2.0220412E7</v>
      </c>
      <c r="B625" s="58" t="s">
        <v>2304</v>
      </c>
      <c r="C625" s="1">
        <v>9.0</v>
      </c>
      <c r="D625" s="1" t="s">
        <v>772</v>
      </c>
    </row>
    <row r="626">
      <c r="A626" s="1">
        <v>2.0220412E7</v>
      </c>
      <c r="B626" s="58" t="s">
        <v>2304</v>
      </c>
      <c r="C626" s="1">
        <v>10.0</v>
      </c>
      <c r="D626" s="1" t="s">
        <v>772</v>
      </c>
    </row>
    <row r="627">
      <c r="A627" s="1">
        <v>2.0220412E7</v>
      </c>
      <c r="B627" s="58" t="s">
        <v>2304</v>
      </c>
      <c r="C627" s="1">
        <v>11.0</v>
      </c>
      <c r="D627" s="1" t="s">
        <v>772</v>
      </c>
    </row>
    <row r="628">
      <c r="A628" s="1">
        <v>2.0220412E7</v>
      </c>
      <c r="B628" s="58" t="s">
        <v>2304</v>
      </c>
      <c r="C628" s="1">
        <v>12.0</v>
      </c>
      <c r="D628" s="1" t="s">
        <v>772</v>
      </c>
    </row>
    <row r="629">
      <c r="A629" s="1">
        <v>2.0220412E7</v>
      </c>
      <c r="B629" s="58" t="s">
        <v>2304</v>
      </c>
      <c r="C629" s="1">
        <v>13.0</v>
      </c>
      <c r="D629" s="1" t="s">
        <v>772</v>
      </c>
    </row>
    <row r="630">
      <c r="A630" s="1">
        <v>2.0220412E7</v>
      </c>
      <c r="B630" s="58" t="s">
        <v>2304</v>
      </c>
      <c r="C630" s="1">
        <v>14.0</v>
      </c>
      <c r="D630" s="1" t="s">
        <v>772</v>
      </c>
    </row>
    <row r="631">
      <c r="A631" s="1">
        <v>2.0220412E7</v>
      </c>
      <c r="B631" s="58" t="s">
        <v>2304</v>
      </c>
      <c r="C631" s="1">
        <v>15.0</v>
      </c>
      <c r="D631" s="1" t="s">
        <v>772</v>
      </c>
    </row>
    <row r="632">
      <c r="A632" s="1">
        <v>2.0220413E7</v>
      </c>
      <c r="B632" s="58" t="s">
        <v>309</v>
      </c>
      <c r="C632" s="1">
        <v>1.0</v>
      </c>
      <c r="D632" s="1" t="s">
        <v>2303</v>
      </c>
    </row>
    <row r="633">
      <c r="A633" s="1">
        <v>2.0220413E7</v>
      </c>
      <c r="B633" s="58" t="s">
        <v>309</v>
      </c>
      <c r="C633" s="1">
        <v>2.0</v>
      </c>
      <c r="D633" s="1" t="s">
        <v>2303</v>
      </c>
    </row>
    <row r="634">
      <c r="A634" s="1">
        <v>2.0220413E7</v>
      </c>
      <c r="B634" s="58" t="s">
        <v>309</v>
      </c>
      <c r="C634" s="1">
        <v>3.0</v>
      </c>
      <c r="D634" s="1" t="s">
        <v>2303</v>
      </c>
    </row>
    <row r="635">
      <c r="A635" s="1">
        <v>2.0220413E7</v>
      </c>
      <c r="B635" s="58" t="s">
        <v>309</v>
      </c>
      <c r="C635" s="1">
        <v>4.0</v>
      </c>
      <c r="D635" s="1" t="s">
        <v>2303</v>
      </c>
    </row>
    <row r="636">
      <c r="A636" s="1">
        <v>2.0220413E7</v>
      </c>
      <c r="B636" s="58" t="s">
        <v>309</v>
      </c>
      <c r="C636" s="1">
        <v>5.0</v>
      </c>
      <c r="D636" s="1" t="s">
        <v>2303</v>
      </c>
    </row>
    <row r="637">
      <c r="A637" s="1">
        <v>2.0220413E7</v>
      </c>
      <c r="B637" s="58" t="s">
        <v>309</v>
      </c>
      <c r="C637" s="1">
        <v>6.0</v>
      </c>
      <c r="D637" s="1" t="s">
        <v>2303</v>
      </c>
    </row>
    <row r="638">
      <c r="A638" s="1">
        <v>2.0220413E7</v>
      </c>
      <c r="B638" s="58" t="s">
        <v>309</v>
      </c>
      <c r="C638" s="1">
        <v>7.0</v>
      </c>
      <c r="D638" s="1" t="s">
        <v>2303</v>
      </c>
    </row>
    <row r="639">
      <c r="A639" s="1">
        <v>2.0220413E7</v>
      </c>
      <c r="B639" s="58" t="s">
        <v>309</v>
      </c>
      <c r="C639" s="1">
        <v>8.0</v>
      </c>
      <c r="D639" s="1" t="s">
        <v>2303</v>
      </c>
    </row>
    <row r="640">
      <c r="A640" s="1">
        <v>2.0220413E7</v>
      </c>
      <c r="B640" s="58" t="s">
        <v>309</v>
      </c>
      <c r="C640" s="1">
        <v>9.0</v>
      </c>
      <c r="D640" s="1" t="s">
        <v>2303</v>
      </c>
    </row>
    <row r="641">
      <c r="A641" s="1">
        <v>2.0220413E7</v>
      </c>
      <c r="B641" s="58" t="s">
        <v>309</v>
      </c>
      <c r="C641" s="1">
        <v>10.0</v>
      </c>
      <c r="D641" s="1" t="s">
        <v>2303</v>
      </c>
    </row>
    <row r="642">
      <c r="A642" s="1">
        <v>2.0220413E7</v>
      </c>
      <c r="B642" s="58" t="s">
        <v>309</v>
      </c>
      <c r="C642" s="1">
        <v>11.0</v>
      </c>
      <c r="D642" s="1" t="s">
        <v>2303</v>
      </c>
    </row>
    <row r="643">
      <c r="A643" s="1">
        <v>2.0220413E7</v>
      </c>
      <c r="B643" s="58" t="s">
        <v>309</v>
      </c>
      <c r="C643" s="1">
        <v>12.0</v>
      </c>
      <c r="D643" s="1" t="s">
        <v>2303</v>
      </c>
    </row>
    <row r="644">
      <c r="A644" s="1">
        <v>2.0220413E7</v>
      </c>
      <c r="B644" s="58" t="s">
        <v>309</v>
      </c>
      <c r="C644" s="1">
        <v>13.0</v>
      </c>
      <c r="D644" s="1" t="s">
        <v>2303</v>
      </c>
    </row>
    <row r="645">
      <c r="A645" s="1">
        <v>2.0220413E7</v>
      </c>
      <c r="B645" s="58" t="s">
        <v>309</v>
      </c>
      <c r="C645" s="1">
        <v>14.0</v>
      </c>
      <c r="D645" s="1" t="s">
        <v>2303</v>
      </c>
    </row>
    <row r="646">
      <c r="A646" s="1">
        <v>2.0220413E7</v>
      </c>
      <c r="B646" s="58" t="s">
        <v>309</v>
      </c>
      <c r="C646" s="1">
        <v>15.0</v>
      </c>
      <c r="D646" s="1" t="s">
        <v>2303</v>
      </c>
    </row>
    <row r="647">
      <c r="A647" s="1">
        <v>2.0220414E7</v>
      </c>
      <c r="B647" s="58" t="s">
        <v>322</v>
      </c>
      <c r="C647" s="1">
        <v>1.0</v>
      </c>
      <c r="D647" s="1" t="s">
        <v>2056</v>
      </c>
    </row>
    <row r="648">
      <c r="A648" s="1">
        <v>2.0220414E7</v>
      </c>
      <c r="B648" s="58" t="s">
        <v>322</v>
      </c>
      <c r="C648" s="1">
        <v>2.0</v>
      </c>
      <c r="D648" s="1" t="s">
        <v>2056</v>
      </c>
    </row>
    <row r="649">
      <c r="A649" s="1">
        <v>2.0220414E7</v>
      </c>
      <c r="B649" s="58" t="s">
        <v>322</v>
      </c>
      <c r="C649" s="1">
        <v>3.0</v>
      </c>
      <c r="D649" s="1" t="s">
        <v>2056</v>
      </c>
    </row>
    <row r="650">
      <c r="A650" s="1">
        <v>2.0220414E7</v>
      </c>
      <c r="B650" s="58" t="s">
        <v>322</v>
      </c>
      <c r="C650" s="1">
        <v>4.0</v>
      </c>
      <c r="D650" s="1" t="s">
        <v>2056</v>
      </c>
    </row>
    <row r="651">
      <c r="A651" s="1">
        <v>2.0220414E7</v>
      </c>
      <c r="B651" s="58" t="s">
        <v>322</v>
      </c>
      <c r="C651" s="1">
        <v>5.0</v>
      </c>
      <c r="D651" s="1" t="s">
        <v>2056</v>
      </c>
    </row>
    <row r="652">
      <c r="A652" s="1">
        <v>2.0220414E7</v>
      </c>
      <c r="B652" s="58" t="s">
        <v>322</v>
      </c>
      <c r="C652" s="1">
        <v>6.0</v>
      </c>
      <c r="D652" s="1" t="s">
        <v>2056</v>
      </c>
    </row>
    <row r="653">
      <c r="A653" s="1">
        <v>2.0220414E7</v>
      </c>
      <c r="B653" s="58" t="s">
        <v>322</v>
      </c>
      <c r="C653" s="1">
        <v>7.0</v>
      </c>
      <c r="D653" s="1" t="s">
        <v>2056</v>
      </c>
    </row>
    <row r="654">
      <c r="A654" s="1">
        <v>2.0220414E7</v>
      </c>
      <c r="B654" s="58" t="s">
        <v>322</v>
      </c>
      <c r="C654" s="1">
        <v>8.0</v>
      </c>
      <c r="D654" s="1" t="s">
        <v>2056</v>
      </c>
    </row>
    <row r="655">
      <c r="A655" s="1">
        <v>2.0220414E7</v>
      </c>
      <c r="B655" s="58" t="s">
        <v>322</v>
      </c>
      <c r="C655" s="1">
        <v>9.0</v>
      </c>
      <c r="D655" s="1" t="s">
        <v>2056</v>
      </c>
    </row>
    <row r="656">
      <c r="A656" s="1">
        <v>2.0220414E7</v>
      </c>
      <c r="B656" s="58" t="s">
        <v>322</v>
      </c>
      <c r="C656" s="1">
        <v>10.0</v>
      </c>
      <c r="D656" s="1" t="s">
        <v>2056</v>
      </c>
    </row>
    <row r="657">
      <c r="A657" s="1">
        <v>2.0220414E7</v>
      </c>
      <c r="B657" s="58" t="s">
        <v>322</v>
      </c>
      <c r="C657" s="1">
        <v>11.0</v>
      </c>
      <c r="D657" s="1" t="s">
        <v>2056</v>
      </c>
    </row>
    <row r="658">
      <c r="A658" s="1">
        <v>2.0220414E7</v>
      </c>
      <c r="B658" s="58" t="s">
        <v>322</v>
      </c>
      <c r="C658" s="1">
        <v>12.0</v>
      </c>
      <c r="D658" s="1" t="s">
        <v>2056</v>
      </c>
    </row>
    <row r="659">
      <c r="A659" s="1">
        <v>2.0220414E7</v>
      </c>
      <c r="B659" s="58" t="s">
        <v>322</v>
      </c>
      <c r="C659" s="1">
        <v>13.0</v>
      </c>
      <c r="D659" s="1" t="s">
        <v>2056</v>
      </c>
    </row>
    <row r="660">
      <c r="A660" s="1">
        <v>2.0220414E7</v>
      </c>
      <c r="B660" s="58" t="s">
        <v>322</v>
      </c>
      <c r="C660" s="1">
        <v>14.0</v>
      </c>
      <c r="D660" s="1" t="s">
        <v>2056</v>
      </c>
    </row>
    <row r="661">
      <c r="A661" s="1">
        <v>2.0220414E7</v>
      </c>
      <c r="B661" s="58" t="s">
        <v>322</v>
      </c>
      <c r="C661" s="1">
        <v>15.0</v>
      </c>
      <c r="D661" s="1" t="s">
        <v>2056</v>
      </c>
    </row>
    <row r="662">
      <c r="A662" s="1">
        <v>2.0220414E7</v>
      </c>
      <c r="B662" s="58" t="s">
        <v>2304</v>
      </c>
      <c r="C662" s="1">
        <v>1.0</v>
      </c>
      <c r="D662" s="1" t="s">
        <v>772</v>
      </c>
    </row>
    <row r="663">
      <c r="A663" s="1">
        <v>2.0220414E7</v>
      </c>
      <c r="B663" s="58" t="s">
        <v>2304</v>
      </c>
      <c r="C663" s="1">
        <v>2.0</v>
      </c>
      <c r="D663" s="1" t="s">
        <v>772</v>
      </c>
    </row>
    <row r="664">
      <c r="A664" s="1">
        <v>2.0220414E7</v>
      </c>
      <c r="B664" s="58" t="s">
        <v>2304</v>
      </c>
      <c r="C664" s="1">
        <v>3.0</v>
      </c>
      <c r="D664" s="1" t="s">
        <v>772</v>
      </c>
    </row>
    <row r="665">
      <c r="A665" s="1">
        <v>2.0220414E7</v>
      </c>
      <c r="B665" s="58" t="s">
        <v>2304</v>
      </c>
      <c r="C665" s="1">
        <v>4.0</v>
      </c>
      <c r="D665" s="1" t="s">
        <v>772</v>
      </c>
    </row>
    <row r="666">
      <c r="A666" s="1">
        <v>2.0220414E7</v>
      </c>
      <c r="B666" s="58" t="s">
        <v>2304</v>
      </c>
      <c r="C666" s="1">
        <v>5.0</v>
      </c>
      <c r="D666" s="1" t="s">
        <v>772</v>
      </c>
    </row>
    <row r="667">
      <c r="A667" s="1">
        <v>2.0220414E7</v>
      </c>
      <c r="B667" s="58" t="s">
        <v>2304</v>
      </c>
      <c r="C667" s="1">
        <v>6.0</v>
      </c>
      <c r="D667" s="1" t="s">
        <v>772</v>
      </c>
    </row>
    <row r="668">
      <c r="A668" s="1">
        <v>2.0220414E7</v>
      </c>
      <c r="B668" s="58" t="s">
        <v>2304</v>
      </c>
      <c r="C668" s="1">
        <v>7.0</v>
      </c>
      <c r="D668" s="1" t="s">
        <v>772</v>
      </c>
    </row>
    <row r="669">
      <c r="A669" s="1">
        <v>2.0220414E7</v>
      </c>
      <c r="B669" s="58" t="s">
        <v>2304</v>
      </c>
      <c r="C669" s="1">
        <v>8.0</v>
      </c>
      <c r="D669" s="1" t="s">
        <v>772</v>
      </c>
    </row>
    <row r="670">
      <c r="A670" s="1">
        <v>2.0220414E7</v>
      </c>
      <c r="B670" s="58" t="s">
        <v>2304</v>
      </c>
      <c r="C670" s="1">
        <v>9.0</v>
      </c>
      <c r="D670" s="1" t="s">
        <v>772</v>
      </c>
    </row>
    <row r="671">
      <c r="A671" s="1">
        <v>2.0220414E7</v>
      </c>
      <c r="B671" s="58" t="s">
        <v>2304</v>
      </c>
      <c r="C671" s="1">
        <v>10.0</v>
      </c>
      <c r="D671" s="1" t="s">
        <v>772</v>
      </c>
    </row>
    <row r="672">
      <c r="A672" s="1">
        <v>2.0220414E7</v>
      </c>
      <c r="B672" s="58" t="s">
        <v>2304</v>
      </c>
      <c r="C672" s="1">
        <v>11.0</v>
      </c>
      <c r="D672" s="1" t="s">
        <v>772</v>
      </c>
    </row>
    <row r="673">
      <c r="A673" s="1">
        <v>2.0220414E7</v>
      </c>
      <c r="B673" s="58" t="s">
        <v>2304</v>
      </c>
      <c r="C673" s="1">
        <v>12.0</v>
      </c>
      <c r="D673" s="1" t="s">
        <v>772</v>
      </c>
    </row>
    <row r="674">
      <c r="A674" s="1">
        <v>2.0220414E7</v>
      </c>
      <c r="B674" s="58" t="s">
        <v>2304</v>
      </c>
      <c r="C674" s="1">
        <v>13.0</v>
      </c>
      <c r="D674" s="1" t="s">
        <v>772</v>
      </c>
    </row>
    <row r="675">
      <c r="A675" s="1">
        <v>2.0220414E7</v>
      </c>
      <c r="B675" s="58" t="s">
        <v>2304</v>
      </c>
      <c r="C675" s="1">
        <v>14.0</v>
      </c>
      <c r="D675" s="1" t="s">
        <v>772</v>
      </c>
    </row>
    <row r="676">
      <c r="A676" s="1">
        <v>2.0220414E7</v>
      </c>
      <c r="B676" s="58" t="s">
        <v>2304</v>
      </c>
      <c r="C676" s="1">
        <v>15.0</v>
      </c>
      <c r="D676" s="1" t="s">
        <v>772</v>
      </c>
    </row>
    <row r="677">
      <c r="A677" s="1">
        <v>2.0220415E7</v>
      </c>
      <c r="B677" s="58" t="s">
        <v>309</v>
      </c>
      <c r="C677" s="1">
        <v>1.0</v>
      </c>
      <c r="D677" s="1" t="s">
        <v>2303</v>
      </c>
    </row>
    <row r="678">
      <c r="A678" s="1">
        <v>2.0220415E7</v>
      </c>
      <c r="B678" s="58" t="s">
        <v>309</v>
      </c>
      <c r="C678" s="1">
        <v>2.0</v>
      </c>
      <c r="D678" s="1" t="s">
        <v>2303</v>
      </c>
    </row>
    <row r="679">
      <c r="A679" s="1">
        <v>2.0220415E7</v>
      </c>
      <c r="B679" s="58" t="s">
        <v>309</v>
      </c>
      <c r="C679" s="1">
        <v>3.0</v>
      </c>
      <c r="D679" s="1" t="s">
        <v>2303</v>
      </c>
    </row>
    <row r="680">
      <c r="A680" s="1">
        <v>2.0220415E7</v>
      </c>
      <c r="B680" s="58" t="s">
        <v>309</v>
      </c>
      <c r="C680" s="1">
        <v>4.0</v>
      </c>
      <c r="D680" s="1" t="s">
        <v>2303</v>
      </c>
    </row>
    <row r="681">
      <c r="A681" s="1">
        <v>2.0220415E7</v>
      </c>
      <c r="B681" s="58" t="s">
        <v>309</v>
      </c>
      <c r="C681" s="1">
        <v>5.0</v>
      </c>
      <c r="D681" s="1" t="s">
        <v>2303</v>
      </c>
    </row>
    <row r="682">
      <c r="A682" s="1">
        <v>2.0220415E7</v>
      </c>
      <c r="B682" s="58" t="s">
        <v>309</v>
      </c>
      <c r="C682" s="1">
        <v>6.0</v>
      </c>
      <c r="D682" s="1" t="s">
        <v>2303</v>
      </c>
    </row>
    <row r="683">
      <c r="A683" s="1">
        <v>2.0220415E7</v>
      </c>
      <c r="B683" s="58" t="s">
        <v>309</v>
      </c>
      <c r="C683" s="1">
        <v>7.0</v>
      </c>
      <c r="D683" s="1" t="s">
        <v>2303</v>
      </c>
    </row>
    <row r="684">
      <c r="A684" s="1">
        <v>2.0220415E7</v>
      </c>
      <c r="B684" s="58" t="s">
        <v>309</v>
      </c>
      <c r="C684" s="1">
        <v>8.0</v>
      </c>
      <c r="D684" s="1" t="s">
        <v>2303</v>
      </c>
    </row>
    <row r="685">
      <c r="A685" s="1">
        <v>2.0220415E7</v>
      </c>
      <c r="B685" s="58" t="s">
        <v>309</v>
      </c>
      <c r="C685" s="1">
        <v>9.0</v>
      </c>
      <c r="D685" s="1" t="s">
        <v>2303</v>
      </c>
    </row>
    <row r="686">
      <c r="A686" s="1">
        <v>2.0220415E7</v>
      </c>
      <c r="B686" s="58" t="s">
        <v>309</v>
      </c>
      <c r="C686" s="1">
        <v>10.0</v>
      </c>
      <c r="D686" s="1" t="s">
        <v>2303</v>
      </c>
    </row>
    <row r="687">
      <c r="A687" s="1">
        <v>2.0220415E7</v>
      </c>
      <c r="B687" s="58" t="s">
        <v>309</v>
      </c>
      <c r="C687" s="1">
        <v>11.0</v>
      </c>
      <c r="D687" s="1" t="s">
        <v>2303</v>
      </c>
    </row>
    <row r="688">
      <c r="A688" s="1">
        <v>2.0220415E7</v>
      </c>
      <c r="B688" s="58" t="s">
        <v>309</v>
      </c>
      <c r="C688" s="1">
        <v>12.0</v>
      </c>
      <c r="D688" s="1" t="s">
        <v>2303</v>
      </c>
    </row>
    <row r="689">
      <c r="A689" s="1">
        <v>2.0220415E7</v>
      </c>
      <c r="B689" s="58" t="s">
        <v>309</v>
      </c>
      <c r="C689" s="1">
        <v>13.0</v>
      </c>
      <c r="D689" s="1" t="s">
        <v>2303</v>
      </c>
    </row>
    <row r="690">
      <c r="A690" s="1">
        <v>2.0220415E7</v>
      </c>
      <c r="B690" s="58" t="s">
        <v>309</v>
      </c>
      <c r="C690" s="1">
        <v>14.0</v>
      </c>
      <c r="D690" s="1" t="s">
        <v>2303</v>
      </c>
    </row>
    <row r="691">
      <c r="A691" s="1">
        <v>2.0220415E7</v>
      </c>
      <c r="B691" s="58" t="s">
        <v>309</v>
      </c>
      <c r="C691" s="1">
        <v>15.0</v>
      </c>
      <c r="D691" s="1" t="s">
        <v>2303</v>
      </c>
    </row>
    <row r="692">
      <c r="A692" s="1">
        <v>2.0220525E7</v>
      </c>
      <c r="B692" s="58" t="s">
        <v>322</v>
      </c>
      <c r="C692" s="1">
        <v>1.0</v>
      </c>
      <c r="D692" s="1" t="s">
        <v>2056</v>
      </c>
    </row>
    <row r="693">
      <c r="A693" s="1">
        <v>2.0220525E7</v>
      </c>
      <c r="B693" s="58" t="s">
        <v>322</v>
      </c>
      <c r="C693" s="1">
        <v>2.0</v>
      </c>
      <c r="D693" s="1" t="s">
        <v>2056</v>
      </c>
    </row>
    <row r="694">
      <c r="A694" s="1">
        <v>2.0220525E7</v>
      </c>
      <c r="B694" s="58" t="s">
        <v>322</v>
      </c>
      <c r="C694" s="1">
        <v>3.0</v>
      </c>
      <c r="D694" s="1" t="s">
        <v>2056</v>
      </c>
    </row>
    <row r="695">
      <c r="A695" s="1">
        <v>2.0220525E7</v>
      </c>
      <c r="B695" s="58" t="s">
        <v>322</v>
      </c>
      <c r="C695" s="1">
        <v>4.0</v>
      </c>
      <c r="D695" s="1" t="s">
        <v>2056</v>
      </c>
    </row>
    <row r="696">
      <c r="A696" s="1">
        <v>2.0220525E7</v>
      </c>
      <c r="B696" s="58" t="s">
        <v>322</v>
      </c>
      <c r="C696" s="1">
        <v>5.0</v>
      </c>
      <c r="D696" s="1" t="s">
        <v>2056</v>
      </c>
    </row>
    <row r="697">
      <c r="A697" s="1">
        <v>2.0220525E7</v>
      </c>
      <c r="B697" s="58" t="s">
        <v>322</v>
      </c>
      <c r="C697" s="1">
        <v>6.0</v>
      </c>
      <c r="D697" s="1" t="s">
        <v>2056</v>
      </c>
    </row>
    <row r="698">
      <c r="A698" s="1">
        <v>2.0220525E7</v>
      </c>
      <c r="B698" s="58" t="s">
        <v>322</v>
      </c>
      <c r="C698" s="1">
        <v>7.0</v>
      </c>
      <c r="D698" s="1" t="s">
        <v>2056</v>
      </c>
    </row>
    <row r="699">
      <c r="A699" s="1">
        <v>2.0220525E7</v>
      </c>
      <c r="B699" s="58" t="s">
        <v>322</v>
      </c>
      <c r="C699" s="1">
        <v>8.0</v>
      </c>
      <c r="D699" s="1" t="s">
        <v>2056</v>
      </c>
    </row>
    <row r="700">
      <c r="A700" s="1">
        <v>2.0220525E7</v>
      </c>
      <c r="B700" s="58" t="s">
        <v>322</v>
      </c>
      <c r="C700" s="1">
        <v>9.0</v>
      </c>
      <c r="D700" s="1" t="s">
        <v>2056</v>
      </c>
    </row>
    <row r="701">
      <c r="A701" s="1">
        <v>2.0220525E7</v>
      </c>
      <c r="B701" s="58" t="s">
        <v>322</v>
      </c>
      <c r="C701" s="1">
        <v>10.0</v>
      </c>
      <c r="D701" s="1" t="s">
        <v>2056</v>
      </c>
    </row>
    <row r="702">
      <c r="A702" s="1">
        <v>2.0220525E7</v>
      </c>
      <c r="B702" s="58" t="s">
        <v>322</v>
      </c>
      <c r="C702" s="1">
        <v>11.0</v>
      </c>
      <c r="D702" s="1" t="s">
        <v>2056</v>
      </c>
    </row>
    <row r="703">
      <c r="A703" s="1">
        <v>2.0220525E7</v>
      </c>
      <c r="B703" s="58" t="s">
        <v>322</v>
      </c>
      <c r="C703" s="1">
        <v>12.0</v>
      </c>
      <c r="D703" s="1" t="s">
        <v>2056</v>
      </c>
    </row>
    <row r="704">
      <c r="A704" s="1">
        <v>2.0220525E7</v>
      </c>
      <c r="B704" s="58" t="s">
        <v>322</v>
      </c>
      <c r="C704" s="1">
        <v>13.0</v>
      </c>
      <c r="D704" s="1" t="s">
        <v>2056</v>
      </c>
    </row>
    <row r="705">
      <c r="A705" s="1">
        <v>2.0220525E7</v>
      </c>
      <c r="B705" s="58" t="s">
        <v>322</v>
      </c>
      <c r="C705" s="1">
        <v>14.0</v>
      </c>
      <c r="D705" s="1" t="s">
        <v>2056</v>
      </c>
    </row>
    <row r="706">
      <c r="A706" s="1">
        <v>2.0220525E7</v>
      </c>
      <c r="B706" s="58" t="s">
        <v>322</v>
      </c>
      <c r="C706" s="1">
        <v>15.0</v>
      </c>
      <c r="D706" s="1" t="s">
        <v>2056</v>
      </c>
    </row>
    <row r="707">
      <c r="A707" s="1">
        <v>2.0220525E7</v>
      </c>
      <c r="B707" s="58" t="s">
        <v>2304</v>
      </c>
      <c r="C707" s="1">
        <v>1.0</v>
      </c>
      <c r="D707" s="1" t="s">
        <v>772</v>
      </c>
    </row>
    <row r="708">
      <c r="A708" s="1">
        <v>2.0220525E7</v>
      </c>
      <c r="B708" s="58" t="s">
        <v>2304</v>
      </c>
      <c r="C708" s="1">
        <v>2.0</v>
      </c>
      <c r="D708" s="1" t="s">
        <v>772</v>
      </c>
    </row>
    <row r="709">
      <c r="A709" s="1">
        <v>2.0220525E7</v>
      </c>
      <c r="B709" s="58" t="s">
        <v>2304</v>
      </c>
      <c r="C709" s="1">
        <v>3.0</v>
      </c>
      <c r="D709" s="1" t="s">
        <v>772</v>
      </c>
    </row>
    <row r="710">
      <c r="A710" s="1">
        <v>2.0220525E7</v>
      </c>
      <c r="B710" s="58" t="s">
        <v>2304</v>
      </c>
      <c r="C710" s="1">
        <v>4.0</v>
      </c>
      <c r="D710" s="1" t="s">
        <v>772</v>
      </c>
    </row>
    <row r="711">
      <c r="A711" s="1">
        <v>2.0220525E7</v>
      </c>
      <c r="B711" s="58" t="s">
        <v>2304</v>
      </c>
      <c r="C711" s="1">
        <v>5.0</v>
      </c>
      <c r="D711" s="1" t="s">
        <v>772</v>
      </c>
    </row>
    <row r="712">
      <c r="A712" s="1">
        <v>2.0220525E7</v>
      </c>
      <c r="B712" s="58" t="s">
        <v>2304</v>
      </c>
      <c r="C712" s="1">
        <v>6.0</v>
      </c>
      <c r="D712" s="1" t="s">
        <v>772</v>
      </c>
    </row>
    <row r="713">
      <c r="A713" s="1">
        <v>2.0220525E7</v>
      </c>
      <c r="B713" s="58" t="s">
        <v>2304</v>
      </c>
      <c r="C713" s="1">
        <v>7.0</v>
      </c>
      <c r="D713" s="1" t="s">
        <v>772</v>
      </c>
    </row>
    <row r="714">
      <c r="A714" s="1">
        <v>2.0220525E7</v>
      </c>
      <c r="B714" s="58" t="s">
        <v>2304</v>
      </c>
      <c r="C714" s="1">
        <v>8.0</v>
      </c>
      <c r="D714" s="1" t="s">
        <v>772</v>
      </c>
    </row>
    <row r="715">
      <c r="A715" s="1">
        <v>2.0220525E7</v>
      </c>
      <c r="B715" s="58" t="s">
        <v>2304</v>
      </c>
      <c r="C715" s="1">
        <v>9.0</v>
      </c>
      <c r="D715" s="1" t="s">
        <v>772</v>
      </c>
    </row>
    <row r="716">
      <c r="A716" s="1">
        <v>2.0220525E7</v>
      </c>
      <c r="B716" s="58" t="s">
        <v>2304</v>
      </c>
      <c r="C716" s="1">
        <v>10.0</v>
      </c>
      <c r="D716" s="1" t="s">
        <v>772</v>
      </c>
    </row>
    <row r="717">
      <c r="A717" s="1">
        <v>2.0220525E7</v>
      </c>
      <c r="B717" s="58" t="s">
        <v>2304</v>
      </c>
      <c r="C717" s="1">
        <v>11.0</v>
      </c>
      <c r="D717" s="1" t="s">
        <v>772</v>
      </c>
    </row>
    <row r="718">
      <c r="A718" s="1">
        <v>2.0220525E7</v>
      </c>
      <c r="B718" s="58" t="s">
        <v>2304</v>
      </c>
      <c r="C718" s="1">
        <v>12.0</v>
      </c>
      <c r="D718" s="1" t="s">
        <v>772</v>
      </c>
    </row>
    <row r="719">
      <c r="A719" s="1">
        <v>2.0220525E7</v>
      </c>
      <c r="B719" s="58" t="s">
        <v>2304</v>
      </c>
      <c r="C719" s="1">
        <v>13.0</v>
      </c>
      <c r="D719" s="1" t="s">
        <v>772</v>
      </c>
    </row>
    <row r="720">
      <c r="A720" s="1">
        <v>2.0220525E7</v>
      </c>
      <c r="B720" s="58" t="s">
        <v>2304</v>
      </c>
      <c r="C720" s="1">
        <v>14.0</v>
      </c>
      <c r="D720" s="1" t="s">
        <v>772</v>
      </c>
    </row>
    <row r="721">
      <c r="A721" s="1">
        <v>2.0220525E7</v>
      </c>
      <c r="B721" s="58" t="s">
        <v>2304</v>
      </c>
      <c r="C721" s="1">
        <v>15.0</v>
      </c>
      <c r="D721" s="1" t="s">
        <v>772</v>
      </c>
    </row>
    <row r="722">
      <c r="A722" s="1">
        <v>2.0220526E7</v>
      </c>
      <c r="B722" s="58" t="s">
        <v>309</v>
      </c>
      <c r="C722" s="1">
        <v>1.0</v>
      </c>
      <c r="D722" s="1" t="s">
        <v>2303</v>
      </c>
    </row>
    <row r="723">
      <c r="A723" s="22">
        <v>2.0220526E7</v>
      </c>
      <c r="B723" s="59" t="s">
        <v>309</v>
      </c>
      <c r="C723" s="1">
        <v>2.0</v>
      </c>
      <c r="D723" s="1" t="s">
        <v>2303</v>
      </c>
    </row>
    <row r="724">
      <c r="A724" s="1">
        <v>2.0220526E7</v>
      </c>
      <c r="B724" s="58" t="s">
        <v>309</v>
      </c>
      <c r="C724" s="1">
        <v>3.0</v>
      </c>
      <c r="D724" s="1" t="s">
        <v>2303</v>
      </c>
    </row>
    <row r="725">
      <c r="A725" s="22">
        <v>2.0220526E7</v>
      </c>
      <c r="B725" s="59" t="s">
        <v>309</v>
      </c>
      <c r="C725" s="1">
        <v>4.0</v>
      </c>
      <c r="D725" s="1" t="s">
        <v>2303</v>
      </c>
    </row>
    <row r="726">
      <c r="A726" s="1">
        <v>2.0220526E7</v>
      </c>
      <c r="B726" s="58" t="s">
        <v>309</v>
      </c>
      <c r="C726" s="1">
        <v>5.0</v>
      </c>
      <c r="D726" s="1" t="s">
        <v>2303</v>
      </c>
    </row>
    <row r="727">
      <c r="A727" s="22">
        <v>2.0220526E7</v>
      </c>
      <c r="B727" s="59" t="s">
        <v>309</v>
      </c>
      <c r="C727" s="1">
        <v>6.0</v>
      </c>
      <c r="D727" s="1" t="s">
        <v>2303</v>
      </c>
    </row>
    <row r="728">
      <c r="A728" s="1">
        <v>2.0220526E7</v>
      </c>
      <c r="B728" s="58" t="s">
        <v>309</v>
      </c>
      <c r="C728" s="1">
        <v>7.0</v>
      </c>
      <c r="D728" s="1" t="s">
        <v>2303</v>
      </c>
    </row>
    <row r="729">
      <c r="A729" s="22">
        <v>2.0220526E7</v>
      </c>
      <c r="B729" s="59" t="s">
        <v>309</v>
      </c>
      <c r="C729" s="1">
        <v>8.0</v>
      </c>
      <c r="D729" s="1" t="s">
        <v>2303</v>
      </c>
    </row>
    <row r="730">
      <c r="A730" s="1">
        <v>2.0220526E7</v>
      </c>
      <c r="B730" s="58" t="s">
        <v>309</v>
      </c>
      <c r="C730" s="1">
        <v>9.0</v>
      </c>
      <c r="D730" s="1" t="s">
        <v>2303</v>
      </c>
    </row>
    <row r="731">
      <c r="A731" s="22">
        <v>2.0220526E7</v>
      </c>
      <c r="B731" s="59" t="s">
        <v>309</v>
      </c>
      <c r="C731" s="1">
        <v>10.0</v>
      </c>
      <c r="D731" s="1" t="s">
        <v>2303</v>
      </c>
    </row>
    <row r="732">
      <c r="A732" s="1">
        <v>2.0220526E7</v>
      </c>
      <c r="B732" s="58" t="s">
        <v>309</v>
      </c>
      <c r="C732" s="1">
        <v>11.0</v>
      </c>
      <c r="D732" s="1" t="s">
        <v>2303</v>
      </c>
    </row>
    <row r="733">
      <c r="A733" s="22">
        <v>2.0220526E7</v>
      </c>
      <c r="B733" s="59" t="s">
        <v>309</v>
      </c>
      <c r="C733" s="1">
        <v>12.0</v>
      </c>
      <c r="D733" s="1" t="s">
        <v>2303</v>
      </c>
    </row>
    <row r="734">
      <c r="A734" s="1">
        <v>2.0220526E7</v>
      </c>
      <c r="B734" s="58" t="s">
        <v>309</v>
      </c>
      <c r="C734" s="1">
        <v>13.0</v>
      </c>
      <c r="D734" s="1" t="s">
        <v>2303</v>
      </c>
    </row>
    <row r="735">
      <c r="A735" s="22">
        <v>2.0220526E7</v>
      </c>
      <c r="B735" s="59" t="s">
        <v>309</v>
      </c>
      <c r="C735" s="1">
        <v>14.0</v>
      </c>
      <c r="D735" s="1" t="s">
        <v>2303</v>
      </c>
    </row>
    <row r="736">
      <c r="A736" s="1">
        <v>2.0220526E7</v>
      </c>
      <c r="B736" s="58" t="s">
        <v>309</v>
      </c>
      <c r="C736" s="1">
        <v>15.0</v>
      </c>
      <c r="D736" s="1" t="s">
        <v>2303</v>
      </c>
    </row>
    <row r="737">
      <c r="A737" s="1">
        <v>2.0220526E7</v>
      </c>
      <c r="B737" s="58" t="s">
        <v>322</v>
      </c>
      <c r="C737" s="1">
        <v>1.0</v>
      </c>
      <c r="D737" s="1" t="s">
        <v>2056</v>
      </c>
    </row>
    <row r="738">
      <c r="A738" s="1">
        <v>2.0220526E7</v>
      </c>
      <c r="B738" s="58" t="s">
        <v>322</v>
      </c>
      <c r="C738" s="1">
        <v>2.0</v>
      </c>
      <c r="D738" s="1" t="s">
        <v>2056</v>
      </c>
    </row>
    <row r="739">
      <c r="A739" s="1">
        <v>2.0220526E7</v>
      </c>
      <c r="B739" s="58" t="s">
        <v>322</v>
      </c>
      <c r="C739" s="1">
        <v>3.0</v>
      </c>
      <c r="D739" s="1" t="s">
        <v>2056</v>
      </c>
    </row>
    <row r="740">
      <c r="A740" s="1">
        <v>2.0220526E7</v>
      </c>
      <c r="B740" s="58" t="s">
        <v>322</v>
      </c>
      <c r="C740" s="1">
        <v>4.0</v>
      </c>
      <c r="D740" s="1" t="s">
        <v>2056</v>
      </c>
    </row>
    <row r="741">
      <c r="A741" s="1">
        <v>2.0220526E7</v>
      </c>
      <c r="B741" s="58" t="s">
        <v>322</v>
      </c>
      <c r="C741" s="1">
        <v>5.0</v>
      </c>
      <c r="D741" s="1" t="s">
        <v>2056</v>
      </c>
    </row>
    <row r="742">
      <c r="A742" s="1">
        <v>2.0220526E7</v>
      </c>
      <c r="B742" s="58" t="s">
        <v>322</v>
      </c>
      <c r="C742" s="1">
        <v>6.0</v>
      </c>
      <c r="D742" s="1" t="s">
        <v>2056</v>
      </c>
    </row>
    <row r="743">
      <c r="A743" s="1">
        <v>2.0220526E7</v>
      </c>
      <c r="B743" s="58" t="s">
        <v>322</v>
      </c>
      <c r="C743" s="1">
        <v>7.0</v>
      </c>
      <c r="D743" s="1" t="s">
        <v>2056</v>
      </c>
    </row>
    <row r="744">
      <c r="A744" s="1">
        <v>2.0220526E7</v>
      </c>
      <c r="B744" s="58" t="s">
        <v>322</v>
      </c>
      <c r="C744" s="1">
        <v>8.0</v>
      </c>
      <c r="D744" s="1" t="s">
        <v>2056</v>
      </c>
    </row>
    <row r="745">
      <c r="A745" s="1">
        <v>2.0220526E7</v>
      </c>
      <c r="B745" s="58" t="s">
        <v>322</v>
      </c>
      <c r="C745" s="1">
        <v>9.0</v>
      </c>
      <c r="D745" s="1" t="s">
        <v>2056</v>
      </c>
    </row>
    <row r="746">
      <c r="A746" s="1">
        <v>2.0220526E7</v>
      </c>
      <c r="B746" s="58" t="s">
        <v>322</v>
      </c>
      <c r="C746" s="1">
        <v>10.0</v>
      </c>
      <c r="D746" s="1" t="s">
        <v>2056</v>
      </c>
    </row>
    <row r="747">
      <c r="A747" s="1">
        <v>2.0220526E7</v>
      </c>
      <c r="B747" s="58" t="s">
        <v>322</v>
      </c>
      <c r="C747" s="1">
        <v>11.0</v>
      </c>
      <c r="D747" s="1" t="s">
        <v>2056</v>
      </c>
    </row>
    <row r="748">
      <c r="A748" s="1">
        <v>2.0220526E7</v>
      </c>
      <c r="B748" s="58" t="s">
        <v>322</v>
      </c>
      <c r="C748" s="1">
        <v>12.0</v>
      </c>
      <c r="D748" s="1" t="s">
        <v>2056</v>
      </c>
    </row>
    <row r="749">
      <c r="A749" s="1">
        <v>2.0220526E7</v>
      </c>
      <c r="B749" s="58" t="s">
        <v>322</v>
      </c>
      <c r="C749" s="1">
        <v>13.0</v>
      </c>
      <c r="D749" s="1" t="s">
        <v>2056</v>
      </c>
    </row>
    <row r="750">
      <c r="A750" s="1">
        <v>2.0220526E7</v>
      </c>
      <c r="B750" s="58" t="s">
        <v>322</v>
      </c>
      <c r="C750" s="1">
        <v>14.0</v>
      </c>
      <c r="D750" s="1" t="s">
        <v>2056</v>
      </c>
    </row>
    <row r="751">
      <c r="A751" s="1">
        <v>2.0220526E7</v>
      </c>
      <c r="B751" s="58" t="s">
        <v>322</v>
      </c>
      <c r="C751" s="1">
        <v>15.0</v>
      </c>
      <c r="D751" s="1" t="s">
        <v>2056</v>
      </c>
    </row>
    <row r="752">
      <c r="A752" s="1">
        <v>2.0220526E7</v>
      </c>
      <c r="B752" s="58" t="s">
        <v>2304</v>
      </c>
      <c r="C752" s="1">
        <v>1.0</v>
      </c>
      <c r="D752" s="1" t="s">
        <v>772</v>
      </c>
    </row>
    <row r="753">
      <c r="A753" s="1">
        <v>2.0220526E7</v>
      </c>
      <c r="B753" s="58" t="s">
        <v>2304</v>
      </c>
      <c r="C753" s="1">
        <v>2.0</v>
      </c>
      <c r="D753" s="1" t="s">
        <v>772</v>
      </c>
    </row>
    <row r="754">
      <c r="A754" s="1">
        <v>2.0220526E7</v>
      </c>
      <c r="B754" s="58" t="s">
        <v>2304</v>
      </c>
      <c r="C754" s="1">
        <v>3.0</v>
      </c>
      <c r="D754" s="1" t="s">
        <v>772</v>
      </c>
    </row>
    <row r="755">
      <c r="A755" s="1">
        <v>2.0220526E7</v>
      </c>
      <c r="B755" s="58" t="s">
        <v>2304</v>
      </c>
      <c r="C755" s="1">
        <v>4.0</v>
      </c>
      <c r="D755" s="1" t="s">
        <v>772</v>
      </c>
    </row>
    <row r="756">
      <c r="A756" s="1">
        <v>2.0220526E7</v>
      </c>
      <c r="B756" s="58" t="s">
        <v>2304</v>
      </c>
      <c r="C756" s="1">
        <v>5.0</v>
      </c>
      <c r="D756" s="1" t="s">
        <v>772</v>
      </c>
    </row>
    <row r="757">
      <c r="A757" s="1">
        <v>2.0220526E7</v>
      </c>
      <c r="B757" s="58" t="s">
        <v>2304</v>
      </c>
      <c r="C757" s="1">
        <v>6.0</v>
      </c>
      <c r="D757" s="1" t="s">
        <v>772</v>
      </c>
    </row>
    <row r="758">
      <c r="A758" s="1">
        <v>2.0220526E7</v>
      </c>
      <c r="B758" s="58" t="s">
        <v>2304</v>
      </c>
      <c r="C758" s="1">
        <v>7.0</v>
      </c>
      <c r="D758" s="1" t="s">
        <v>772</v>
      </c>
    </row>
    <row r="759">
      <c r="A759" s="1">
        <v>2.0220526E7</v>
      </c>
      <c r="B759" s="58" t="s">
        <v>2304</v>
      </c>
      <c r="C759" s="1">
        <v>8.0</v>
      </c>
      <c r="D759" s="1" t="s">
        <v>772</v>
      </c>
    </row>
    <row r="760">
      <c r="A760" s="1">
        <v>2.0220526E7</v>
      </c>
      <c r="B760" s="58" t="s">
        <v>2304</v>
      </c>
      <c r="C760" s="1">
        <v>9.0</v>
      </c>
      <c r="D760" s="1" t="s">
        <v>772</v>
      </c>
    </row>
    <row r="761">
      <c r="A761" s="1">
        <v>2.0220526E7</v>
      </c>
      <c r="B761" s="58" t="s">
        <v>2304</v>
      </c>
      <c r="C761" s="1">
        <v>10.0</v>
      </c>
      <c r="D761" s="1" t="s">
        <v>772</v>
      </c>
    </row>
    <row r="762">
      <c r="A762" s="1">
        <v>2.0220526E7</v>
      </c>
      <c r="B762" s="58" t="s">
        <v>2304</v>
      </c>
      <c r="C762" s="1">
        <v>11.0</v>
      </c>
      <c r="D762" s="1" t="s">
        <v>772</v>
      </c>
    </row>
    <row r="763">
      <c r="A763" s="1">
        <v>2.0220526E7</v>
      </c>
      <c r="B763" s="58" t="s">
        <v>2304</v>
      </c>
      <c r="C763" s="1">
        <v>12.0</v>
      </c>
      <c r="D763" s="1" t="s">
        <v>772</v>
      </c>
    </row>
    <row r="764">
      <c r="A764" s="1">
        <v>2.0220526E7</v>
      </c>
      <c r="B764" s="58" t="s">
        <v>2304</v>
      </c>
      <c r="C764" s="1">
        <v>13.0</v>
      </c>
      <c r="D764" s="1" t="s">
        <v>772</v>
      </c>
    </row>
    <row r="765">
      <c r="A765" s="1">
        <v>2.0220526E7</v>
      </c>
      <c r="B765" s="58" t="s">
        <v>2304</v>
      </c>
      <c r="C765" s="1">
        <v>14.0</v>
      </c>
      <c r="D765" s="1" t="s">
        <v>772</v>
      </c>
    </row>
    <row r="766">
      <c r="A766" s="1">
        <v>2.0220526E7</v>
      </c>
      <c r="B766" s="58" t="s">
        <v>2304</v>
      </c>
      <c r="C766" s="1">
        <v>15.0</v>
      </c>
      <c r="D766" s="1" t="s">
        <v>772</v>
      </c>
    </row>
    <row r="767">
      <c r="A767" s="1">
        <v>2.0220527E7</v>
      </c>
      <c r="B767" s="58" t="s">
        <v>309</v>
      </c>
      <c r="C767" s="1">
        <v>1.0</v>
      </c>
      <c r="D767" s="1" t="s">
        <v>2303</v>
      </c>
    </row>
    <row r="768">
      <c r="A768" s="1">
        <v>2.0220527E7</v>
      </c>
      <c r="B768" s="58" t="s">
        <v>309</v>
      </c>
      <c r="C768" s="1">
        <v>2.0</v>
      </c>
      <c r="D768" s="1" t="s">
        <v>2303</v>
      </c>
    </row>
    <row r="769">
      <c r="A769" s="1">
        <v>2.0220527E7</v>
      </c>
      <c r="B769" s="58" t="s">
        <v>309</v>
      </c>
      <c r="C769" s="1">
        <v>3.0</v>
      </c>
      <c r="D769" s="1" t="s">
        <v>2303</v>
      </c>
    </row>
    <row r="770">
      <c r="A770" s="1">
        <v>2.0220527E7</v>
      </c>
      <c r="B770" s="58" t="s">
        <v>309</v>
      </c>
      <c r="C770" s="1">
        <v>4.0</v>
      </c>
      <c r="D770" s="1" t="s">
        <v>2303</v>
      </c>
    </row>
    <row r="771">
      <c r="A771" s="1">
        <v>2.0220527E7</v>
      </c>
      <c r="B771" s="58" t="s">
        <v>309</v>
      </c>
      <c r="C771" s="1">
        <v>5.0</v>
      </c>
      <c r="D771" s="1" t="s">
        <v>2303</v>
      </c>
    </row>
    <row r="772">
      <c r="A772" s="1">
        <v>2.0220527E7</v>
      </c>
      <c r="B772" s="58" t="s">
        <v>309</v>
      </c>
      <c r="C772" s="1">
        <v>6.0</v>
      </c>
      <c r="D772" s="1" t="s">
        <v>2303</v>
      </c>
    </row>
    <row r="773">
      <c r="A773" s="1">
        <v>2.0220527E7</v>
      </c>
      <c r="B773" s="58" t="s">
        <v>309</v>
      </c>
      <c r="C773" s="1">
        <v>7.0</v>
      </c>
      <c r="D773" s="1" t="s">
        <v>2303</v>
      </c>
    </row>
    <row r="774">
      <c r="A774" s="1">
        <v>2.0220527E7</v>
      </c>
      <c r="B774" s="58" t="s">
        <v>309</v>
      </c>
      <c r="C774" s="1">
        <v>8.0</v>
      </c>
      <c r="D774" s="1" t="s">
        <v>2303</v>
      </c>
    </row>
    <row r="775">
      <c r="A775" s="1">
        <v>2.0220527E7</v>
      </c>
      <c r="B775" s="58" t="s">
        <v>309</v>
      </c>
      <c r="C775" s="1">
        <v>9.0</v>
      </c>
      <c r="D775" s="1" t="s">
        <v>2303</v>
      </c>
    </row>
    <row r="776">
      <c r="A776" s="1">
        <v>2.0220527E7</v>
      </c>
      <c r="B776" s="58" t="s">
        <v>309</v>
      </c>
      <c r="C776" s="1">
        <v>10.0</v>
      </c>
      <c r="D776" s="1" t="s">
        <v>2303</v>
      </c>
    </row>
    <row r="777">
      <c r="A777" s="1">
        <v>2.0220527E7</v>
      </c>
      <c r="B777" s="58" t="s">
        <v>309</v>
      </c>
      <c r="C777" s="1">
        <v>11.0</v>
      </c>
      <c r="D777" s="1" t="s">
        <v>2303</v>
      </c>
    </row>
    <row r="778">
      <c r="A778" s="1">
        <v>2.0220527E7</v>
      </c>
      <c r="B778" s="58" t="s">
        <v>309</v>
      </c>
      <c r="C778" s="1">
        <v>12.0</v>
      </c>
      <c r="D778" s="1" t="s">
        <v>2303</v>
      </c>
    </row>
    <row r="779">
      <c r="A779" s="1">
        <v>2.0220527E7</v>
      </c>
      <c r="B779" s="58" t="s">
        <v>309</v>
      </c>
      <c r="C779" s="1">
        <v>13.0</v>
      </c>
      <c r="D779" s="1" t="s">
        <v>2303</v>
      </c>
    </row>
    <row r="780">
      <c r="A780" s="1">
        <v>2.0220527E7</v>
      </c>
      <c r="B780" s="58" t="s">
        <v>309</v>
      </c>
      <c r="C780" s="1">
        <v>14.0</v>
      </c>
      <c r="D780" s="1" t="s">
        <v>2303</v>
      </c>
    </row>
    <row r="781">
      <c r="A781" s="1">
        <v>2.0220527E7</v>
      </c>
      <c r="B781" s="58" t="s">
        <v>309</v>
      </c>
      <c r="C781" s="1">
        <v>15.0</v>
      </c>
      <c r="D781" s="1" t="s">
        <v>2303</v>
      </c>
    </row>
    <row r="782">
      <c r="B782" s="60"/>
    </row>
    <row r="783">
      <c r="B783" s="60"/>
    </row>
    <row r="784">
      <c r="B784" s="60"/>
    </row>
    <row r="785">
      <c r="B785" s="60"/>
    </row>
    <row r="786">
      <c r="B786" s="60"/>
    </row>
    <row r="787">
      <c r="B787" s="60"/>
    </row>
    <row r="788">
      <c r="B788" s="60"/>
    </row>
    <row r="789">
      <c r="B789" s="60"/>
    </row>
    <row r="790">
      <c r="B790" s="60"/>
    </row>
    <row r="791">
      <c r="B791" s="60"/>
    </row>
    <row r="792">
      <c r="B792" s="60"/>
    </row>
    <row r="793">
      <c r="B793" s="60"/>
    </row>
    <row r="794">
      <c r="B794" s="60"/>
    </row>
    <row r="795">
      <c r="B795" s="60"/>
    </row>
    <row r="796">
      <c r="B796" s="60"/>
    </row>
    <row r="797">
      <c r="B797" s="60"/>
    </row>
    <row r="798">
      <c r="B798" s="60"/>
    </row>
    <row r="799">
      <c r="B799" s="60"/>
    </row>
    <row r="800">
      <c r="B800" s="60"/>
    </row>
    <row r="801">
      <c r="B801" s="60"/>
    </row>
    <row r="802">
      <c r="B802" s="60"/>
    </row>
    <row r="803">
      <c r="B803" s="60"/>
    </row>
    <row r="804">
      <c r="B804" s="60"/>
    </row>
    <row r="805">
      <c r="B805" s="60"/>
    </row>
    <row r="806">
      <c r="B806" s="60"/>
    </row>
    <row r="807">
      <c r="B807" s="60"/>
    </row>
    <row r="808">
      <c r="B808" s="60"/>
    </row>
    <row r="809">
      <c r="B809" s="60"/>
    </row>
    <row r="810">
      <c r="B810" s="60"/>
    </row>
    <row r="811">
      <c r="B811" s="60"/>
    </row>
    <row r="812">
      <c r="B812" s="60"/>
    </row>
    <row r="813">
      <c r="B813" s="60"/>
    </row>
    <row r="814">
      <c r="B814" s="60"/>
    </row>
    <row r="815">
      <c r="B815" s="60"/>
    </row>
    <row r="816">
      <c r="B816" s="60"/>
    </row>
    <row r="817">
      <c r="B817" s="60"/>
    </row>
    <row r="818">
      <c r="B818" s="60"/>
    </row>
    <row r="819">
      <c r="B819" s="60"/>
    </row>
    <row r="820">
      <c r="B820" s="60"/>
    </row>
    <row r="821">
      <c r="B821" s="60"/>
    </row>
    <row r="822">
      <c r="B822" s="60"/>
    </row>
    <row r="823">
      <c r="B823" s="60"/>
    </row>
    <row r="824">
      <c r="B824" s="60"/>
    </row>
    <row r="825">
      <c r="B825" s="60"/>
    </row>
    <row r="826">
      <c r="B826" s="60"/>
    </row>
    <row r="827">
      <c r="B827" s="60"/>
    </row>
    <row r="828">
      <c r="B828" s="60"/>
    </row>
    <row r="829">
      <c r="B829" s="60"/>
    </row>
    <row r="830">
      <c r="B830" s="60"/>
    </row>
    <row r="831">
      <c r="B831" s="60"/>
    </row>
    <row r="832">
      <c r="B832" s="60"/>
    </row>
    <row r="833">
      <c r="B833" s="60"/>
    </row>
    <row r="834">
      <c r="B834" s="60"/>
    </row>
    <row r="835">
      <c r="B835" s="60"/>
    </row>
    <row r="836">
      <c r="B836" s="60"/>
    </row>
    <row r="837">
      <c r="B837" s="60"/>
    </row>
    <row r="838">
      <c r="B838" s="60"/>
    </row>
    <row r="839">
      <c r="B839" s="60"/>
    </row>
    <row r="840">
      <c r="B840" s="60"/>
    </row>
    <row r="841">
      <c r="B841" s="60"/>
    </row>
    <row r="842">
      <c r="B842" s="60"/>
    </row>
    <row r="843">
      <c r="B843" s="60"/>
    </row>
    <row r="844">
      <c r="B844" s="60"/>
    </row>
    <row r="845">
      <c r="B845" s="60"/>
    </row>
    <row r="846">
      <c r="B846" s="60"/>
    </row>
    <row r="847">
      <c r="B847" s="60"/>
    </row>
    <row r="848">
      <c r="B848" s="60"/>
    </row>
    <row r="849">
      <c r="B849" s="60"/>
    </row>
    <row r="850">
      <c r="B850" s="60"/>
    </row>
    <row r="851">
      <c r="B851" s="60"/>
    </row>
    <row r="852">
      <c r="B852" s="60"/>
    </row>
    <row r="853">
      <c r="B853" s="60"/>
    </row>
    <row r="854">
      <c r="B854" s="60"/>
    </row>
    <row r="855">
      <c r="B855" s="60"/>
    </row>
    <row r="856">
      <c r="B856" s="60"/>
    </row>
    <row r="857">
      <c r="B857" s="60"/>
    </row>
    <row r="858">
      <c r="B858" s="60"/>
    </row>
    <row r="859">
      <c r="B859" s="60"/>
    </row>
    <row r="860">
      <c r="B860" s="60"/>
    </row>
    <row r="861">
      <c r="B861" s="60"/>
    </row>
    <row r="862">
      <c r="B862" s="60"/>
    </row>
    <row r="863">
      <c r="B863" s="60"/>
    </row>
    <row r="864">
      <c r="B864" s="60"/>
    </row>
    <row r="865">
      <c r="B865" s="60"/>
    </row>
    <row r="866">
      <c r="B866" s="60"/>
    </row>
    <row r="867">
      <c r="B867" s="60"/>
    </row>
    <row r="868">
      <c r="B868" s="60"/>
    </row>
    <row r="869">
      <c r="B869" s="60"/>
    </row>
    <row r="870">
      <c r="B870" s="60"/>
    </row>
    <row r="871">
      <c r="B871" s="60"/>
    </row>
    <row r="872">
      <c r="B872" s="60"/>
    </row>
    <row r="873">
      <c r="B873" s="60"/>
    </row>
    <row r="874">
      <c r="B874" s="60"/>
    </row>
    <row r="875">
      <c r="B875" s="60"/>
    </row>
    <row r="876">
      <c r="B876" s="60"/>
    </row>
    <row r="877">
      <c r="B877" s="60"/>
    </row>
    <row r="878">
      <c r="B878" s="60"/>
    </row>
    <row r="879">
      <c r="B879" s="60"/>
    </row>
    <row r="880">
      <c r="B880" s="60"/>
    </row>
    <row r="881">
      <c r="B881" s="60"/>
    </row>
    <row r="882">
      <c r="B882" s="60"/>
    </row>
    <row r="883">
      <c r="B883" s="60"/>
    </row>
    <row r="884">
      <c r="B884" s="60"/>
    </row>
    <row r="885">
      <c r="B885" s="60"/>
    </row>
    <row r="886">
      <c r="B886" s="60"/>
    </row>
    <row r="887">
      <c r="B887" s="60"/>
    </row>
    <row r="888">
      <c r="B888" s="60"/>
    </row>
    <row r="889">
      <c r="B889" s="60"/>
    </row>
    <row r="890">
      <c r="B890" s="60"/>
    </row>
    <row r="891">
      <c r="B891" s="60"/>
    </row>
    <row r="892">
      <c r="B892" s="60"/>
    </row>
    <row r="893">
      <c r="B893" s="60"/>
    </row>
    <row r="894">
      <c r="B894" s="60"/>
    </row>
    <row r="895">
      <c r="B895" s="60"/>
    </row>
    <row r="896">
      <c r="B896" s="60"/>
    </row>
    <row r="897">
      <c r="B897" s="60"/>
    </row>
    <row r="898">
      <c r="B898" s="60"/>
    </row>
    <row r="899">
      <c r="B899" s="60"/>
    </row>
    <row r="900">
      <c r="B900" s="60"/>
    </row>
    <row r="901">
      <c r="B901" s="60"/>
    </row>
    <row r="902">
      <c r="B902" s="60"/>
    </row>
    <row r="903">
      <c r="B903" s="60"/>
    </row>
    <row r="904">
      <c r="B904" s="60"/>
    </row>
    <row r="905">
      <c r="B905" s="60"/>
    </row>
    <row r="906">
      <c r="B906" s="60"/>
    </row>
    <row r="907">
      <c r="B907" s="60"/>
    </row>
    <row r="908">
      <c r="B908" s="60"/>
    </row>
    <row r="909">
      <c r="B909" s="60"/>
    </row>
    <row r="910">
      <c r="B910" s="60"/>
    </row>
    <row r="911">
      <c r="B911" s="60"/>
    </row>
    <row r="912">
      <c r="B912" s="60"/>
    </row>
    <row r="913">
      <c r="B913" s="60"/>
    </row>
    <row r="914">
      <c r="B914" s="60"/>
    </row>
    <row r="915">
      <c r="B915" s="60"/>
    </row>
    <row r="916">
      <c r="B916" s="60"/>
    </row>
    <row r="917">
      <c r="B917" s="60"/>
    </row>
    <row r="918">
      <c r="B918" s="60"/>
    </row>
    <row r="919">
      <c r="B919" s="60"/>
    </row>
    <row r="920">
      <c r="B920" s="60"/>
    </row>
    <row r="921">
      <c r="B921" s="60"/>
    </row>
    <row r="922">
      <c r="B922" s="60"/>
    </row>
    <row r="923">
      <c r="B923" s="60"/>
    </row>
    <row r="924">
      <c r="B924" s="60"/>
    </row>
    <row r="925">
      <c r="B925" s="60"/>
    </row>
    <row r="926">
      <c r="B926" s="60"/>
    </row>
    <row r="927">
      <c r="B927" s="60"/>
    </row>
    <row r="928">
      <c r="B928" s="60"/>
    </row>
    <row r="929">
      <c r="B929" s="60"/>
    </row>
    <row r="930">
      <c r="B930" s="60"/>
    </row>
    <row r="931">
      <c r="B931" s="60"/>
    </row>
    <row r="932">
      <c r="B932" s="60"/>
    </row>
    <row r="933">
      <c r="B933" s="60"/>
    </row>
    <row r="934">
      <c r="B934" s="60"/>
    </row>
    <row r="935">
      <c r="B935" s="60"/>
    </row>
    <row r="936">
      <c r="B936" s="60"/>
    </row>
    <row r="937">
      <c r="B937" s="60"/>
    </row>
    <row r="938">
      <c r="B938" s="60"/>
    </row>
    <row r="939">
      <c r="B939" s="60"/>
    </row>
    <row r="940">
      <c r="B940" s="60"/>
    </row>
    <row r="941">
      <c r="B941" s="60"/>
    </row>
    <row r="942">
      <c r="B942" s="60"/>
    </row>
    <row r="943">
      <c r="B943" s="60"/>
    </row>
    <row r="944">
      <c r="B944" s="60"/>
    </row>
    <row r="945">
      <c r="B945" s="60"/>
    </row>
    <row r="946">
      <c r="B946" s="60"/>
    </row>
    <row r="947">
      <c r="B947" s="60"/>
    </row>
    <row r="948">
      <c r="B948" s="60"/>
    </row>
    <row r="949">
      <c r="B949" s="60"/>
    </row>
    <row r="950">
      <c r="B950" s="60"/>
    </row>
    <row r="951">
      <c r="B951" s="60"/>
    </row>
    <row r="952">
      <c r="B952" s="60"/>
    </row>
    <row r="953">
      <c r="B953" s="60"/>
    </row>
    <row r="954">
      <c r="B954" s="60"/>
    </row>
    <row r="955">
      <c r="B955" s="60"/>
    </row>
    <row r="956">
      <c r="B956" s="60"/>
    </row>
    <row r="957">
      <c r="B957" s="60"/>
    </row>
    <row r="958">
      <c r="B958" s="60"/>
    </row>
    <row r="959">
      <c r="B959" s="60"/>
    </row>
    <row r="960">
      <c r="B960" s="60"/>
    </row>
    <row r="961">
      <c r="B961" s="60"/>
    </row>
    <row r="962">
      <c r="B962" s="60"/>
    </row>
    <row r="963">
      <c r="B963" s="60"/>
    </row>
    <row r="964">
      <c r="B964" s="60"/>
    </row>
    <row r="965">
      <c r="B965" s="60"/>
    </row>
    <row r="966">
      <c r="B966" s="60"/>
    </row>
    <row r="967">
      <c r="B967" s="60"/>
    </row>
    <row r="968">
      <c r="B968" s="60"/>
    </row>
    <row r="969">
      <c r="B969" s="60"/>
    </row>
    <row r="970">
      <c r="B970" s="60"/>
    </row>
    <row r="971">
      <c r="B971" s="60"/>
    </row>
    <row r="972">
      <c r="B972" s="60"/>
    </row>
    <row r="973">
      <c r="B973" s="60"/>
    </row>
    <row r="974">
      <c r="B974" s="60"/>
    </row>
    <row r="975">
      <c r="B975" s="60"/>
    </row>
    <row r="976">
      <c r="B976" s="60"/>
    </row>
    <row r="977">
      <c r="B977" s="60"/>
    </row>
    <row r="978">
      <c r="B978" s="60"/>
    </row>
    <row r="979">
      <c r="B979" s="60"/>
    </row>
    <row r="980">
      <c r="B980" s="60"/>
    </row>
    <row r="981">
      <c r="B981" s="60"/>
    </row>
    <row r="982">
      <c r="B982" s="60"/>
    </row>
    <row r="983">
      <c r="B983" s="60"/>
    </row>
    <row r="984">
      <c r="B984" s="60"/>
    </row>
    <row r="985">
      <c r="B985" s="60"/>
    </row>
    <row r="986">
      <c r="B986" s="60"/>
    </row>
    <row r="987">
      <c r="B987" s="60"/>
    </row>
    <row r="988">
      <c r="B988" s="60"/>
    </row>
    <row r="989">
      <c r="B989" s="60"/>
    </row>
    <row r="990">
      <c r="B990" s="60"/>
    </row>
    <row r="991">
      <c r="B991" s="60"/>
    </row>
    <row r="992">
      <c r="B992" s="60"/>
    </row>
    <row r="993">
      <c r="B993" s="60"/>
    </row>
    <row r="994">
      <c r="B994" s="60"/>
    </row>
    <row r="995">
      <c r="B995" s="60"/>
    </row>
    <row r="996">
      <c r="B996" s="60"/>
    </row>
    <row r="997">
      <c r="B997" s="60"/>
    </row>
    <row r="998">
      <c r="B998" s="60"/>
    </row>
    <row r="999">
      <c r="B999" s="60"/>
    </row>
    <row r="1000">
      <c r="B1000" s="60"/>
    </row>
    <row r="1001">
      <c r="B1001" s="60"/>
    </row>
    <row r="1002">
      <c r="B1002" s="60"/>
    </row>
    <row r="1003">
      <c r="B1003" s="60"/>
    </row>
    <row r="1004">
      <c r="B1004" s="60"/>
    </row>
    <row r="1005">
      <c r="B1005" s="60"/>
    </row>
    <row r="1006">
      <c r="B1006" s="60"/>
    </row>
    <row r="1007">
      <c r="B1007" s="60"/>
    </row>
    <row r="1008">
      <c r="B1008" s="60"/>
    </row>
    <row r="1009">
      <c r="B1009" s="60"/>
    </row>
    <row r="1010">
      <c r="B1010" s="60"/>
    </row>
    <row r="1011">
      <c r="B1011" s="60"/>
    </row>
    <row r="1012">
      <c r="B1012" s="60"/>
    </row>
    <row r="1013">
      <c r="B1013" s="60"/>
    </row>
    <row r="1014">
      <c r="B1014" s="60"/>
    </row>
    <row r="1015">
      <c r="B1015" s="6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2310</v>
      </c>
      <c r="B1" s="1" t="s">
        <v>2311</v>
      </c>
      <c r="C1" s="1" t="s">
        <v>2312</v>
      </c>
      <c r="D1" s="1" t="s">
        <v>2313</v>
      </c>
      <c r="E1" s="1" t="s">
        <v>2314</v>
      </c>
      <c r="F1" s="1" t="s">
        <v>2315</v>
      </c>
      <c r="G1" s="1" t="s">
        <v>2316</v>
      </c>
      <c r="H1" s="1" t="s">
        <v>2317</v>
      </c>
      <c r="I1" s="1" t="s">
        <v>2318</v>
      </c>
      <c r="J1" s="1" t="s">
        <v>2319</v>
      </c>
      <c r="K1" s="1" t="s">
        <v>2320</v>
      </c>
      <c r="L1" s="1" t="s">
        <v>2321</v>
      </c>
      <c r="M1" s="1" t="s">
        <v>2322</v>
      </c>
      <c r="N1" s="1" t="s">
        <v>20</v>
      </c>
    </row>
    <row r="2">
      <c r="A2" s="1" t="s">
        <v>208</v>
      </c>
      <c r="B2" s="1">
        <v>2.0220304E7</v>
      </c>
      <c r="C2" s="1">
        <v>2.0220623E7</v>
      </c>
      <c r="D2" s="1">
        <v>2.0220624E7</v>
      </c>
      <c r="E2" s="1">
        <v>2.0220625E7</v>
      </c>
      <c r="N2" s="1" t="s">
        <v>2323</v>
      </c>
    </row>
    <row r="3">
      <c r="A3" s="1" t="s">
        <v>236</v>
      </c>
      <c r="B3" s="1">
        <v>2.0220305E7</v>
      </c>
      <c r="C3" s="1">
        <v>2.0220623E7</v>
      </c>
      <c r="D3" s="1">
        <v>2.0220624E7</v>
      </c>
      <c r="E3" s="1">
        <v>2.0220625E7</v>
      </c>
      <c r="N3" s="1" t="s">
        <v>2323</v>
      </c>
    </row>
    <row r="4">
      <c r="A4" s="1" t="s">
        <v>186</v>
      </c>
      <c r="B4" s="1">
        <v>2.0220325E7</v>
      </c>
      <c r="C4" s="1">
        <v>2.0220623E7</v>
      </c>
      <c r="D4" s="1">
        <v>2.0220624E7</v>
      </c>
      <c r="E4" s="1">
        <v>2.0220625E7</v>
      </c>
      <c r="N4" s="1" t="s">
        <v>2323</v>
      </c>
    </row>
    <row r="5">
      <c r="A5" s="1" t="s">
        <v>138</v>
      </c>
      <c r="B5" s="1">
        <v>2.0220326E7</v>
      </c>
      <c r="C5" s="1">
        <v>2.0220623E7</v>
      </c>
      <c r="D5" s="1">
        <v>2.0220624E7</v>
      </c>
      <c r="E5" s="1">
        <v>2.0220625E7</v>
      </c>
      <c r="N5" s="1" t="s">
        <v>2323</v>
      </c>
    </row>
    <row r="6">
      <c r="A6" s="1" t="s">
        <v>183</v>
      </c>
      <c r="B6" s="1">
        <v>2.0220409E7</v>
      </c>
      <c r="C6" s="1">
        <v>2.0220623E7</v>
      </c>
      <c r="D6" s="1">
        <v>2.0220624E7</v>
      </c>
      <c r="E6" s="1">
        <v>2.0220625E7</v>
      </c>
      <c r="N6" s="1" t="s">
        <v>2323</v>
      </c>
    </row>
    <row r="7">
      <c r="A7" s="1" t="s">
        <v>158</v>
      </c>
      <c r="B7" s="1">
        <v>2.0220413E7</v>
      </c>
      <c r="C7" s="1">
        <v>2.0220623E7</v>
      </c>
      <c r="D7" s="1">
        <v>2.0220624E7</v>
      </c>
      <c r="E7" s="1">
        <v>2.0220625E7</v>
      </c>
      <c r="N7" s="1" t="s">
        <v>2323</v>
      </c>
    </row>
    <row r="8">
      <c r="A8" s="1" t="s">
        <v>2324</v>
      </c>
      <c r="B8" s="1">
        <v>2.0220414E7</v>
      </c>
      <c r="C8" s="1">
        <v>2.0220623E7</v>
      </c>
      <c r="D8" s="1">
        <v>2.0220624E7</v>
      </c>
      <c r="E8" s="1">
        <v>2.0220625E7</v>
      </c>
      <c r="N8" s="1" t="s">
        <v>2323</v>
      </c>
    </row>
    <row r="9">
      <c r="A9" s="1" t="s">
        <v>252</v>
      </c>
      <c r="B9" s="1">
        <v>2.0220416E7</v>
      </c>
      <c r="C9" s="1">
        <v>2.0220623E7</v>
      </c>
      <c r="D9" s="1">
        <v>2.0220624E7</v>
      </c>
      <c r="E9" s="1">
        <v>2.0220625E7</v>
      </c>
      <c r="N9" s="1" t="s">
        <v>2323</v>
      </c>
    </row>
    <row r="10">
      <c r="A10" s="1" t="s">
        <v>247</v>
      </c>
      <c r="B10" s="1">
        <v>2.022051E7</v>
      </c>
      <c r="C10" s="1">
        <v>2.0220623E7</v>
      </c>
      <c r="D10" s="1">
        <v>2.0220624E7</v>
      </c>
      <c r="E10" s="1">
        <v>2.0220625E7</v>
      </c>
      <c r="N10" s="1" t="s">
        <v>2323</v>
      </c>
    </row>
    <row r="11">
      <c r="A11" s="1" t="s">
        <v>203</v>
      </c>
      <c r="B11" s="1">
        <v>2.0220511E7</v>
      </c>
      <c r="C11" s="1">
        <v>2.0220623E7</v>
      </c>
      <c r="D11" s="1">
        <v>2.0220624E7</v>
      </c>
      <c r="E11" s="1">
        <v>2.0220625E7</v>
      </c>
      <c r="N11" s="1" t="s">
        <v>2323</v>
      </c>
    </row>
    <row r="12">
      <c r="A12" s="1" t="s">
        <v>242</v>
      </c>
      <c r="B12" s="1">
        <v>2.0220602E7</v>
      </c>
      <c r="C12" s="1">
        <v>2.0220623E7</v>
      </c>
      <c r="D12" s="1">
        <v>2.0220624E7</v>
      </c>
      <c r="E12" s="1">
        <v>2.0220625E7</v>
      </c>
      <c r="N12" s="1" t="s">
        <v>2323</v>
      </c>
    </row>
    <row r="13">
      <c r="A13" s="1" t="s">
        <v>87</v>
      </c>
      <c r="B13" s="1">
        <v>2.0220606E7</v>
      </c>
      <c r="C13" s="1">
        <v>2.0220623E7</v>
      </c>
      <c r="D13" s="1">
        <v>2.0220624E7</v>
      </c>
      <c r="E13" s="1">
        <v>2.0220625E7</v>
      </c>
      <c r="N13" s="1" t="s">
        <v>2323</v>
      </c>
    </row>
    <row r="14">
      <c r="A14" s="1" t="s">
        <v>118</v>
      </c>
      <c r="B14" s="1">
        <v>2.0220606E7</v>
      </c>
      <c r="C14" s="1">
        <v>2.0220623E7</v>
      </c>
      <c r="D14" s="1">
        <v>2.0220624E7</v>
      </c>
      <c r="E14" s="1">
        <v>2.0220625E7</v>
      </c>
      <c r="N14" s="1" t="s">
        <v>2323</v>
      </c>
    </row>
    <row r="15">
      <c r="A15" s="1" t="s">
        <v>276</v>
      </c>
      <c r="B15" s="1">
        <v>2.0220608E7</v>
      </c>
      <c r="C15" s="1">
        <v>2.0220623E7</v>
      </c>
      <c r="D15" s="1">
        <v>2.0220624E7</v>
      </c>
      <c r="E15" s="1">
        <v>2.0220625E7</v>
      </c>
      <c r="N15" s="1" t="s">
        <v>2323</v>
      </c>
    </row>
    <row r="16">
      <c r="A16" s="1" t="s">
        <v>167</v>
      </c>
      <c r="B16" s="1">
        <v>2.0220612E7</v>
      </c>
      <c r="C16" s="1">
        <v>2.0220617E7</v>
      </c>
      <c r="D16" s="1">
        <v>2.0220618E7</v>
      </c>
      <c r="E16" s="1">
        <v>2.0220619E7</v>
      </c>
      <c r="N16" s="1" t="s">
        <v>2323</v>
      </c>
    </row>
    <row r="17">
      <c r="A17" s="1" t="s">
        <v>178</v>
      </c>
      <c r="B17" s="1">
        <v>2.0220723E7</v>
      </c>
      <c r="C17" s="1">
        <v>2.0220623E7</v>
      </c>
      <c r="D17" s="1">
        <v>2.0220624E7</v>
      </c>
      <c r="E17" s="1">
        <v>2.0220625E7</v>
      </c>
      <c r="F17" s="1">
        <v>2.0220706E7</v>
      </c>
      <c r="G17" s="1">
        <v>2.0220707E7</v>
      </c>
      <c r="H17" s="1">
        <v>2.0220708E7</v>
      </c>
      <c r="I17" s="1">
        <v>2.0220714E7</v>
      </c>
      <c r="J17" s="1">
        <v>2.0220715E7</v>
      </c>
      <c r="K17" s="1">
        <v>2.0220716E7</v>
      </c>
      <c r="L17" s="1">
        <v>2.0220717E7</v>
      </c>
      <c r="M17" s="1">
        <v>2.0220718E7</v>
      </c>
      <c r="N17" s="1" t="s">
        <v>2323</v>
      </c>
    </row>
    <row r="18">
      <c r="A18" s="1" t="s">
        <v>197</v>
      </c>
      <c r="B18" s="1">
        <v>2.0220802E7</v>
      </c>
      <c r="C18" s="1">
        <v>2.0220623E7</v>
      </c>
      <c r="D18" s="1">
        <v>2.0220624E7</v>
      </c>
      <c r="E18" s="1">
        <v>2.0220625E7</v>
      </c>
      <c r="F18" s="1">
        <v>2.0220709E7</v>
      </c>
      <c r="G18" s="1">
        <v>2.022071E7</v>
      </c>
      <c r="H18" s="1">
        <v>2.0220711E7</v>
      </c>
      <c r="N18" s="1" t="s">
        <v>2323</v>
      </c>
    </row>
    <row r="19">
      <c r="A19" s="1" t="s">
        <v>113</v>
      </c>
      <c r="B19" s="1">
        <v>2.0220823E7</v>
      </c>
      <c r="C19" s="1">
        <v>2.0220623E7</v>
      </c>
      <c r="D19" s="1">
        <v>2.0220624E7</v>
      </c>
      <c r="E19" s="1">
        <v>2.0220625E7</v>
      </c>
      <c r="F19" s="1">
        <v>2.0220709E7</v>
      </c>
      <c r="G19" s="1">
        <v>2.022071E7</v>
      </c>
      <c r="H19" s="1">
        <v>2.0220711E7</v>
      </c>
      <c r="I19" s="1">
        <v>2.0220819E7</v>
      </c>
      <c r="J19" s="1">
        <v>2.0220821E7</v>
      </c>
      <c r="N19" s="1" t="s">
        <v>2323</v>
      </c>
    </row>
    <row r="20">
      <c r="A20" s="1" t="s">
        <v>106</v>
      </c>
      <c r="C20" s="1">
        <v>2.0220623E7</v>
      </c>
      <c r="D20" s="1">
        <v>2.0220624E7</v>
      </c>
      <c r="E20" s="1">
        <v>2.0220625E7</v>
      </c>
      <c r="F20" s="1">
        <v>2.0220706E7</v>
      </c>
      <c r="G20" s="1">
        <v>2.0220707E7</v>
      </c>
      <c r="H20" s="1">
        <v>2.0220708E7</v>
      </c>
      <c r="N20" s="1" t="s">
        <v>2323</v>
      </c>
    </row>
    <row r="21">
      <c r="A21" s="1" t="s">
        <v>153</v>
      </c>
      <c r="C21" s="1">
        <v>2.0220623E7</v>
      </c>
      <c r="D21" s="1">
        <v>2.0220624E7</v>
      </c>
      <c r="E21" s="1">
        <v>2.0220625E7</v>
      </c>
      <c r="F21" s="1">
        <v>2.0220709E7</v>
      </c>
      <c r="G21" s="1">
        <v>2.022071E7</v>
      </c>
      <c r="H21" s="1">
        <v>2.0220711E7</v>
      </c>
      <c r="N21" s="1" t="s">
        <v>2323</v>
      </c>
    </row>
    <row r="22">
      <c r="A22" s="1" t="s">
        <v>172</v>
      </c>
      <c r="C22" s="1">
        <v>2.0220623E7</v>
      </c>
      <c r="D22" s="1">
        <v>2.0220624E7</v>
      </c>
      <c r="E22" s="1">
        <v>2.0220625E7</v>
      </c>
      <c r="F22" s="1">
        <v>2.0220709E7</v>
      </c>
      <c r="G22" s="1">
        <v>2.022071E7</v>
      </c>
      <c r="H22" s="1">
        <v>2.0220711E7</v>
      </c>
      <c r="N22" s="1" t="s">
        <v>2323</v>
      </c>
    </row>
    <row r="23">
      <c r="A23" s="1" t="s">
        <v>125</v>
      </c>
      <c r="C23" s="1">
        <v>2.0220623E7</v>
      </c>
      <c r="D23" s="1">
        <v>2.0220624E7</v>
      </c>
      <c r="E23" s="1">
        <v>2.0220625E7</v>
      </c>
      <c r="F23" s="1">
        <v>2.0220709E7</v>
      </c>
      <c r="G23" s="1">
        <v>2.022071E7</v>
      </c>
      <c r="H23" s="1">
        <v>2.0220711E7</v>
      </c>
      <c r="I23" s="1">
        <v>2.0220802E7</v>
      </c>
      <c r="J23" s="1">
        <v>2.0220803E7</v>
      </c>
      <c r="N23" s="1" t="s">
        <v>2325</v>
      </c>
    </row>
    <row r="24">
      <c r="A24" s="1" t="s">
        <v>148</v>
      </c>
      <c r="C24" s="1">
        <v>2.0220623E7</v>
      </c>
      <c r="D24" s="1">
        <v>2.0220624E7</v>
      </c>
      <c r="E24" s="1">
        <v>2.0220625E7</v>
      </c>
      <c r="F24" s="1">
        <v>2.0220802E7</v>
      </c>
      <c r="G24" s="1">
        <v>2.0220803E7</v>
      </c>
      <c r="N24" s="1" t="s">
        <v>2326</v>
      </c>
    </row>
    <row r="25">
      <c r="A25" s="1" t="s">
        <v>163</v>
      </c>
      <c r="C25" s="1">
        <v>2.0220623E7</v>
      </c>
      <c r="D25" s="1">
        <v>2.0220624E7</v>
      </c>
      <c r="E25" s="1">
        <v>2.0220625E7</v>
      </c>
      <c r="F25" s="1">
        <v>2.0220802E7</v>
      </c>
      <c r="G25" s="1">
        <v>2.0220803E7</v>
      </c>
      <c r="N25" s="1" t="s">
        <v>2326</v>
      </c>
    </row>
    <row r="26">
      <c r="A26" s="1" t="s">
        <v>232</v>
      </c>
      <c r="C26" s="1">
        <v>2.0220623E7</v>
      </c>
      <c r="D26" s="1">
        <v>2.0220624E7</v>
      </c>
      <c r="E26" s="1">
        <v>2.0220625E7</v>
      </c>
      <c r="F26" s="1">
        <v>2.0220802E7</v>
      </c>
      <c r="G26" s="1">
        <v>2.0220803E7</v>
      </c>
      <c r="N26" s="1" t="s">
        <v>2326</v>
      </c>
    </row>
    <row r="27">
      <c r="A27" s="23" t="s">
        <v>26</v>
      </c>
      <c r="C27" s="1">
        <v>2.0220623E7</v>
      </c>
      <c r="D27" s="1">
        <v>2.0220624E7</v>
      </c>
      <c r="E27" s="1">
        <v>2.0220625E7</v>
      </c>
    </row>
    <row r="28">
      <c r="A28" s="23" t="s">
        <v>35</v>
      </c>
      <c r="C28" s="1">
        <v>2.0220623E7</v>
      </c>
      <c r="D28" s="1">
        <v>2.0220624E7</v>
      </c>
      <c r="E28" s="1">
        <v>2.0220625E7</v>
      </c>
    </row>
    <row r="29">
      <c r="A29" s="23" t="s">
        <v>40</v>
      </c>
      <c r="C29" s="1">
        <v>2.0220623E7</v>
      </c>
      <c r="D29" s="1">
        <v>2.0220624E7</v>
      </c>
      <c r="E29" s="1">
        <v>2.0220625E7</v>
      </c>
    </row>
    <row r="30">
      <c r="A30" s="23" t="s">
        <v>46</v>
      </c>
      <c r="C30" s="1">
        <v>2.0220623E7</v>
      </c>
      <c r="D30" s="1">
        <v>2.0220624E7</v>
      </c>
      <c r="E30" s="1">
        <v>2.0220625E7</v>
      </c>
    </row>
    <row r="31">
      <c r="A31" s="23" t="s">
        <v>51</v>
      </c>
      <c r="C31" s="1">
        <v>2.0220623E7</v>
      </c>
      <c r="D31" s="1">
        <v>2.0220624E7</v>
      </c>
      <c r="E31" s="1">
        <v>2.0220625E7</v>
      </c>
    </row>
    <row r="32">
      <c r="A32" s="23" t="s">
        <v>61</v>
      </c>
      <c r="C32" s="1">
        <v>2.0220623E7</v>
      </c>
      <c r="D32" s="1">
        <v>2.0220624E7</v>
      </c>
      <c r="E32" s="1">
        <v>2.0220625E7</v>
      </c>
    </row>
    <row r="33">
      <c r="A33" s="23" t="s">
        <v>67</v>
      </c>
      <c r="C33" s="1">
        <v>2.0220623E7</v>
      </c>
      <c r="D33" s="1">
        <v>2.0220624E7</v>
      </c>
      <c r="E33" s="1">
        <v>2.0220625E7</v>
      </c>
    </row>
    <row r="34">
      <c r="A34" s="23" t="s">
        <v>74</v>
      </c>
      <c r="C34" s="1">
        <v>2.0220623E7</v>
      </c>
      <c r="D34" s="1">
        <v>2.0220624E7</v>
      </c>
      <c r="E34" s="1">
        <v>2.0220625E7</v>
      </c>
    </row>
    <row r="35">
      <c r="A35" s="23" t="s">
        <v>83</v>
      </c>
      <c r="C35" s="1">
        <v>2.0220623E7</v>
      </c>
      <c r="D35" s="1">
        <v>2.0220624E7</v>
      </c>
      <c r="E35" s="1">
        <v>2.0220625E7</v>
      </c>
    </row>
    <row r="36">
      <c r="A36" s="23" t="s">
        <v>92</v>
      </c>
      <c r="C36" s="1">
        <v>2.0220623E7</v>
      </c>
      <c r="D36" s="1">
        <v>2.0220624E7</v>
      </c>
      <c r="E36" s="1">
        <v>2.0220625E7</v>
      </c>
    </row>
    <row r="37">
      <c r="A37" s="23" t="s">
        <v>99</v>
      </c>
      <c r="C37" s="1">
        <v>2.0220623E7</v>
      </c>
      <c r="D37" s="1">
        <v>2.0220624E7</v>
      </c>
      <c r="E37" s="1">
        <v>2.0220625E7</v>
      </c>
    </row>
    <row r="38">
      <c r="A38" s="23" t="s">
        <v>113</v>
      </c>
      <c r="C38" s="1">
        <v>2.0220623E7</v>
      </c>
      <c r="D38" s="1">
        <v>2.0220624E7</v>
      </c>
      <c r="E38" s="1">
        <v>2.0220625E7</v>
      </c>
    </row>
    <row r="39">
      <c r="A39" s="23" t="s">
        <v>133</v>
      </c>
      <c r="C39" s="1">
        <v>2.0220623E7</v>
      </c>
      <c r="D39" s="1">
        <v>2.0220624E7</v>
      </c>
      <c r="E39" s="1">
        <v>2.0220625E7</v>
      </c>
    </row>
    <row r="40">
      <c r="A40" s="23" t="s">
        <v>143</v>
      </c>
      <c r="C40" s="1">
        <v>2.0220623E7</v>
      </c>
      <c r="D40" s="1">
        <v>2.0220624E7</v>
      </c>
      <c r="E40" s="1">
        <v>2.0220625E7</v>
      </c>
    </row>
    <row r="41">
      <c r="A41" s="23" t="s">
        <v>191</v>
      </c>
      <c r="C41" s="1">
        <v>2.0220623E7</v>
      </c>
      <c r="D41" s="1">
        <v>2.0220624E7</v>
      </c>
      <c r="E41" s="1">
        <v>2.0220625E7</v>
      </c>
    </row>
    <row r="42">
      <c r="A42" s="23" t="s">
        <v>213</v>
      </c>
      <c r="C42" s="1">
        <v>2.0220623E7</v>
      </c>
      <c r="D42" s="1">
        <v>2.0220624E7</v>
      </c>
      <c r="E42" s="1">
        <v>2.0220625E7</v>
      </c>
    </row>
    <row r="43">
      <c r="A43" s="23" t="s">
        <v>219</v>
      </c>
      <c r="C43" s="1">
        <v>2.0220623E7</v>
      </c>
      <c r="D43" s="1">
        <v>2.0220624E7</v>
      </c>
      <c r="E43" s="1">
        <v>2.0220625E7</v>
      </c>
    </row>
    <row r="44">
      <c r="A44" s="23" t="s">
        <v>225</v>
      </c>
      <c r="C44" s="1">
        <v>2.0220623E7</v>
      </c>
      <c r="D44" s="1">
        <v>2.0220624E7</v>
      </c>
      <c r="E44" s="1">
        <v>2.0220625E7</v>
      </c>
    </row>
    <row r="45">
      <c r="A45" s="23" t="s">
        <v>257</v>
      </c>
      <c r="C45" s="1">
        <v>2.0220623E7</v>
      </c>
      <c r="D45" s="1">
        <v>2.0220624E7</v>
      </c>
      <c r="E45" s="1">
        <v>2.0220625E7</v>
      </c>
    </row>
    <row r="46">
      <c r="A46" s="23" t="s">
        <v>264</v>
      </c>
      <c r="C46" s="1">
        <v>2.0220623E7</v>
      </c>
      <c r="D46" s="1">
        <v>2.0220624E7</v>
      </c>
      <c r="E46" s="1">
        <v>2.0220625E7</v>
      </c>
    </row>
    <row r="47">
      <c r="A47" s="23" t="s">
        <v>271</v>
      </c>
      <c r="C47" s="1">
        <v>2.0220623E7</v>
      </c>
      <c r="D47" s="1">
        <v>2.0220624E7</v>
      </c>
      <c r="E47" s="1">
        <v>2.0220625E7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75"/>
    <col customWidth="1" min="3" max="3" width="10.63"/>
  </cols>
  <sheetData>
    <row r="1">
      <c r="A1" s="27" t="s">
        <v>2327</v>
      </c>
      <c r="B1" s="27" t="s">
        <v>2328</v>
      </c>
      <c r="C1" s="27" t="s">
        <v>2329</v>
      </c>
      <c r="D1" s="27" t="s">
        <v>2330</v>
      </c>
      <c r="E1" s="27" t="s">
        <v>2331</v>
      </c>
      <c r="F1" s="27" t="s">
        <v>2332</v>
      </c>
      <c r="G1" s="48"/>
      <c r="H1" s="48"/>
      <c r="I1" s="48"/>
      <c r="J1" s="48"/>
      <c r="K1" s="48"/>
      <c r="L1" s="48"/>
      <c r="M1" s="48"/>
      <c r="N1" s="48"/>
      <c r="O1" s="48"/>
      <c r="P1" s="48"/>
      <c r="Q1" s="48"/>
      <c r="R1" s="48"/>
      <c r="S1" s="48"/>
      <c r="T1" s="48"/>
      <c r="U1" s="48"/>
      <c r="V1" s="48"/>
      <c r="W1" s="48"/>
      <c r="X1" s="48"/>
      <c r="Y1" s="48"/>
      <c r="Z1" s="48"/>
      <c r="AA1" s="48"/>
      <c r="AB1" s="48"/>
      <c r="AC1" s="48"/>
      <c r="AD1" s="48"/>
    </row>
    <row r="2">
      <c r="A2" s="1">
        <v>1.0</v>
      </c>
      <c r="B2" s="1">
        <v>2.0220228E7</v>
      </c>
      <c r="C2" s="1">
        <v>2.0220304E7</v>
      </c>
      <c r="D2" s="1" t="s">
        <v>2333</v>
      </c>
      <c r="E2" s="1">
        <v>1.0</v>
      </c>
      <c r="F2" s="1" t="s">
        <v>203</v>
      </c>
      <c r="G2" s="1" t="s">
        <v>125</v>
      </c>
      <c r="H2" s="1" t="s">
        <v>67</v>
      </c>
    </row>
    <row r="3">
      <c r="A3" s="1">
        <v>1.0</v>
      </c>
      <c r="B3" s="1">
        <v>2.0220228E7</v>
      </c>
      <c r="C3" s="1">
        <v>2.0220304E7</v>
      </c>
      <c r="D3" s="1" t="s">
        <v>2333</v>
      </c>
      <c r="E3" s="1">
        <v>2.0</v>
      </c>
      <c r="F3" s="1" t="s">
        <v>208</v>
      </c>
      <c r="G3" s="1" t="s">
        <v>133</v>
      </c>
      <c r="H3" s="1" t="s">
        <v>26</v>
      </c>
    </row>
    <row r="4">
      <c r="A4" s="1">
        <v>1.0</v>
      </c>
      <c r="B4" s="1">
        <v>2.0220228E7</v>
      </c>
      <c r="C4" s="1">
        <v>2.0220304E7</v>
      </c>
      <c r="D4" s="1" t="s">
        <v>2333</v>
      </c>
      <c r="E4" s="1">
        <v>3.0</v>
      </c>
      <c r="F4" s="1" t="s">
        <v>213</v>
      </c>
      <c r="G4" s="1" t="s">
        <v>138</v>
      </c>
      <c r="H4" s="1" t="s">
        <v>51</v>
      </c>
    </row>
    <row r="5">
      <c r="A5" s="1">
        <v>1.0</v>
      </c>
      <c r="B5" s="1">
        <v>2.0220228E7</v>
      </c>
      <c r="C5" s="1">
        <v>2.0220304E7</v>
      </c>
      <c r="D5" s="1" t="s">
        <v>2333</v>
      </c>
      <c r="E5" s="1">
        <v>4.0</v>
      </c>
      <c r="F5" s="1" t="s">
        <v>219</v>
      </c>
      <c r="G5" s="1" t="s">
        <v>143</v>
      </c>
      <c r="H5" s="1" t="s">
        <v>61</v>
      </c>
    </row>
    <row r="6">
      <c r="A6" s="1">
        <v>1.0</v>
      </c>
      <c r="B6" s="1">
        <v>2.0220228E7</v>
      </c>
      <c r="C6" s="1">
        <v>2.0220304E7</v>
      </c>
      <c r="D6" s="1" t="s">
        <v>2333</v>
      </c>
      <c r="E6" s="1">
        <v>5.0</v>
      </c>
      <c r="F6" s="1" t="s">
        <v>225</v>
      </c>
      <c r="G6" s="1" t="s">
        <v>148</v>
      </c>
      <c r="H6" s="1" t="s">
        <v>74</v>
      </c>
    </row>
    <row r="7">
      <c r="A7" s="1">
        <v>1.0</v>
      </c>
      <c r="B7" s="1">
        <v>2.0220228E7</v>
      </c>
      <c r="C7" s="1">
        <v>2.0220304E7</v>
      </c>
      <c r="D7" s="1" t="s">
        <v>2333</v>
      </c>
      <c r="E7" s="1">
        <v>6.0</v>
      </c>
      <c r="F7" s="1" t="s">
        <v>232</v>
      </c>
      <c r="G7" s="1" t="s">
        <v>153</v>
      </c>
      <c r="H7" s="1" t="s">
        <v>2324</v>
      </c>
    </row>
    <row r="8">
      <c r="A8" s="1">
        <v>1.0</v>
      </c>
      <c r="B8" s="1">
        <v>2.0220228E7</v>
      </c>
      <c r="C8" s="1">
        <v>2.0220304E7</v>
      </c>
      <c r="D8" s="1" t="s">
        <v>2333</v>
      </c>
      <c r="E8" s="1">
        <v>7.0</v>
      </c>
      <c r="F8" s="1" t="s">
        <v>242</v>
      </c>
      <c r="G8" s="1" t="s">
        <v>158</v>
      </c>
      <c r="H8" s="1" t="s">
        <v>83</v>
      </c>
    </row>
    <row r="9">
      <c r="A9" s="1">
        <v>1.0</v>
      </c>
      <c r="B9" s="1">
        <v>2.0220228E7</v>
      </c>
      <c r="C9" s="1">
        <v>2.0220304E7</v>
      </c>
      <c r="D9" s="1" t="s">
        <v>2333</v>
      </c>
      <c r="E9" s="1">
        <v>8.0</v>
      </c>
      <c r="F9" s="1" t="s">
        <v>247</v>
      </c>
      <c r="G9" s="1" t="s">
        <v>163</v>
      </c>
      <c r="H9" s="1" t="s">
        <v>87</v>
      </c>
    </row>
    <row r="10">
      <c r="A10" s="1">
        <v>1.0</v>
      </c>
      <c r="B10" s="1">
        <v>2.0220228E7</v>
      </c>
      <c r="C10" s="1">
        <v>2.0220304E7</v>
      </c>
      <c r="D10" s="1" t="s">
        <v>2333</v>
      </c>
      <c r="E10" s="1">
        <v>9.0</v>
      </c>
      <c r="F10" s="1" t="s">
        <v>252</v>
      </c>
      <c r="G10" s="1" t="s">
        <v>167</v>
      </c>
      <c r="H10" s="1" t="s">
        <v>92</v>
      </c>
    </row>
    <row r="11">
      <c r="A11" s="1">
        <v>1.0</v>
      </c>
      <c r="B11" s="1">
        <v>2.0220228E7</v>
      </c>
      <c r="C11" s="1">
        <v>2.0220304E7</v>
      </c>
      <c r="D11" s="1" t="s">
        <v>2333</v>
      </c>
      <c r="E11" s="1">
        <v>10.0</v>
      </c>
      <c r="F11" s="1" t="s">
        <v>257</v>
      </c>
      <c r="G11" s="1" t="s">
        <v>172</v>
      </c>
      <c r="H11" s="1" t="s">
        <v>99</v>
      </c>
    </row>
    <row r="12">
      <c r="A12" s="1">
        <v>1.0</v>
      </c>
      <c r="B12" s="1">
        <v>2.0220228E7</v>
      </c>
      <c r="C12" s="1">
        <v>2.0220304E7</v>
      </c>
      <c r="D12" s="1" t="s">
        <v>2333</v>
      </c>
      <c r="E12" s="1">
        <v>11.0</v>
      </c>
      <c r="F12" s="1" t="s">
        <v>264</v>
      </c>
      <c r="G12" s="1" t="s">
        <v>178</v>
      </c>
      <c r="H12" s="1" t="s">
        <v>106</v>
      </c>
    </row>
    <row r="13">
      <c r="A13" s="1">
        <v>1.0</v>
      </c>
      <c r="B13" s="1">
        <v>2.0220228E7</v>
      </c>
      <c r="C13" s="1">
        <v>2.0220304E7</v>
      </c>
      <c r="D13" s="1" t="s">
        <v>2333</v>
      </c>
      <c r="E13" s="1">
        <v>12.0</v>
      </c>
      <c r="F13" s="1" t="s">
        <v>271</v>
      </c>
      <c r="G13" s="1" t="s">
        <v>183</v>
      </c>
      <c r="H13" s="1" t="s">
        <v>113</v>
      </c>
    </row>
    <row r="14">
      <c r="A14" s="1">
        <v>1.0</v>
      </c>
      <c r="B14" s="1">
        <v>2.0220228E7</v>
      </c>
      <c r="C14" s="1">
        <v>2.0220304E7</v>
      </c>
      <c r="D14" s="1" t="s">
        <v>2333</v>
      </c>
      <c r="E14" s="1">
        <v>13.0</v>
      </c>
      <c r="F14" s="1" t="s">
        <v>276</v>
      </c>
      <c r="G14" s="1" t="s">
        <v>186</v>
      </c>
      <c r="H14" s="1" t="s">
        <v>35</v>
      </c>
    </row>
    <row r="15">
      <c r="A15" s="1">
        <v>1.0</v>
      </c>
      <c r="B15" s="1">
        <v>2.0220228E7</v>
      </c>
      <c r="C15" s="1">
        <v>2.0220304E7</v>
      </c>
      <c r="D15" s="1" t="s">
        <v>2333</v>
      </c>
      <c r="E15" s="1">
        <v>14.0</v>
      </c>
      <c r="F15" s="1" t="s">
        <v>236</v>
      </c>
      <c r="G15" s="1" t="s">
        <v>191</v>
      </c>
      <c r="H15" s="1" t="s">
        <v>40</v>
      </c>
    </row>
    <row r="16">
      <c r="A16" s="1">
        <v>1.0</v>
      </c>
      <c r="B16" s="1">
        <v>2.0220228E7</v>
      </c>
      <c r="C16" s="1">
        <v>2.0220304E7</v>
      </c>
      <c r="D16" s="1" t="s">
        <v>2333</v>
      </c>
      <c r="E16" s="1">
        <v>15.0</v>
      </c>
      <c r="F16" s="1" t="s">
        <v>197</v>
      </c>
      <c r="G16" s="1" t="s">
        <v>46</v>
      </c>
      <c r="H16" s="1" t="s">
        <v>118</v>
      </c>
    </row>
    <row r="17">
      <c r="A17" s="1">
        <v>1.0</v>
      </c>
      <c r="B17" s="1">
        <v>2.0220321E7</v>
      </c>
      <c r="C17" s="1">
        <v>2.0220325E7</v>
      </c>
      <c r="D17" s="1" t="s">
        <v>2334</v>
      </c>
      <c r="E17" s="1">
        <v>1.0</v>
      </c>
      <c r="F17" s="1" t="s">
        <v>203</v>
      </c>
      <c r="G17" s="1" t="s">
        <v>125</v>
      </c>
      <c r="H17" s="1" t="s">
        <v>67</v>
      </c>
    </row>
    <row r="18">
      <c r="A18" s="1">
        <v>1.0</v>
      </c>
      <c r="B18" s="1">
        <v>2.0220321E7</v>
      </c>
      <c r="C18" s="1">
        <v>2.0220325E7</v>
      </c>
      <c r="D18" s="1" t="s">
        <v>2334</v>
      </c>
      <c r="E18" s="1">
        <v>2.0</v>
      </c>
      <c r="G18" s="1" t="s">
        <v>133</v>
      </c>
      <c r="H18" s="1" t="s">
        <v>26</v>
      </c>
    </row>
    <row r="19">
      <c r="A19" s="1">
        <v>1.0</v>
      </c>
      <c r="B19" s="1">
        <v>2.0220321E7</v>
      </c>
      <c r="C19" s="1">
        <v>2.0220325E7</v>
      </c>
      <c r="D19" s="1" t="s">
        <v>2334</v>
      </c>
      <c r="E19" s="1">
        <v>3.0</v>
      </c>
      <c r="F19" s="1" t="s">
        <v>213</v>
      </c>
      <c r="G19" s="1" t="s">
        <v>138</v>
      </c>
      <c r="H19" s="1" t="s">
        <v>51</v>
      </c>
    </row>
    <row r="20">
      <c r="A20" s="1">
        <v>1.0</v>
      </c>
      <c r="B20" s="1">
        <v>2.0220321E7</v>
      </c>
      <c r="C20" s="1">
        <v>2.0220325E7</v>
      </c>
      <c r="D20" s="1" t="s">
        <v>2334</v>
      </c>
      <c r="E20" s="1">
        <v>4.0</v>
      </c>
      <c r="F20" s="1" t="s">
        <v>219</v>
      </c>
      <c r="G20" s="1" t="s">
        <v>143</v>
      </c>
      <c r="H20" s="1" t="s">
        <v>61</v>
      </c>
    </row>
    <row r="21">
      <c r="A21" s="1">
        <v>1.0</v>
      </c>
      <c r="B21" s="1">
        <v>2.0220321E7</v>
      </c>
      <c r="C21" s="1">
        <v>2.0220325E7</v>
      </c>
      <c r="D21" s="1" t="s">
        <v>2334</v>
      </c>
      <c r="E21" s="1">
        <v>5.0</v>
      </c>
      <c r="F21" s="1" t="s">
        <v>225</v>
      </c>
      <c r="G21" s="1" t="s">
        <v>148</v>
      </c>
      <c r="H21" s="1" t="s">
        <v>74</v>
      </c>
    </row>
    <row r="22">
      <c r="A22" s="1">
        <v>1.0</v>
      </c>
      <c r="B22" s="1">
        <v>2.0220321E7</v>
      </c>
      <c r="C22" s="1">
        <v>2.0220325E7</v>
      </c>
      <c r="D22" s="1" t="s">
        <v>2334</v>
      </c>
      <c r="E22" s="1">
        <v>6.0</v>
      </c>
      <c r="F22" s="1" t="s">
        <v>232</v>
      </c>
      <c r="G22" s="1" t="s">
        <v>153</v>
      </c>
      <c r="H22" s="1" t="s">
        <v>2324</v>
      </c>
    </row>
    <row r="23">
      <c r="A23" s="1">
        <v>1.0</v>
      </c>
      <c r="B23" s="1">
        <v>2.0220321E7</v>
      </c>
      <c r="C23" s="1">
        <v>2.0220325E7</v>
      </c>
      <c r="D23" s="1" t="s">
        <v>2334</v>
      </c>
      <c r="E23" s="1">
        <v>7.0</v>
      </c>
      <c r="F23" s="1" t="s">
        <v>242</v>
      </c>
      <c r="G23" s="1" t="s">
        <v>158</v>
      </c>
      <c r="H23" s="1" t="s">
        <v>83</v>
      </c>
    </row>
    <row r="24">
      <c r="A24" s="1">
        <v>1.0</v>
      </c>
      <c r="B24" s="1">
        <v>2.0220321E7</v>
      </c>
      <c r="C24" s="1">
        <v>2.0220325E7</v>
      </c>
      <c r="D24" s="1" t="s">
        <v>2334</v>
      </c>
      <c r="E24" s="1">
        <v>8.0</v>
      </c>
      <c r="F24" s="1" t="s">
        <v>247</v>
      </c>
      <c r="G24" s="1" t="s">
        <v>163</v>
      </c>
      <c r="H24" s="1" t="s">
        <v>87</v>
      </c>
    </row>
    <row r="25">
      <c r="A25" s="1">
        <v>1.0</v>
      </c>
      <c r="B25" s="1">
        <v>2.0220321E7</v>
      </c>
      <c r="C25" s="1">
        <v>2.0220325E7</v>
      </c>
      <c r="D25" s="1" t="s">
        <v>2334</v>
      </c>
      <c r="E25" s="1">
        <v>9.0</v>
      </c>
      <c r="F25" s="1" t="s">
        <v>252</v>
      </c>
      <c r="G25" s="1" t="s">
        <v>167</v>
      </c>
      <c r="H25" s="1" t="s">
        <v>92</v>
      </c>
    </row>
    <row r="26">
      <c r="A26" s="1">
        <v>1.0</v>
      </c>
      <c r="B26" s="1">
        <v>2.0220321E7</v>
      </c>
      <c r="C26" s="1">
        <v>2.0220325E7</v>
      </c>
      <c r="D26" s="1" t="s">
        <v>2334</v>
      </c>
      <c r="E26" s="1">
        <v>10.0</v>
      </c>
      <c r="F26" s="1" t="s">
        <v>257</v>
      </c>
      <c r="G26" s="1" t="s">
        <v>172</v>
      </c>
      <c r="H26" s="1" t="s">
        <v>99</v>
      </c>
    </row>
    <row r="27">
      <c r="A27" s="1">
        <v>1.0</v>
      </c>
      <c r="B27" s="1">
        <v>2.0220321E7</v>
      </c>
      <c r="C27" s="1">
        <v>2.0220325E7</v>
      </c>
      <c r="D27" s="1" t="s">
        <v>2334</v>
      </c>
      <c r="E27" s="1">
        <v>11.0</v>
      </c>
      <c r="F27" s="1" t="s">
        <v>264</v>
      </c>
      <c r="G27" s="1" t="s">
        <v>178</v>
      </c>
      <c r="H27" s="1" t="s">
        <v>106</v>
      </c>
    </row>
    <row r="28">
      <c r="A28" s="1">
        <v>1.0</v>
      </c>
      <c r="B28" s="1">
        <v>2.0220321E7</v>
      </c>
      <c r="C28" s="1">
        <v>2.0220325E7</v>
      </c>
      <c r="D28" s="1" t="s">
        <v>2334</v>
      </c>
      <c r="E28" s="1">
        <v>12.0</v>
      </c>
      <c r="F28" s="1" t="s">
        <v>271</v>
      </c>
      <c r="G28" s="1" t="s">
        <v>183</v>
      </c>
      <c r="H28" s="1" t="s">
        <v>113</v>
      </c>
    </row>
    <row r="29">
      <c r="A29" s="1">
        <v>1.0</v>
      </c>
      <c r="B29" s="1">
        <v>2.0220321E7</v>
      </c>
      <c r="C29" s="1">
        <v>2.0220325E7</v>
      </c>
      <c r="D29" s="1" t="s">
        <v>2334</v>
      </c>
      <c r="E29" s="1">
        <v>13.0</v>
      </c>
      <c r="F29" s="1" t="s">
        <v>276</v>
      </c>
      <c r="G29" s="1" t="s">
        <v>186</v>
      </c>
      <c r="H29" s="1" t="s">
        <v>35</v>
      </c>
    </row>
    <row r="30">
      <c r="A30" s="1">
        <v>1.0</v>
      </c>
      <c r="B30" s="1">
        <v>2.0220321E7</v>
      </c>
      <c r="C30" s="1">
        <v>2.0220325E7</v>
      </c>
      <c r="D30" s="1" t="s">
        <v>2334</v>
      </c>
      <c r="E30" s="1">
        <v>14.0</v>
      </c>
      <c r="G30" s="1" t="s">
        <v>191</v>
      </c>
      <c r="H30" s="1" t="s">
        <v>40</v>
      </c>
    </row>
    <row r="31">
      <c r="A31" s="1">
        <v>1.0</v>
      </c>
      <c r="B31" s="1">
        <v>2.0220321E7</v>
      </c>
      <c r="C31" s="1">
        <v>2.0220325E7</v>
      </c>
      <c r="D31" s="1" t="s">
        <v>2334</v>
      </c>
      <c r="E31" s="1">
        <v>15.0</v>
      </c>
      <c r="F31" s="1" t="s">
        <v>197</v>
      </c>
      <c r="G31" s="1" t="s">
        <v>46</v>
      </c>
      <c r="H31" s="1" t="s">
        <v>118</v>
      </c>
    </row>
    <row r="32">
      <c r="A32" s="1">
        <v>1.0</v>
      </c>
      <c r="B32" s="1">
        <v>2.0220328E7</v>
      </c>
      <c r="C32" s="1">
        <v>2.0220413E7</v>
      </c>
      <c r="D32" s="1" t="s">
        <v>2335</v>
      </c>
      <c r="E32" s="1">
        <v>1.0</v>
      </c>
      <c r="F32" s="1" t="s">
        <v>203</v>
      </c>
      <c r="G32" s="1" t="s">
        <v>125</v>
      </c>
      <c r="H32" s="1" t="s">
        <v>67</v>
      </c>
    </row>
    <row r="33">
      <c r="A33" s="1">
        <v>1.0</v>
      </c>
      <c r="B33" s="1">
        <v>2.0220328E7</v>
      </c>
      <c r="C33" s="1">
        <v>2.0220413E7</v>
      </c>
      <c r="D33" s="1" t="s">
        <v>2335</v>
      </c>
      <c r="E33" s="1">
        <v>2.0</v>
      </c>
      <c r="F33" s="1" t="s">
        <v>276</v>
      </c>
      <c r="G33" s="1" t="s">
        <v>133</v>
      </c>
      <c r="H33" s="1" t="s">
        <v>2336</v>
      </c>
    </row>
    <row r="34">
      <c r="A34" s="1">
        <v>1.0</v>
      </c>
      <c r="B34" s="1">
        <v>2.0220328E7</v>
      </c>
      <c r="C34" s="1">
        <v>2.0220413E7</v>
      </c>
      <c r="D34" s="1" t="s">
        <v>2335</v>
      </c>
      <c r="E34" s="1">
        <v>3.0</v>
      </c>
      <c r="F34" s="1" t="s">
        <v>213</v>
      </c>
      <c r="G34" s="1" t="s">
        <v>191</v>
      </c>
      <c r="H34" s="1" t="s">
        <v>51</v>
      </c>
    </row>
    <row r="35">
      <c r="A35" s="1">
        <v>1.0</v>
      </c>
      <c r="B35" s="1">
        <v>2.0220328E7</v>
      </c>
      <c r="C35" s="1">
        <v>2.0220413E7</v>
      </c>
      <c r="D35" s="1" t="s">
        <v>2335</v>
      </c>
      <c r="E35" s="1">
        <v>4.0</v>
      </c>
      <c r="F35" s="1" t="s">
        <v>219</v>
      </c>
      <c r="G35" s="1" t="s">
        <v>143</v>
      </c>
      <c r="H35" s="1" t="s">
        <v>61</v>
      </c>
    </row>
    <row r="36">
      <c r="A36" s="1">
        <v>1.0</v>
      </c>
      <c r="B36" s="1">
        <v>2.0220328E7</v>
      </c>
      <c r="C36" s="1">
        <v>2.0220413E7</v>
      </c>
      <c r="D36" s="1" t="s">
        <v>2335</v>
      </c>
      <c r="E36" s="1">
        <v>5.0</v>
      </c>
      <c r="F36" s="1" t="s">
        <v>225</v>
      </c>
      <c r="G36" s="1" t="s">
        <v>148</v>
      </c>
      <c r="H36" s="1" t="s">
        <v>74</v>
      </c>
    </row>
    <row r="37">
      <c r="A37" s="1">
        <v>1.0</v>
      </c>
      <c r="B37" s="1">
        <v>2.0220328E7</v>
      </c>
      <c r="C37" s="1">
        <v>2.0220413E7</v>
      </c>
      <c r="D37" s="1" t="s">
        <v>2335</v>
      </c>
      <c r="E37" s="1">
        <v>6.0</v>
      </c>
      <c r="F37" s="1" t="s">
        <v>232</v>
      </c>
      <c r="G37" s="1" t="s">
        <v>153</v>
      </c>
      <c r="H37" s="1" t="s">
        <v>2324</v>
      </c>
    </row>
    <row r="38">
      <c r="A38" s="1">
        <v>1.0</v>
      </c>
      <c r="B38" s="1">
        <v>2.0220328E7</v>
      </c>
      <c r="C38" s="1">
        <v>2.0220413E7</v>
      </c>
      <c r="D38" s="1" t="s">
        <v>2335</v>
      </c>
      <c r="E38" s="1">
        <v>7.0</v>
      </c>
      <c r="F38" s="1" t="s">
        <v>242</v>
      </c>
      <c r="G38" s="1" t="s">
        <v>158</v>
      </c>
      <c r="H38" s="1" t="s">
        <v>83</v>
      </c>
    </row>
    <row r="39">
      <c r="A39" s="1">
        <v>1.0</v>
      </c>
      <c r="B39" s="1">
        <v>2.0220328E7</v>
      </c>
      <c r="C39" s="1">
        <v>2.0220413E7</v>
      </c>
      <c r="D39" s="1" t="s">
        <v>2335</v>
      </c>
      <c r="E39" s="1">
        <v>8.0</v>
      </c>
      <c r="F39" s="1" t="s">
        <v>247</v>
      </c>
      <c r="G39" s="1" t="s">
        <v>163</v>
      </c>
      <c r="H39" s="1" t="s">
        <v>87</v>
      </c>
    </row>
    <row r="40">
      <c r="A40" s="1">
        <v>1.0</v>
      </c>
      <c r="B40" s="1">
        <v>2.0220328E7</v>
      </c>
      <c r="C40" s="1">
        <v>2.0220413E7</v>
      </c>
      <c r="D40" s="1" t="s">
        <v>2335</v>
      </c>
      <c r="E40" s="1">
        <v>9.0</v>
      </c>
      <c r="F40" s="1" t="s">
        <v>252</v>
      </c>
      <c r="G40" s="1" t="s">
        <v>167</v>
      </c>
      <c r="H40" s="1" t="s">
        <v>92</v>
      </c>
    </row>
    <row r="41">
      <c r="A41" s="1">
        <v>1.0</v>
      </c>
      <c r="B41" s="1">
        <v>2.0220328E7</v>
      </c>
      <c r="C41" s="1">
        <v>2.0220413E7</v>
      </c>
      <c r="D41" s="1" t="s">
        <v>2335</v>
      </c>
      <c r="E41" s="1">
        <v>10.0</v>
      </c>
      <c r="F41" s="1" t="s">
        <v>257</v>
      </c>
      <c r="G41" s="1" t="s">
        <v>172</v>
      </c>
      <c r="H41" s="1" t="s">
        <v>99</v>
      </c>
    </row>
    <row r="42">
      <c r="A42" s="1">
        <v>1.0</v>
      </c>
      <c r="B42" s="1">
        <v>2.0220328E7</v>
      </c>
      <c r="C42" s="1">
        <v>2.0220413E7</v>
      </c>
      <c r="D42" s="1" t="s">
        <v>2335</v>
      </c>
      <c r="E42" s="1">
        <v>11.0</v>
      </c>
      <c r="F42" s="1" t="s">
        <v>264</v>
      </c>
      <c r="G42" s="1" t="s">
        <v>178</v>
      </c>
      <c r="H42" s="1" t="s">
        <v>106</v>
      </c>
    </row>
    <row r="43">
      <c r="A43" s="1">
        <v>1.0</v>
      </c>
      <c r="B43" s="1">
        <v>2.0220328E7</v>
      </c>
      <c r="C43" s="1">
        <v>2.0220413E7</v>
      </c>
      <c r="D43" s="1" t="s">
        <v>2335</v>
      </c>
      <c r="E43" s="1">
        <v>12.0</v>
      </c>
      <c r="F43" s="1" t="s">
        <v>271</v>
      </c>
      <c r="G43" s="1" t="s">
        <v>183</v>
      </c>
      <c r="H43" s="1" t="s">
        <v>113</v>
      </c>
    </row>
    <row r="44">
      <c r="A44" s="1">
        <v>1.0</v>
      </c>
      <c r="B44" s="1">
        <v>2.0220328E7</v>
      </c>
      <c r="C44" s="1">
        <v>2.0220413E7</v>
      </c>
      <c r="D44" s="1" t="s">
        <v>2335</v>
      </c>
      <c r="E44" s="1">
        <v>13.0</v>
      </c>
      <c r="F44" s="1" t="s">
        <v>197</v>
      </c>
      <c r="G44" s="1" t="s">
        <v>46</v>
      </c>
      <c r="H44" s="1" t="s">
        <v>2337</v>
      </c>
    </row>
    <row r="45">
      <c r="A45" s="1">
        <v>1.0</v>
      </c>
      <c r="B45" s="1">
        <v>2.0220525E7</v>
      </c>
      <c r="C45" s="1">
        <v>2.0220601E7</v>
      </c>
      <c r="D45" s="61" t="s">
        <v>2338</v>
      </c>
      <c r="E45" s="1">
        <v>1.0</v>
      </c>
      <c r="F45" s="1" t="s">
        <v>125</v>
      </c>
      <c r="G45" s="1" t="s">
        <v>67</v>
      </c>
      <c r="H45" s="1" t="s">
        <v>87</v>
      </c>
      <c r="K45" s="23"/>
    </row>
    <row r="46">
      <c r="A46" s="1">
        <v>1.0</v>
      </c>
      <c r="B46" s="1">
        <v>2.0220525E7</v>
      </c>
      <c r="C46" s="1">
        <v>2.0220601E7</v>
      </c>
      <c r="D46" s="61" t="s">
        <v>2338</v>
      </c>
      <c r="E46" s="1">
        <v>2.0</v>
      </c>
      <c r="F46" s="1" t="s">
        <v>276</v>
      </c>
      <c r="G46" s="1" t="s">
        <v>153</v>
      </c>
      <c r="H46" s="1" t="s">
        <v>2339</v>
      </c>
      <c r="K46" s="23"/>
    </row>
    <row r="47">
      <c r="A47" s="1">
        <v>1.0</v>
      </c>
      <c r="B47" s="1">
        <v>2.0220525E7</v>
      </c>
      <c r="C47" s="1">
        <v>2.0220601E7</v>
      </c>
      <c r="D47" s="61" t="s">
        <v>2338</v>
      </c>
      <c r="E47" s="1">
        <v>3.0</v>
      </c>
      <c r="F47" s="62" t="s">
        <v>163</v>
      </c>
      <c r="G47" s="62" t="s">
        <v>83</v>
      </c>
      <c r="H47" s="62" t="s">
        <v>113</v>
      </c>
      <c r="K47" s="23"/>
    </row>
    <row r="48">
      <c r="A48" s="1">
        <v>1.0</v>
      </c>
      <c r="B48" s="1">
        <v>2.0220525E7</v>
      </c>
      <c r="C48" s="1">
        <v>2.0220601E7</v>
      </c>
      <c r="D48" s="61" t="s">
        <v>2338</v>
      </c>
      <c r="E48" s="1">
        <v>4.0</v>
      </c>
      <c r="F48" s="62" t="s">
        <v>219</v>
      </c>
      <c r="G48" s="62" t="s">
        <v>143</v>
      </c>
      <c r="H48" s="62" t="s">
        <v>61</v>
      </c>
      <c r="K48" s="23"/>
    </row>
    <row r="49">
      <c r="A49" s="1">
        <v>1.0</v>
      </c>
      <c r="B49" s="1">
        <v>2.0220525E7</v>
      </c>
      <c r="C49" s="1">
        <v>2.0220601E7</v>
      </c>
      <c r="D49" s="61" t="s">
        <v>2338</v>
      </c>
      <c r="E49" s="1">
        <v>5.0</v>
      </c>
      <c r="F49" s="62" t="s">
        <v>225</v>
      </c>
      <c r="G49" s="62" t="s">
        <v>148</v>
      </c>
      <c r="H49" s="62" t="s">
        <v>74</v>
      </c>
      <c r="K49" s="23"/>
    </row>
    <row r="50">
      <c r="A50" s="1">
        <v>1.0</v>
      </c>
      <c r="B50" s="1">
        <v>2.0220525E7</v>
      </c>
      <c r="C50" s="1">
        <v>2.0220601E7</v>
      </c>
      <c r="D50" s="61" t="s">
        <v>2338</v>
      </c>
      <c r="E50" s="1">
        <v>6.0</v>
      </c>
      <c r="F50" s="62" t="s">
        <v>232</v>
      </c>
      <c r="G50" s="62" t="s">
        <v>51</v>
      </c>
      <c r="H50" s="62" t="s">
        <v>191</v>
      </c>
      <c r="K50" s="23"/>
    </row>
    <row r="51">
      <c r="A51" s="1">
        <v>1.0</v>
      </c>
      <c r="B51" s="1">
        <v>2.0220525E7</v>
      </c>
      <c r="C51" s="1">
        <v>2.0220601E7</v>
      </c>
      <c r="D51" s="61" t="s">
        <v>2338</v>
      </c>
      <c r="E51" s="1">
        <v>7.0</v>
      </c>
      <c r="F51" s="62" t="s">
        <v>167</v>
      </c>
      <c r="G51" s="62" t="s">
        <v>35</v>
      </c>
      <c r="H51" s="62" t="s">
        <v>26</v>
      </c>
      <c r="K51" s="23"/>
    </row>
    <row r="52">
      <c r="A52" s="1">
        <v>1.0</v>
      </c>
      <c r="B52" s="1">
        <v>2.0220525E7</v>
      </c>
      <c r="C52" s="1">
        <v>2.0220601E7</v>
      </c>
      <c r="D52" s="61" t="s">
        <v>2338</v>
      </c>
      <c r="E52" s="1">
        <v>8.0</v>
      </c>
      <c r="F52" s="62" t="s">
        <v>257</v>
      </c>
      <c r="G52" s="62" t="s">
        <v>172</v>
      </c>
      <c r="H52" s="62" t="s">
        <v>99</v>
      </c>
      <c r="K52" s="23"/>
    </row>
    <row r="53">
      <c r="A53" s="1">
        <v>1.0</v>
      </c>
      <c r="B53" s="1">
        <v>2.0220525E7</v>
      </c>
      <c r="C53" s="1">
        <v>2.0220601E7</v>
      </c>
      <c r="D53" s="61" t="s">
        <v>2338</v>
      </c>
      <c r="E53" s="1">
        <v>9.0</v>
      </c>
      <c r="F53" s="62" t="s">
        <v>271</v>
      </c>
      <c r="G53" s="62" t="s">
        <v>133</v>
      </c>
      <c r="H53" s="62" t="s">
        <v>40</v>
      </c>
    </row>
    <row r="54">
      <c r="A54" s="1">
        <v>1.0</v>
      </c>
      <c r="B54" s="1">
        <v>2.0220525E7</v>
      </c>
      <c r="C54" s="1">
        <v>2.0220601E7</v>
      </c>
      <c r="D54" s="61" t="s">
        <v>2338</v>
      </c>
      <c r="E54" s="1">
        <v>10.0</v>
      </c>
      <c r="F54" s="62" t="s">
        <v>197</v>
      </c>
      <c r="G54" s="62" t="s">
        <v>46</v>
      </c>
      <c r="H54" s="62" t="s">
        <v>2340</v>
      </c>
    </row>
    <row r="55">
      <c r="A55" s="1">
        <v>1.0</v>
      </c>
      <c r="B55" s="1">
        <v>2.0220525E7</v>
      </c>
      <c r="C55" s="1">
        <v>2.0220601E7</v>
      </c>
      <c r="D55" s="61" t="s">
        <v>2338</v>
      </c>
      <c r="E55" s="1">
        <v>11.0</v>
      </c>
      <c r="F55" s="62" t="s">
        <v>2341</v>
      </c>
      <c r="G55" s="62" t="s">
        <v>2342</v>
      </c>
      <c r="H55" s="62" t="s">
        <v>2343</v>
      </c>
    </row>
    <row r="56">
      <c r="B56" s="1">
        <v>2.0220704E7</v>
      </c>
      <c r="C56" s="1"/>
      <c r="E56" s="1">
        <v>1.0</v>
      </c>
      <c r="F56" s="1" t="s">
        <v>125</v>
      </c>
      <c r="G56" s="63" t="s">
        <v>67</v>
      </c>
      <c r="H56" s="1" t="s">
        <v>92</v>
      </c>
    </row>
    <row r="57">
      <c r="B57" s="1">
        <v>2.0220704E7</v>
      </c>
      <c r="C57" s="1"/>
      <c r="E57" s="1">
        <v>2.0</v>
      </c>
      <c r="F57" s="1" t="s">
        <v>264</v>
      </c>
      <c r="G57" s="63" t="s">
        <v>178</v>
      </c>
      <c r="H57" s="63" t="s">
        <v>106</v>
      </c>
      <c r="I57" s="1" t="s">
        <v>264</v>
      </c>
      <c r="J57" s="1" t="s">
        <v>125</v>
      </c>
      <c r="K57" s="1" t="s">
        <v>92</v>
      </c>
    </row>
    <row r="58">
      <c r="B58" s="1">
        <v>2.0220704E7</v>
      </c>
      <c r="E58" s="1">
        <v>3.0</v>
      </c>
      <c r="F58" s="63" t="s">
        <v>163</v>
      </c>
      <c r="G58" s="63" t="s">
        <v>83</v>
      </c>
      <c r="H58" s="63" t="s">
        <v>113</v>
      </c>
      <c r="I58" s="1" t="s">
        <v>271</v>
      </c>
      <c r="J58" s="1" t="s">
        <v>172</v>
      </c>
      <c r="K58" s="1" t="s">
        <v>40</v>
      </c>
    </row>
    <row r="59">
      <c r="B59" s="1">
        <v>2.0220704E7</v>
      </c>
      <c r="E59" s="1">
        <v>4.0</v>
      </c>
      <c r="F59" s="63" t="s">
        <v>197</v>
      </c>
      <c r="G59" s="1" t="s">
        <v>40</v>
      </c>
      <c r="H59" s="1" t="s">
        <v>61</v>
      </c>
      <c r="J59" s="1" t="s">
        <v>133</v>
      </c>
      <c r="K59" s="1" t="s">
        <v>61</v>
      </c>
    </row>
    <row r="60">
      <c r="B60" s="1">
        <v>2.0220704E7</v>
      </c>
      <c r="E60" s="1">
        <v>5.0</v>
      </c>
      <c r="F60" s="63" t="s">
        <v>225</v>
      </c>
      <c r="G60" s="63" t="s">
        <v>148</v>
      </c>
      <c r="H60" s="1" t="s">
        <v>74</v>
      </c>
      <c r="J60" s="1" t="s">
        <v>143</v>
      </c>
      <c r="K60" s="1" t="s">
        <v>74</v>
      </c>
    </row>
    <row r="61">
      <c r="E61" s="1">
        <v>6.0</v>
      </c>
      <c r="F61" s="63" t="s">
        <v>232</v>
      </c>
      <c r="G61" s="1" t="s">
        <v>51</v>
      </c>
      <c r="H61" s="63" t="s">
        <v>191</v>
      </c>
      <c r="K61" s="1" t="s">
        <v>51</v>
      </c>
    </row>
    <row r="62">
      <c r="E62" s="1">
        <v>7.0</v>
      </c>
      <c r="F62" s="63" t="s">
        <v>153</v>
      </c>
      <c r="G62" s="63" t="s">
        <v>35</v>
      </c>
      <c r="H62" s="63" t="s">
        <v>26</v>
      </c>
      <c r="K62" s="1" t="s">
        <v>99</v>
      </c>
    </row>
    <row r="63">
      <c r="E63" s="1">
        <v>8.0</v>
      </c>
      <c r="F63" s="63" t="s">
        <v>257</v>
      </c>
      <c r="G63" s="1" t="s">
        <v>172</v>
      </c>
      <c r="H63" s="1" t="s">
        <v>99</v>
      </c>
    </row>
    <row r="64">
      <c r="E64" s="1">
        <v>9.0</v>
      </c>
      <c r="F64" s="1" t="s">
        <v>271</v>
      </c>
      <c r="G64" s="1" t="s">
        <v>133</v>
      </c>
      <c r="H64" s="1" t="s">
        <v>143</v>
      </c>
    </row>
    <row r="65">
      <c r="E65" s="1">
        <v>10.0</v>
      </c>
      <c r="F65" s="27" t="s">
        <v>213</v>
      </c>
      <c r="G65" s="27" t="s">
        <v>219</v>
      </c>
      <c r="H65" s="1"/>
    </row>
    <row r="66">
      <c r="E66" s="1">
        <v>11.0</v>
      </c>
      <c r="F66" s="27" t="s">
        <v>46</v>
      </c>
      <c r="G66" s="27"/>
      <c r="H66" s="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4" t="s">
        <v>2327</v>
      </c>
      <c r="B1" s="52" t="s">
        <v>2066</v>
      </c>
      <c r="C1" s="52" t="s">
        <v>335</v>
      </c>
      <c r="D1" s="52" t="s">
        <v>336</v>
      </c>
      <c r="E1" s="52" t="s">
        <v>337</v>
      </c>
      <c r="F1" s="53" t="s">
        <v>2101</v>
      </c>
      <c r="G1" s="52" t="s">
        <v>2102</v>
      </c>
      <c r="H1" s="54" t="s">
        <v>2103</v>
      </c>
      <c r="I1" s="52" t="s">
        <v>2104</v>
      </c>
      <c r="J1" s="52" t="s">
        <v>2105</v>
      </c>
      <c r="K1" s="52" t="s">
        <v>2106</v>
      </c>
      <c r="L1" s="52" t="s">
        <v>2107</v>
      </c>
      <c r="M1" s="52" t="s">
        <v>2108</v>
      </c>
      <c r="N1" s="52" t="s">
        <v>2109</v>
      </c>
      <c r="O1" s="53" t="s">
        <v>20</v>
      </c>
      <c r="P1" s="48"/>
      <c r="Q1" s="48"/>
      <c r="R1" s="48"/>
      <c r="S1" s="48"/>
      <c r="T1" s="48"/>
      <c r="U1" s="48"/>
      <c r="V1" s="48"/>
      <c r="W1" s="48"/>
      <c r="X1" s="48"/>
      <c r="Y1" s="48"/>
      <c r="Z1" s="48"/>
      <c r="AA1" s="48"/>
    </row>
    <row r="2">
      <c r="A2" s="1">
        <v>1.0</v>
      </c>
      <c r="B2" s="1">
        <v>1.0</v>
      </c>
      <c r="C2" s="1">
        <v>2022.0</v>
      </c>
      <c r="D2" s="1">
        <v>3.0</v>
      </c>
      <c r="E2" s="1">
        <v>1.0</v>
      </c>
      <c r="F2" s="1" t="s">
        <v>203</v>
      </c>
      <c r="G2" s="1">
        <v>37.0</v>
      </c>
      <c r="H2" s="1">
        <v>2.0220228E7</v>
      </c>
      <c r="I2" s="1">
        <v>1907.0</v>
      </c>
      <c r="J2" s="1">
        <v>35.4</v>
      </c>
      <c r="K2" s="1">
        <v>2058.0</v>
      </c>
      <c r="L2" s="2">
        <f>55.2-20.1</f>
        <v>35.1</v>
      </c>
      <c r="M2" s="1">
        <v>2202.0</v>
      </c>
      <c r="N2" s="2">
        <f t="shared" ref="N2:N71" si="1">L2-J2</f>
        <v>-0.3</v>
      </c>
      <c r="O2" s="1" t="s">
        <v>2344</v>
      </c>
    </row>
    <row r="3">
      <c r="A3" s="1">
        <v>1.0</v>
      </c>
      <c r="B3" s="1">
        <v>1.0</v>
      </c>
      <c r="C3" s="1">
        <v>2022.0</v>
      </c>
      <c r="D3" s="1">
        <v>3.0</v>
      </c>
      <c r="E3" s="1">
        <v>1.0</v>
      </c>
      <c r="F3" s="1" t="s">
        <v>208</v>
      </c>
      <c r="G3" s="1">
        <v>35.0</v>
      </c>
      <c r="H3" s="1">
        <v>2.0220228E7</v>
      </c>
      <c r="I3" s="1">
        <v>1907.0</v>
      </c>
      <c r="J3" s="1">
        <v>32.1</v>
      </c>
      <c r="K3" s="1">
        <v>2057.0</v>
      </c>
      <c r="L3" s="2">
        <f>52.9-21.1</f>
        <v>31.8</v>
      </c>
      <c r="M3" s="1">
        <v>2206.0</v>
      </c>
      <c r="N3" s="2">
        <f t="shared" si="1"/>
        <v>-0.3</v>
      </c>
      <c r="O3" s="1" t="s">
        <v>2345</v>
      </c>
    </row>
    <row r="4">
      <c r="A4" s="1">
        <v>1.0</v>
      </c>
      <c r="B4" s="1">
        <v>1.0</v>
      </c>
      <c r="C4" s="1">
        <v>2022.0</v>
      </c>
      <c r="D4" s="1">
        <v>3.0</v>
      </c>
      <c r="E4" s="1">
        <v>1.0</v>
      </c>
      <c r="F4" s="1" t="s">
        <v>213</v>
      </c>
      <c r="G4" s="1">
        <v>40.0</v>
      </c>
      <c r="H4" s="1">
        <v>2.0220228E7</v>
      </c>
      <c r="I4" s="1">
        <v>1908.0</v>
      </c>
      <c r="J4" s="1">
        <v>36.9</v>
      </c>
      <c r="K4" s="1">
        <v>2101.0</v>
      </c>
      <c r="L4" s="2">
        <f>57.8-20.8</f>
        <v>37</v>
      </c>
      <c r="M4" s="1">
        <v>2201.0</v>
      </c>
      <c r="N4" s="2">
        <f t="shared" si="1"/>
        <v>0.1</v>
      </c>
      <c r="O4" s="1" t="s">
        <v>2345</v>
      </c>
    </row>
    <row r="5">
      <c r="A5" s="1">
        <v>1.0</v>
      </c>
      <c r="B5" s="1">
        <v>1.0</v>
      </c>
      <c r="C5" s="1">
        <v>2022.0</v>
      </c>
      <c r="D5" s="1">
        <v>3.0</v>
      </c>
      <c r="E5" s="1">
        <v>1.0</v>
      </c>
      <c r="F5" s="1" t="s">
        <v>219</v>
      </c>
      <c r="G5" s="1">
        <v>35.0</v>
      </c>
      <c r="H5" s="1">
        <v>2.0220228E7</v>
      </c>
      <c r="I5" s="1">
        <v>1909.0</v>
      </c>
      <c r="J5" s="1">
        <v>30.2</v>
      </c>
      <c r="K5" s="1">
        <v>2057.0</v>
      </c>
      <c r="L5" s="2">
        <f>50.5-20.6</f>
        <v>29.9</v>
      </c>
      <c r="M5" s="1">
        <v>2203.0</v>
      </c>
      <c r="N5" s="2">
        <f t="shared" si="1"/>
        <v>-0.3</v>
      </c>
      <c r="O5" s="1" t="s">
        <v>2345</v>
      </c>
    </row>
    <row r="6">
      <c r="A6" s="1">
        <v>1.0</v>
      </c>
      <c r="B6" s="1">
        <v>1.0</v>
      </c>
      <c r="C6" s="1">
        <v>2022.0</v>
      </c>
      <c r="D6" s="1">
        <v>3.0</v>
      </c>
      <c r="E6" s="1">
        <v>1.0</v>
      </c>
      <c r="F6" s="1" t="s">
        <v>225</v>
      </c>
      <c r="G6" s="1">
        <v>31.0</v>
      </c>
      <c r="H6" s="1">
        <v>2.0220228E7</v>
      </c>
      <c r="I6" s="1">
        <v>1912.0</v>
      </c>
      <c r="J6" s="1">
        <v>28.6</v>
      </c>
      <c r="K6" s="1">
        <v>2056.0</v>
      </c>
      <c r="L6" s="2">
        <f>49.3-21</f>
        <v>28.3</v>
      </c>
      <c r="M6" s="1">
        <v>2204.0</v>
      </c>
      <c r="N6" s="2">
        <f t="shared" si="1"/>
        <v>-0.3</v>
      </c>
    </row>
    <row r="7">
      <c r="A7" s="1">
        <v>1.0</v>
      </c>
      <c r="B7" s="1">
        <v>1.0</v>
      </c>
      <c r="C7" s="1">
        <v>2022.0</v>
      </c>
      <c r="D7" s="1">
        <v>3.0</v>
      </c>
      <c r="E7" s="1">
        <v>1.0</v>
      </c>
      <c r="F7" s="1" t="s">
        <v>232</v>
      </c>
      <c r="G7" s="1">
        <v>33.0</v>
      </c>
      <c r="H7" s="1">
        <v>2.0220228E7</v>
      </c>
      <c r="I7" s="1">
        <v>1913.0</v>
      </c>
      <c r="J7" s="1">
        <v>29.2</v>
      </c>
      <c r="K7" s="1">
        <v>2058.0</v>
      </c>
      <c r="L7" s="2">
        <f>49-20.1</f>
        <v>28.9</v>
      </c>
      <c r="M7" s="1">
        <v>2203.0</v>
      </c>
      <c r="N7" s="2">
        <f t="shared" si="1"/>
        <v>-0.3</v>
      </c>
    </row>
    <row r="8">
      <c r="A8" s="1">
        <v>1.0</v>
      </c>
      <c r="B8" s="1">
        <v>1.0</v>
      </c>
      <c r="C8" s="1">
        <v>2022.0</v>
      </c>
      <c r="D8" s="1">
        <v>3.0</v>
      </c>
      <c r="E8" s="1">
        <v>1.0</v>
      </c>
      <c r="F8" s="1" t="s">
        <v>242</v>
      </c>
      <c r="G8" s="1">
        <v>37.0</v>
      </c>
      <c r="H8" s="1">
        <v>2.0220228E7</v>
      </c>
      <c r="I8" s="1">
        <v>1915.0</v>
      </c>
      <c r="J8" s="1">
        <v>34.7</v>
      </c>
      <c r="K8" s="1">
        <v>2059.0</v>
      </c>
      <c r="L8" s="2">
        <f>55.3-20.8</f>
        <v>34.5</v>
      </c>
      <c r="M8" s="1">
        <v>2200.0</v>
      </c>
      <c r="N8" s="2">
        <f t="shared" si="1"/>
        <v>-0.2</v>
      </c>
    </row>
    <row r="9">
      <c r="A9" s="1">
        <v>1.0</v>
      </c>
      <c r="B9" s="1">
        <v>1.0</v>
      </c>
      <c r="C9" s="1">
        <v>2022.0</v>
      </c>
      <c r="D9" s="1">
        <v>3.0</v>
      </c>
      <c r="E9" s="1">
        <v>1.0</v>
      </c>
      <c r="F9" s="1" t="s">
        <v>247</v>
      </c>
      <c r="G9" s="1">
        <v>39.0</v>
      </c>
      <c r="H9" s="1">
        <v>2.0220228E7</v>
      </c>
      <c r="I9" s="1">
        <v>1916.0</v>
      </c>
      <c r="J9" s="1">
        <v>34.9</v>
      </c>
      <c r="K9" s="1">
        <v>2101.0</v>
      </c>
      <c r="L9" s="2">
        <f>56.3-21.7</f>
        <v>34.6</v>
      </c>
      <c r="M9" s="1">
        <v>2159.0</v>
      </c>
      <c r="N9" s="2">
        <f t="shared" si="1"/>
        <v>-0.3</v>
      </c>
    </row>
    <row r="10">
      <c r="A10" s="1">
        <v>1.0</v>
      </c>
      <c r="B10" s="1">
        <v>1.0</v>
      </c>
      <c r="C10" s="1">
        <v>2022.0</v>
      </c>
      <c r="D10" s="1">
        <v>3.0</v>
      </c>
      <c r="E10" s="1">
        <v>1.0</v>
      </c>
      <c r="F10" s="1" t="s">
        <v>252</v>
      </c>
      <c r="G10" s="1">
        <v>35.0</v>
      </c>
      <c r="H10" s="1">
        <v>2.0220228E7</v>
      </c>
      <c r="I10" s="1">
        <v>1917.0</v>
      </c>
      <c r="J10" s="1">
        <v>31.4</v>
      </c>
      <c r="K10" s="1">
        <v>2057.0</v>
      </c>
      <c r="L10" s="2">
        <f>48.4-17.3</f>
        <v>31.1</v>
      </c>
      <c r="M10" s="1">
        <v>2204.0</v>
      </c>
      <c r="N10" s="2">
        <f t="shared" si="1"/>
        <v>-0.3</v>
      </c>
    </row>
    <row r="11">
      <c r="A11" s="1">
        <v>1.0</v>
      </c>
      <c r="B11" s="1">
        <v>1.0</v>
      </c>
      <c r="C11" s="1">
        <v>2022.0</v>
      </c>
      <c r="D11" s="1">
        <v>3.0</v>
      </c>
      <c r="E11" s="1">
        <v>1.0</v>
      </c>
      <c r="F11" s="1" t="s">
        <v>257</v>
      </c>
      <c r="G11" s="1">
        <v>38.0</v>
      </c>
      <c r="H11" s="1">
        <v>2.0220228E7</v>
      </c>
      <c r="I11" s="1">
        <v>1918.0</v>
      </c>
      <c r="J11" s="1">
        <v>34.3</v>
      </c>
      <c r="K11" s="1">
        <v>2101.0</v>
      </c>
      <c r="L11" s="2">
        <f>50.9-16.9</f>
        <v>34</v>
      </c>
      <c r="M11" s="1">
        <v>2201.0</v>
      </c>
      <c r="N11" s="2">
        <f t="shared" si="1"/>
        <v>-0.3</v>
      </c>
    </row>
    <row r="12">
      <c r="A12" s="1">
        <v>1.0</v>
      </c>
      <c r="B12" s="1">
        <v>1.0</v>
      </c>
      <c r="C12" s="1">
        <v>2022.0</v>
      </c>
      <c r="D12" s="1">
        <v>3.0</v>
      </c>
      <c r="E12" s="1">
        <v>1.0</v>
      </c>
      <c r="F12" s="1" t="s">
        <v>264</v>
      </c>
      <c r="G12" s="1">
        <v>41.0</v>
      </c>
      <c r="H12" s="1">
        <v>2.0220228E7</v>
      </c>
      <c r="I12" s="1">
        <v>1920.0</v>
      </c>
      <c r="J12" s="1">
        <v>36.5</v>
      </c>
      <c r="K12" s="1">
        <v>2058.0</v>
      </c>
      <c r="L12" s="2">
        <f>56.9-20.7</f>
        <v>36.2</v>
      </c>
      <c r="M12" s="1">
        <v>2202.0</v>
      </c>
      <c r="N12" s="2">
        <f t="shared" si="1"/>
        <v>-0.3</v>
      </c>
    </row>
    <row r="13">
      <c r="A13" s="1">
        <v>1.0</v>
      </c>
      <c r="B13" s="1">
        <v>1.0</v>
      </c>
      <c r="C13" s="1">
        <v>2022.0</v>
      </c>
      <c r="D13" s="1">
        <v>3.0</v>
      </c>
      <c r="E13" s="1">
        <v>1.0</v>
      </c>
      <c r="F13" s="1" t="s">
        <v>271</v>
      </c>
      <c r="G13" s="1">
        <v>30.0</v>
      </c>
      <c r="H13" s="1">
        <v>2.0220228E7</v>
      </c>
      <c r="I13" s="1">
        <v>1923.0</v>
      </c>
      <c r="J13" s="1">
        <v>27.9</v>
      </c>
      <c r="K13" s="1">
        <v>2059.0</v>
      </c>
      <c r="L13" s="2">
        <f>48.4-20.8</f>
        <v>27.6</v>
      </c>
      <c r="M13" s="1">
        <v>2213.0</v>
      </c>
      <c r="N13" s="2">
        <f t="shared" si="1"/>
        <v>-0.3</v>
      </c>
    </row>
    <row r="14">
      <c r="A14" s="1">
        <v>1.0</v>
      </c>
      <c r="B14" s="1">
        <v>1.0</v>
      </c>
      <c r="C14" s="1">
        <v>2022.0</v>
      </c>
      <c r="D14" s="1">
        <v>3.0</v>
      </c>
      <c r="E14" s="1">
        <v>1.0</v>
      </c>
      <c r="F14" s="1" t="s">
        <v>276</v>
      </c>
      <c r="G14" s="1">
        <v>34.0</v>
      </c>
      <c r="H14" s="1">
        <v>2.0220228E7</v>
      </c>
      <c r="I14" s="1">
        <v>1924.0</v>
      </c>
      <c r="J14" s="1">
        <v>30.0</v>
      </c>
      <c r="K14" s="1">
        <v>2056.0</v>
      </c>
      <c r="L14" s="2">
        <f>50.2-20.5</f>
        <v>29.7</v>
      </c>
      <c r="M14" s="1">
        <v>2207.0</v>
      </c>
      <c r="N14" s="2">
        <f t="shared" si="1"/>
        <v>-0.3</v>
      </c>
    </row>
    <row r="15">
      <c r="A15" s="1">
        <v>1.0</v>
      </c>
      <c r="B15" s="1">
        <v>1.0</v>
      </c>
      <c r="C15" s="1">
        <v>2022.0</v>
      </c>
      <c r="D15" s="1">
        <v>3.0</v>
      </c>
      <c r="E15" s="1">
        <v>1.0</v>
      </c>
      <c r="F15" s="1" t="s">
        <v>236</v>
      </c>
      <c r="G15" s="1">
        <v>21.0</v>
      </c>
      <c r="H15" s="1">
        <v>2.0220228E7</v>
      </c>
      <c r="I15" s="1">
        <v>1925.0</v>
      </c>
      <c r="J15" s="1">
        <v>20.5</v>
      </c>
      <c r="K15" s="1">
        <v>2057.0</v>
      </c>
      <c r="L15" s="2">
        <f>41.5-21.2</f>
        <v>20.3</v>
      </c>
      <c r="M15" s="1">
        <v>2159.0</v>
      </c>
      <c r="N15" s="2">
        <f t="shared" si="1"/>
        <v>-0.2</v>
      </c>
    </row>
    <row r="16">
      <c r="A16" s="1">
        <v>1.0</v>
      </c>
      <c r="B16" s="1">
        <v>1.0</v>
      </c>
      <c r="C16" s="1">
        <v>2022.0</v>
      </c>
      <c r="D16" s="1">
        <v>3.0</v>
      </c>
      <c r="E16" s="1">
        <v>1.0</v>
      </c>
      <c r="F16" s="1" t="s">
        <v>197</v>
      </c>
      <c r="G16" s="1">
        <v>38.0</v>
      </c>
      <c r="H16" s="1">
        <v>2.0220228E7</v>
      </c>
      <c r="I16" s="1">
        <v>1926.0</v>
      </c>
      <c r="J16" s="1">
        <v>35.4</v>
      </c>
      <c r="K16" s="1">
        <v>2101.0</v>
      </c>
      <c r="L16" s="2">
        <f>54.8-19.8</f>
        <v>35</v>
      </c>
      <c r="M16" s="1">
        <v>2205.0</v>
      </c>
      <c r="N16" s="2">
        <f t="shared" si="1"/>
        <v>-0.4</v>
      </c>
    </row>
    <row r="17">
      <c r="A17" s="1">
        <v>1.0</v>
      </c>
      <c r="B17" s="1">
        <v>2.0</v>
      </c>
      <c r="C17" s="1">
        <v>2022.0</v>
      </c>
      <c r="D17" s="1">
        <v>3.0</v>
      </c>
      <c r="E17" s="1">
        <v>3.0</v>
      </c>
      <c r="F17" s="1" t="s">
        <v>125</v>
      </c>
      <c r="G17" s="2">
        <f>56.1-21.1</f>
        <v>35</v>
      </c>
      <c r="H17" s="1">
        <v>2.0220302E7</v>
      </c>
      <c r="I17" s="1">
        <v>1843.0</v>
      </c>
      <c r="J17" s="2">
        <f>52.6-21.1</f>
        <v>31.5</v>
      </c>
      <c r="K17" s="1">
        <v>2106.0</v>
      </c>
      <c r="L17" s="2">
        <f>52.5-21.1</f>
        <v>31.4</v>
      </c>
      <c r="M17" s="1">
        <v>2203.0</v>
      </c>
      <c r="N17" s="2">
        <f t="shared" si="1"/>
        <v>-0.1</v>
      </c>
      <c r="O17" s="1" t="s">
        <v>2345</v>
      </c>
    </row>
    <row r="18">
      <c r="A18" s="1">
        <v>1.0</v>
      </c>
      <c r="B18" s="1">
        <v>2.0</v>
      </c>
      <c r="C18" s="1">
        <v>2022.0</v>
      </c>
      <c r="D18" s="1">
        <v>3.0</v>
      </c>
      <c r="E18" s="1">
        <v>3.0</v>
      </c>
      <c r="F18" s="1" t="s">
        <v>133</v>
      </c>
      <c r="G18" s="2">
        <f>52.7-17.3</f>
        <v>35.4</v>
      </c>
      <c r="H18" s="1">
        <v>2.0220302E7</v>
      </c>
      <c r="I18" s="1">
        <v>1843.0</v>
      </c>
      <c r="J18" s="2">
        <f>49.2-17.5</f>
        <v>31.7</v>
      </c>
      <c r="K18" s="1">
        <v>2107.0</v>
      </c>
      <c r="L18" s="2">
        <f>48.9-17.5</f>
        <v>31.4</v>
      </c>
      <c r="M18" s="1">
        <v>2205.0</v>
      </c>
      <c r="N18" s="2">
        <f t="shared" si="1"/>
        <v>-0.3</v>
      </c>
      <c r="O18" s="1" t="s">
        <v>2345</v>
      </c>
    </row>
    <row r="19">
      <c r="A19" s="1">
        <v>1.0</v>
      </c>
      <c r="B19" s="1">
        <v>2.0</v>
      </c>
      <c r="C19" s="1">
        <v>2022.0</v>
      </c>
      <c r="D19" s="1">
        <v>3.0</v>
      </c>
      <c r="E19" s="1">
        <v>3.0</v>
      </c>
      <c r="F19" s="1" t="s">
        <v>138</v>
      </c>
      <c r="G19" s="2">
        <f>53-20.6</f>
        <v>32.4</v>
      </c>
      <c r="H19" s="1">
        <v>2.0220302E7</v>
      </c>
      <c r="I19" s="1">
        <v>1842.0</v>
      </c>
      <c r="J19" s="2">
        <f>50-20.6</f>
        <v>29.4</v>
      </c>
      <c r="K19" s="1">
        <v>2108.0</v>
      </c>
      <c r="L19" s="2">
        <f>49.8-20.6</f>
        <v>29.2</v>
      </c>
      <c r="M19" s="1">
        <v>2206.0</v>
      </c>
      <c r="N19" s="2">
        <f t="shared" si="1"/>
        <v>-0.2</v>
      </c>
    </row>
    <row r="20">
      <c r="A20" s="1">
        <v>1.0</v>
      </c>
      <c r="B20" s="1">
        <v>2.0</v>
      </c>
      <c r="C20" s="1">
        <v>2022.0</v>
      </c>
      <c r="D20" s="1">
        <v>3.0</v>
      </c>
      <c r="E20" s="1">
        <v>3.0</v>
      </c>
      <c r="F20" s="1" t="s">
        <v>143</v>
      </c>
      <c r="G20" s="2">
        <f>50.4-20.4</f>
        <v>30</v>
      </c>
      <c r="H20" s="1">
        <v>2.0220302E7</v>
      </c>
      <c r="I20" s="1">
        <v>1842.0</v>
      </c>
      <c r="J20" s="2">
        <f>47.8-20.4</f>
        <v>27.4</v>
      </c>
      <c r="K20" s="1">
        <v>2109.0</v>
      </c>
      <c r="L20" s="2">
        <f>47.6-20.4</f>
        <v>27.2</v>
      </c>
      <c r="M20" s="1">
        <v>2207.0</v>
      </c>
      <c r="N20" s="2">
        <f t="shared" si="1"/>
        <v>-0.2</v>
      </c>
    </row>
    <row r="21">
      <c r="A21" s="1">
        <v>1.0</v>
      </c>
      <c r="B21" s="1">
        <v>2.0</v>
      </c>
      <c r="C21" s="1">
        <v>2022.0</v>
      </c>
      <c r="D21" s="1">
        <v>3.0</v>
      </c>
      <c r="E21" s="1">
        <v>3.0</v>
      </c>
      <c r="F21" s="1" t="s">
        <v>148</v>
      </c>
      <c r="G21" s="2">
        <f>56-20</f>
        <v>36</v>
      </c>
      <c r="H21" s="1">
        <v>2.0220302E7</v>
      </c>
      <c r="I21" s="1">
        <v>1841.0</v>
      </c>
      <c r="J21" s="2">
        <f>53.2-19.6</f>
        <v>33.6</v>
      </c>
      <c r="K21" s="1">
        <v>2109.0</v>
      </c>
      <c r="L21" s="2">
        <f>52.9-19.6</f>
        <v>33.3</v>
      </c>
      <c r="M21" s="1">
        <v>2208.0</v>
      </c>
      <c r="N21" s="2">
        <f t="shared" si="1"/>
        <v>-0.3</v>
      </c>
    </row>
    <row r="22">
      <c r="A22" s="1">
        <v>1.0</v>
      </c>
      <c r="B22" s="1">
        <v>2.0</v>
      </c>
      <c r="C22" s="1">
        <v>2022.0</v>
      </c>
      <c r="D22" s="1">
        <v>3.0</v>
      </c>
      <c r="E22" s="1">
        <v>3.0</v>
      </c>
      <c r="F22" s="1" t="s">
        <v>153</v>
      </c>
      <c r="G22" s="2">
        <f>55.8-20.7</f>
        <v>35.1</v>
      </c>
      <c r="H22" s="1">
        <v>2.0220302E7</v>
      </c>
      <c r="I22" s="1">
        <v>1841.0</v>
      </c>
      <c r="J22" s="2">
        <f>52.2-20.6</f>
        <v>31.6</v>
      </c>
      <c r="K22" s="1">
        <v>2110.0</v>
      </c>
      <c r="L22" s="2">
        <f>51.8-20.6</f>
        <v>31.2</v>
      </c>
      <c r="M22" s="1">
        <v>2209.0</v>
      </c>
      <c r="N22" s="2">
        <f t="shared" si="1"/>
        <v>-0.4</v>
      </c>
    </row>
    <row r="23">
      <c r="A23" s="1">
        <v>1.0</v>
      </c>
      <c r="B23" s="1">
        <v>2.0</v>
      </c>
      <c r="C23" s="1">
        <v>2022.0</v>
      </c>
      <c r="D23" s="1">
        <v>3.0</v>
      </c>
      <c r="E23" s="1">
        <v>3.0</v>
      </c>
      <c r="F23" s="1" t="s">
        <v>158</v>
      </c>
      <c r="G23" s="2">
        <f>55.4-20.8</f>
        <v>34.6</v>
      </c>
      <c r="H23" s="1">
        <v>2.0220302E7</v>
      </c>
      <c r="I23" s="1">
        <v>1839.0</v>
      </c>
      <c r="J23" s="2">
        <f>52.3-20.6</f>
        <v>31.7</v>
      </c>
      <c r="K23" s="1">
        <v>2111.0</v>
      </c>
      <c r="L23" s="2">
        <f>52-20.6</f>
        <v>31.4</v>
      </c>
      <c r="M23" s="1">
        <v>2210.0</v>
      </c>
      <c r="N23" s="2">
        <f t="shared" si="1"/>
        <v>-0.3</v>
      </c>
    </row>
    <row r="24">
      <c r="A24" s="1">
        <v>1.0</v>
      </c>
      <c r="B24" s="1">
        <v>2.0</v>
      </c>
      <c r="C24" s="1">
        <v>2022.0</v>
      </c>
      <c r="D24" s="1">
        <v>3.0</v>
      </c>
      <c r="E24" s="1">
        <v>3.0</v>
      </c>
      <c r="F24" s="1" t="s">
        <v>163</v>
      </c>
      <c r="G24" s="2">
        <f>57.5-21.3</f>
        <v>36.2</v>
      </c>
      <c r="H24" s="1">
        <v>2.0220302E7</v>
      </c>
      <c r="I24" s="1">
        <v>1840.0</v>
      </c>
      <c r="J24" s="2">
        <f>53.6-21.3</f>
        <v>32.3</v>
      </c>
      <c r="K24" s="1">
        <v>2111.0</v>
      </c>
      <c r="L24" s="2">
        <f>53.4-21.3</f>
        <v>32.1</v>
      </c>
      <c r="M24" s="1">
        <v>2211.0</v>
      </c>
      <c r="N24" s="2">
        <f t="shared" si="1"/>
        <v>-0.2</v>
      </c>
    </row>
    <row r="25">
      <c r="A25" s="1">
        <v>1.0</v>
      </c>
      <c r="B25" s="1">
        <v>2.0</v>
      </c>
      <c r="C25" s="1">
        <v>2022.0</v>
      </c>
      <c r="D25" s="1">
        <v>3.0</v>
      </c>
      <c r="E25" s="1">
        <v>3.0</v>
      </c>
      <c r="F25" s="1" t="s">
        <v>167</v>
      </c>
      <c r="G25" s="2">
        <f>48-19.5</f>
        <v>28.5</v>
      </c>
      <c r="H25" s="1">
        <v>2.0220302E7</v>
      </c>
      <c r="I25" s="1">
        <v>1843.0</v>
      </c>
      <c r="J25" s="2">
        <f>45.4-19.6</f>
        <v>25.8</v>
      </c>
      <c r="K25" s="1">
        <v>2112.0</v>
      </c>
      <c r="L25" s="2">
        <f>45.2-19.6</f>
        <v>25.6</v>
      </c>
      <c r="M25" s="1">
        <v>2213.0</v>
      </c>
      <c r="N25" s="2">
        <f t="shared" si="1"/>
        <v>-0.2</v>
      </c>
    </row>
    <row r="26">
      <c r="A26" s="1">
        <v>1.0</v>
      </c>
      <c r="B26" s="1">
        <v>2.0</v>
      </c>
      <c r="C26" s="1">
        <v>2022.0</v>
      </c>
      <c r="D26" s="1">
        <v>3.0</v>
      </c>
      <c r="E26" s="1">
        <v>3.0</v>
      </c>
      <c r="F26" s="1" t="s">
        <v>172</v>
      </c>
      <c r="G26" s="2">
        <f>49.9-21.2</f>
        <v>28.7</v>
      </c>
      <c r="H26" s="1">
        <v>2.0220302E7</v>
      </c>
      <c r="I26" s="1">
        <v>1840.0</v>
      </c>
      <c r="J26" s="2">
        <f>47.1-21.1</f>
        <v>26</v>
      </c>
      <c r="K26" s="1">
        <v>2113.0</v>
      </c>
      <c r="L26" s="2">
        <f>46.7-21.1</f>
        <v>25.6</v>
      </c>
      <c r="M26" s="1">
        <v>2214.0</v>
      </c>
      <c r="N26" s="2">
        <f t="shared" si="1"/>
        <v>-0.4</v>
      </c>
    </row>
    <row r="27">
      <c r="A27" s="1">
        <v>1.0</v>
      </c>
      <c r="B27" s="1">
        <v>2.0</v>
      </c>
      <c r="C27" s="1">
        <v>2022.0</v>
      </c>
      <c r="D27" s="1">
        <v>3.0</v>
      </c>
      <c r="E27" s="1">
        <v>3.0</v>
      </c>
      <c r="F27" s="1" t="s">
        <v>178</v>
      </c>
      <c r="G27" s="2">
        <f>56.2-22</f>
        <v>34.2</v>
      </c>
      <c r="H27" s="1">
        <v>2.0220302E7</v>
      </c>
      <c r="I27" s="1">
        <v>1839.0</v>
      </c>
      <c r="J27" s="2">
        <f>53.3-22</f>
        <v>31.3</v>
      </c>
      <c r="K27" s="1">
        <v>2105.0</v>
      </c>
      <c r="L27" s="2">
        <f>53-22</f>
        <v>31</v>
      </c>
      <c r="M27" s="1">
        <v>2201.0</v>
      </c>
      <c r="N27" s="2">
        <f t="shared" si="1"/>
        <v>-0.3</v>
      </c>
    </row>
    <row r="28">
      <c r="A28" s="1">
        <v>1.0</v>
      </c>
      <c r="B28" s="1">
        <v>2.0</v>
      </c>
      <c r="C28" s="1">
        <v>2022.0</v>
      </c>
      <c r="D28" s="1">
        <v>3.0</v>
      </c>
      <c r="E28" s="1">
        <v>3.0</v>
      </c>
      <c r="F28" s="1" t="s">
        <v>183</v>
      </c>
      <c r="G28" s="2">
        <f>55-21.5</f>
        <v>33.5</v>
      </c>
      <c r="H28" s="1">
        <v>2.0220302E7</v>
      </c>
      <c r="I28" s="1">
        <v>1841.0</v>
      </c>
      <c r="J28" s="2">
        <f>51.8-21.4</f>
        <v>30.4</v>
      </c>
      <c r="K28" s="1">
        <v>2113.0</v>
      </c>
      <c r="L28" s="2">
        <f>51.4-21.4</f>
        <v>30</v>
      </c>
      <c r="M28" s="1">
        <v>2215.0</v>
      </c>
      <c r="N28" s="2">
        <f t="shared" si="1"/>
        <v>-0.4</v>
      </c>
    </row>
    <row r="29">
      <c r="A29" s="1">
        <v>1.0</v>
      </c>
      <c r="B29" s="1">
        <v>2.0</v>
      </c>
      <c r="C29" s="1">
        <v>2022.0</v>
      </c>
      <c r="D29" s="1">
        <v>3.0</v>
      </c>
      <c r="E29" s="1">
        <v>3.0</v>
      </c>
      <c r="F29" s="1" t="s">
        <v>186</v>
      </c>
      <c r="G29" s="2">
        <f>52.6-22</f>
        <v>30.6</v>
      </c>
      <c r="H29" s="1">
        <v>2.0220302E7</v>
      </c>
      <c r="I29" s="1">
        <v>1840.0</v>
      </c>
      <c r="J29" s="2">
        <f>49.7-22</f>
        <v>27.7</v>
      </c>
      <c r="K29" s="1">
        <v>2114.0</v>
      </c>
      <c r="L29" s="2">
        <f>49.4-22</f>
        <v>27.4</v>
      </c>
      <c r="M29" s="1">
        <v>2217.0</v>
      </c>
      <c r="N29" s="2">
        <f t="shared" si="1"/>
        <v>-0.3</v>
      </c>
    </row>
    <row r="30">
      <c r="A30" s="1">
        <v>1.0</v>
      </c>
      <c r="B30" s="1">
        <v>2.0</v>
      </c>
      <c r="C30" s="1">
        <v>2022.0</v>
      </c>
      <c r="D30" s="1">
        <v>3.0</v>
      </c>
      <c r="E30" s="1">
        <v>3.0</v>
      </c>
      <c r="F30" s="1" t="s">
        <v>191</v>
      </c>
      <c r="G30" s="2">
        <f>53.3-18</f>
        <v>35.3</v>
      </c>
      <c r="H30" s="1">
        <v>2.0220302E7</v>
      </c>
      <c r="I30" s="1">
        <v>1838.0</v>
      </c>
      <c r="J30" s="2">
        <f>49.9-18.9</f>
        <v>31</v>
      </c>
      <c r="K30" s="1">
        <v>2115.0</v>
      </c>
      <c r="L30" s="2">
        <f>49.6-18.9</f>
        <v>30.7</v>
      </c>
      <c r="M30" s="1">
        <v>2218.0</v>
      </c>
      <c r="N30" s="2">
        <f t="shared" si="1"/>
        <v>-0.3</v>
      </c>
    </row>
    <row r="31">
      <c r="A31" s="1">
        <v>1.0</v>
      </c>
      <c r="B31" s="1">
        <v>2.0</v>
      </c>
      <c r="C31" s="1">
        <v>2022.0</v>
      </c>
      <c r="D31" s="1">
        <v>3.0</v>
      </c>
      <c r="E31" s="1">
        <v>3.0</v>
      </c>
      <c r="F31" s="1" t="s">
        <v>46</v>
      </c>
      <c r="G31" s="2">
        <f>59.2-19.6</f>
        <v>39.6</v>
      </c>
      <c r="H31" s="1">
        <v>2.0220302E7</v>
      </c>
      <c r="I31" s="1">
        <v>1842.0</v>
      </c>
      <c r="J31" s="2">
        <f>55.6-19.6</f>
        <v>36</v>
      </c>
      <c r="K31" s="1">
        <v>2115.0</v>
      </c>
      <c r="L31" s="2">
        <f>55.4-19.6</f>
        <v>35.8</v>
      </c>
      <c r="M31" s="1">
        <v>2219.0</v>
      </c>
      <c r="N31" s="2">
        <f t="shared" si="1"/>
        <v>-0.2</v>
      </c>
    </row>
    <row r="32">
      <c r="A32" s="1">
        <v>1.0</v>
      </c>
      <c r="B32" s="1">
        <v>2.0</v>
      </c>
      <c r="C32" s="1">
        <v>2022.0</v>
      </c>
      <c r="D32" s="1">
        <v>3.0</v>
      </c>
      <c r="E32" s="1">
        <v>3.0</v>
      </c>
      <c r="F32" s="1" t="s">
        <v>67</v>
      </c>
      <c r="G32" s="2">
        <f>49.8-17</f>
        <v>32.8</v>
      </c>
      <c r="H32" s="1">
        <v>2.0220302E7</v>
      </c>
      <c r="I32" s="1">
        <v>1943.0</v>
      </c>
      <c r="J32" s="2">
        <f>47.4-17.1</f>
        <v>30.3</v>
      </c>
      <c r="K32" s="1">
        <v>2106.0</v>
      </c>
      <c r="L32" s="2">
        <f>47.2-17.1</f>
        <v>30.1</v>
      </c>
      <c r="M32" s="1">
        <v>2204.0</v>
      </c>
      <c r="N32" s="2">
        <f t="shared" si="1"/>
        <v>-0.2</v>
      </c>
      <c r="O32" s="1" t="s">
        <v>2345</v>
      </c>
    </row>
    <row r="33">
      <c r="A33" s="1">
        <v>1.0</v>
      </c>
      <c r="B33" s="1">
        <v>2.0</v>
      </c>
      <c r="C33" s="1">
        <v>2022.0</v>
      </c>
      <c r="D33" s="1">
        <v>3.0</v>
      </c>
      <c r="E33" s="1">
        <v>3.0</v>
      </c>
      <c r="F33" s="1" t="s">
        <v>26</v>
      </c>
      <c r="G33" s="2">
        <f>54.4-20.5</f>
        <v>33.9</v>
      </c>
      <c r="H33" s="1">
        <v>2.0220302E7</v>
      </c>
      <c r="I33" s="1">
        <v>1943.0</v>
      </c>
      <c r="J33" s="2">
        <f>51.2-20.5</f>
        <v>30.7</v>
      </c>
      <c r="K33" s="1">
        <v>2107.0</v>
      </c>
      <c r="L33" s="2">
        <f>50.1-20.5</f>
        <v>29.6</v>
      </c>
      <c r="M33" s="1">
        <v>2206.0</v>
      </c>
      <c r="N33" s="2">
        <f t="shared" si="1"/>
        <v>-1.1</v>
      </c>
      <c r="O33" s="1" t="s">
        <v>2345</v>
      </c>
    </row>
    <row r="34">
      <c r="A34" s="1">
        <v>1.0</v>
      </c>
      <c r="B34" s="1">
        <v>2.0</v>
      </c>
      <c r="C34" s="1">
        <v>2022.0</v>
      </c>
      <c r="D34" s="1">
        <v>3.0</v>
      </c>
      <c r="E34" s="1">
        <v>3.0</v>
      </c>
      <c r="F34" s="1" t="s">
        <v>51</v>
      </c>
      <c r="G34" s="2">
        <f>52.8-19.9</f>
        <v>32.9</v>
      </c>
      <c r="H34" s="1">
        <v>2.0220302E7</v>
      </c>
      <c r="I34" s="1">
        <v>1943.0</v>
      </c>
      <c r="J34" s="2">
        <f>50.1-19.8</f>
        <v>30.3</v>
      </c>
      <c r="K34" s="1">
        <v>2108.0</v>
      </c>
      <c r="L34" s="2">
        <f>49.9-19.8</f>
        <v>30.1</v>
      </c>
      <c r="M34" s="1">
        <v>2207.0</v>
      </c>
      <c r="N34" s="2">
        <f t="shared" si="1"/>
        <v>-0.2</v>
      </c>
    </row>
    <row r="35">
      <c r="A35" s="1">
        <v>1.0</v>
      </c>
      <c r="B35" s="1">
        <v>2.0</v>
      </c>
      <c r="C35" s="1">
        <v>2022.0</v>
      </c>
      <c r="D35" s="1">
        <v>3.0</v>
      </c>
      <c r="E35" s="1">
        <v>3.0</v>
      </c>
      <c r="F35" s="1" t="s">
        <v>61</v>
      </c>
      <c r="G35" s="2">
        <f>55-20.3</f>
        <v>34.7</v>
      </c>
      <c r="H35" s="1">
        <v>2.0220302E7</v>
      </c>
      <c r="I35" s="1">
        <v>1943.0</v>
      </c>
      <c r="J35" s="2">
        <f>52-20.3</f>
        <v>31.7</v>
      </c>
      <c r="K35" s="1">
        <v>2109.0</v>
      </c>
      <c r="L35" s="2">
        <f>51.8-20.3</f>
        <v>31.5</v>
      </c>
      <c r="M35" s="1">
        <v>2207.0</v>
      </c>
      <c r="N35" s="2">
        <f t="shared" si="1"/>
        <v>-0.2</v>
      </c>
    </row>
    <row r="36">
      <c r="A36" s="1">
        <v>1.0</v>
      </c>
      <c r="B36" s="1">
        <v>2.0</v>
      </c>
      <c r="C36" s="1">
        <v>2022.0</v>
      </c>
      <c r="D36" s="1">
        <v>3.0</v>
      </c>
      <c r="E36" s="1">
        <v>3.0</v>
      </c>
      <c r="F36" s="1" t="s">
        <v>74</v>
      </c>
      <c r="G36" s="2">
        <f>59.5-21.4</f>
        <v>38.1</v>
      </c>
      <c r="H36" s="1">
        <v>2.0220302E7</v>
      </c>
      <c r="I36" s="1">
        <v>1942.0</v>
      </c>
      <c r="J36" s="2">
        <f>57-21.5</f>
        <v>35.5</v>
      </c>
      <c r="K36" s="1">
        <v>2109.0</v>
      </c>
      <c r="L36" s="2">
        <f>56.7-21.5</f>
        <v>35.2</v>
      </c>
      <c r="M36" s="1">
        <v>2208.0</v>
      </c>
      <c r="N36" s="2">
        <f t="shared" si="1"/>
        <v>-0.3</v>
      </c>
    </row>
    <row r="37">
      <c r="A37" s="1">
        <v>1.0</v>
      </c>
      <c r="B37" s="1">
        <v>2.0</v>
      </c>
      <c r="C37" s="1">
        <v>2022.0</v>
      </c>
      <c r="D37" s="1">
        <v>3.0</v>
      </c>
      <c r="E37" s="1">
        <v>3.0</v>
      </c>
      <c r="F37" s="1" t="s">
        <v>2324</v>
      </c>
      <c r="G37" s="2">
        <f>63.9-20.9</f>
        <v>43</v>
      </c>
      <c r="H37" s="1">
        <v>2.0220302E7</v>
      </c>
      <c r="I37" s="1">
        <v>1941.0</v>
      </c>
      <c r="J37" s="2">
        <f>60.1-21</f>
        <v>39.1</v>
      </c>
      <c r="K37" s="1">
        <v>2110.0</v>
      </c>
      <c r="L37" s="2">
        <f>59.6-21</f>
        <v>38.6</v>
      </c>
      <c r="M37" s="1">
        <v>2209.0</v>
      </c>
      <c r="N37" s="2">
        <f t="shared" si="1"/>
        <v>-0.5</v>
      </c>
    </row>
    <row r="38">
      <c r="A38" s="1">
        <v>1.0</v>
      </c>
      <c r="B38" s="1">
        <v>2.0</v>
      </c>
      <c r="C38" s="1">
        <v>2022.0</v>
      </c>
      <c r="D38" s="1">
        <v>3.0</v>
      </c>
      <c r="E38" s="1">
        <v>3.0</v>
      </c>
      <c r="F38" s="1" t="s">
        <v>83</v>
      </c>
      <c r="G38" s="2">
        <f>58.6-21.1</f>
        <v>37.5</v>
      </c>
      <c r="H38" s="1">
        <v>2.0220302E7</v>
      </c>
      <c r="I38" s="1">
        <v>1942.0</v>
      </c>
      <c r="J38" s="2">
        <f>56.1-21.1</f>
        <v>35</v>
      </c>
      <c r="K38" s="1">
        <v>2111.0</v>
      </c>
      <c r="L38" s="2">
        <f>55.8-21.1</f>
        <v>34.7</v>
      </c>
      <c r="M38" s="1">
        <v>2210.0</v>
      </c>
      <c r="N38" s="2">
        <f t="shared" si="1"/>
        <v>-0.3</v>
      </c>
    </row>
    <row r="39">
      <c r="A39" s="1">
        <v>1.0</v>
      </c>
      <c r="B39" s="1">
        <v>2.0</v>
      </c>
      <c r="C39" s="1">
        <v>2022.0</v>
      </c>
      <c r="D39" s="1">
        <v>3.0</v>
      </c>
      <c r="E39" s="1">
        <v>3.0</v>
      </c>
      <c r="F39" s="1" t="s">
        <v>87</v>
      </c>
      <c r="G39" s="2">
        <f>58.9-20.7</f>
        <v>38.2</v>
      </c>
      <c r="H39" s="1">
        <v>2.0220302E7</v>
      </c>
      <c r="I39" s="1">
        <v>1942.0</v>
      </c>
      <c r="J39" s="2">
        <f>56.1-20.7</f>
        <v>35.4</v>
      </c>
      <c r="K39" s="1">
        <v>2111.0</v>
      </c>
      <c r="L39" s="2">
        <f>56.5-20.7</f>
        <v>35.8</v>
      </c>
      <c r="M39" s="1">
        <v>2211.0</v>
      </c>
      <c r="N39" s="2">
        <f t="shared" si="1"/>
        <v>0.4</v>
      </c>
      <c r="O39" s="1" t="s">
        <v>2346</v>
      </c>
    </row>
    <row r="40">
      <c r="A40" s="1">
        <v>1.0</v>
      </c>
      <c r="B40" s="1">
        <v>2.0</v>
      </c>
      <c r="C40" s="1">
        <v>2022.0</v>
      </c>
      <c r="D40" s="1">
        <v>3.0</v>
      </c>
      <c r="E40" s="1">
        <v>3.0</v>
      </c>
      <c r="F40" s="1" t="s">
        <v>92</v>
      </c>
      <c r="G40" s="2">
        <f>61.5-20</f>
        <v>41.5</v>
      </c>
      <c r="H40" s="1">
        <v>2.0220302E7</v>
      </c>
      <c r="I40" s="1">
        <v>1941.0</v>
      </c>
      <c r="J40" s="1">
        <f>58-20</f>
        <v>38</v>
      </c>
      <c r="K40" s="1">
        <v>2112.0</v>
      </c>
      <c r="L40" s="2">
        <f>57.7-20</f>
        <v>37.7</v>
      </c>
      <c r="M40" s="1">
        <v>2214.0</v>
      </c>
      <c r="N40" s="2">
        <f t="shared" si="1"/>
        <v>-0.3</v>
      </c>
    </row>
    <row r="41">
      <c r="A41" s="1">
        <v>1.0</v>
      </c>
      <c r="B41" s="1">
        <v>2.0</v>
      </c>
      <c r="C41" s="1">
        <v>2022.0</v>
      </c>
      <c r="D41" s="1">
        <v>3.0</v>
      </c>
      <c r="E41" s="1">
        <v>3.0</v>
      </c>
      <c r="F41" s="1" t="s">
        <v>99</v>
      </c>
      <c r="G41" s="2">
        <f>47.1-19.7</f>
        <v>27.4</v>
      </c>
      <c r="H41" s="1">
        <v>2.0220302E7</v>
      </c>
      <c r="I41" s="1">
        <v>1940.0</v>
      </c>
      <c r="J41" s="2">
        <f>44.8-19.7</f>
        <v>25.1</v>
      </c>
      <c r="K41" s="1">
        <v>2113.0</v>
      </c>
      <c r="L41" s="2">
        <f>44.7-19.7</f>
        <v>25</v>
      </c>
      <c r="M41" s="1">
        <v>2215.0</v>
      </c>
      <c r="N41" s="2">
        <f t="shared" si="1"/>
        <v>-0.1</v>
      </c>
    </row>
    <row r="42">
      <c r="A42" s="1">
        <v>1.0</v>
      </c>
      <c r="B42" s="1">
        <v>2.0</v>
      </c>
      <c r="C42" s="1">
        <v>2022.0</v>
      </c>
      <c r="D42" s="1">
        <v>3.0</v>
      </c>
      <c r="E42" s="1">
        <v>3.0</v>
      </c>
      <c r="F42" s="1" t="s">
        <v>106</v>
      </c>
      <c r="G42" s="2">
        <f>55.4-20.6</f>
        <v>34.8</v>
      </c>
      <c r="H42" s="1">
        <v>2.0220302E7</v>
      </c>
      <c r="I42" s="1">
        <v>1941.0</v>
      </c>
      <c r="J42" s="2">
        <f>52.2-20.6</f>
        <v>31.6</v>
      </c>
      <c r="K42" s="1">
        <v>2105.0</v>
      </c>
      <c r="L42" s="2">
        <f>52-20.6</f>
        <v>31.4</v>
      </c>
      <c r="M42" s="1">
        <v>2201.0</v>
      </c>
      <c r="N42" s="2">
        <f t="shared" si="1"/>
        <v>-0.2</v>
      </c>
    </row>
    <row r="43">
      <c r="A43" s="1">
        <v>1.0</v>
      </c>
      <c r="B43" s="1">
        <v>2.0</v>
      </c>
      <c r="C43" s="1">
        <v>2022.0</v>
      </c>
      <c r="D43" s="1">
        <v>3.0</v>
      </c>
      <c r="E43" s="1">
        <v>3.0</v>
      </c>
      <c r="F43" s="1" t="s">
        <v>113</v>
      </c>
      <c r="G43" s="2">
        <f>52.9-19.2</f>
        <v>33.7</v>
      </c>
      <c r="H43" s="1">
        <v>2.0220302E7</v>
      </c>
      <c r="I43" s="1">
        <v>1941.0</v>
      </c>
      <c r="J43" s="2">
        <f>50.3-19.2</f>
        <v>31.1</v>
      </c>
      <c r="K43" s="1">
        <v>2113.0</v>
      </c>
      <c r="L43" s="2">
        <f>50-19.2</f>
        <v>30.8</v>
      </c>
      <c r="M43" s="1">
        <v>2216.0</v>
      </c>
      <c r="N43" s="2">
        <f t="shared" si="1"/>
        <v>-0.3</v>
      </c>
    </row>
    <row r="44">
      <c r="A44" s="1">
        <v>1.0</v>
      </c>
      <c r="B44" s="1">
        <v>2.0</v>
      </c>
      <c r="C44" s="1">
        <v>2022.0</v>
      </c>
      <c r="D44" s="1">
        <v>3.0</v>
      </c>
      <c r="E44" s="1">
        <v>3.0</v>
      </c>
      <c r="F44" s="1" t="s">
        <v>35</v>
      </c>
      <c r="G44" s="2">
        <f>52-20.4</f>
        <v>31.6</v>
      </c>
      <c r="H44" s="1">
        <v>2.0220302E7</v>
      </c>
      <c r="I44" s="1">
        <v>1943.0</v>
      </c>
      <c r="J44" s="2">
        <f>46.5-17.2</f>
        <v>29.3</v>
      </c>
      <c r="K44" s="1">
        <v>2114.0</v>
      </c>
      <c r="L44" s="2">
        <f>46.3-17.2</f>
        <v>29.1</v>
      </c>
      <c r="M44" s="1">
        <v>2217.0</v>
      </c>
      <c r="N44" s="2">
        <f t="shared" si="1"/>
        <v>-0.2</v>
      </c>
    </row>
    <row r="45">
      <c r="A45" s="1">
        <v>1.0</v>
      </c>
      <c r="B45" s="1">
        <v>2.0</v>
      </c>
      <c r="C45" s="1">
        <v>2022.0</v>
      </c>
      <c r="D45" s="1">
        <v>3.0</v>
      </c>
      <c r="E45" s="1">
        <v>3.0</v>
      </c>
      <c r="F45" s="1" t="s">
        <v>40</v>
      </c>
      <c r="G45" s="2">
        <f>49.8-16.4</f>
        <v>33.4</v>
      </c>
      <c r="H45" s="1">
        <v>2.0220302E7</v>
      </c>
      <c r="I45" s="1">
        <v>1940.0</v>
      </c>
      <c r="J45" s="2">
        <f>47.3-16.4</f>
        <v>30.9</v>
      </c>
      <c r="K45" s="1">
        <v>2115.0</v>
      </c>
      <c r="L45" s="2">
        <f>47.1-16.4</f>
        <v>30.7</v>
      </c>
      <c r="M45" s="1">
        <v>2218.0</v>
      </c>
      <c r="N45" s="2">
        <f t="shared" si="1"/>
        <v>-0.2</v>
      </c>
    </row>
    <row r="46">
      <c r="A46" s="1">
        <v>1.0</v>
      </c>
      <c r="B46" s="1">
        <v>2.0</v>
      </c>
      <c r="C46" s="1">
        <v>2022.0</v>
      </c>
      <c r="D46" s="1">
        <v>3.0</v>
      </c>
      <c r="E46" s="1">
        <v>3.0</v>
      </c>
      <c r="F46" s="1" t="s">
        <v>118</v>
      </c>
      <c r="G46" s="2">
        <f>55.9-20.2</f>
        <v>35.7</v>
      </c>
      <c r="H46" s="1">
        <v>2.0220302E7</v>
      </c>
      <c r="I46" s="1">
        <v>1940.0</v>
      </c>
      <c r="J46" s="2">
        <f>52.3-20.3</f>
        <v>32</v>
      </c>
      <c r="K46" s="1">
        <v>2115.0</v>
      </c>
      <c r="L46" s="2">
        <f>52.1-20.3</f>
        <v>31.8</v>
      </c>
      <c r="M46" s="1">
        <v>2219.0</v>
      </c>
      <c r="N46" s="2">
        <f t="shared" si="1"/>
        <v>-0.2</v>
      </c>
    </row>
    <row r="47">
      <c r="A47" s="1">
        <v>1.0</v>
      </c>
      <c r="B47" s="1">
        <v>3.0</v>
      </c>
      <c r="C47" s="1">
        <v>2022.0</v>
      </c>
      <c r="D47" s="1">
        <v>3.0</v>
      </c>
      <c r="E47" s="1">
        <v>22.0</v>
      </c>
      <c r="F47" s="1" t="s">
        <v>203</v>
      </c>
      <c r="G47" s="2">
        <f>51.83-16.4</f>
        <v>35.43</v>
      </c>
      <c r="H47" s="1">
        <v>2.0220321E7</v>
      </c>
      <c r="I47" s="1">
        <v>1830.0</v>
      </c>
      <c r="J47" s="2">
        <f>48-16.32</f>
        <v>31.68</v>
      </c>
      <c r="K47" s="1">
        <v>2100.0</v>
      </c>
      <c r="L47" s="2">
        <f>47.87-16.32</f>
        <v>31.55</v>
      </c>
      <c r="M47" s="1">
        <v>2204.0</v>
      </c>
      <c r="N47" s="2">
        <f t="shared" si="1"/>
        <v>-0.13</v>
      </c>
    </row>
    <row r="48">
      <c r="A48" s="1">
        <v>1.0</v>
      </c>
      <c r="B48" s="1">
        <v>3.0</v>
      </c>
      <c r="C48" s="1">
        <v>2022.0</v>
      </c>
      <c r="D48" s="1">
        <v>3.0</v>
      </c>
      <c r="E48" s="1">
        <v>22.0</v>
      </c>
      <c r="F48" s="1" t="s">
        <v>133</v>
      </c>
      <c r="G48" s="1">
        <f>56.72-20.32</f>
        <v>36.4</v>
      </c>
      <c r="H48" s="1">
        <v>2.0220321E7</v>
      </c>
      <c r="I48" s="1">
        <v>1900.0</v>
      </c>
      <c r="J48" s="2">
        <f>53.29-20.26</f>
        <v>33.03</v>
      </c>
      <c r="K48" s="1">
        <v>2058.0</v>
      </c>
      <c r="L48" s="2">
        <f>53.06-20.26</f>
        <v>32.8</v>
      </c>
      <c r="M48" s="1">
        <v>2205.0</v>
      </c>
      <c r="N48" s="2">
        <f t="shared" si="1"/>
        <v>-0.23</v>
      </c>
    </row>
    <row r="49">
      <c r="A49" s="1">
        <v>1.0</v>
      </c>
      <c r="B49" s="1">
        <v>3.0</v>
      </c>
      <c r="C49" s="1">
        <v>2022.0</v>
      </c>
      <c r="D49" s="1">
        <v>3.0</v>
      </c>
      <c r="E49" s="1">
        <v>22.0</v>
      </c>
      <c r="F49" s="1" t="s">
        <v>213</v>
      </c>
      <c r="G49" s="2">
        <f>66.21-20.53</f>
        <v>45.68</v>
      </c>
      <c r="H49" s="1">
        <v>2.0220321E7</v>
      </c>
      <c r="I49" s="1">
        <v>1830.0</v>
      </c>
      <c r="J49" s="2">
        <f>61.98-20.49</f>
        <v>41.49</v>
      </c>
      <c r="L49" s="2">
        <f>61.75-20.49</f>
        <v>41.26</v>
      </c>
      <c r="N49" s="2">
        <f t="shared" si="1"/>
        <v>-0.23</v>
      </c>
    </row>
    <row r="50">
      <c r="A50" s="1">
        <v>1.0</v>
      </c>
      <c r="B50" s="1">
        <v>3.0</v>
      </c>
      <c r="C50" s="1">
        <v>2022.0</v>
      </c>
      <c r="D50" s="1">
        <v>3.0</v>
      </c>
      <c r="E50" s="1">
        <v>22.0</v>
      </c>
      <c r="F50" s="1" t="s">
        <v>219</v>
      </c>
      <c r="G50" s="2">
        <f>53.6-17.28</f>
        <v>36.32</v>
      </c>
      <c r="H50" s="1">
        <v>2.0220321E7</v>
      </c>
      <c r="I50" s="1">
        <v>1830.0</v>
      </c>
      <c r="J50" s="2">
        <f>50.43-17.13</f>
        <v>33.3</v>
      </c>
      <c r="K50" s="1">
        <v>2058.0</v>
      </c>
      <c r="L50" s="2">
        <f>50.22-17.13</f>
        <v>33.09</v>
      </c>
      <c r="M50" s="1">
        <v>2206.0</v>
      </c>
      <c r="N50" s="2">
        <f t="shared" si="1"/>
        <v>-0.21</v>
      </c>
    </row>
    <row r="51">
      <c r="A51" s="1">
        <v>1.0</v>
      </c>
      <c r="B51" s="1">
        <v>3.0</v>
      </c>
      <c r="C51" s="1">
        <v>2022.0</v>
      </c>
      <c r="D51" s="1">
        <v>3.0</v>
      </c>
      <c r="E51" s="1">
        <v>22.0</v>
      </c>
      <c r="F51" s="1" t="s">
        <v>225</v>
      </c>
      <c r="G51" s="2">
        <f>56.44-21.43</f>
        <v>35.01</v>
      </c>
      <c r="H51" s="1">
        <v>2.0220321E7</v>
      </c>
      <c r="I51" s="1">
        <v>1830.0</v>
      </c>
      <c r="J51" s="2">
        <f>53.37-21.39</f>
        <v>31.98</v>
      </c>
      <c r="K51" s="1">
        <v>2101.0</v>
      </c>
      <c r="L51" s="2">
        <f>53.2-21.39</f>
        <v>31.81</v>
      </c>
      <c r="M51" s="1">
        <v>2207.0</v>
      </c>
      <c r="N51" s="2">
        <f t="shared" si="1"/>
        <v>-0.17</v>
      </c>
    </row>
    <row r="52">
      <c r="A52" s="1">
        <v>1.0</v>
      </c>
      <c r="B52" s="1">
        <v>3.0</v>
      </c>
      <c r="C52" s="1">
        <v>2022.0</v>
      </c>
      <c r="D52" s="1">
        <v>3.0</v>
      </c>
      <c r="E52" s="1">
        <v>22.0</v>
      </c>
      <c r="F52" s="1" t="s">
        <v>232</v>
      </c>
      <c r="G52" s="2">
        <f>53.77-21.06</f>
        <v>32.71</v>
      </c>
      <c r="H52" s="1">
        <v>2.0220321E7</v>
      </c>
      <c r="I52" s="1">
        <v>1830.0</v>
      </c>
      <c r="J52" s="2">
        <f>50.59-20.99</f>
        <v>29.6</v>
      </c>
      <c r="K52" s="1">
        <v>2101.0</v>
      </c>
      <c r="L52" s="2">
        <f>50.25-20.99</f>
        <v>29.26</v>
      </c>
      <c r="M52" s="1">
        <v>2209.0</v>
      </c>
      <c r="N52" s="2">
        <f t="shared" si="1"/>
        <v>-0.34</v>
      </c>
    </row>
    <row r="53">
      <c r="A53" s="1">
        <v>1.0</v>
      </c>
      <c r="B53" s="1">
        <v>3.0</v>
      </c>
      <c r="C53" s="1">
        <v>2022.0</v>
      </c>
      <c r="D53" s="1">
        <v>3.0</v>
      </c>
      <c r="E53" s="1">
        <v>22.0</v>
      </c>
      <c r="F53" s="1" t="s">
        <v>242</v>
      </c>
      <c r="G53" s="2">
        <f>61.56-20.7</f>
        <v>40.86</v>
      </c>
      <c r="H53" s="1">
        <v>2.0220321E7</v>
      </c>
      <c r="I53" s="1">
        <v>1830.0</v>
      </c>
      <c r="J53" s="2">
        <f>58.26-20.59</f>
        <v>37.67</v>
      </c>
      <c r="K53" s="1">
        <v>2102.0</v>
      </c>
      <c r="L53" s="2">
        <f>57.96-20.59</f>
        <v>37.37</v>
      </c>
      <c r="M53" s="1">
        <v>2205.0</v>
      </c>
      <c r="N53" s="2">
        <f t="shared" si="1"/>
        <v>-0.3</v>
      </c>
    </row>
    <row r="54">
      <c r="A54" s="1">
        <v>1.0</v>
      </c>
      <c r="B54" s="1">
        <v>3.0</v>
      </c>
      <c r="C54" s="1">
        <v>2022.0</v>
      </c>
      <c r="D54" s="1">
        <v>3.0</v>
      </c>
      <c r="E54" s="1">
        <v>22.0</v>
      </c>
      <c r="F54" s="1" t="s">
        <v>247</v>
      </c>
      <c r="G54" s="2">
        <f>62.34-21.75</f>
        <v>40.59</v>
      </c>
      <c r="H54" s="1">
        <v>2.0220321E7</v>
      </c>
      <c r="I54" s="1">
        <v>1830.0</v>
      </c>
      <c r="J54" s="2">
        <f>57.67-21.22</f>
        <v>36.45</v>
      </c>
      <c r="K54" s="1">
        <v>2101.0</v>
      </c>
      <c r="L54" s="2">
        <f>57.47-21.22</f>
        <v>36.25</v>
      </c>
      <c r="M54" s="1">
        <v>2205.0</v>
      </c>
      <c r="N54" s="2">
        <f t="shared" si="1"/>
        <v>-0.2</v>
      </c>
    </row>
    <row r="55">
      <c r="A55" s="1">
        <v>1.0</v>
      </c>
      <c r="B55" s="1">
        <v>3.0</v>
      </c>
      <c r="C55" s="1">
        <v>2022.0</v>
      </c>
      <c r="D55" s="1">
        <v>3.0</v>
      </c>
      <c r="E55" s="1">
        <v>22.0</v>
      </c>
      <c r="F55" s="1" t="s">
        <v>252</v>
      </c>
      <c r="G55" s="2">
        <f>58.14-21.61</f>
        <v>36.53</v>
      </c>
      <c r="H55" s="1">
        <v>2.0220321E7</v>
      </c>
      <c r="I55" s="1">
        <v>1830.0</v>
      </c>
      <c r="J55" s="2">
        <f>53.71-21.61</f>
        <v>32.1</v>
      </c>
      <c r="K55" s="1">
        <v>2059.0</v>
      </c>
      <c r="L55" s="2">
        <f>53.44-21.61</f>
        <v>31.83</v>
      </c>
      <c r="M55" s="1">
        <v>2206.0</v>
      </c>
      <c r="N55" s="2">
        <f t="shared" si="1"/>
        <v>-0.27</v>
      </c>
      <c r="O55" s="1" t="s">
        <v>2345</v>
      </c>
    </row>
    <row r="56">
      <c r="A56" s="1">
        <v>1.0</v>
      </c>
      <c r="B56" s="1">
        <v>3.0</v>
      </c>
      <c r="C56" s="1">
        <v>2022.0</v>
      </c>
      <c r="D56" s="1">
        <v>3.0</v>
      </c>
      <c r="E56" s="1">
        <v>22.0</v>
      </c>
      <c r="F56" s="1" t="s">
        <v>257</v>
      </c>
      <c r="G56" s="2">
        <f>60.52-20.64</f>
        <v>39.88</v>
      </c>
      <c r="H56" s="1">
        <v>2.0220321E7</v>
      </c>
      <c r="I56" s="1">
        <v>1830.0</v>
      </c>
      <c r="J56" s="2">
        <f>55.87-20.63</f>
        <v>35.24</v>
      </c>
      <c r="K56" s="1">
        <v>2059.0</v>
      </c>
      <c r="L56" s="2">
        <f>55.64-20.63</f>
        <v>35.01</v>
      </c>
      <c r="M56" s="1">
        <v>2207.0</v>
      </c>
      <c r="N56" s="2">
        <f t="shared" si="1"/>
        <v>-0.23</v>
      </c>
      <c r="O56" s="1" t="s">
        <v>2345</v>
      </c>
    </row>
    <row r="57">
      <c r="A57" s="1">
        <v>1.0</v>
      </c>
      <c r="B57" s="1">
        <v>3.0</v>
      </c>
      <c r="C57" s="1">
        <v>2022.0</v>
      </c>
      <c r="D57" s="1">
        <v>3.0</v>
      </c>
      <c r="E57" s="1">
        <v>22.0</v>
      </c>
      <c r="F57" s="1" t="s">
        <v>264</v>
      </c>
      <c r="G57" s="2">
        <f>66.86-22.12</f>
        <v>44.74</v>
      </c>
      <c r="H57" s="1">
        <v>2.0220321E7</v>
      </c>
      <c r="I57" s="1">
        <v>1830.0</v>
      </c>
      <c r="J57" s="2">
        <f>61.26-21.9</f>
        <v>39.36</v>
      </c>
      <c r="K57" s="1">
        <v>2100.0</v>
      </c>
      <c r="L57" s="2">
        <f>61.05-21.9</f>
        <v>39.15</v>
      </c>
      <c r="M57" s="1">
        <v>2208.0</v>
      </c>
      <c r="N57" s="2">
        <f t="shared" si="1"/>
        <v>-0.21</v>
      </c>
      <c r="O57" s="1" t="s">
        <v>2345</v>
      </c>
    </row>
    <row r="58">
      <c r="A58" s="1">
        <v>1.0</v>
      </c>
      <c r="B58" s="1">
        <v>3.0</v>
      </c>
      <c r="C58" s="1">
        <v>2022.0</v>
      </c>
      <c r="D58" s="1">
        <v>3.0</v>
      </c>
      <c r="E58" s="1">
        <v>22.0</v>
      </c>
      <c r="F58" s="1" t="s">
        <v>271</v>
      </c>
      <c r="G58" s="2">
        <f>50.46-17.28</f>
        <v>33.18</v>
      </c>
      <c r="H58" s="1">
        <v>2.0220321E7</v>
      </c>
      <c r="I58" s="1">
        <v>1830.0</v>
      </c>
      <c r="J58" s="2">
        <f>46.95-17.12</f>
        <v>29.83</v>
      </c>
      <c r="K58" s="1">
        <v>2100.0</v>
      </c>
      <c r="L58" s="2">
        <f>46.75-17.12</f>
        <v>29.63</v>
      </c>
      <c r="M58" s="1">
        <v>2210.0</v>
      </c>
      <c r="N58" s="2">
        <f t="shared" si="1"/>
        <v>-0.2</v>
      </c>
      <c r="O58" s="1" t="s">
        <v>2345</v>
      </c>
    </row>
    <row r="59">
      <c r="A59" s="1">
        <v>1.0</v>
      </c>
      <c r="B59" s="1">
        <v>3.0</v>
      </c>
      <c r="C59" s="1">
        <v>2022.0</v>
      </c>
      <c r="D59" s="1">
        <v>3.0</v>
      </c>
      <c r="E59" s="1">
        <v>22.0</v>
      </c>
      <c r="F59" s="1" t="s">
        <v>276</v>
      </c>
      <c r="G59" s="2">
        <f>59.04-20.33</f>
        <v>38.71</v>
      </c>
      <c r="H59" s="1">
        <v>2.0220321E7</v>
      </c>
      <c r="I59" s="1">
        <v>1830.0</v>
      </c>
      <c r="J59" s="2">
        <f>54.94-20.28</f>
        <v>34.66</v>
      </c>
      <c r="K59" s="1">
        <v>2100.0</v>
      </c>
      <c r="L59" s="2">
        <f>54.74-20.28</f>
        <v>34.46</v>
      </c>
      <c r="M59" s="1">
        <v>2210.0</v>
      </c>
      <c r="N59" s="2">
        <f t="shared" si="1"/>
        <v>-0.2</v>
      </c>
    </row>
    <row r="60">
      <c r="A60" s="1">
        <v>1.0</v>
      </c>
      <c r="B60" s="1">
        <v>3.0</v>
      </c>
      <c r="C60" s="1">
        <v>2022.0</v>
      </c>
      <c r="D60" s="1">
        <v>3.0</v>
      </c>
      <c r="E60" s="1">
        <v>22.0</v>
      </c>
      <c r="F60" s="1" t="s">
        <v>191</v>
      </c>
      <c r="G60" s="2">
        <f>58.45-21.34</f>
        <v>37.11</v>
      </c>
      <c r="H60" s="1">
        <v>2.0220321E7</v>
      </c>
      <c r="I60" s="1">
        <v>1900.0</v>
      </c>
      <c r="J60" s="2">
        <f>54.92-21.32</f>
        <v>33.6</v>
      </c>
      <c r="K60" s="1">
        <v>2059.0</v>
      </c>
      <c r="L60" s="2">
        <f>54.59-21.32</f>
        <v>33.27</v>
      </c>
      <c r="M60" s="1">
        <v>2210.0</v>
      </c>
      <c r="N60" s="2">
        <f t="shared" si="1"/>
        <v>-0.33</v>
      </c>
    </row>
    <row r="61">
      <c r="A61" s="1">
        <v>1.0</v>
      </c>
      <c r="B61" s="1">
        <v>3.0</v>
      </c>
      <c r="C61" s="1">
        <v>2022.0</v>
      </c>
      <c r="D61" s="1">
        <v>3.0</v>
      </c>
      <c r="E61" s="1">
        <v>22.0</v>
      </c>
      <c r="F61" s="1" t="s">
        <v>197</v>
      </c>
      <c r="G61" s="2">
        <f>61.3-20.02</f>
        <v>41.28</v>
      </c>
      <c r="H61" s="1">
        <v>2.0220321E7</v>
      </c>
      <c r="I61" s="1">
        <v>1900.0</v>
      </c>
      <c r="J61" s="2">
        <f>56.95-19.96</f>
        <v>36.99</v>
      </c>
      <c r="K61" s="1">
        <v>2059.0</v>
      </c>
      <c r="L61" s="2">
        <f>56.76-19.96</f>
        <v>36.8</v>
      </c>
      <c r="N61" s="2">
        <f t="shared" si="1"/>
        <v>-0.19</v>
      </c>
    </row>
    <row r="62">
      <c r="A62" s="1">
        <v>1.0</v>
      </c>
      <c r="B62" s="1">
        <v>4.0</v>
      </c>
      <c r="C62" s="1">
        <v>2022.0</v>
      </c>
      <c r="D62" s="1">
        <v>3.0</v>
      </c>
      <c r="E62" s="1">
        <v>24.0</v>
      </c>
      <c r="F62" s="1" t="s">
        <v>125</v>
      </c>
      <c r="G62" s="2">
        <f>55.85-16.89</f>
        <v>38.96</v>
      </c>
      <c r="H62" s="1">
        <v>2.0220323E7</v>
      </c>
      <c r="I62" s="1">
        <v>1820.0</v>
      </c>
      <c r="J62" s="2">
        <f>52.56-16.89</f>
        <v>35.67</v>
      </c>
      <c r="K62" s="1">
        <v>2100.0</v>
      </c>
      <c r="L62" s="2">
        <f>52.24-16.89</f>
        <v>35.35</v>
      </c>
      <c r="M62" s="1">
        <v>2206.0</v>
      </c>
      <c r="N62" s="2">
        <f t="shared" si="1"/>
        <v>-0.32</v>
      </c>
    </row>
    <row r="63">
      <c r="A63" s="1">
        <v>1.0</v>
      </c>
      <c r="B63" s="1">
        <v>4.0</v>
      </c>
      <c r="C63" s="1">
        <v>2022.0</v>
      </c>
      <c r="D63" s="1">
        <v>3.0</v>
      </c>
      <c r="E63" s="1">
        <v>24.0</v>
      </c>
      <c r="F63" s="1" t="s">
        <v>143</v>
      </c>
      <c r="G63" s="2">
        <f>49.91-19.82</f>
        <v>30.09</v>
      </c>
      <c r="H63" s="1">
        <v>2.0220323E7</v>
      </c>
      <c r="I63" s="1">
        <v>1820.0</v>
      </c>
      <c r="J63" s="2">
        <f>46.97-19.82</f>
        <v>27.15</v>
      </c>
      <c r="K63" s="1">
        <v>2103.0</v>
      </c>
      <c r="L63" s="2">
        <f>46.78-19.82</f>
        <v>26.96</v>
      </c>
      <c r="M63" s="1">
        <v>2208.0</v>
      </c>
      <c r="N63" s="2">
        <f t="shared" si="1"/>
        <v>-0.19</v>
      </c>
      <c r="O63" s="1" t="s">
        <v>2347</v>
      </c>
    </row>
    <row r="64">
      <c r="A64" s="1">
        <v>1.0</v>
      </c>
      <c r="B64" s="1">
        <v>4.0</v>
      </c>
      <c r="C64" s="1">
        <v>2022.0</v>
      </c>
      <c r="D64" s="1">
        <v>3.0</v>
      </c>
      <c r="E64" s="1">
        <v>24.0</v>
      </c>
      <c r="F64" s="1" t="s">
        <v>148</v>
      </c>
      <c r="G64" s="2">
        <f>56.25-19.31</f>
        <v>36.94</v>
      </c>
      <c r="H64" s="1">
        <v>2.0220323E7</v>
      </c>
      <c r="I64" s="1">
        <v>1820.0</v>
      </c>
      <c r="J64" s="2">
        <f>52.96-19.31</f>
        <v>33.65</v>
      </c>
      <c r="K64" s="1">
        <v>2103.0</v>
      </c>
      <c r="L64" s="2">
        <f>52.36-19.31</f>
        <v>33.05</v>
      </c>
      <c r="M64" s="1">
        <v>2210.0</v>
      </c>
      <c r="N64" s="2">
        <f t="shared" si="1"/>
        <v>-0.6</v>
      </c>
      <c r="O64" s="1" t="s">
        <v>2347</v>
      </c>
    </row>
    <row r="65">
      <c r="A65" s="1">
        <v>1.0</v>
      </c>
      <c r="B65" s="1">
        <v>4.0</v>
      </c>
      <c r="C65" s="1">
        <v>2022.0</v>
      </c>
      <c r="D65" s="1">
        <v>3.0</v>
      </c>
      <c r="E65" s="1">
        <v>24.0</v>
      </c>
      <c r="F65" s="1" t="s">
        <v>153</v>
      </c>
      <c r="G65" s="2">
        <f>57.56-20.2</f>
        <v>37.36</v>
      </c>
      <c r="H65" s="1">
        <v>2.0220323E7</v>
      </c>
      <c r="I65" s="1">
        <v>1820.0</v>
      </c>
      <c r="J65" s="2">
        <f>53.97-20.2</f>
        <v>33.77</v>
      </c>
      <c r="K65" s="1">
        <v>2104.0</v>
      </c>
      <c r="L65" s="2">
        <f>53.66-20.2</f>
        <v>33.46</v>
      </c>
      <c r="M65" s="1">
        <v>2212.0</v>
      </c>
      <c r="N65" s="2">
        <f t="shared" si="1"/>
        <v>-0.31</v>
      </c>
    </row>
    <row r="66">
      <c r="A66" s="1">
        <v>1.0</v>
      </c>
      <c r="B66" s="1">
        <v>4.0</v>
      </c>
      <c r="C66" s="1">
        <v>2022.0</v>
      </c>
      <c r="D66" s="1">
        <v>3.0</v>
      </c>
      <c r="E66" s="1">
        <v>24.0</v>
      </c>
      <c r="F66" s="1" t="s">
        <v>158</v>
      </c>
      <c r="G66" s="2">
        <f>57.54-20.49</f>
        <v>37.05</v>
      </c>
      <c r="H66" s="1">
        <v>2.0220323E7</v>
      </c>
      <c r="I66" s="1">
        <v>1820.0</v>
      </c>
      <c r="J66" s="2">
        <f>54.46-20.49</f>
        <v>33.97</v>
      </c>
      <c r="K66" s="1">
        <v>2105.0</v>
      </c>
      <c r="L66" s="2">
        <f>54.15-20.49</f>
        <v>33.66</v>
      </c>
      <c r="M66" s="1">
        <v>2212.0</v>
      </c>
      <c r="N66" s="2">
        <f t="shared" si="1"/>
        <v>-0.31</v>
      </c>
    </row>
    <row r="67">
      <c r="A67" s="1">
        <v>1.0</v>
      </c>
      <c r="B67" s="1">
        <v>4.0</v>
      </c>
      <c r="C67" s="1">
        <v>2022.0</v>
      </c>
      <c r="D67" s="1">
        <v>3.0</v>
      </c>
      <c r="E67" s="1">
        <v>24.0</v>
      </c>
      <c r="F67" s="1" t="s">
        <v>163</v>
      </c>
      <c r="G67" s="2">
        <f>53.25-19.52</f>
        <v>33.73</v>
      </c>
      <c r="H67" s="1">
        <v>2.0220323E7</v>
      </c>
      <c r="I67" s="1">
        <v>1820.0</v>
      </c>
      <c r="J67" s="2">
        <f>50.88-19.52</f>
        <v>31.36</v>
      </c>
      <c r="K67" s="1">
        <v>2106.0</v>
      </c>
      <c r="L67" s="2">
        <f>50.67-19.52</f>
        <v>31.15</v>
      </c>
      <c r="M67" s="1">
        <v>2211.0</v>
      </c>
      <c r="N67" s="2">
        <f t="shared" si="1"/>
        <v>-0.21</v>
      </c>
    </row>
    <row r="68">
      <c r="A68" s="1">
        <v>1.0</v>
      </c>
      <c r="B68" s="1">
        <v>4.0</v>
      </c>
      <c r="C68" s="1">
        <v>2022.0</v>
      </c>
      <c r="D68" s="1">
        <v>3.0</v>
      </c>
      <c r="E68" s="1">
        <v>24.0</v>
      </c>
      <c r="F68" s="1" t="s">
        <v>167</v>
      </c>
      <c r="G68" s="2">
        <f>46.36-19.56</f>
        <v>26.8</v>
      </c>
      <c r="H68" s="1">
        <v>2.0220323E7</v>
      </c>
      <c r="I68" s="1">
        <v>1820.0</v>
      </c>
      <c r="J68" s="2">
        <f>43.75-19.56</f>
        <v>24.19</v>
      </c>
      <c r="K68" s="1">
        <v>2106.0</v>
      </c>
      <c r="L68" s="2">
        <f>43.56-19.56</f>
        <v>24</v>
      </c>
      <c r="M68" s="1">
        <v>2210.0</v>
      </c>
      <c r="N68" s="2">
        <f t="shared" si="1"/>
        <v>-0.19</v>
      </c>
    </row>
    <row r="69">
      <c r="A69" s="1">
        <v>1.0</v>
      </c>
      <c r="B69" s="1">
        <v>4.0</v>
      </c>
      <c r="C69" s="1">
        <v>2022.0</v>
      </c>
      <c r="D69" s="1">
        <v>3.0</v>
      </c>
      <c r="E69" s="1">
        <v>24.0</v>
      </c>
      <c r="F69" s="1" t="s">
        <v>172</v>
      </c>
      <c r="G69" s="2">
        <f>47.56-20.66</f>
        <v>26.9</v>
      </c>
      <c r="H69" s="1">
        <v>2.0220323E7</v>
      </c>
      <c r="I69" s="1">
        <v>1820.0</v>
      </c>
      <c r="J69" s="2">
        <f>45.11-20.66</f>
        <v>24.45</v>
      </c>
      <c r="K69" s="1">
        <v>2105.0</v>
      </c>
      <c r="L69" s="2">
        <f>44.9-20.66</f>
        <v>24.24</v>
      </c>
      <c r="M69" s="1">
        <v>2208.0</v>
      </c>
      <c r="N69" s="2">
        <f t="shared" si="1"/>
        <v>-0.21</v>
      </c>
    </row>
    <row r="70">
      <c r="A70" s="1">
        <v>1.0</v>
      </c>
      <c r="B70" s="1">
        <v>4.0</v>
      </c>
      <c r="C70" s="1">
        <v>2022.0</v>
      </c>
      <c r="D70" s="1">
        <v>3.0</v>
      </c>
      <c r="E70" s="1">
        <v>24.0</v>
      </c>
      <c r="F70" s="1" t="s">
        <v>178</v>
      </c>
      <c r="G70" s="2">
        <f>54.55-18.71</f>
        <v>35.84</v>
      </c>
      <c r="H70" s="1">
        <v>2.0220323E7</v>
      </c>
      <c r="I70" s="1">
        <v>1820.0</v>
      </c>
      <c r="J70" s="2">
        <f>50.59-18.71</f>
        <v>31.88</v>
      </c>
      <c r="K70" s="1">
        <v>2104.0</v>
      </c>
      <c r="L70" s="2">
        <f>50.31-18.71</f>
        <v>31.6</v>
      </c>
      <c r="M70" s="1">
        <v>2207.0</v>
      </c>
      <c r="N70" s="2">
        <f t="shared" si="1"/>
        <v>-0.28</v>
      </c>
    </row>
    <row r="71">
      <c r="A71" s="1">
        <v>1.0</v>
      </c>
      <c r="B71" s="1">
        <v>4.0</v>
      </c>
      <c r="C71" s="1">
        <v>2022.0</v>
      </c>
      <c r="D71" s="1">
        <v>3.0</v>
      </c>
      <c r="E71" s="1">
        <v>24.0</v>
      </c>
      <c r="F71" s="1" t="s">
        <v>183</v>
      </c>
      <c r="G71" s="2">
        <f>52.76-20.52</f>
        <v>32.24</v>
      </c>
      <c r="H71" s="1">
        <v>2.0220323E7</v>
      </c>
      <c r="I71" s="1">
        <v>1820.0</v>
      </c>
      <c r="J71" s="2">
        <f>49.78-20.52</f>
        <v>29.26</v>
      </c>
      <c r="K71" s="1">
        <v>2104.0</v>
      </c>
      <c r="L71" s="2">
        <f>49.62-20.52</f>
        <v>29.1</v>
      </c>
      <c r="M71" s="1">
        <v>2205.0</v>
      </c>
      <c r="N71" s="2">
        <f t="shared" si="1"/>
        <v>-0.16</v>
      </c>
    </row>
    <row r="72">
      <c r="A72" s="1">
        <v>1.0</v>
      </c>
      <c r="B72" s="1">
        <v>4.0</v>
      </c>
      <c r="C72" s="1">
        <v>2022.0</v>
      </c>
      <c r="D72" s="1">
        <v>3.0</v>
      </c>
      <c r="E72" s="1">
        <v>24.0</v>
      </c>
      <c r="F72" s="1" t="s">
        <v>186</v>
      </c>
      <c r="G72" s="2">
        <f>78.33-49.44</f>
        <v>28.89</v>
      </c>
      <c r="H72" s="1">
        <v>2.0220323E7</v>
      </c>
      <c r="I72" s="1">
        <v>1820.0</v>
      </c>
      <c r="J72" s="2">
        <f>73.6-49.44</f>
        <v>24.16</v>
      </c>
      <c r="K72" s="1">
        <v>2101.0</v>
      </c>
    </row>
    <row r="73">
      <c r="A73" s="1">
        <v>1.0</v>
      </c>
      <c r="B73" s="1">
        <v>4.0</v>
      </c>
      <c r="C73" s="1">
        <v>2022.0</v>
      </c>
      <c r="D73" s="1">
        <v>3.0</v>
      </c>
      <c r="E73" s="1">
        <v>24.0</v>
      </c>
      <c r="F73" s="1" t="s">
        <v>46</v>
      </c>
      <c r="G73" s="2">
        <f>77.14-32.74</f>
        <v>44.4</v>
      </c>
      <c r="H73" s="1">
        <v>2.0220323E7</v>
      </c>
      <c r="I73" s="1">
        <v>1820.0</v>
      </c>
      <c r="J73" s="2">
        <f>73.42-32.74</f>
        <v>40.68</v>
      </c>
      <c r="K73" s="1">
        <v>2100.0</v>
      </c>
      <c r="L73" s="2">
        <f>73.09-32.74</f>
        <v>40.35</v>
      </c>
      <c r="M73" s="1">
        <v>2204.0</v>
      </c>
      <c r="N73" s="2">
        <f t="shared" ref="N73:N160" si="2">L73-J73</f>
        <v>-0.33</v>
      </c>
    </row>
    <row r="74">
      <c r="A74" s="1">
        <v>1.0</v>
      </c>
      <c r="B74" s="1">
        <v>4.0</v>
      </c>
      <c r="C74" s="1">
        <v>2022.0</v>
      </c>
      <c r="D74" s="1">
        <v>3.0</v>
      </c>
      <c r="E74" s="1">
        <v>24.0</v>
      </c>
      <c r="F74" s="1" t="s">
        <v>67</v>
      </c>
      <c r="G74" s="2">
        <f>54.96-20.95</f>
        <v>34.01</v>
      </c>
      <c r="H74" s="1">
        <v>2.0220323E7</v>
      </c>
      <c r="I74" s="1">
        <v>1911.0</v>
      </c>
      <c r="J74" s="2">
        <f>52.54-20.95</f>
        <v>31.59</v>
      </c>
      <c r="K74" s="1">
        <v>2100.0</v>
      </c>
      <c r="L74" s="2">
        <f>52.31-20.95</f>
        <v>31.36</v>
      </c>
      <c r="M74" s="1">
        <v>2207.0</v>
      </c>
      <c r="N74" s="2">
        <f t="shared" si="2"/>
        <v>-0.23</v>
      </c>
    </row>
    <row r="75">
      <c r="A75" s="1">
        <v>1.0</v>
      </c>
      <c r="B75" s="1">
        <v>4.0</v>
      </c>
      <c r="C75" s="1">
        <v>2022.0</v>
      </c>
      <c r="D75" s="1">
        <v>3.0</v>
      </c>
      <c r="E75" s="1">
        <v>24.0</v>
      </c>
      <c r="F75" s="1" t="s">
        <v>26</v>
      </c>
      <c r="G75" s="2">
        <f>56.77-21.36</f>
        <v>35.41</v>
      </c>
      <c r="H75" s="1">
        <v>2.0220323E7</v>
      </c>
      <c r="I75" s="1">
        <v>1910.0</v>
      </c>
      <c r="J75" s="2">
        <f>53.59-21.36</f>
        <v>32.23</v>
      </c>
      <c r="K75" s="1">
        <v>2100.0</v>
      </c>
      <c r="L75" s="2">
        <f>53.08-21.36</f>
        <v>31.72</v>
      </c>
      <c r="M75" s="1">
        <v>2204.0</v>
      </c>
      <c r="N75" s="2">
        <f t="shared" si="2"/>
        <v>-0.51</v>
      </c>
    </row>
    <row r="76">
      <c r="A76" s="1">
        <v>1.0</v>
      </c>
      <c r="B76" s="1">
        <v>4.0</v>
      </c>
      <c r="C76" s="1">
        <v>2022.0</v>
      </c>
      <c r="D76" s="1">
        <v>3.0</v>
      </c>
      <c r="E76" s="1">
        <v>24.0</v>
      </c>
      <c r="F76" s="1" t="s">
        <v>51</v>
      </c>
      <c r="G76" s="2">
        <f>54.67-21.21</f>
        <v>33.46</v>
      </c>
      <c r="H76" s="1">
        <v>2.0220323E7</v>
      </c>
      <c r="I76" s="1">
        <v>1910.0</v>
      </c>
      <c r="J76" s="2">
        <f>51.92-21.21</f>
        <v>30.71</v>
      </c>
      <c r="K76" s="1">
        <v>2102.0</v>
      </c>
      <c r="L76" s="2">
        <f>51.78-21.21</f>
        <v>30.57</v>
      </c>
      <c r="M76" s="1">
        <v>2202.0</v>
      </c>
      <c r="N76" s="2">
        <f t="shared" si="2"/>
        <v>-0.14</v>
      </c>
      <c r="O76" s="1" t="s">
        <v>2347</v>
      </c>
    </row>
    <row r="77">
      <c r="A77" s="1">
        <v>1.0</v>
      </c>
      <c r="B77" s="1">
        <v>4.0</v>
      </c>
      <c r="C77" s="1">
        <v>2022.0</v>
      </c>
      <c r="D77" s="1">
        <v>3.0</v>
      </c>
      <c r="E77" s="1">
        <v>24.0</v>
      </c>
      <c r="F77" s="1" t="s">
        <v>61</v>
      </c>
      <c r="G77" s="2">
        <f>56.2-20.63</f>
        <v>35.57</v>
      </c>
      <c r="H77" s="1">
        <v>2.0220323E7</v>
      </c>
      <c r="I77" s="1">
        <v>1909.0</v>
      </c>
      <c r="J77" s="2">
        <f>53.42-20.63</f>
        <v>32.79</v>
      </c>
      <c r="K77" s="1">
        <v>2103.0</v>
      </c>
      <c r="L77" s="2">
        <f>53.22-20.63</f>
        <v>32.59</v>
      </c>
      <c r="M77" s="1">
        <v>2209.0</v>
      </c>
      <c r="N77" s="2">
        <f t="shared" si="2"/>
        <v>-0.2</v>
      </c>
      <c r="O77" s="1" t="s">
        <v>2347</v>
      </c>
    </row>
    <row r="78">
      <c r="A78" s="1">
        <v>1.0</v>
      </c>
      <c r="B78" s="1">
        <v>4.0</v>
      </c>
      <c r="C78" s="1">
        <v>2022.0</v>
      </c>
      <c r="D78" s="1">
        <v>3.0</v>
      </c>
      <c r="E78" s="1">
        <v>24.0</v>
      </c>
      <c r="F78" s="1" t="s">
        <v>74</v>
      </c>
      <c r="G78" s="2">
        <f>57.48-16.43</f>
        <v>41.05</v>
      </c>
      <c r="H78" s="1">
        <v>2.0220323E7</v>
      </c>
      <c r="I78" s="1">
        <v>1907.0</v>
      </c>
      <c r="J78" s="2">
        <f>55.04-16.43</f>
        <v>38.61</v>
      </c>
      <c r="K78" s="1">
        <v>2103.0</v>
      </c>
      <c r="L78" s="2">
        <f>54.56-16.43</f>
        <v>38.13</v>
      </c>
      <c r="M78" s="1">
        <v>2211.0</v>
      </c>
      <c r="N78" s="2">
        <f t="shared" si="2"/>
        <v>-0.48</v>
      </c>
    </row>
    <row r="79">
      <c r="A79" s="1">
        <v>1.0</v>
      </c>
      <c r="B79" s="1">
        <v>4.0</v>
      </c>
      <c r="C79" s="1">
        <v>2022.0</v>
      </c>
      <c r="D79" s="1">
        <v>3.0</v>
      </c>
      <c r="E79" s="1">
        <v>24.0</v>
      </c>
      <c r="F79" s="1" t="s">
        <v>2324</v>
      </c>
      <c r="G79" s="2">
        <f>77.13-31.4</f>
        <v>45.73</v>
      </c>
      <c r="H79" s="1">
        <v>2.0220323E7</v>
      </c>
      <c r="I79" s="1">
        <v>1910.0</v>
      </c>
      <c r="J79" s="2">
        <f>73.64-31.4</f>
        <v>42.24</v>
      </c>
      <c r="K79" s="1">
        <v>2104.0</v>
      </c>
      <c r="L79" s="2">
        <f>73.38-31.4</f>
        <v>41.98</v>
      </c>
      <c r="M79" s="1">
        <v>2213.0</v>
      </c>
      <c r="N79" s="2">
        <f t="shared" si="2"/>
        <v>-0.26</v>
      </c>
    </row>
    <row r="80">
      <c r="A80" s="1">
        <v>1.0</v>
      </c>
      <c r="B80" s="1">
        <v>4.0</v>
      </c>
      <c r="C80" s="1">
        <v>2022.0</v>
      </c>
      <c r="D80" s="1">
        <v>3.0</v>
      </c>
      <c r="E80" s="1">
        <v>24.0</v>
      </c>
      <c r="F80" s="1" t="s">
        <v>83</v>
      </c>
      <c r="G80" s="2">
        <f>82.03-43.33</f>
        <v>38.7</v>
      </c>
      <c r="H80" s="1">
        <v>2.0220323E7</v>
      </c>
      <c r="I80" s="1">
        <v>1909.0</v>
      </c>
      <c r="J80" s="2">
        <f>79.36-43.33</f>
        <v>36.03</v>
      </c>
      <c r="K80" s="1">
        <v>2105.0</v>
      </c>
      <c r="L80" s="2">
        <f>79.04-43.33</f>
        <v>35.71</v>
      </c>
      <c r="M80" s="1">
        <v>2213.0</v>
      </c>
      <c r="N80" s="2">
        <f t="shared" si="2"/>
        <v>-0.32</v>
      </c>
    </row>
    <row r="81">
      <c r="A81" s="1">
        <v>1.0</v>
      </c>
      <c r="B81" s="1">
        <v>4.0</v>
      </c>
      <c r="C81" s="1">
        <v>2022.0</v>
      </c>
      <c r="D81" s="1">
        <v>3.0</v>
      </c>
      <c r="E81" s="1">
        <v>24.0</v>
      </c>
      <c r="F81" s="1" t="s">
        <v>87</v>
      </c>
      <c r="G81" s="2">
        <f>81.14-41.52</f>
        <v>39.62</v>
      </c>
      <c r="H81" s="1">
        <v>2.0220323E7</v>
      </c>
      <c r="I81" s="1">
        <v>1909.0</v>
      </c>
      <c r="J81" s="2">
        <f>79.12-41.52</f>
        <v>37.6</v>
      </c>
      <c r="K81" s="1">
        <v>2106.0</v>
      </c>
      <c r="L81" s="2">
        <f>78.9-41.52</f>
        <v>37.38</v>
      </c>
      <c r="M81" s="1">
        <v>2212.0</v>
      </c>
      <c r="N81" s="2">
        <f t="shared" si="2"/>
        <v>-0.22</v>
      </c>
    </row>
    <row r="82">
      <c r="A82" s="1">
        <v>1.0</v>
      </c>
      <c r="B82" s="1">
        <v>4.0</v>
      </c>
      <c r="C82" s="1">
        <v>2022.0</v>
      </c>
      <c r="D82" s="1">
        <v>3.0</v>
      </c>
      <c r="E82" s="1">
        <v>24.0</v>
      </c>
      <c r="F82" s="1" t="s">
        <v>92</v>
      </c>
      <c r="G82" s="2">
        <f>76.86-35.4</f>
        <v>41.46</v>
      </c>
      <c r="H82" s="1">
        <v>2.0220323E7</v>
      </c>
      <c r="I82" s="1">
        <v>1907.0</v>
      </c>
      <c r="J82" s="2">
        <f>73.6-35.4</f>
        <v>38.2</v>
      </c>
      <c r="K82" s="1">
        <v>2105.0</v>
      </c>
      <c r="L82" s="2">
        <f>73.32-35.4</f>
        <v>37.92</v>
      </c>
      <c r="M82" s="1">
        <v>2211.0</v>
      </c>
      <c r="N82" s="2">
        <f t="shared" si="2"/>
        <v>-0.28</v>
      </c>
    </row>
    <row r="83">
      <c r="A83" s="1">
        <v>1.0</v>
      </c>
      <c r="B83" s="1">
        <v>4.0</v>
      </c>
      <c r="C83" s="1">
        <v>2022.0</v>
      </c>
      <c r="D83" s="1">
        <v>3.0</v>
      </c>
      <c r="E83" s="1">
        <v>24.0</v>
      </c>
      <c r="F83" s="1" t="s">
        <v>99</v>
      </c>
      <c r="G83" s="2">
        <f>74.79-45.7</f>
        <v>29.09</v>
      </c>
      <c r="H83" s="1">
        <v>2.0220323E7</v>
      </c>
      <c r="I83" s="1">
        <v>1907.0</v>
      </c>
      <c r="J83" s="2">
        <f>72.22-45.7</f>
        <v>26.52</v>
      </c>
      <c r="K83" s="1">
        <v>2105.0</v>
      </c>
      <c r="L83" s="2">
        <f>71.96-45.7</f>
        <v>26.26</v>
      </c>
      <c r="M83" s="1">
        <v>2209.0</v>
      </c>
      <c r="N83" s="2">
        <f t="shared" si="2"/>
        <v>-0.26</v>
      </c>
    </row>
    <row r="84">
      <c r="A84" s="1">
        <v>1.0</v>
      </c>
      <c r="B84" s="1">
        <v>4.0</v>
      </c>
      <c r="C84" s="1">
        <v>2022.0</v>
      </c>
      <c r="D84" s="1">
        <v>3.0</v>
      </c>
      <c r="E84" s="1">
        <v>24.0</v>
      </c>
      <c r="F84" s="1" t="s">
        <v>106</v>
      </c>
      <c r="G84" s="2">
        <f>68.39-33.2</f>
        <v>35.19</v>
      </c>
      <c r="H84" s="1">
        <v>2.0220323E7</v>
      </c>
      <c r="I84" s="1">
        <v>1908.0</v>
      </c>
      <c r="J84" s="2">
        <f>65.36-33.2</f>
        <v>32.16</v>
      </c>
      <c r="K84" s="1">
        <v>2104.0</v>
      </c>
      <c r="L84" s="2">
        <f>65.21-33.2</f>
        <v>32.01</v>
      </c>
      <c r="M84" s="1">
        <v>2208.0</v>
      </c>
      <c r="N84" s="2">
        <f t="shared" si="2"/>
        <v>-0.15</v>
      </c>
    </row>
    <row r="85">
      <c r="A85" s="1">
        <v>1.0</v>
      </c>
      <c r="B85" s="1">
        <v>4.0</v>
      </c>
      <c r="C85" s="1">
        <v>2022.0</v>
      </c>
      <c r="D85" s="1">
        <v>3.0</v>
      </c>
      <c r="E85" s="1">
        <v>24.0</v>
      </c>
      <c r="F85" s="1" t="s">
        <v>113</v>
      </c>
      <c r="G85" s="2">
        <f>73.52-40.7</f>
        <v>32.82</v>
      </c>
      <c r="H85" s="1">
        <v>2.0220323E7</v>
      </c>
      <c r="I85" s="1">
        <v>1909.0</v>
      </c>
      <c r="J85" s="2">
        <f>70.96-40.7</f>
        <v>30.26</v>
      </c>
      <c r="K85" s="1">
        <v>2104.0</v>
      </c>
      <c r="L85" s="2">
        <f>70.79-40.7</f>
        <v>30.09</v>
      </c>
      <c r="M85" s="1">
        <v>2206.0</v>
      </c>
      <c r="N85" s="2">
        <f t="shared" si="2"/>
        <v>-0.17</v>
      </c>
    </row>
    <row r="86">
      <c r="A86" s="1">
        <v>1.0</v>
      </c>
      <c r="B86" s="1">
        <v>4.0</v>
      </c>
      <c r="C86" s="1">
        <v>2022.0</v>
      </c>
      <c r="D86" s="1">
        <v>3.0</v>
      </c>
      <c r="E86" s="1">
        <v>24.0</v>
      </c>
      <c r="F86" s="1" t="s">
        <v>35</v>
      </c>
      <c r="G86" s="2">
        <f>58.93-26.59</f>
        <v>32.34</v>
      </c>
      <c r="H86" s="1">
        <v>2.0220323E7</v>
      </c>
      <c r="I86" s="1">
        <v>1908.0</v>
      </c>
      <c r="J86" s="2">
        <f>56.63-26.59</f>
        <v>30.04</v>
      </c>
      <c r="L86" s="2">
        <f>56.23-26.59</f>
        <v>29.64</v>
      </c>
      <c r="N86" s="2">
        <f t="shared" si="2"/>
        <v>-0.4</v>
      </c>
    </row>
    <row r="87">
      <c r="A87" s="1">
        <v>1.0</v>
      </c>
      <c r="B87" s="1">
        <v>4.0</v>
      </c>
      <c r="C87" s="1">
        <v>2022.0</v>
      </c>
      <c r="D87" s="1">
        <v>3.0</v>
      </c>
      <c r="E87" s="1">
        <v>24.0</v>
      </c>
      <c r="F87" s="1" t="s">
        <v>40</v>
      </c>
      <c r="G87" s="2">
        <f>68.8-34.14</f>
        <v>34.66</v>
      </c>
      <c r="H87" s="1">
        <v>2.0220323E7</v>
      </c>
      <c r="I87" s="1">
        <v>1908.0</v>
      </c>
      <c r="J87" s="2">
        <f>66.28-34.14</f>
        <v>32.14</v>
      </c>
      <c r="K87" s="1">
        <v>2100.0</v>
      </c>
      <c r="L87" s="2">
        <f>66.5-34.14</f>
        <v>32.36</v>
      </c>
      <c r="M87" s="1">
        <v>2203.0</v>
      </c>
      <c r="N87" s="2">
        <f t="shared" si="2"/>
        <v>0.22</v>
      </c>
    </row>
    <row r="88">
      <c r="A88" s="1">
        <v>1.0</v>
      </c>
      <c r="B88" s="1">
        <v>4.0</v>
      </c>
      <c r="C88" s="1">
        <v>2022.0</v>
      </c>
      <c r="D88" s="1">
        <v>3.0</v>
      </c>
      <c r="E88" s="1">
        <v>24.0</v>
      </c>
      <c r="F88" s="1" t="s">
        <v>118</v>
      </c>
      <c r="G88" s="2">
        <f>71.54-33.06</f>
        <v>38.48</v>
      </c>
      <c r="H88" s="1">
        <v>2.0220323E7</v>
      </c>
      <c r="I88" s="1">
        <v>1907.0</v>
      </c>
      <c r="J88" s="2">
        <f>68.61-33.06</f>
        <v>35.55</v>
      </c>
      <c r="K88" s="1">
        <v>2100.0</v>
      </c>
      <c r="L88" s="2">
        <f>68.28-33.06</f>
        <v>35.22</v>
      </c>
      <c r="M88" s="1">
        <v>2203.0</v>
      </c>
      <c r="N88" s="2">
        <f t="shared" si="2"/>
        <v>-0.33</v>
      </c>
    </row>
    <row r="89">
      <c r="A89" s="1">
        <v>1.0</v>
      </c>
      <c r="B89" s="1">
        <v>5.0</v>
      </c>
      <c r="C89" s="1">
        <v>2022.0</v>
      </c>
      <c r="D89" s="1">
        <v>3.0</v>
      </c>
      <c r="E89" s="1">
        <v>29.0</v>
      </c>
      <c r="F89" s="1" t="s">
        <v>203</v>
      </c>
      <c r="G89" s="2">
        <f>57.04-21.03</f>
        <v>36.01</v>
      </c>
      <c r="H89" s="1">
        <v>2.0220328E7</v>
      </c>
      <c r="J89" s="2">
        <f>53.2-21.12</f>
        <v>32.08</v>
      </c>
      <c r="K89" s="1">
        <v>2056.0</v>
      </c>
      <c r="L89" s="2">
        <f>52.97-21.12</f>
        <v>31.85</v>
      </c>
      <c r="M89" s="1">
        <v>2159.0</v>
      </c>
      <c r="N89" s="2">
        <f t="shared" si="2"/>
        <v>-0.23</v>
      </c>
    </row>
    <row r="90">
      <c r="A90" s="1">
        <v>1.0</v>
      </c>
      <c r="B90" s="1">
        <v>5.0</v>
      </c>
      <c r="C90" s="1">
        <v>2022.0</v>
      </c>
      <c r="D90" s="1">
        <v>3.0</v>
      </c>
      <c r="E90" s="1">
        <v>29.0</v>
      </c>
      <c r="F90" s="1" t="s">
        <v>276</v>
      </c>
      <c r="G90" s="2">
        <f>61.29-21.13</f>
        <v>40.16</v>
      </c>
      <c r="H90" s="1">
        <v>2.0220328E7</v>
      </c>
      <c r="I90" s="1">
        <v>1833.0</v>
      </c>
      <c r="J90" s="2">
        <f>56.89-21.16</f>
        <v>35.73</v>
      </c>
      <c r="K90" s="1">
        <v>2057.0</v>
      </c>
      <c r="L90" s="2">
        <f>56.68-21.16</f>
        <v>35.52</v>
      </c>
      <c r="M90" s="1">
        <v>2159.0</v>
      </c>
      <c r="N90" s="2">
        <f t="shared" si="2"/>
        <v>-0.21</v>
      </c>
    </row>
    <row r="91">
      <c r="A91" s="1">
        <v>1.0</v>
      </c>
      <c r="B91" s="1">
        <v>5.0</v>
      </c>
      <c r="C91" s="1">
        <v>2022.0</v>
      </c>
      <c r="D91" s="1">
        <v>3.0</v>
      </c>
      <c r="E91" s="1">
        <v>29.0</v>
      </c>
      <c r="F91" s="1" t="s">
        <v>213</v>
      </c>
      <c r="G91" s="2">
        <f>63.96-21.2</f>
        <v>42.76</v>
      </c>
      <c r="H91" s="1">
        <v>2.0220328E7</v>
      </c>
      <c r="I91" s="1">
        <v>1830.0</v>
      </c>
      <c r="J91" s="2">
        <f>60.74-21.31</f>
        <v>39.43</v>
      </c>
      <c r="K91" s="1">
        <v>2059.0</v>
      </c>
      <c r="L91" s="2">
        <f>60.44-21.31</f>
        <v>39.13</v>
      </c>
      <c r="M91" s="1">
        <v>2200.0</v>
      </c>
      <c r="N91" s="2">
        <f t="shared" si="2"/>
        <v>-0.3</v>
      </c>
    </row>
    <row r="92">
      <c r="A92" s="1">
        <v>1.0</v>
      </c>
      <c r="B92" s="1">
        <v>5.0</v>
      </c>
      <c r="C92" s="1">
        <v>2022.0</v>
      </c>
      <c r="D92" s="1">
        <v>3.0</v>
      </c>
      <c r="E92" s="1">
        <v>29.0</v>
      </c>
      <c r="F92" s="1" t="s">
        <v>219</v>
      </c>
      <c r="G92" s="2">
        <f>57.01-19.78</f>
        <v>37.23</v>
      </c>
      <c r="H92" s="1">
        <v>2.0220328E7</v>
      </c>
      <c r="I92" s="1">
        <v>1829.0</v>
      </c>
      <c r="J92" s="2">
        <f>54.16-19.78</f>
        <v>34.38</v>
      </c>
      <c r="K92" s="1">
        <v>2057.0</v>
      </c>
      <c r="L92" s="2">
        <f>53.9-19.78</f>
        <v>34.12</v>
      </c>
      <c r="M92" s="1">
        <v>2201.0</v>
      </c>
      <c r="N92" s="2">
        <f t="shared" si="2"/>
        <v>-0.26</v>
      </c>
    </row>
    <row r="93">
      <c r="A93" s="1">
        <v>1.0</v>
      </c>
      <c r="B93" s="1">
        <v>5.0</v>
      </c>
      <c r="C93" s="1">
        <v>2022.0</v>
      </c>
      <c r="D93" s="1">
        <v>3.0</v>
      </c>
      <c r="E93" s="1">
        <v>29.0</v>
      </c>
      <c r="F93" s="1" t="s">
        <v>225</v>
      </c>
      <c r="G93" s="2">
        <f>56.76-20.62</f>
        <v>36.14</v>
      </c>
      <c r="H93" s="1">
        <v>2.0220328E7</v>
      </c>
      <c r="I93" s="1">
        <v>1827.0</v>
      </c>
      <c r="J93" s="2">
        <f>53.45-20.7</f>
        <v>32.75</v>
      </c>
      <c r="K93" s="1">
        <v>2056.0</v>
      </c>
      <c r="L93" s="2">
        <f>53.28-20.7</f>
        <v>32.58</v>
      </c>
      <c r="M93" s="1">
        <v>2202.0</v>
      </c>
      <c r="N93" s="2">
        <f t="shared" si="2"/>
        <v>-0.17</v>
      </c>
    </row>
    <row r="94">
      <c r="A94" s="1">
        <v>1.0</v>
      </c>
      <c r="B94" s="1">
        <v>5.0</v>
      </c>
      <c r="C94" s="1">
        <v>2022.0</v>
      </c>
      <c r="D94" s="1">
        <v>3.0</v>
      </c>
      <c r="E94" s="1">
        <v>29.0</v>
      </c>
      <c r="F94" s="1" t="s">
        <v>232</v>
      </c>
      <c r="G94" s="2">
        <f>53.77-20.66</f>
        <v>33.11</v>
      </c>
      <c r="H94" s="1">
        <v>2.0220328E7</v>
      </c>
      <c r="I94" s="1">
        <v>1829.0</v>
      </c>
      <c r="J94" s="2">
        <f>50.76-20.59</f>
        <v>30.17</v>
      </c>
      <c r="K94" s="1">
        <v>2056.0</v>
      </c>
      <c r="L94" s="2">
        <f>50.56-20.59</f>
        <v>29.97</v>
      </c>
      <c r="M94" s="1">
        <v>2203.0</v>
      </c>
      <c r="N94" s="2">
        <f t="shared" si="2"/>
        <v>-0.2</v>
      </c>
    </row>
    <row r="95">
      <c r="A95" s="1">
        <v>1.0</v>
      </c>
      <c r="B95" s="1">
        <v>5.0</v>
      </c>
      <c r="C95" s="1">
        <v>2022.0</v>
      </c>
      <c r="D95" s="1">
        <v>3.0</v>
      </c>
      <c r="E95" s="1">
        <v>29.0</v>
      </c>
      <c r="F95" s="1" t="s">
        <v>242</v>
      </c>
      <c r="G95" s="2">
        <f>59.35-20.95</f>
        <v>38.4</v>
      </c>
      <c r="H95" s="1">
        <v>2.0220328E7</v>
      </c>
      <c r="I95" s="1">
        <v>1828.0</v>
      </c>
      <c r="J95" s="2">
        <f>56.83-20.92</f>
        <v>35.91</v>
      </c>
      <c r="K95" s="1">
        <v>2057.0</v>
      </c>
      <c r="L95" s="2">
        <f>56.73-20.92</f>
        <v>35.81</v>
      </c>
      <c r="M95" s="1">
        <v>2204.0</v>
      </c>
      <c r="N95" s="2">
        <f t="shared" si="2"/>
        <v>-0.1</v>
      </c>
    </row>
    <row r="96">
      <c r="A96" s="1">
        <v>1.0</v>
      </c>
      <c r="B96" s="1">
        <v>5.0</v>
      </c>
      <c r="C96" s="1">
        <v>2022.0</v>
      </c>
      <c r="D96" s="1">
        <v>3.0</v>
      </c>
      <c r="E96" s="1">
        <v>29.0</v>
      </c>
      <c r="F96" s="1" t="s">
        <v>247</v>
      </c>
      <c r="G96" s="2">
        <f>63.76-20.77</f>
        <v>42.99</v>
      </c>
      <c r="H96" s="1">
        <v>2.0220328E7</v>
      </c>
      <c r="I96" s="1">
        <v>1833.0</v>
      </c>
      <c r="J96" s="2">
        <f>59.74-20.88</f>
        <v>38.86</v>
      </c>
      <c r="K96" s="1">
        <v>2057.0</v>
      </c>
      <c r="L96" s="2">
        <f>59.4-20.88</f>
        <v>38.52</v>
      </c>
      <c r="M96" s="1">
        <v>2204.0</v>
      </c>
      <c r="N96" s="2">
        <f t="shared" si="2"/>
        <v>-0.34</v>
      </c>
    </row>
    <row r="97">
      <c r="A97" s="1">
        <v>1.0</v>
      </c>
      <c r="B97" s="1">
        <v>5.0</v>
      </c>
      <c r="C97" s="1">
        <v>2022.0</v>
      </c>
      <c r="D97" s="1">
        <v>3.0</v>
      </c>
      <c r="E97" s="1">
        <v>29.0</v>
      </c>
      <c r="F97" s="1" t="s">
        <v>252</v>
      </c>
      <c r="G97" s="2">
        <f>56.76-20.52</f>
        <v>36.24</v>
      </c>
      <c r="H97" s="1">
        <v>2.0220328E7</v>
      </c>
      <c r="I97" s="1">
        <v>1829.0</v>
      </c>
      <c r="J97" s="2">
        <f>52.99-20.5</f>
        <v>32.49</v>
      </c>
      <c r="K97" s="1">
        <v>2058.0</v>
      </c>
      <c r="L97" s="2">
        <f>52.82-20.5</f>
        <v>32.32</v>
      </c>
      <c r="M97" s="1">
        <v>2203.0</v>
      </c>
      <c r="N97" s="2">
        <f t="shared" si="2"/>
        <v>-0.17</v>
      </c>
    </row>
    <row r="98">
      <c r="A98" s="1">
        <v>1.0</v>
      </c>
      <c r="B98" s="1">
        <v>5.0</v>
      </c>
      <c r="C98" s="1">
        <v>2022.0</v>
      </c>
      <c r="D98" s="1">
        <v>3.0</v>
      </c>
      <c r="E98" s="1">
        <v>29.0</v>
      </c>
      <c r="F98" s="1" t="s">
        <v>257</v>
      </c>
      <c r="G98" s="2">
        <f>56.6-20.41</f>
        <v>36.19</v>
      </c>
      <c r="H98" s="1">
        <v>2.0220328E7</v>
      </c>
      <c r="I98" s="1">
        <v>1827.0</v>
      </c>
      <c r="J98" s="2">
        <f>53.76-20.43</f>
        <v>33.33</v>
      </c>
      <c r="K98" s="1">
        <v>2059.0</v>
      </c>
      <c r="L98" s="2">
        <f>53.55-20.43</f>
        <v>33.12</v>
      </c>
      <c r="M98" s="1">
        <v>2201.0</v>
      </c>
      <c r="N98" s="2">
        <f t="shared" si="2"/>
        <v>-0.21</v>
      </c>
    </row>
    <row r="99">
      <c r="A99" s="1">
        <v>1.0</v>
      </c>
      <c r="B99" s="1">
        <v>5.0</v>
      </c>
      <c r="C99" s="1">
        <v>2022.0</v>
      </c>
      <c r="D99" s="1">
        <v>3.0</v>
      </c>
      <c r="E99" s="1">
        <v>29.0</v>
      </c>
      <c r="F99" s="1" t="s">
        <v>264</v>
      </c>
      <c r="G99" s="2">
        <f>66.16-20.54</f>
        <v>45.62</v>
      </c>
      <c r="H99" s="1">
        <v>2.0220328E7</v>
      </c>
      <c r="I99" s="1">
        <v>1828.0</v>
      </c>
      <c r="J99" s="2">
        <f>61.43-20.56</f>
        <v>40.87</v>
      </c>
      <c r="K99" s="1">
        <v>2059.0</v>
      </c>
      <c r="L99" s="2">
        <f>61.13-20.56</f>
        <v>40.57</v>
      </c>
      <c r="M99" s="1">
        <v>2200.0</v>
      </c>
      <c r="N99" s="2">
        <f t="shared" si="2"/>
        <v>-0.3</v>
      </c>
    </row>
    <row r="100">
      <c r="A100" s="1">
        <v>1.0</v>
      </c>
      <c r="B100" s="1">
        <v>5.0</v>
      </c>
      <c r="C100" s="1">
        <v>2022.0</v>
      </c>
      <c r="D100" s="1">
        <v>3.0</v>
      </c>
      <c r="E100" s="1">
        <v>29.0</v>
      </c>
      <c r="F100" s="1" t="s">
        <v>271</v>
      </c>
      <c r="G100" s="2">
        <f>54.99-21.16</f>
        <v>33.83</v>
      </c>
      <c r="H100" s="1">
        <v>2.0220328E7</v>
      </c>
      <c r="I100" s="1">
        <v>1831.0</v>
      </c>
      <c r="J100" s="1">
        <f>51.75-21.16</f>
        <v>30.59</v>
      </c>
      <c r="K100" s="1">
        <v>2057.0</v>
      </c>
      <c r="L100" s="2">
        <f>51.54-21.16</f>
        <v>30.38</v>
      </c>
      <c r="M100" s="1">
        <v>2200.0</v>
      </c>
      <c r="N100" s="2">
        <f t="shared" si="2"/>
        <v>-0.21</v>
      </c>
    </row>
    <row r="101">
      <c r="A101" s="1">
        <v>1.0</v>
      </c>
      <c r="B101" s="1">
        <v>5.0</v>
      </c>
      <c r="C101" s="1">
        <v>2022.0</v>
      </c>
      <c r="D101" s="1">
        <v>3.0</v>
      </c>
      <c r="E101" s="1">
        <v>29.0</v>
      </c>
      <c r="F101" s="1" t="s">
        <v>197</v>
      </c>
      <c r="G101" s="2">
        <f>62.74-19.87</f>
        <v>42.87</v>
      </c>
      <c r="H101" s="1">
        <v>2.0220328E7</v>
      </c>
      <c r="I101" s="1">
        <v>1902.0</v>
      </c>
      <c r="J101" s="2">
        <f>57.74-19.92</f>
        <v>37.82</v>
      </c>
      <c r="K101" s="1">
        <v>2059.0</v>
      </c>
      <c r="L101" s="1">
        <f>57.48-19.92</f>
        <v>37.56</v>
      </c>
      <c r="M101" s="1">
        <v>2159.0</v>
      </c>
      <c r="N101" s="2">
        <f t="shared" si="2"/>
        <v>-0.26</v>
      </c>
    </row>
    <row r="102">
      <c r="A102" s="1">
        <v>1.0</v>
      </c>
      <c r="B102" s="1">
        <v>6.0</v>
      </c>
      <c r="C102" s="1">
        <v>2022.0</v>
      </c>
      <c r="D102" s="1">
        <v>3.0</v>
      </c>
      <c r="E102" s="1">
        <v>31.0</v>
      </c>
      <c r="F102" s="1" t="s">
        <v>125</v>
      </c>
      <c r="G102" s="2">
        <f>53.98-17.13</f>
        <v>36.85</v>
      </c>
      <c r="H102" s="1">
        <v>2.022033E7</v>
      </c>
      <c r="I102" s="1">
        <v>1812.0</v>
      </c>
      <c r="J102" s="2">
        <f>51.15-17.15</f>
        <v>34</v>
      </c>
      <c r="K102" s="1">
        <v>2059.0</v>
      </c>
      <c r="L102" s="2">
        <f>50.73-17.15</f>
        <v>33.58</v>
      </c>
      <c r="M102" s="1">
        <v>2202.0</v>
      </c>
      <c r="N102" s="2">
        <f t="shared" si="2"/>
        <v>-0.42</v>
      </c>
    </row>
    <row r="103">
      <c r="A103" s="1">
        <v>1.0</v>
      </c>
      <c r="B103" s="1">
        <v>6.0</v>
      </c>
      <c r="C103" s="1">
        <v>2022.0</v>
      </c>
      <c r="D103" s="1">
        <v>3.0</v>
      </c>
      <c r="E103" s="1">
        <v>31.0</v>
      </c>
      <c r="F103" s="1" t="s">
        <v>133</v>
      </c>
      <c r="G103" s="2">
        <f>55.92-21.14</f>
        <v>34.78</v>
      </c>
      <c r="H103" s="1">
        <v>2.022033E7</v>
      </c>
      <c r="I103" s="1">
        <v>1813.0</v>
      </c>
      <c r="J103" s="2">
        <f>52.87-21.14</f>
        <v>31.73</v>
      </c>
      <c r="K103" s="1">
        <v>2100.0</v>
      </c>
      <c r="L103" s="2">
        <f>52.69-21.14</f>
        <v>31.55</v>
      </c>
      <c r="M103" s="1">
        <v>2203.0</v>
      </c>
      <c r="N103" s="2">
        <f t="shared" si="2"/>
        <v>-0.18</v>
      </c>
    </row>
    <row r="104">
      <c r="A104" s="1">
        <v>1.0</v>
      </c>
      <c r="B104" s="1">
        <v>6.0</v>
      </c>
      <c r="C104" s="1">
        <v>2022.0</v>
      </c>
      <c r="D104" s="1">
        <v>3.0</v>
      </c>
      <c r="E104" s="1">
        <v>31.0</v>
      </c>
      <c r="F104" s="1" t="s">
        <v>191</v>
      </c>
      <c r="G104" s="2">
        <f>70.91-34.21</f>
        <v>36.7</v>
      </c>
      <c r="H104" s="1">
        <v>2.022033E7</v>
      </c>
      <c r="I104" s="1">
        <v>1812.0</v>
      </c>
      <c r="J104" s="2">
        <f>67.57-34.16</f>
        <v>33.41</v>
      </c>
      <c r="K104" s="1">
        <v>2102.0</v>
      </c>
      <c r="L104" s="2">
        <f>67.21-34.16</f>
        <v>33.05</v>
      </c>
      <c r="M104" s="1">
        <v>2206.0</v>
      </c>
      <c r="N104" s="2">
        <f t="shared" si="2"/>
        <v>-0.36</v>
      </c>
    </row>
    <row r="105">
      <c r="A105" s="1">
        <v>1.0</v>
      </c>
      <c r="B105" s="1">
        <v>6.0</v>
      </c>
      <c r="C105" s="1">
        <v>2022.0</v>
      </c>
      <c r="D105" s="1">
        <v>3.0</v>
      </c>
      <c r="E105" s="1">
        <v>31.0</v>
      </c>
      <c r="F105" s="1" t="s">
        <v>143</v>
      </c>
      <c r="G105" s="2">
        <f>51.29-21.37</f>
        <v>29.92</v>
      </c>
      <c r="H105" s="1">
        <v>2.022033E7</v>
      </c>
      <c r="I105" s="1">
        <v>1814.0</v>
      </c>
      <c r="J105" s="2">
        <f>48.46-21.37</f>
        <v>27.09</v>
      </c>
      <c r="K105" s="1">
        <v>2103.0</v>
      </c>
      <c r="L105" s="2">
        <f>48.2-21.37</f>
        <v>26.83</v>
      </c>
      <c r="M105" s="1">
        <v>2207.0</v>
      </c>
      <c r="N105" s="2">
        <f t="shared" si="2"/>
        <v>-0.26</v>
      </c>
    </row>
    <row r="106">
      <c r="A106" s="1">
        <v>1.0</v>
      </c>
      <c r="B106" s="1">
        <v>6.0</v>
      </c>
      <c r="C106" s="1">
        <v>2022.0</v>
      </c>
      <c r="D106" s="1">
        <v>3.0</v>
      </c>
      <c r="E106" s="1">
        <v>31.0</v>
      </c>
      <c r="F106" s="1" t="s">
        <v>148</v>
      </c>
      <c r="G106" s="2">
        <f>55.56-18.73</f>
        <v>36.83</v>
      </c>
      <c r="H106" s="1">
        <v>2.022033E7</v>
      </c>
      <c r="I106" s="1">
        <v>1813.0</v>
      </c>
      <c r="J106" s="2">
        <f>52.59-18.74</f>
        <v>33.85</v>
      </c>
      <c r="K106" s="1">
        <v>2103.0</v>
      </c>
      <c r="L106" s="2">
        <f>52.33-18.74</f>
        <v>33.59</v>
      </c>
      <c r="M106" s="1">
        <v>2209.0</v>
      </c>
      <c r="N106" s="2">
        <f t="shared" si="2"/>
        <v>-0.26</v>
      </c>
    </row>
    <row r="107">
      <c r="A107" s="1">
        <v>1.0</v>
      </c>
      <c r="B107" s="1">
        <v>6.0</v>
      </c>
      <c r="C107" s="1">
        <v>2022.0</v>
      </c>
      <c r="D107" s="1">
        <v>3.0</v>
      </c>
      <c r="E107" s="1">
        <v>31.0</v>
      </c>
      <c r="F107" s="1" t="s">
        <v>153</v>
      </c>
      <c r="G107" s="2">
        <f>56.79-20.15</f>
        <v>36.64</v>
      </c>
      <c r="H107" s="1">
        <v>2.022033E7</v>
      </c>
      <c r="I107" s="1">
        <v>1814.0</v>
      </c>
      <c r="J107" s="2">
        <f>53.45-20.13</f>
        <v>33.32</v>
      </c>
      <c r="K107" s="1">
        <v>2104.0</v>
      </c>
      <c r="L107" s="2">
        <f>53.03-20.13</f>
        <v>32.9</v>
      </c>
      <c r="M107" s="1">
        <v>2211.0</v>
      </c>
      <c r="N107" s="2">
        <f t="shared" si="2"/>
        <v>-0.42</v>
      </c>
    </row>
    <row r="108">
      <c r="A108" s="1">
        <v>1.0</v>
      </c>
      <c r="B108" s="1">
        <v>6.0</v>
      </c>
      <c r="C108" s="1">
        <v>2022.0</v>
      </c>
      <c r="D108" s="1">
        <v>3.0</v>
      </c>
      <c r="E108" s="1">
        <v>31.0</v>
      </c>
      <c r="F108" s="1" t="s">
        <v>158</v>
      </c>
      <c r="G108" s="2">
        <f>70.59-33.18</f>
        <v>37.41</v>
      </c>
      <c r="H108" s="1">
        <v>2.022033E7</v>
      </c>
      <c r="I108" s="1">
        <v>1814.0</v>
      </c>
      <c r="J108" s="2">
        <f>66.6-33.75</f>
        <v>32.85</v>
      </c>
      <c r="K108" s="1">
        <v>2105.0</v>
      </c>
      <c r="L108" s="2">
        <f>66.01-33.75</f>
        <v>32.26</v>
      </c>
      <c r="M108" s="1">
        <v>2212.0</v>
      </c>
      <c r="N108" s="2">
        <f t="shared" si="2"/>
        <v>-0.59</v>
      </c>
    </row>
    <row r="109">
      <c r="A109" s="1">
        <v>1.0</v>
      </c>
      <c r="B109" s="1">
        <v>6.0</v>
      </c>
      <c r="C109" s="1">
        <v>2022.0</v>
      </c>
      <c r="D109" s="1">
        <v>3.0</v>
      </c>
      <c r="E109" s="1">
        <v>31.0</v>
      </c>
      <c r="F109" s="1" t="s">
        <v>163</v>
      </c>
      <c r="G109" s="2">
        <f>54.8-20.5</f>
        <v>34.3</v>
      </c>
      <c r="H109" s="1">
        <v>2.022033E7</v>
      </c>
      <c r="I109" s="1">
        <v>1813.0</v>
      </c>
      <c r="J109" s="2">
        <f>52.05-20.47</f>
        <v>31.58</v>
      </c>
      <c r="K109" s="1">
        <v>2105.0</v>
      </c>
      <c r="L109" s="2">
        <f>51.86-20.47</f>
        <v>31.39</v>
      </c>
      <c r="M109" s="1">
        <v>2212.0</v>
      </c>
      <c r="N109" s="2">
        <f t="shared" si="2"/>
        <v>-0.19</v>
      </c>
    </row>
    <row r="110">
      <c r="A110" s="1">
        <v>1.0</v>
      </c>
      <c r="B110" s="1">
        <v>6.0</v>
      </c>
      <c r="C110" s="1">
        <v>2022.0</v>
      </c>
      <c r="D110" s="1">
        <v>3.0</v>
      </c>
      <c r="E110" s="1">
        <v>31.0</v>
      </c>
      <c r="F110" s="1" t="s">
        <v>167</v>
      </c>
      <c r="G110" s="2">
        <f>60.09-33.92</f>
        <v>26.17</v>
      </c>
      <c r="H110" s="1">
        <v>2.022033E7</v>
      </c>
      <c r="I110" s="1">
        <v>1812.0</v>
      </c>
      <c r="J110" s="2">
        <f>57.94-33.92</f>
        <v>24.02</v>
      </c>
      <c r="K110" s="1">
        <v>2104.0</v>
      </c>
      <c r="L110" s="2">
        <f>57.65-33.92</f>
        <v>23.73</v>
      </c>
      <c r="M110" s="1">
        <v>2209.0</v>
      </c>
      <c r="N110" s="2">
        <f t="shared" si="2"/>
        <v>-0.29</v>
      </c>
    </row>
    <row r="111">
      <c r="A111" s="1">
        <v>1.0</v>
      </c>
      <c r="B111" s="1">
        <v>6.0</v>
      </c>
      <c r="C111" s="1">
        <v>2022.0</v>
      </c>
      <c r="D111" s="1">
        <v>3.0</v>
      </c>
      <c r="E111" s="1">
        <v>31.0</v>
      </c>
      <c r="F111" s="1" t="s">
        <v>172</v>
      </c>
      <c r="G111" s="2">
        <f>59.51-32.58</f>
        <v>26.93</v>
      </c>
      <c r="H111" s="1">
        <v>2.022033E7</v>
      </c>
      <c r="I111" s="1">
        <v>1811.0</v>
      </c>
      <c r="J111" s="2">
        <f>57.27-32.55</f>
        <v>24.72</v>
      </c>
      <c r="K111" s="1">
        <v>2103.0</v>
      </c>
      <c r="L111" s="2">
        <f>57.06-32.55</f>
        <v>24.51</v>
      </c>
      <c r="M111" s="1">
        <v>2207.0</v>
      </c>
      <c r="N111" s="2">
        <f t="shared" si="2"/>
        <v>-0.21</v>
      </c>
    </row>
    <row r="112">
      <c r="A112" s="1">
        <v>1.0</v>
      </c>
      <c r="B112" s="1">
        <v>6.0</v>
      </c>
      <c r="C112" s="1">
        <v>2022.0</v>
      </c>
      <c r="D112" s="1">
        <v>3.0</v>
      </c>
      <c r="E112" s="1">
        <v>31.0</v>
      </c>
      <c r="F112" s="1" t="s">
        <v>178</v>
      </c>
      <c r="G112" s="2">
        <f>59.95-16.35</f>
        <v>43.6</v>
      </c>
      <c r="H112" s="1">
        <v>2.022033E7</v>
      </c>
      <c r="I112" s="1">
        <v>1811.0</v>
      </c>
      <c r="J112" s="2">
        <f>56.2-16.35</f>
        <v>39.85</v>
      </c>
      <c r="K112" s="1">
        <v>2102.0</v>
      </c>
      <c r="L112" s="2">
        <f>49.57-16.34</f>
        <v>33.23</v>
      </c>
      <c r="M112" s="1">
        <v>2205.0</v>
      </c>
      <c r="N112" s="2">
        <f t="shared" si="2"/>
        <v>-6.62</v>
      </c>
    </row>
    <row r="113">
      <c r="A113" s="1">
        <v>1.0</v>
      </c>
      <c r="B113" s="1">
        <v>6.0</v>
      </c>
      <c r="C113" s="1">
        <v>2022.0</v>
      </c>
      <c r="D113" s="1">
        <v>3.0</v>
      </c>
      <c r="E113" s="1">
        <v>31.0</v>
      </c>
      <c r="F113" s="1" t="s">
        <v>183</v>
      </c>
      <c r="G113" s="2">
        <f>49.31-17.2</f>
        <v>32.11</v>
      </c>
      <c r="H113" s="1">
        <v>2.022033E7</v>
      </c>
      <c r="I113" s="1">
        <v>1813.0</v>
      </c>
      <c r="J113" s="2">
        <f>46.76-17.16</f>
        <v>29.6</v>
      </c>
      <c r="K113" s="1">
        <v>2100.0</v>
      </c>
      <c r="L113" s="2">
        <f>46.53-17.16</f>
        <v>29.37</v>
      </c>
      <c r="M113" s="1">
        <v>2203.0</v>
      </c>
      <c r="N113" s="2">
        <f t="shared" si="2"/>
        <v>-0.23</v>
      </c>
    </row>
    <row r="114">
      <c r="A114" s="1">
        <v>1.0</v>
      </c>
      <c r="B114" s="1">
        <v>6.0</v>
      </c>
      <c r="C114" s="1">
        <v>2022.0</v>
      </c>
      <c r="D114" s="1">
        <v>3.0</v>
      </c>
      <c r="E114" s="1">
        <v>31.0</v>
      </c>
      <c r="F114" s="1" t="s">
        <v>46</v>
      </c>
      <c r="G114" s="1">
        <f>65.05-19.58</f>
        <v>45.47</v>
      </c>
      <c r="H114" s="1">
        <v>2.022033E7</v>
      </c>
      <c r="I114" s="1">
        <v>1814.0</v>
      </c>
      <c r="J114" s="2">
        <f>60.74-19.6</f>
        <v>41.14</v>
      </c>
      <c r="K114" s="1">
        <v>2059.0</v>
      </c>
      <c r="L114" s="2">
        <f>60.22-19.6</f>
        <v>40.62</v>
      </c>
      <c r="M114" s="1">
        <v>2202.0</v>
      </c>
      <c r="N114" s="2">
        <f t="shared" si="2"/>
        <v>-0.52</v>
      </c>
    </row>
    <row r="115">
      <c r="A115" s="1">
        <v>1.0</v>
      </c>
      <c r="B115" s="1">
        <v>6.0</v>
      </c>
      <c r="C115" s="1">
        <v>2022.0</v>
      </c>
      <c r="D115" s="1">
        <v>3.0</v>
      </c>
      <c r="E115" s="1">
        <v>31.0</v>
      </c>
      <c r="F115" s="1" t="s">
        <v>67</v>
      </c>
      <c r="G115" s="2">
        <f>51.34-17.05</f>
        <v>34.29</v>
      </c>
      <c r="H115" s="1">
        <v>2.022033E7</v>
      </c>
      <c r="I115" s="1">
        <v>1902.0</v>
      </c>
      <c r="J115" s="2">
        <f>48.91-17.03</f>
        <v>31.88</v>
      </c>
      <c r="K115" s="1">
        <v>2059.0</v>
      </c>
      <c r="L115" s="2">
        <f>48.71-17.03</f>
        <v>31.68</v>
      </c>
      <c r="M115" s="1">
        <v>2201.0</v>
      </c>
      <c r="N115" s="2">
        <f t="shared" si="2"/>
        <v>-0.2</v>
      </c>
    </row>
    <row r="116">
      <c r="A116" s="1">
        <v>1.0</v>
      </c>
      <c r="B116" s="1">
        <v>6.0</v>
      </c>
      <c r="C116" s="1">
        <v>2022.0</v>
      </c>
      <c r="D116" s="1">
        <v>3.0</v>
      </c>
      <c r="E116" s="1">
        <v>31.0</v>
      </c>
      <c r="F116" s="1" t="s">
        <v>26</v>
      </c>
      <c r="G116" s="2">
        <f>54.74-20.7</f>
        <v>34.04</v>
      </c>
      <c r="H116" s="1">
        <v>2.022033E7</v>
      </c>
      <c r="I116" s="1">
        <v>1904.0</v>
      </c>
      <c r="J116" s="2">
        <f>51.64-20.62</f>
        <v>31.02</v>
      </c>
      <c r="K116" s="1">
        <v>2100.0</v>
      </c>
      <c r="L116" s="2">
        <f>51.38-20.62</f>
        <v>30.76</v>
      </c>
      <c r="M116" s="1">
        <v>2204.0</v>
      </c>
      <c r="N116" s="2">
        <f t="shared" si="2"/>
        <v>-0.26</v>
      </c>
    </row>
    <row r="117">
      <c r="A117" s="1">
        <v>1.0</v>
      </c>
      <c r="B117" s="1">
        <v>6.0</v>
      </c>
      <c r="C117" s="1">
        <v>2022.0</v>
      </c>
      <c r="D117" s="1">
        <v>3.0</v>
      </c>
      <c r="E117" s="1">
        <v>31.0</v>
      </c>
      <c r="F117" s="1" t="s">
        <v>40</v>
      </c>
      <c r="G117" s="2">
        <f>54.61-20.3</f>
        <v>34.31</v>
      </c>
      <c r="H117" s="1">
        <v>2.022033E7</v>
      </c>
      <c r="I117" s="1">
        <v>1903.0</v>
      </c>
      <c r="J117" s="2">
        <f>51.97-20.29</f>
        <v>31.68</v>
      </c>
      <c r="K117" s="1">
        <v>2102.0</v>
      </c>
      <c r="L117" s="2">
        <f>51.7-20.29</f>
        <v>31.41</v>
      </c>
      <c r="M117" s="1">
        <v>2205.0</v>
      </c>
      <c r="N117" s="2">
        <f t="shared" si="2"/>
        <v>-0.27</v>
      </c>
    </row>
    <row r="118">
      <c r="A118" s="1">
        <v>1.0</v>
      </c>
      <c r="B118" s="1">
        <v>6.0</v>
      </c>
      <c r="C118" s="1">
        <v>2022.0</v>
      </c>
      <c r="D118" s="1">
        <v>3.0</v>
      </c>
      <c r="E118" s="1">
        <v>31.0</v>
      </c>
      <c r="F118" s="1" t="s">
        <v>51</v>
      </c>
      <c r="G118" s="2">
        <f>48.61-16.78</f>
        <v>31.83</v>
      </c>
      <c r="H118" s="1">
        <v>2.022033E7</v>
      </c>
      <c r="I118" s="1">
        <v>1904.0</v>
      </c>
      <c r="J118" s="2">
        <f>46.21-16.75</f>
        <v>29.46</v>
      </c>
      <c r="K118" s="1">
        <v>2103.0</v>
      </c>
      <c r="L118" s="2">
        <f>45.96-16.75</f>
        <v>29.21</v>
      </c>
      <c r="M118" s="1">
        <v>2206.0</v>
      </c>
      <c r="N118" s="2">
        <f t="shared" si="2"/>
        <v>-0.25</v>
      </c>
    </row>
    <row r="119">
      <c r="A119" s="1">
        <v>1.0</v>
      </c>
      <c r="B119" s="1">
        <v>6.0</v>
      </c>
      <c r="C119" s="1">
        <v>2022.0</v>
      </c>
      <c r="D119" s="1">
        <v>3.0</v>
      </c>
      <c r="E119" s="1">
        <v>31.0</v>
      </c>
      <c r="F119" s="1" t="s">
        <v>61</v>
      </c>
      <c r="G119" s="2">
        <f>54.14-20.42</f>
        <v>33.72</v>
      </c>
      <c r="H119" s="1">
        <v>2.022033E7</v>
      </c>
      <c r="I119" s="1">
        <v>1902.0</v>
      </c>
      <c r="J119" s="2">
        <f>51.91-20.4</f>
        <v>31.51</v>
      </c>
      <c r="K119" s="1">
        <v>2102.0</v>
      </c>
      <c r="L119" s="2">
        <f>51.63-20.4</f>
        <v>31.23</v>
      </c>
      <c r="M119" s="1">
        <v>2208.0</v>
      </c>
      <c r="N119" s="2">
        <f t="shared" si="2"/>
        <v>-0.28</v>
      </c>
    </row>
    <row r="120">
      <c r="A120" s="1">
        <v>1.0</v>
      </c>
      <c r="B120" s="1">
        <v>6.0</v>
      </c>
      <c r="C120" s="1">
        <v>2022.0</v>
      </c>
      <c r="D120" s="1">
        <v>3.0</v>
      </c>
      <c r="E120" s="1">
        <v>31.0</v>
      </c>
      <c r="F120" s="1" t="s">
        <v>74</v>
      </c>
      <c r="G120" s="2">
        <f>72.32-31.3</f>
        <v>41.02</v>
      </c>
      <c r="H120" s="1">
        <v>2.022033E7</v>
      </c>
      <c r="I120" s="1">
        <v>1905.0</v>
      </c>
      <c r="J120" s="2">
        <f>70.08-31.28</f>
        <v>38.8</v>
      </c>
      <c r="K120" s="1">
        <v>2103.0</v>
      </c>
      <c r="L120" s="2">
        <f>69.7-31.28</f>
        <v>38.42</v>
      </c>
      <c r="M120" s="1">
        <v>2209.0</v>
      </c>
      <c r="N120" s="2">
        <f t="shared" si="2"/>
        <v>-0.38</v>
      </c>
    </row>
    <row r="121">
      <c r="A121" s="1">
        <v>1.0</v>
      </c>
      <c r="B121" s="1">
        <v>6.0</v>
      </c>
      <c r="C121" s="1">
        <v>2022.0</v>
      </c>
      <c r="D121" s="1">
        <v>3.0</v>
      </c>
      <c r="E121" s="1">
        <v>31.0</v>
      </c>
      <c r="F121" s="1" t="s">
        <v>2324</v>
      </c>
      <c r="G121" s="2">
        <f>72.41-33.17</f>
        <v>39.24</v>
      </c>
      <c r="H121" s="1">
        <v>2.022033E7</v>
      </c>
      <c r="I121" s="1">
        <v>1904.0</v>
      </c>
      <c r="J121" s="2">
        <f>69.35-33.15</f>
        <v>36.2</v>
      </c>
      <c r="K121" s="1">
        <v>2104.0</v>
      </c>
      <c r="L121" s="2">
        <f>69.01-33.15</f>
        <v>35.86</v>
      </c>
      <c r="M121" s="1">
        <v>2210.0</v>
      </c>
      <c r="N121" s="2">
        <f t="shared" si="2"/>
        <v>-0.34</v>
      </c>
    </row>
    <row r="122">
      <c r="A122" s="1">
        <v>1.0</v>
      </c>
      <c r="B122" s="1">
        <v>6.0</v>
      </c>
      <c r="C122" s="1">
        <v>2022.0</v>
      </c>
      <c r="D122" s="1">
        <v>3.0</v>
      </c>
      <c r="E122" s="1">
        <v>31.0</v>
      </c>
      <c r="F122" s="1" t="s">
        <v>83</v>
      </c>
      <c r="G122" s="2">
        <f>73.91-35.61</f>
        <v>38.3</v>
      </c>
      <c r="H122" s="1">
        <v>2.022033E7</v>
      </c>
      <c r="I122" s="1">
        <v>1904.0</v>
      </c>
      <c r="J122" s="2">
        <f>71.21-35.56</f>
        <v>35.65</v>
      </c>
      <c r="K122" s="1">
        <v>2105.0</v>
      </c>
      <c r="L122" s="2">
        <f>70.95-35.56</f>
        <v>35.39</v>
      </c>
      <c r="M122" s="1">
        <v>2213.0</v>
      </c>
      <c r="N122" s="2">
        <f t="shared" si="2"/>
        <v>-0.26</v>
      </c>
    </row>
    <row r="123">
      <c r="A123" s="1">
        <v>1.0</v>
      </c>
      <c r="B123" s="1">
        <v>6.0</v>
      </c>
      <c r="C123" s="1">
        <v>2022.0</v>
      </c>
      <c r="D123" s="1">
        <v>3.0</v>
      </c>
      <c r="E123" s="1">
        <v>31.0</v>
      </c>
      <c r="F123" s="1" t="s">
        <v>87</v>
      </c>
      <c r="G123" s="2">
        <f>80.92-40.59</f>
        <v>40.33</v>
      </c>
      <c r="H123" s="1">
        <v>2.022033E7</v>
      </c>
      <c r="I123" s="1">
        <v>1903.0</v>
      </c>
      <c r="J123" s="2">
        <f>78.49-40.6</f>
        <v>37.89</v>
      </c>
      <c r="K123" s="1">
        <v>2105.0</v>
      </c>
      <c r="L123" s="2">
        <f>78.16-40.6</f>
        <v>37.56</v>
      </c>
      <c r="M123" s="1">
        <v>2210.0</v>
      </c>
      <c r="N123" s="2">
        <f t="shared" si="2"/>
        <v>-0.33</v>
      </c>
    </row>
    <row r="124">
      <c r="A124" s="1">
        <v>1.0</v>
      </c>
      <c r="B124" s="1">
        <v>6.0</v>
      </c>
      <c r="C124" s="1">
        <v>2022.0</v>
      </c>
      <c r="D124" s="1">
        <v>3.0</v>
      </c>
      <c r="E124" s="1">
        <v>31.0</v>
      </c>
      <c r="F124" s="1" t="s">
        <v>92</v>
      </c>
      <c r="G124" s="2">
        <f>60.93-20.39</f>
        <v>40.54</v>
      </c>
      <c r="H124" s="1">
        <v>2.022033E7</v>
      </c>
      <c r="I124" s="1">
        <v>1902.0</v>
      </c>
      <c r="J124" s="2">
        <f>58.25-20.4</f>
        <v>37.85</v>
      </c>
      <c r="K124" s="1">
        <v>2104.0</v>
      </c>
      <c r="L124" s="2">
        <f>57.98-20.4</f>
        <v>37.58</v>
      </c>
      <c r="M124" s="1">
        <v>2209.0</v>
      </c>
      <c r="N124" s="2">
        <f t="shared" si="2"/>
        <v>-0.27</v>
      </c>
    </row>
    <row r="125">
      <c r="A125" s="1">
        <v>1.0</v>
      </c>
      <c r="B125" s="1">
        <v>6.0</v>
      </c>
      <c r="C125" s="1">
        <v>2022.0</v>
      </c>
      <c r="D125" s="1">
        <v>3.0</v>
      </c>
      <c r="E125" s="1">
        <v>31.0</v>
      </c>
      <c r="F125" s="1" t="s">
        <v>99</v>
      </c>
      <c r="G125" s="2">
        <f>50.46-21.77</f>
        <v>28.69</v>
      </c>
      <c r="H125" s="1">
        <v>2.022033E7</v>
      </c>
      <c r="I125" s="1">
        <v>1903.0</v>
      </c>
      <c r="J125" s="2">
        <f>47.9-21.74</f>
        <v>26.16</v>
      </c>
      <c r="K125" s="1">
        <v>2103.0</v>
      </c>
      <c r="L125" s="2">
        <f>47.7-21.74</f>
        <v>25.96</v>
      </c>
      <c r="M125" s="1">
        <v>2206.0</v>
      </c>
      <c r="N125" s="2">
        <f t="shared" si="2"/>
        <v>-0.2</v>
      </c>
    </row>
    <row r="126">
      <c r="A126" s="1">
        <v>1.0</v>
      </c>
      <c r="B126" s="1">
        <v>6.0</v>
      </c>
      <c r="C126" s="1">
        <v>2022.0</v>
      </c>
      <c r="D126" s="1">
        <v>3.0</v>
      </c>
      <c r="E126" s="1">
        <v>31.0</v>
      </c>
      <c r="F126" s="1" t="s">
        <v>106</v>
      </c>
      <c r="G126" s="2">
        <f>55.6-19.99</f>
        <v>35.61</v>
      </c>
      <c r="H126" s="1">
        <v>2.022033E7</v>
      </c>
      <c r="I126" s="1">
        <v>1903.0</v>
      </c>
      <c r="J126" s="2">
        <f>52.94-19.98</f>
        <v>32.96</v>
      </c>
      <c r="K126" s="1">
        <v>2102.0</v>
      </c>
      <c r="L126" s="2">
        <f>52.72-19.98</f>
        <v>32.74</v>
      </c>
      <c r="M126" s="1">
        <v>2205.0</v>
      </c>
      <c r="N126" s="2">
        <f t="shared" si="2"/>
        <v>-0.22</v>
      </c>
    </row>
    <row r="127">
      <c r="A127" s="1">
        <v>1.0</v>
      </c>
      <c r="B127" s="1">
        <v>6.0</v>
      </c>
      <c r="C127" s="1">
        <v>2022.0</v>
      </c>
      <c r="D127" s="1">
        <v>3.0</v>
      </c>
      <c r="E127" s="1">
        <v>31.0</v>
      </c>
      <c r="F127" s="1" t="s">
        <v>113</v>
      </c>
      <c r="G127" s="2">
        <f>54.52-21.47</f>
        <v>33.05</v>
      </c>
      <c r="H127" s="1">
        <v>2.022033E7</v>
      </c>
      <c r="I127" s="1">
        <v>1902.0</v>
      </c>
      <c r="J127" s="2">
        <f>52.04-21.45</f>
        <v>30.59</v>
      </c>
      <c r="K127" s="1">
        <v>2100.0</v>
      </c>
      <c r="L127" s="2">
        <f>51.82-21.45</f>
        <v>30.37</v>
      </c>
      <c r="M127" s="1">
        <v>2204.0</v>
      </c>
      <c r="N127" s="2">
        <f t="shared" si="2"/>
        <v>-0.22</v>
      </c>
    </row>
    <row r="128">
      <c r="A128" s="1">
        <v>1.0</v>
      </c>
      <c r="B128" s="1">
        <v>6.0</v>
      </c>
      <c r="C128" s="1">
        <v>2022.0</v>
      </c>
      <c r="D128" s="1">
        <v>3.0</v>
      </c>
      <c r="E128" s="1">
        <v>31.0</v>
      </c>
      <c r="F128" s="1" t="s">
        <v>118</v>
      </c>
      <c r="G128" s="2">
        <f>58.33-19.46</f>
        <v>38.87</v>
      </c>
      <c r="H128" s="1">
        <v>2.022033E7</v>
      </c>
      <c r="I128" s="1">
        <v>1905.0</v>
      </c>
      <c r="J128" s="2">
        <f>55.56-19.46</f>
        <v>36.1</v>
      </c>
      <c r="K128" s="1">
        <v>2059.0</v>
      </c>
      <c r="L128" s="2">
        <f>55.29-19.46</f>
        <v>35.83</v>
      </c>
      <c r="M128" s="1">
        <v>2201.0</v>
      </c>
      <c r="N128" s="2">
        <f t="shared" si="2"/>
        <v>-0.27</v>
      </c>
    </row>
    <row r="129">
      <c r="A129" s="1">
        <v>1.0</v>
      </c>
      <c r="B129" s="1">
        <v>6.0</v>
      </c>
      <c r="C129" s="1">
        <v>2022.0</v>
      </c>
      <c r="D129" s="1">
        <v>3.0</v>
      </c>
      <c r="E129" s="1">
        <v>31.0</v>
      </c>
      <c r="F129" s="1" t="s">
        <v>35</v>
      </c>
      <c r="G129" s="2">
        <f>61.13-19.53</f>
        <v>41.6</v>
      </c>
      <c r="H129" s="1">
        <v>2.022033E7</v>
      </c>
      <c r="I129" s="1">
        <v>1903.0</v>
      </c>
      <c r="J129" s="2">
        <f>55.32-19.57</f>
        <v>35.75</v>
      </c>
      <c r="K129" s="1">
        <v>2059.0</v>
      </c>
      <c r="L129" s="2">
        <f>54.1-19.57</f>
        <v>34.53</v>
      </c>
      <c r="M129" s="1">
        <v>2203.0</v>
      </c>
      <c r="N129" s="2">
        <f t="shared" si="2"/>
        <v>-1.22</v>
      </c>
    </row>
    <row r="130">
      <c r="A130" s="1">
        <v>1.0</v>
      </c>
      <c r="B130" s="1">
        <v>7.0</v>
      </c>
      <c r="C130" s="1">
        <v>2022.0</v>
      </c>
      <c r="D130" s="1">
        <v>4.0</v>
      </c>
      <c r="E130" s="1">
        <v>5.0</v>
      </c>
      <c r="F130" s="1" t="s">
        <v>203</v>
      </c>
      <c r="G130" s="2">
        <f>52.68-17.16</f>
        <v>35.52</v>
      </c>
      <c r="H130" s="1">
        <v>2.0220404E7</v>
      </c>
      <c r="I130" s="1">
        <v>1815.0</v>
      </c>
      <c r="J130" s="2">
        <f>49.16-17.02</f>
        <v>32.14</v>
      </c>
      <c r="K130" s="1">
        <v>2102.0</v>
      </c>
      <c r="L130" s="2">
        <f>49.07-17.02</f>
        <v>32.05</v>
      </c>
      <c r="M130" s="1">
        <v>2203.0</v>
      </c>
      <c r="N130" s="2">
        <f t="shared" si="2"/>
        <v>-0.09</v>
      </c>
    </row>
    <row r="131">
      <c r="A131" s="1">
        <v>1.0</v>
      </c>
      <c r="B131" s="1">
        <v>7.0</v>
      </c>
      <c r="C131" s="1">
        <v>2022.0</v>
      </c>
      <c r="D131" s="1">
        <v>4.0</v>
      </c>
      <c r="E131" s="1">
        <v>5.0</v>
      </c>
      <c r="F131" s="1" t="s">
        <v>276</v>
      </c>
      <c r="G131" s="2">
        <f>59.71-20.61</f>
        <v>39.1</v>
      </c>
      <c r="H131" s="1">
        <v>2.0220404E7</v>
      </c>
      <c r="I131" s="1">
        <v>1815.0</v>
      </c>
      <c r="J131" s="2">
        <f>55.98-20.73</f>
        <v>35.25</v>
      </c>
      <c r="K131" s="1">
        <v>2103.0</v>
      </c>
      <c r="L131" s="2">
        <f>55.78-20.73</f>
        <v>35.05</v>
      </c>
      <c r="M131" s="1">
        <v>2204.0</v>
      </c>
      <c r="N131" s="2">
        <f t="shared" si="2"/>
        <v>-0.2</v>
      </c>
    </row>
    <row r="132">
      <c r="A132" s="1">
        <v>1.0</v>
      </c>
      <c r="B132" s="1">
        <v>7.0</v>
      </c>
      <c r="C132" s="1">
        <v>2022.0</v>
      </c>
      <c r="D132" s="1">
        <v>4.0</v>
      </c>
      <c r="E132" s="1">
        <v>5.0</v>
      </c>
      <c r="F132" s="1" t="s">
        <v>213</v>
      </c>
      <c r="G132" s="2">
        <f>66.1-18.82</f>
        <v>47.28</v>
      </c>
      <c r="H132" s="1">
        <v>2.0220404E7</v>
      </c>
      <c r="I132" s="1">
        <v>1815.0</v>
      </c>
      <c r="J132" s="2">
        <f>60.83-18.89</f>
        <v>41.94</v>
      </c>
      <c r="K132" s="1">
        <v>2102.0</v>
      </c>
      <c r="L132" s="2">
        <f>60.42-18.89</f>
        <v>41.53</v>
      </c>
      <c r="M132" s="1">
        <v>2205.0</v>
      </c>
      <c r="N132" s="2">
        <f t="shared" si="2"/>
        <v>-0.41</v>
      </c>
    </row>
    <row r="133">
      <c r="A133" s="1">
        <v>1.0</v>
      </c>
      <c r="B133" s="1">
        <v>7.0</v>
      </c>
      <c r="C133" s="1">
        <v>2022.0</v>
      </c>
      <c r="D133" s="1">
        <v>4.0</v>
      </c>
      <c r="E133" s="1">
        <v>5.0</v>
      </c>
      <c r="F133" s="1" t="s">
        <v>219</v>
      </c>
      <c r="G133" s="2">
        <f>53.95-16.94</f>
        <v>37.01</v>
      </c>
      <c r="H133" s="1">
        <v>2.0220404E7</v>
      </c>
      <c r="I133" s="1">
        <v>1815.0</v>
      </c>
      <c r="J133" s="2">
        <f>50.47-17.05</f>
        <v>33.42</v>
      </c>
      <c r="K133" s="1">
        <v>2101.0</v>
      </c>
      <c r="L133" s="2">
        <f>50.31-17.05</f>
        <v>33.26</v>
      </c>
      <c r="M133" s="1">
        <v>2206.0</v>
      </c>
      <c r="N133" s="2">
        <f t="shared" si="2"/>
        <v>-0.16</v>
      </c>
    </row>
    <row r="134">
      <c r="A134" s="1">
        <v>1.0</v>
      </c>
      <c r="B134" s="1">
        <v>7.0</v>
      </c>
      <c r="C134" s="1">
        <v>2022.0</v>
      </c>
      <c r="D134" s="1">
        <v>4.0</v>
      </c>
      <c r="E134" s="1">
        <v>5.0</v>
      </c>
      <c r="F134" s="1" t="s">
        <v>225</v>
      </c>
      <c r="G134" s="2">
        <f>57.2-21.89</f>
        <v>35.31</v>
      </c>
      <c r="H134" s="1">
        <v>2.0220404E7</v>
      </c>
      <c r="I134" s="1">
        <v>1815.0</v>
      </c>
      <c r="J134" s="2">
        <f>53.61-21.98</f>
        <v>31.63</v>
      </c>
      <c r="K134" s="1">
        <v>2101.0</v>
      </c>
      <c r="L134" s="2">
        <f>53.28-21.98</f>
        <v>31.3</v>
      </c>
      <c r="M134" s="1">
        <v>2206.0</v>
      </c>
      <c r="N134" s="2">
        <f t="shared" si="2"/>
        <v>-0.33</v>
      </c>
    </row>
    <row r="135">
      <c r="A135" s="1">
        <v>1.0</v>
      </c>
      <c r="B135" s="1">
        <v>7.0</v>
      </c>
      <c r="C135" s="1">
        <v>2022.0</v>
      </c>
      <c r="D135" s="1">
        <v>4.0</v>
      </c>
      <c r="E135" s="1">
        <v>5.0</v>
      </c>
      <c r="F135" s="1" t="s">
        <v>232</v>
      </c>
      <c r="G135" s="2">
        <f>54.37-20.74</f>
        <v>33.63</v>
      </c>
      <c r="H135" s="1">
        <v>2.0220404E7</v>
      </c>
      <c r="I135" s="1">
        <v>1815.0</v>
      </c>
      <c r="J135" s="2">
        <f>51.3-20.82</f>
        <v>30.48</v>
      </c>
      <c r="K135" s="1">
        <v>2100.0</v>
      </c>
      <c r="L135" s="2">
        <f>51-20.82</f>
        <v>30.18</v>
      </c>
      <c r="M135" s="1">
        <v>2207.0</v>
      </c>
      <c r="N135" s="2">
        <f t="shared" si="2"/>
        <v>-0.3</v>
      </c>
    </row>
    <row r="136">
      <c r="A136" s="1">
        <v>1.0</v>
      </c>
      <c r="B136" s="1">
        <v>7.0</v>
      </c>
      <c r="C136" s="1">
        <v>2022.0</v>
      </c>
      <c r="D136" s="1">
        <v>4.0</v>
      </c>
      <c r="E136" s="1">
        <v>5.0</v>
      </c>
      <c r="F136" s="1" t="s">
        <v>242</v>
      </c>
      <c r="G136" s="2">
        <f>59.23-19.49</f>
        <v>39.74</v>
      </c>
      <c r="H136" s="1">
        <v>2.0220404E7</v>
      </c>
      <c r="I136" s="1">
        <v>1815.0</v>
      </c>
      <c r="J136" s="2">
        <f>56.56-20.3</f>
        <v>36.26</v>
      </c>
      <c r="K136" s="1">
        <v>2100.0</v>
      </c>
      <c r="L136" s="2">
        <f>56.15-20.3</f>
        <v>35.85</v>
      </c>
      <c r="M136" s="1">
        <v>2208.0</v>
      </c>
      <c r="N136" s="2">
        <f t="shared" si="2"/>
        <v>-0.41</v>
      </c>
    </row>
    <row r="137">
      <c r="A137" s="1">
        <v>1.0</v>
      </c>
      <c r="B137" s="1">
        <v>7.0</v>
      </c>
      <c r="C137" s="1">
        <v>2022.0</v>
      </c>
      <c r="D137" s="1">
        <v>4.0</v>
      </c>
      <c r="E137" s="1">
        <v>5.0</v>
      </c>
      <c r="F137" s="1" t="s">
        <v>247</v>
      </c>
      <c r="G137" s="2">
        <f>63.87-21.41</f>
        <v>42.46</v>
      </c>
      <c r="H137" s="1">
        <v>2.0220404E7</v>
      </c>
      <c r="I137" s="1">
        <v>1815.0</v>
      </c>
      <c r="J137" s="2">
        <f>60.08-21.42</f>
        <v>38.66</v>
      </c>
      <c r="K137" s="1">
        <v>2102.0</v>
      </c>
      <c r="L137" s="2">
        <f>59.85-21.42</f>
        <v>38.43</v>
      </c>
      <c r="M137" s="1">
        <v>2208.0</v>
      </c>
      <c r="N137" s="2">
        <f t="shared" si="2"/>
        <v>-0.23</v>
      </c>
    </row>
    <row r="138">
      <c r="A138" s="1">
        <v>1.0</v>
      </c>
      <c r="B138" s="1">
        <v>7.0</v>
      </c>
      <c r="C138" s="1">
        <v>2022.0</v>
      </c>
      <c r="D138" s="1">
        <v>4.0</v>
      </c>
      <c r="E138" s="1">
        <v>5.0</v>
      </c>
      <c r="F138" s="1" t="s">
        <v>252</v>
      </c>
      <c r="G138" s="2">
        <f>56.7-21.63</f>
        <v>35.07</v>
      </c>
      <c r="H138" s="1">
        <v>2.0220404E7</v>
      </c>
      <c r="I138" s="1">
        <v>1815.0</v>
      </c>
      <c r="J138" s="2">
        <f>53.17-21.81</f>
        <v>31.36</v>
      </c>
      <c r="K138" s="1">
        <v>2102.0</v>
      </c>
      <c r="L138" s="2">
        <f>52.93-21.81</f>
        <v>31.12</v>
      </c>
      <c r="M138" s="1">
        <v>2207.0</v>
      </c>
      <c r="N138" s="2">
        <f t="shared" si="2"/>
        <v>-0.24</v>
      </c>
    </row>
    <row r="139">
      <c r="A139" s="1">
        <v>1.0</v>
      </c>
      <c r="B139" s="1">
        <v>7.0</v>
      </c>
      <c r="C139" s="1">
        <v>2022.0</v>
      </c>
      <c r="D139" s="1">
        <v>4.0</v>
      </c>
      <c r="E139" s="1">
        <v>5.0</v>
      </c>
      <c r="F139" s="1" t="s">
        <v>257</v>
      </c>
      <c r="G139" s="2">
        <f>59.69-21.02</f>
        <v>38.67</v>
      </c>
      <c r="H139" s="1">
        <v>2.0220404E7</v>
      </c>
      <c r="I139" s="1">
        <v>1815.0</v>
      </c>
      <c r="J139" s="2">
        <f>52.88-21.07</f>
        <v>31.81</v>
      </c>
      <c r="K139" s="1">
        <v>2103.0</v>
      </c>
      <c r="L139" s="2">
        <f>52.54-21.07</f>
        <v>31.47</v>
      </c>
      <c r="M139" s="1">
        <v>2206.0</v>
      </c>
      <c r="N139" s="2">
        <f t="shared" si="2"/>
        <v>-0.34</v>
      </c>
    </row>
    <row r="140">
      <c r="A140" s="1">
        <v>1.0</v>
      </c>
      <c r="B140" s="1">
        <v>7.0</v>
      </c>
      <c r="C140" s="1">
        <v>2022.0</v>
      </c>
      <c r="D140" s="1">
        <v>4.0</v>
      </c>
      <c r="E140" s="1">
        <v>5.0</v>
      </c>
      <c r="F140" s="1" t="s">
        <v>264</v>
      </c>
      <c r="G140" s="2">
        <f>64.74-20.69</f>
        <v>44.05</v>
      </c>
      <c r="H140" s="1">
        <v>2.0220404E7</v>
      </c>
      <c r="I140" s="1">
        <v>1815.0</v>
      </c>
      <c r="J140" s="2">
        <f>60.34-20.74</f>
        <v>39.6</v>
      </c>
      <c r="K140" s="1">
        <v>2102.0</v>
      </c>
      <c r="L140" s="2">
        <f>60.02-20.74</f>
        <v>39.28</v>
      </c>
      <c r="M140" s="1">
        <v>2205.0</v>
      </c>
      <c r="N140" s="2">
        <f t="shared" si="2"/>
        <v>-0.32</v>
      </c>
    </row>
    <row r="141">
      <c r="A141" s="1">
        <v>1.0</v>
      </c>
      <c r="B141" s="1">
        <v>7.0</v>
      </c>
      <c r="C141" s="1">
        <v>2022.0</v>
      </c>
      <c r="D141" s="1">
        <v>4.0</v>
      </c>
      <c r="E141" s="1">
        <v>5.0</v>
      </c>
      <c r="F141" s="1" t="s">
        <v>271</v>
      </c>
      <c r="G141" s="2">
        <f>54.62-21.24</f>
        <v>33.38</v>
      </c>
      <c r="H141" s="1">
        <v>2.0220404E7</v>
      </c>
      <c r="I141" s="1">
        <v>1815.0</v>
      </c>
      <c r="J141" s="2">
        <f>51.46-21.33</f>
        <v>30.13</v>
      </c>
      <c r="K141" s="1">
        <v>2101.0</v>
      </c>
      <c r="L141" s="2">
        <f>51.26-21.33</f>
        <v>29.93</v>
      </c>
      <c r="M141" s="1">
        <v>2204.0</v>
      </c>
      <c r="N141" s="2">
        <f t="shared" si="2"/>
        <v>-0.2</v>
      </c>
    </row>
    <row r="142">
      <c r="A142" s="1">
        <v>1.0</v>
      </c>
      <c r="B142" s="1">
        <v>7.0</v>
      </c>
      <c r="C142" s="1">
        <v>2022.0</v>
      </c>
      <c r="D142" s="1">
        <v>4.0</v>
      </c>
      <c r="E142" s="1">
        <v>5.0</v>
      </c>
      <c r="F142" s="1" t="s">
        <v>197</v>
      </c>
      <c r="G142" s="2">
        <f>61.46-20.46</f>
        <v>41</v>
      </c>
      <c r="H142" s="1">
        <v>2.0220404E7</v>
      </c>
      <c r="I142" s="1">
        <v>1815.0</v>
      </c>
      <c r="J142" s="2">
        <f>57.27-20.44</f>
        <v>36.83</v>
      </c>
      <c r="K142" s="1">
        <v>2103.0</v>
      </c>
      <c r="L142" s="2">
        <f>57.37-20.44</f>
        <v>36.93</v>
      </c>
      <c r="M142" s="1">
        <v>2203.0</v>
      </c>
      <c r="N142" s="2">
        <f t="shared" si="2"/>
        <v>0.1</v>
      </c>
    </row>
    <row r="143">
      <c r="A143" s="1">
        <v>1.0</v>
      </c>
      <c r="B143" s="1">
        <v>8.0</v>
      </c>
      <c r="C143" s="1">
        <v>2022.0</v>
      </c>
      <c r="D143" s="1">
        <v>4.0</v>
      </c>
      <c r="E143" s="1">
        <v>7.0</v>
      </c>
      <c r="F143" s="1" t="s">
        <v>125</v>
      </c>
      <c r="G143" s="2">
        <f>59.58-21.3</f>
        <v>38.28</v>
      </c>
      <c r="H143" s="1">
        <v>2.0220406E7</v>
      </c>
      <c r="I143" s="1">
        <v>1811.0</v>
      </c>
      <c r="J143" s="2">
        <f>56.36-21.3</f>
        <v>35.06</v>
      </c>
      <c r="K143" s="1">
        <v>2100.0</v>
      </c>
      <c r="L143" s="2">
        <f>56.07-21.3</f>
        <v>34.77</v>
      </c>
      <c r="M143" s="1">
        <v>2203.0</v>
      </c>
      <c r="N143" s="2">
        <f t="shared" si="2"/>
        <v>-0.29</v>
      </c>
    </row>
    <row r="144">
      <c r="A144" s="1">
        <v>1.0</v>
      </c>
      <c r="B144" s="1">
        <v>8.0</v>
      </c>
      <c r="C144" s="1">
        <v>2022.0</v>
      </c>
      <c r="D144" s="1">
        <v>4.0</v>
      </c>
      <c r="E144" s="1">
        <v>7.0</v>
      </c>
      <c r="F144" s="1" t="s">
        <v>133</v>
      </c>
      <c r="G144" s="2">
        <f>55.95-22.05</f>
        <v>33.9</v>
      </c>
      <c r="H144" s="1">
        <v>2.0220406E7</v>
      </c>
      <c r="I144" s="1">
        <v>1808.0</v>
      </c>
      <c r="J144" s="2">
        <f>52.98-21.98</f>
        <v>31</v>
      </c>
      <c r="K144" s="1">
        <v>2101.0</v>
      </c>
      <c r="L144" s="2">
        <f>52.67-21.98</f>
        <v>30.69</v>
      </c>
      <c r="M144" s="1">
        <v>2206.0</v>
      </c>
      <c r="N144" s="2">
        <f t="shared" si="2"/>
        <v>-0.31</v>
      </c>
    </row>
    <row r="145">
      <c r="A145" s="1">
        <v>1.0</v>
      </c>
      <c r="B145" s="1">
        <v>8.0</v>
      </c>
      <c r="C145" s="1">
        <v>2022.0</v>
      </c>
      <c r="D145" s="1">
        <v>4.0</v>
      </c>
      <c r="E145" s="1">
        <v>7.0</v>
      </c>
      <c r="F145" s="1" t="s">
        <v>191</v>
      </c>
      <c r="G145" s="2">
        <f>57.06-20.29</f>
        <v>36.77</v>
      </c>
      <c r="H145" s="1">
        <v>2.0220406E7</v>
      </c>
      <c r="I145" s="1">
        <v>1809.0</v>
      </c>
      <c r="J145" s="2">
        <f>53.78-20.32</f>
        <v>33.46</v>
      </c>
      <c r="K145" s="1">
        <v>2012.0</v>
      </c>
      <c r="L145" s="2">
        <f>53.35-20.32</f>
        <v>33.03</v>
      </c>
      <c r="M145" s="1">
        <v>2207.0</v>
      </c>
      <c r="N145" s="2">
        <f t="shared" si="2"/>
        <v>-0.43</v>
      </c>
    </row>
    <row r="146">
      <c r="A146" s="1">
        <v>1.0</v>
      </c>
      <c r="B146" s="1">
        <v>8.0</v>
      </c>
      <c r="C146" s="1">
        <v>2022.0</v>
      </c>
      <c r="D146" s="1">
        <v>4.0</v>
      </c>
      <c r="E146" s="1">
        <v>7.0</v>
      </c>
      <c r="F146" s="1" t="s">
        <v>143</v>
      </c>
      <c r="G146" s="2">
        <f>50.62-20.28</f>
        <v>30.34</v>
      </c>
      <c r="H146" s="1">
        <v>2.0220406E7</v>
      </c>
      <c r="I146" s="1">
        <v>1810.0</v>
      </c>
      <c r="J146" s="2">
        <f>48.28-20.3</f>
        <v>27.98</v>
      </c>
      <c r="K146" s="1">
        <v>2103.0</v>
      </c>
      <c r="L146" s="2">
        <f>48.13-20.3</f>
        <v>27.83</v>
      </c>
      <c r="M146" s="1">
        <v>2208.0</v>
      </c>
      <c r="N146" s="2">
        <f t="shared" si="2"/>
        <v>-0.15</v>
      </c>
    </row>
    <row r="147">
      <c r="A147" s="1">
        <v>1.0</v>
      </c>
      <c r="B147" s="1">
        <v>8.0</v>
      </c>
      <c r="C147" s="1">
        <v>2022.0</v>
      </c>
      <c r="D147" s="1">
        <v>4.0</v>
      </c>
      <c r="E147" s="1">
        <v>7.0</v>
      </c>
      <c r="F147" s="1" t="s">
        <v>148</v>
      </c>
      <c r="G147" s="2">
        <f>57.32-20.07</f>
        <v>37.25</v>
      </c>
      <c r="H147" s="1">
        <v>2.0220406E7</v>
      </c>
      <c r="I147" s="1">
        <v>1809.0</v>
      </c>
      <c r="J147" s="2">
        <f>54.19-20.06</f>
        <v>34.13</v>
      </c>
      <c r="K147" s="1">
        <v>2013.0</v>
      </c>
      <c r="L147" s="2">
        <f>53.98-20.06</f>
        <v>33.92</v>
      </c>
      <c r="M147" s="1">
        <v>2211.0</v>
      </c>
      <c r="N147" s="2">
        <f t="shared" si="2"/>
        <v>-0.21</v>
      </c>
    </row>
    <row r="148">
      <c r="A148" s="1">
        <v>1.0</v>
      </c>
      <c r="B148" s="1">
        <v>8.0</v>
      </c>
      <c r="C148" s="1">
        <v>2022.0</v>
      </c>
      <c r="D148" s="1">
        <v>4.0</v>
      </c>
      <c r="E148" s="1">
        <v>7.0</v>
      </c>
      <c r="F148" s="1" t="s">
        <v>153</v>
      </c>
      <c r="G148" s="2">
        <f>55.26-21.15</f>
        <v>34.11</v>
      </c>
      <c r="H148" s="1">
        <v>2.0220406E7</v>
      </c>
      <c r="I148" s="1">
        <v>1811.0</v>
      </c>
      <c r="J148" s="2">
        <f>53.19-21.16</f>
        <v>32.03</v>
      </c>
      <c r="K148" s="1">
        <v>2015.0</v>
      </c>
      <c r="L148" s="2">
        <f>52.97-21.16</f>
        <v>31.81</v>
      </c>
      <c r="M148" s="1">
        <v>2212.0</v>
      </c>
      <c r="N148" s="2">
        <f t="shared" si="2"/>
        <v>-0.22</v>
      </c>
    </row>
    <row r="149">
      <c r="A149" s="1">
        <v>1.0</v>
      </c>
      <c r="B149" s="1">
        <v>8.0</v>
      </c>
      <c r="C149" s="1">
        <v>2022.0</v>
      </c>
      <c r="D149" s="1">
        <v>4.0</v>
      </c>
      <c r="E149" s="1">
        <v>7.0</v>
      </c>
      <c r="F149" s="1" t="s">
        <v>158</v>
      </c>
      <c r="G149" s="2">
        <f>52.64-19.87</f>
        <v>32.77</v>
      </c>
      <c r="H149" s="1">
        <v>2.0220406E7</v>
      </c>
      <c r="I149" s="1">
        <v>1808.0</v>
      </c>
      <c r="J149" s="2">
        <f>49.87-19.86</f>
        <v>30.01</v>
      </c>
      <c r="K149" s="1">
        <v>2105.0</v>
      </c>
      <c r="L149" s="2">
        <f>49.64-19.86</f>
        <v>29.78</v>
      </c>
      <c r="M149" s="1">
        <v>2213.0</v>
      </c>
      <c r="N149" s="2">
        <f t="shared" si="2"/>
        <v>-0.23</v>
      </c>
    </row>
    <row r="150">
      <c r="A150" s="1">
        <v>1.0</v>
      </c>
      <c r="B150" s="1">
        <v>8.0</v>
      </c>
      <c r="C150" s="1">
        <v>2022.0</v>
      </c>
      <c r="D150" s="1">
        <v>4.0</v>
      </c>
      <c r="E150" s="1">
        <v>7.0</v>
      </c>
      <c r="F150" s="1" t="s">
        <v>163</v>
      </c>
      <c r="G150" s="2">
        <f>73.53-40.61</f>
        <v>32.92</v>
      </c>
      <c r="H150" s="1">
        <v>2.0220406E7</v>
      </c>
      <c r="I150" s="1">
        <v>1809.0</v>
      </c>
      <c r="J150" s="2">
        <f>71.07-40.6</f>
        <v>30.47</v>
      </c>
      <c r="K150" s="1">
        <v>2104.0</v>
      </c>
      <c r="L150" s="2">
        <f>70.76-40.6</f>
        <v>30.16</v>
      </c>
      <c r="M150" s="1">
        <v>2215.0</v>
      </c>
      <c r="N150" s="2">
        <f t="shared" si="2"/>
        <v>-0.31</v>
      </c>
    </row>
    <row r="151">
      <c r="A151" s="1">
        <v>1.0</v>
      </c>
      <c r="B151" s="1">
        <v>8.0</v>
      </c>
      <c r="C151" s="1">
        <v>2022.0</v>
      </c>
      <c r="D151" s="1">
        <v>4.0</v>
      </c>
      <c r="E151" s="1">
        <v>7.0</v>
      </c>
      <c r="F151" s="1" t="s">
        <v>167</v>
      </c>
      <c r="G151" s="2">
        <f>55.32-28.64</f>
        <v>26.68</v>
      </c>
      <c r="H151" s="1">
        <v>2.0220406E7</v>
      </c>
      <c r="I151" s="1">
        <v>1811.0</v>
      </c>
      <c r="J151" s="2">
        <f>52.47-28.65</f>
        <v>23.82</v>
      </c>
      <c r="K151" s="1">
        <v>2104.0</v>
      </c>
      <c r="L151" s="2">
        <f>52.28-28.65</f>
        <v>23.63</v>
      </c>
      <c r="M151" s="1">
        <v>2212.0</v>
      </c>
      <c r="N151" s="2">
        <f t="shared" si="2"/>
        <v>-0.19</v>
      </c>
    </row>
    <row r="152">
      <c r="A152" s="1">
        <v>1.0</v>
      </c>
      <c r="B152" s="1">
        <v>8.0</v>
      </c>
      <c r="C152" s="1">
        <v>2022.0</v>
      </c>
      <c r="D152" s="1">
        <v>4.0</v>
      </c>
      <c r="E152" s="1">
        <v>7.0</v>
      </c>
      <c r="F152" s="1" t="s">
        <v>172</v>
      </c>
      <c r="G152" s="2">
        <f>67.55-40.07</f>
        <v>27.48</v>
      </c>
      <c r="H152" s="1">
        <v>2.0220406E7</v>
      </c>
      <c r="I152" s="1">
        <v>1810.0</v>
      </c>
      <c r="J152" s="2">
        <f>63.75-40.03</f>
        <v>23.72</v>
      </c>
      <c r="K152" s="1">
        <v>2103.0</v>
      </c>
      <c r="L152" s="2">
        <f>63.49-40.03</f>
        <v>23.46</v>
      </c>
      <c r="M152" s="1">
        <v>2211.0</v>
      </c>
      <c r="N152" s="2">
        <f t="shared" si="2"/>
        <v>-0.26</v>
      </c>
    </row>
    <row r="153">
      <c r="A153" s="1">
        <v>1.0</v>
      </c>
      <c r="B153" s="1">
        <v>8.0</v>
      </c>
      <c r="C153" s="1">
        <v>2022.0</v>
      </c>
      <c r="D153" s="1">
        <v>4.0</v>
      </c>
      <c r="E153" s="1">
        <v>7.0</v>
      </c>
      <c r="F153" s="1" t="s">
        <v>178</v>
      </c>
      <c r="G153" s="2">
        <f>58.15-21.54</f>
        <v>36.61</v>
      </c>
      <c r="H153" s="1">
        <v>2.0220406E7</v>
      </c>
      <c r="I153" s="1">
        <v>1810.0</v>
      </c>
      <c r="J153" s="2">
        <f>52.74-21.51</f>
        <v>31.23</v>
      </c>
      <c r="K153" s="1">
        <v>2102.0</v>
      </c>
      <c r="L153" s="2">
        <f>52.51-21.51</f>
        <v>31</v>
      </c>
      <c r="M153" s="1">
        <v>2210.0</v>
      </c>
      <c r="N153" s="2">
        <f t="shared" si="2"/>
        <v>-0.23</v>
      </c>
    </row>
    <row r="154">
      <c r="A154" s="1">
        <v>1.0</v>
      </c>
      <c r="B154" s="1">
        <v>8.0</v>
      </c>
      <c r="C154" s="1">
        <v>2022.0</v>
      </c>
      <c r="D154" s="1">
        <v>4.0</v>
      </c>
      <c r="E154" s="1">
        <v>7.0</v>
      </c>
      <c r="F154" s="1" t="s">
        <v>183</v>
      </c>
      <c r="G154" s="2">
        <f>50.85-19.86</f>
        <v>30.99</v>
      </c>
      <c r="H154" s="1">
        <v>2.0220406E7</v>
      </c>
      <c r="I154" s="1">
        <v>1810.0</v>
      </c>
      <c r="J154" s="2">
        <f>47.17-19.88</f>
        <v>27.29</v>
      </c>
      <c r="K154" s="1">
        <v>2101.0</v>
      </c>
      <c r="L154" s="2">
        <f>47.05-19.88</f>
        <v>27.17</v>
      </c>
      <c r="M154" s="1">
        <v>2207.0</v>
      </c>
      <c r="N154" s="2">
        <f t="shared" si="2"/>
        <v>-0.12</v>
      </c>
    </row>
    <row r="155">
      <c r="A155" s="1">
        <v>1.0</v>
      </c>
      <c r="B155" s="1">
        <v>8.0</v>
      </c>
      <c r="C155" s="1">
        <v>2022.0</v>
      </c>
      <c r="D155" s="1">
        <v>4.0</v>
      </c>
      <c r="E155" s="1">
        <v>7.0</v>
      </c>
      <c r="F155" s="1" t="s">
        <v>46</v>
      </c>
      <c r="G155" s="2">
        <f>80.95-34.92</f>
        <v>46.03</v>
      </c>
      <c r="H155" s="1">
        <v>2.0220406E7</v>
      </c>
      <c r="I155" s="1">
        <v>1813.0</v>
      </c>
      <c r="J155" s="2">
        <f>77.01-34.94</f>
        <v>42.07</v>
      </c>
      <c r="K155" s="1">
        <v>2100.0</v>
      </c>
      <c r="L155" s="2">
        <f>58.93-17.08</f>
        <v>41.85</v>
      </c>
      <c r="M155" s="1">
        <v>2205.0</v>
      </c>
      <c r="N155" s="2">
        <f t="shared" si="2"/>
        <v>-0.22</v>
      </c>
    </row>
    <row r="156">
      <c r="A156" s="1">
        <v>1.0</v>
      </c>
      <c r="B156" s="1">
        <v>8.0</v>
      </c>
      <c r="C156" s="1">
        <v>2022.0</v>
      </c>
      <c r="D156" s="1">
        <v>4.0</v>
      </c>
      <c r="E156" s="1">
        <v>7.0</v>
      </c>
      <c r="F156" s="1" t="s">
        <v>67</v>
      </c>
      <c r="G156" s="2">
        <f>56.86-20.37</f>
        <v>36.49</v>
      </c>
      <c r="H156" s="1">
        <v>2.0220406E7</v>
      </c>
      <c r="I156" s="1">
        <v>1913.0</v>
      </c>
      <c r="J156" s="2">
        <f>53.68-21.38</f>
        <v>32.3</v>
      </c>
      <c r="K156" s="1">
        <v>2100.0</v>
      </c>
      <c r="L156" s="2">
        <f>53.5-21.38</f>
        <v>32.12</v>
      </c>
      <c r="M156" s="1">
        <v>2204.0</v>
      </c>
      <c r="N156" s="2">
        <f t="shared" si="2"/>
        <v>-0.18</v>
      </c>
    </row>
    <row r="157">
      <c r="A157" s="1">
        <v>1.0</v>
      </c>
      <c r="B157" s="1">
        <v>8.0</v>
      </c>
      <c r="C157" s="1">
        <v>2022.0</v>
      </c>
      <c r="D157" s="1">
        <v>4.0</v>
      </c>
      <c r="E157" s="1">
        <v>7.0</v>
      </c>
      <c r="F157" s="1" t="s">
        <v>26</v>
      </c>
      <c r="G157" s="2">
        <f>55.94-19.41</f>
        <v>36.53</v>
      </c>
      <c r="H157" s="1">
        <v>2.0220406E7</v>
      </c>
      <c r="I157" s="1">
        <v>1914.0</v>
      </c>
      <c r="J157" s="2">
        <f>49.6-16.42</f>
        <v>33.18</v>
      </c>
      <c r="K157" s="1">
        <v>2101.0</v>
      </c>
      <c r="L157" s="2">
        <f>49.46-16.42</f>
        <v>33.04</v>
      </c>
      <c r="M157" s="1">
        <v>2205.0</v>
      </c>
      <c r="N157" s="2">
        <f t="shared" si="2"/>
        <v>-0.14</v>
      </c>
    </row>
    <row r="158">
      <c r="A158" s="1">
        <v>1.0</v>
      </c>
      <c r="B158" s="1">
        <v>8.0</v>
      </c>
      <c r="C158" s="1">
        <v>2022.0</v>
      </c>
      <c r="D158" s="1">
        <v>4.0</v>
      </c>
      <c r="E158" s="1">
        <v>7.0</v>
      </c>
      <c r="F158" s="1" t="s">
        <v>40</v>
      </c>
      <c r="G158" s="2">
        <f>54.45-20.3</f>
        <v>34.15</v>
      </c>
      <c r="H158" s="1">
        <v>2.0220406E7</v>
      </c>
      <c r="I158" s="1">
        <v>1912.0</v>
      </c>
      <c r="J158" s="2">
        <f>52.02-20.14</f>
        <v>31.88</v>
      </c>
      <c r="K158" s="1">
        <v>2101.0</v>
      </c>
      <c r="L158" s="2">
        <f>51.93-20.14</f>
        <v>31.79</v>
      </c>
      <c r="M158" s="1">
        <v>2206.0</v>
      </c>
      <c r="N158" s="2">
        <f t="shared" si="2"/>
        <v>-0.09</v>
      </c>
    </row>
    <row r="159">
      <c r="A159" s="1">
        <v>1.0</v>
      </c>
      <c r="B159" s="1">
        <v>8.0</v>
      </c>
      <c r="C159" s="1">
        <v>2022.0</v>
      </c>
      <c r="D159" s="1">
        <v>4.0</v>
      </c>
      <c r="E159" s="1">
        <v>7.0</v>
      </c>
      <c r="F159" s="1" t="s">
        <v>51</v>
      </c>
      <c r="G159" s="2">
        <f>52.01-20.58</f>
        <v>31.43</v>
      </c>
      <c r="H159" s="1">
        <v>2.0220406E7</v>
      </c>
      <c r="I159" s="1">
        <v>1913.0</v>
      </c>
      <c r="J159" s="2">
        <f>49.92-20.58</f>
        <v>29.34</v>
      </c>
      <c r="K159" s="1">
        <v>2102.0</v>
      </c>
      <c r="L159" s="2">
        <f>49.64-20.58</f>
        <v>29.06</v>
      </c>
      <c r="M159" s="1">
        <v>2208.0</v>
      </c>
      <c r="N159" s="2">
        <f t="shared" si="2"/>
        <v>-0.28</v>
      </c>
    </row>
    <row r="160">
      <c r="A160" s="1">
        <v>1.0</v>
      </c>
      <c r="B160" s="1">
        <v>8.0</v>
      </c>
      <c r="C160" s="1">
        <v>2022.0</v>
      </c>
      <c r="D160" s="1">
        <v>4.0</v>
      </c>
      <c r="E160" s="1">
        <v>7.0</v>
      </c>
      <c r="F160" s="1" t="s">
        <v>61</v>
      </c>
      <c r="G160" s="2">
        <f>56.04-20.59</f>
        <v>35.45</v>
      </c>
      <c r="H160" s="1">
        <v>2.0220406E7</v>
      </c>
      <c r="I160" s="1">
        <v>1914.0</v>
      </c>
      <c r="J160" s="2">
        <f>53.18-20.61</f>
        <v>32.57</v>
      </c>
      <c r="K160" s="1">
        <v>2103.0</v>
      </c>
      <c r="L160" s="2">
        <f>53.01-20.61</f>
        <v>32.4</v>
      </c>
      <c r="M160" s="1">
        <v>2209.0</v>
      </c>
      <c r="N160" s="2">
        <f t="shared" si="2"/>
        <v>-0.17</v>
      </c>
    </row>
    <row r="161">
      <c r="A161" s="1">
        <v>1.0</v>
      </c>
      <c r="B161" s="1">
        <v>8.0</v>
      </c>
      <c r="C161" s="1">
        <v>2022.0</v>
      </c>
      <c r="D161" s="1">
        <v>4.0</v>
      </c>
      <c r="E161" s="1">
        <v>7.0</v>
      </c>
      <c r="F161" s="1" t="s">
        <v>74</v>
      </c>
      <c r="G161" s="2">
        <f>60.75-19.65</f>
        <v>41.1</v>
      </c>
      <c r="H161" s="1">
        <v>2.0220406E7</v>
      </c>
      <c r="I161" s="1">
        <v>1913.0</v>
      </c>
      <c r="J161" s="2">
        <f>58.41-19.63</f>
        <v>38.78</v>
      </c>
      <c r="K161" s="1">
        <v>2104.0</v>
      </c>
      <c r="O161" s="1" t="s">
        <v>2348</v>
      </c>
    </row>
    <row r="162">
      <c r="A162" s="1">
        <v>1.0</v>
      </c>
      <c r="B162" s="1">
        <v>8.0</v>
      </c>
      <c r="C162" s="1">
        <v>2022.0</v>
      </c>
      <c r="D162" s="1">
        <v>4.0</v>
      </c>
      <c r="E162" s="1">
        <v>7.0</v>
      </c>
      <c r="F162" s="1" t="s">
        <v>2324</v>
      </c>
      <c r="G162" s="2">
        <f>59.35-20.85</f>
        <v>38.5</v>
      </c>
      <c r="H162" s="1">
        <v>2.0220406E7</v>
      </c>
      <c r="I162" s="1">
        <v>1912.0</v>
      </c>
      <c r="J162" s="2">
        <f>54.65-20.85</f>
        <v>33.8</v>
      </c>
      <c r="K162" s="1">
        <v>2105.0</v>
      </c>
      <c r="L162" s="2">
        <f>54.48-20.85</f>
        <v>33.63</v>
      </c>
      <c r="M162" s="1">
        <v>2211.0</v>
      </c>
      <c r="N162" s="2">
        <f t="shared" ref="N162:N214" si="3">L162-J162</f>
        <v>-0.17</v>
      </c>
    </row>
    <row r="163">
      <c r="A163" s="1">
        <v>1.0</v>
      </c>
      <c r="B163" s="1">
        <v>8.0</v>
      </c>
      <c r="C163" s="1">
        <v>2022.0</v>
      </c>
      <c r="D163" s="1">
        <v>4.0</v>
      </c>
      <c r="E163" s="1">
        <v>7.0</v>
      </c>
      <c r="F163" s="1" t="s">
        <v>83</v>
      </c>
      <c r="G163" s="2">
        <f>58.88-19.86</f>
        <v>39.02</v>
      </c>
      <c r="H163" s="1">
        <v>2.0220406E7</v>
      </c>
      <c r="I163" s="1">
        <v>1911.0</v>
      </c>
      <c r="J163" s="2">
        <f>55.93-19.88</f>
        <v>36.05</v>
      </c>
      <c r="K163" s="1">
        <v>2105.0</v>
      </c>
      <c r="L163" s="2">
        <f>55.76-19.88</f>
        <v>35.88</v>
      </c>
      <c r="M163" s="1">
        <v>2214.0</v>
      </c>
      <c r="N163" s="2">
        <f t="shared" si="3"/>
        <v>-0.17</v>
      </c>
    </row>
    <row r="164">
      <c r="A164" s="1">
        <v>1.0</v>
      </c>
      <c r="B164" s="1">
        <v>8.0</v>
      </c>
      <c r="C164" s="1">
        <v>2022.0</v>
      </c>
      <c r="D164" s="1">
        <v>4.0</v>
      </c>
      <c r="E164" s="1">
        <v>7.0</v>
      </c>
      <c r="F164" s="1" t="s">
        <v>87</v>
      </c>
      <c r="G164" s="2">
        <f>60.93-20.51</f>
        <v>40.42</v>
      </c>
      <c r="H164" s="1">
        <v>2.0220406E7</v>
      </c>
      <c r="I164" s="1">
        <v>1912.0</v>
      </c>
      <c r="J164" s="2">
        <f>57.93-20.5</f>
        <v>37.43</v>
      </c>
      <c r="K164" s="1">
        <v>2104.0</v>
      </c>
      <c r="L164" s="2">
        <f>57.72-20.5</f>
        <v>37.22</v>
      </c>
      <c r="M164" s="1">
        <v>2214.0</v>
      </c>
      <c r="N164" s="2">
        <f t="shared" si="3"/>
        <v>-0.21</v>
      </c>
    </row>
    <row r="165">
      <c r="A165" s="1">
        <v>1.0</v>
      </c>
      <c r="B165" s="1">
        <v>8.0</v>
      </c>
      <c r="C165" s="1">
        <v>2022.0</v>
      </c>
      <c r="D165" s="1">
        <v>4.0</v>
      </c>
      <c r="E165" s="1">
        <v>7.0</v>
      </c>
      <c r="F165" s="1" t="s">
        <v>92</v>
      </c>
      <c r="G165" s="2">
        <f>60.89-20.35</f>
        <v>40.54</v>
      </c>
      <c r="H165" s="1">
        <v>2.0220406E7</v>
      </c>
      <c r="I165" s="1">
        <v>1909.0</v>
      </c>
      <c r="J165" s="2">
        <f>57.13-19.4</f>
        <v>37.73</v>
      </c>
      <c r="K165" s="1">
        <v>2104.0</v>
      </c>
      <c r="L165" s="2">
        <f>56.76-19.4</f>
        <v>37.36</v>
      </c>
      <c r="M165" s="1">
        <v>2213.0</v>
      </c>
      <c r="N165" s="2">
        <f t="shared" si="3"/>
        <v>-0.37</v>
      </c>
    </row>
    <row r="166">
      <c r="A166" s="1">
        <v>1.0</v>
      </c>
      <c r="B166" s="1">
        <v>8.0</v>
      </c>
      <c r="C166" s="1">
        <v>2022.0</v>
      </c>
      <c r="D166" s="1">
        <v>4.0</v>
      </c>
      <c r="E166" s="1">
        <v>7.0</v>
      </c>
      <c r="F166" s="1" t="s">
        <v>99</v>
      </c>
      <c r="G166" s="2">
        <f>49.09-20.52</f>
        <v>28.57</v>
      </c>
      <c r="H166" s="1">
        <v>2.0220406E7</v>
      </c>
      <c r="I166" s="1">
        <v>1912.0</v>
      </c>
      <c r="J166" s="2">
        <f>46.91-20.54</f>
        <v>26.37</v>
      </c>
      <c r="K166" s="1">
        <v>2103.0</v>
      </c>
      <c r="L166" s="2">
        <f>46.77-20.54</f>
        <v>26.23</v>
      </c>
      <c r="M166" s="1">
        <v>2210.0</v>
      </c>
      <c r="N166" s="2">
        <f t="shared" si="3"/>
        <v>-0.14</v>
      </c>
    </row>
    <row r="167">
      <c r="A167" s="1">
        <v>1.0</v>
      </c>
      <c r="B167" s="1">
        <v>8.0</v>
      </c>
      <c r="C167" s="1">
        <v>2022.0</v>
      </c>
      <c r="D167" s="1">
        <v>4.0</v>
      </c>
      <c r="E167" s="1">
        <v>7.0</v>
      </c>
      <c r="F167" s="1" t="s">
        <v>106</v>
      </c>
      <c r="G167" s="2">
        <f>56.14-20.31</f>
        <v>35.83</v>
      </c>
      <c r="H167" s="1">
        <v>2.0220406E7</v>
      </c>
      <c r="I167" s="1">
        <v>1913.0</v>
      </c>
      <c r="J167" s="2">
        <f>53.55-20.3</f>
        <v>33.25</v>
      </c>
      <c r="K167" s="1">
        <v>2102.0</v>
      </c>
      <c r="L167" s="2">
        <f>53.34-20.3</f>
        <v>33.04</v>
      </c>
      <c r="M167" s="1">
        <v>2209.0</v>
      </c>
      <c r="N167" s="2">
        <f t="shared" si="3"/>
        <v>-0.21</v>
      </c>
    </row>
    <row r="168">
      <c r="A168" s="1">
        <v>1.0</v>
      </c>
      <c r="B168" s="1">
        <v>8.0</v>
      </c>
      <c r="C168" s="1">
        <v>2022.0</v>
      </c>
      <c r="D168" s="1">
        <v>4.0</v>
      </c>
      <c r="E168" s="1">
        <v>7.0</v>
      </c>
      <c r="F168" s="1" t="s">
        <v>113</v>
      </c>
      <c r="G168" s="2">
        <f>52.3-20.61</f>
        <v>31.69</v>
      </c>
      <c r="H168" s="1">
        <v>2.0220406E7</v>
      </c>
      <c r="I168" s="1">
        <v>1911.0</v>
      </c>
      <c r="J168" s="2">
        <f>51.81-20.64</f>
        <v>31.17</v>
      </c>
      <c r="K168" s="1">
        <v>2101.0</v>
      </c>
      <c r="L168" s="2">
        <f>51.65-20.61</f>
        <v>31.04</v>
      </c>
      <c r="M168" s="1">
        <v>2208.0</v>
      </c>
      <c r="N168" s="2">
        <f t="shared" si="3"/>
        <v>-0.13</v>
      </c>
    </row>
    <row r="169">
      <c r="A169" s="1">
        <v>1.0</v>
      </c>
      <c r="B169" s="1">
        <v>8.0</v>
      </c>
      <c r="C169" s="1">
        <v>2022.0</v>
      </c>
      <c r="D169" s="1">
        <v>4.0</v>
      </c>
      <c r="E169" s="1">
        <v>7.0</v>
      </c>
      <c r="F169" s="1" t="s">
        <v>118</v>
      </c>
      <c r="G169" s="2">
        <f>56.09-17.34</f>
        <v>38.75</v>
      </c>
      <c r="H169" s="1">
        <v>2.0220406E7</v>
      </c>
      <c r="I169" s="1">
        <v>1912.0</v>
      </c>
      <c r="J169" s="2">
        <f>52.95-16.73</f>
        <v>36.22</v>
      </c>
      <c r="K169" s="1">
        <v>2101.0</v>
      </c>
      <c r="L169" s="2">
        <f>52.69-16.73</f>
        <v>35.96</v>
      </c>
      <c r="M169" s="1">
        <v>2202.0</v>
      </c>
      <c r="N169" s="2">
        <f t="shared" si="3"/>
        <v>-0.26</v>
      </c>
    </row>
    <row r="170">
      <c r="A170" s="1">
        <v>1.0</v>
      </c>
      <c r="B170" s="1">
        <v>8.0</v>
      </c>
      <c r="C170" s="1">
        <v>2022.0</v>
      </c>
      <c r="D170" s="1">
        <v>4.0</v>
      </c>
      <c r="E170" s="1">
        <v>7.0</v>
      </c>
      <c r="F170" s="1" t="s">
        <v>35</v>
      </c>
      <c r="G170" s="2">
        <f>51.31-17.48</f>
        <v>33.83</v>
      </c>
      <c r="H170" s="1">
        <v>2.0220406E7</v>
      </c>
      <c r="I170" s="1">
        <v>1911.0</v>
      </c>
      <c r="J170" s="2">
        <f>48.95-17.08</f>
        <v>31.87</v>
      </c>
      <c r="K170" s="1">
        <v>2101.0</v>
      </c>
      <c r="L170" s="2">
        <f>66.53-34.94</f>
        <v>31.59</v>
      </c>
      <c r="M170" s="1">
        <v>2203.0</v>
      </c>
      <c r="N170" s="2">
        <f t="shared" si="3"/>
        <v>-0.28</v>
      </c>
    </row>
    <row r="171">
      <c r="A171" s="1">
        <v>1.0</v>
      </c>
      <c r="B171" s="1">
        <v>9.0</v>
      </c>
      <c r="C171" s="1">
        <v>2022.0</v>
      </c>
      <c r="D171" s="1">
        <v>4.0</v>
      </c>
      <c r="E171" s="1">
        <v>12.0</v>
      </c>
      <c r="F171" s="1" t="s">
        <v>203</v>
      </c>
      <c r="G171" s="2">
        <f>52.19-21.34</f>
        <v>30.85</v>
      </c>
      <c r="H171" s="1">
        <v>2.0220411E7</v>
      </c>
      <c r="I171" s="1">
        <v>1840.0</v>
      </c>
      <c r="J171" s="2">
        <f>57.21-21.52</f>
        <v>35.69</v>
      </c>
      <c r="K171" s="1">
        <v>2105.0</v>
      </c>
      <c r="L171" s="2">
        <f>56.88-21.52</f>
        <v>35.36</v>
      </c>
      <c r="M171" s="1">
        <v>2206.0</v>
      </c>
      <c r="N171" s="2">
        <f t="shared" si="3"/>
        <v>-0.33</v>
      </c>
      <c r="O171" s="1" t="s">
        <v>2349</v>
      </c>
    </row>
    <row r="172">
      <c r="A172" s="1">
        <v>1.0</v>
      </c>
      <c r="B172" s="1">
        <v>9.0</v>
      </c>
      <c r="C172" s="1">
        <v>2022.0</v>
      </c>
      <c r="D172" s="1">
        <v>4.0</v>
      </c>
      <c r="E172" s="1">
        <v>12.0</v>
      </c>
      <c r="F172" s="1" t="s">
        <v>276</v>
      </c>
      <c r="G172" s="2">
        <f>60.27-21.11</f>
        <v>39.16</v>
      </c>
      <c r="H172" s="1">
        <v>2.0220411E7</v>
      </c>
      <c r="I172" s="1">
        <v>1840.0</v>
      </c>
      <c r="J172" s="2">
        <f>49.22-21.16</f>
        <v>28.06</v>
      </c>
      <c r="K172" s="1">
        <v>2106.0</v>
      </c>
      <c r="L172" s="2">
        <f>49.08-21.16</f>
        <v>27.92</v>
      </c>
      <c r="M172" s="1">
        <v>2204.0</v>
      </c>
      <c r="N172" s="2">
        <f t="shared" si="3"/>
        <v>-0.14</v>
      </c>
      <c r="O172" s="1" t="s">
        <v>2350</v>
      </c>
    </row>
    <row r="173">
      <c r="A173" s="1">
        <v>1.0</v>
      </c>
      <c r="B173" s="1">
        <v>9.0</v>
      </c>
      <c r="C173" s="1">
        <v>2022.0</v>
      </c>
      <c r="D173" s="1">
        <v>4.0</v>
      </c>
      <c r="E173" s="1">
        <v>12.0</v>
      </c>
      <c r="F173" s="1" t="s">
        <v>213</v>
      </c>
      <c r="G173" s="2">
        <f>64.87-21.2</f>
        <v>43.67</v>
      </c>
      <c r="H173" s="1">
        <v>2.0220411E7</v>
      </c>
      <c r="I173" s="1">
        <v>1840.0</v>
      </c>
      <c r="J173" s="2">
        <f>61.48-21.18</f>
        <v>40.3</v>
      </c>
      <c r="K173" s="1">
        <v>2104.0</v>
      </c>
      <c r="L173" s="2">
        <f>67.25-21.84</f>
        <v>45.41</v>
      </c>
      <c r="M173" s="1">
        <v>2206.0</v>
      </c>
      <c r="N173" s="2">
        <f t="shared" si="3"/>
        <v>5.11</v>
      </c>
    </row>
    <row r="174">
      <c r="A174" s="1">
        <v>1.0</v>
      </c>
      <c r="B174" s="1">
        <v>9.0</v>
      </c>
      <c r="C174" s="1">
        <v>2022.0</v>
      </c>
      <c r="D174" s="1">
        <v>4.0</v>
      </c>
      <c r="E174" s="1">
        <v>12.0</v>
      </c>
      <c r="F174" s="1" t="s">
        <v>219</v>
      </c>
      <c r="G174" s="2">
        <f>53.59-20.96</f>
        <v>32.63</v>
      </c>
      <c r="H174" s="1">
        <v>2.0220411E7</v>
      </c>
      <c r="I174" s="1">
        <v>1840.0</v>
      </c>
      <c r="J174" s="2">
        <f>51.5-20.95</f>
        <v>30.55</v>
      </c>
      <c r="K174" s="1">
        <v>2104.0</v>
      </c>
      <c r="L174" s="2">
        <f>51.4-20.95</f>
        <v>30.45</v>
      </c>
      <c r="M174" s="1">
        <v>2207.0</v>
      </c>
      <c r="N174" s="2">
        <f t="shared" si="3"/>
        <v>-0.1</v>
      </c>
    </row>
    <row r="175">
      <c r="A175" s="1">
        <v>1.0</v>
      </c>
      <c r="B175" s="1">
        <v>9.0</v>
      </c>
      <c r="C175" s="1">
        <v>2022.0</v>
      </c>
      <c r="D175" s="1">
        <v>4.0</v>
      </c>
      <c r="E175" s="1">
        <v>12.0</v>
      </c>
      <c r="F175" s="1" t="s">
        <v>225</v>
      </c>
      <c r="G175" s="2">
        <f>51.56-20.48</f>
        <v>31.08</v>
      </c>
      <c r="H175" s="1">
        <v>2.0220411E7</v>
      </c>
      <c r="I175" s="1">
        <v>1840.0</v>
      </c>
      <c r="J175" s="2">
        <f>49.23-20.45</f>
        <v>28.78</v>
      </c>
      <c r="K175" s="1">
        <v>2105.0</v>
      </c>
      <c r="L175" s="2">
        <f>49.05-20.45</f>
        <v>28.6</v>
      </c>
      <c r="M175" s="1">
        <v>2208.0</v>
      </c>
      <c r="N175" s="2">
        <f t="shared" si="3"/>
        <v>-0.18</v>
      </c>
    </row>
    <row r="176">
      <c r="A176" s="1">
        <v>1.0</v>
      </c>
      <c r="B176" s="1">
        <v>9.0</v>
      </c>
      <c r="C176" s="1">
        <v>2022.0</v>
      </c>
      <c r="D176" s="1">
        <v>4.0</v>
      </c>
      <c r="E176" s="1">
        <v>12.0</v>
      </c>
      <c r="F176" s="1" t="s">
        <v>232</v>
      </c>
      <c r="G176" s="2">
        <f>52.54-20.61</f>
        <v>31.93</v>
      </c>
      <c r="H176" s="1">
        <v>2.0220411E7</v>
      </c>
      <c r="I176" s="1">
        <v>1840.0</v>
      </c>
      <c r="J176" s="2">
        <f>49.72-20.62</f>
        <v>29.1</v>
      </c>
      <c r="K176" s="1">
        <v>2104.0</v>
      </c>
      <c r="L176" s="1">
        <f>49.54-20.62</f>
        <v>28.92</v>
      </c>
      <c r="M176" s="1">
        <v>2208.0</v>
      </c>
      <c r="N176" s="2">
        <f t="shared" si="3"/>
        <v>-0.18</v>
      </c>
    </row>
    <row r="177">
      <c r="A177" s="1">
        <v>1.0</v>
      </c>
      <c r="B177" s="1">
        <v>9.0</v>
      </c>
      <c r="C177" s="1">
        <v>2022.0</v>
      </c>
      <c r="D177" s="1">
        <v>4.0</v>
      </c>
      <c r="E177" s="1">
        <v>12.0</v>
      </c>
      <c r="F177" s="1" t="s">
        <v>242</v>
      </c>
      <c r="G177" s="2">
        <f>61.72-20.58</f>
        <v>41.14</v>
      </c>
      <c r="H177" s="1">
        <v>2.0220411E7</v>
      </c>
      <c r="I177" s="1">
        <v>1840.0</v>
      </c>
      <c r="J177" s="2">
        <f>58.55-20.42</f>
        <v>38.13</v>
      </c>
      <c r="L177" s="2">
        <f>58.26-20.42</f>
        <v>37.84</v>
      </c>
      <c r="N177" s="2">
        <f t="shared" si="3"/>
        <v>-0.29</v>
      </c>
    </row>
    <row r="178">
      <c r="A178" s="1">
        <v>1.0</v>
      </c>
      <c r="B178" s="1">
        <v>9.0</v>
      </c>
      <c r="C178" s="1">
        <v>2022.0</v>
      </c>
      <c r="D178" s="1">
        <v>4.0</v>
      </c>
      <c r="E178" s="1">
        <v>12.0</v>
      </c>
      <c r="F178" s="1" t="s">
        <v>247</v>
      </c>
      <c r="G178" s="2">
        <f>63.32-21.14</f>
        <v>42.18</v>
      </c>
      <c r="H178" s="1">
        <v>2.0220411E7</v>
      </c>
      <c r="I178" s="1">
        <v>1840.0</v>
      </c>
      <c r="J178" s="2">
        <f>58.97-21.15</f>
        <v>37.82</v>
      </c>
      <c r="K178" s="1">
        <v>2106.0</v>
      </c>
      <c r="L178" s="2">
        <f>58.73-21.15</f>
        <v>37.58</v>
      </c>
      <c r="M178" s="1">
        <v>2209.0</v>
      </c>
      <c r="N178" s="2">
        <f t="shared" si="3"/>
        <v>-0.24</v>
      </c>
    </row>
    <row r="179">
      <c r="A179" s="1">
        <v>1.0</v>
      </c>
      <c r="B179" s="1">
        <v>9.0</v>
      </c>
      <c r="C179" s="1">
        <v>2022.0</v>
      </c>
      <c r="D179" s="1">
        <v>4.0</v>
      </c>
      <c r="E179" s="1">
        <v>12.0</v>
      </c>
      <c r="F179" s="1" t="s">
        <v>252</v>
      </c>
      <c r="G179" s="2">
        <f>53.38-20.48</f>
        <v>32.9</v>
      </c>
      <c r="H179" s="1">
        <v>2.0220411E7</v>
      </c>
      <c r="I179" s="1">
        <v>1840.0</v>
      </c>
      <c r="J179" s="2">
        <f>50.48-20.51</f>
        <v>29.97</v>
      </c>
      <c r="K179" s="1">
        <v>2106.0</v>
      </c>
      <c r="L179" s="2">
        <f>50.33-20.51</f>
        <v>29.82</v>
      </c>
      <c r="M179" s="1">
        <v>2207.0</v>
      </c>
      <c r="N179" s="2">
        <f t="shared" si="3"/>
        <v>-0.15</v>
      </c>
    </row>
    <row r="180">
      <c r="A180" s="1">
        <v>1.0</v>
      </c>
      <c r="B180" s="1">
        <v>9.0</v>
      </c>
      <c r="C180" s="1">
        <v>2022.0</v>
      </c>
      <c r="D180" s="1">
        <v>4.0</v>
      </c>
      <c r="E180" s="1">
        <v>12.0</v>
      </c>
      <c r="F180" s="1" t="s">
        <v>257</v>
      </c>
      <c r="G180" s="2">
        <f>55.13-18.74</f>
        <v>36.39</v>
      </c>
      <c r="H180" s="1">
        <v>2.0220411E7</v>
      </c>
      <c r="I180" s="1">
        <v>1840.0</v>
      </c>
      <c r="J180" s="2">
        <f>51.98-18.72</f>
        <v>33.26</v>
      </c>
      <c r="K180" s="1">
        <v>2106.0</v>
      </c>
      <c r="L180" s="2">
        <f>51.84-18.72</f>
        <v>33.12</v>
      </c>
      <c r="M180" s="1">
        <v>2206.0</v>
      </c>
      <c r="N180" s="2">
        <f t="shared" si="3"/>
        <v>-0.14</v>
      </c>
    </row>
    <row r="181">
      <c r="A181" s="1">
        <v>1.0</v>
      </c>
      <c r="B181" s="1">
        <v>9.0</v>
      </c>
      <c r="C181" s="1">
        <v>2022.0</v>
      </c>
      <c r="D181" s="1">
        <v>4.0</v>
      </c>
      <c r="E181" s="1">
        <v>12.0</v>
      </c>
      <c r="F181" s="1" t="s">
        <v>264</v>
      </c>
      <c r="G181" s="2">
        <f>62.58-19.42</f>
        <v>43.16</v>
      </c>
      <c r="H181" s="1">
        <v>2.0220411E7</v>
      </c>
      <c r="I181" s="1">
        <v>1840.0</v>
      </c>
      <c r="J181" s="2">
        <f>58.23-19.46</f>
        <v>38.77</v>
      </c>
      <c r="K181" s="1">
        <v>2016.0</v>
      </c>
      <c r="L181" s="2">
        <f>57.92-19.46</f>
        <v>38.46</v>
      </c>
      <c r="M181" s="1">
        <v>2206.0</v>
      </c>
      <c r="N181" s="2">
        <f t="shared" si="3"/>
        <v>-0.31</v>
      </c>
    </row>
    <row r="182">
      <c r="A182" s="1">
        <v>1.0</v>
      </c>
      <c r="B182" s="1">
        <v>9.0</v>
      </c>
      <c r="C182" s="1">
        <v>2022.0</v>
      </c>
      <c r="D182" s="1">
        <v>4.0</v>
      </c>
      <c r="E182" s="1">
        <v>12.0</v>
      </c>
      <c r="F182" s="1" t="s">
        <v>271</v>
      </c>
      <c r="G182" s="2">
        <f>49.23-19.86</f>
        <v>29.37</v>
      </c>
      <c r="H182" s="1">
        <v>2.0220411E7</v>
      </c>
      <c r="I182" s="1">
        <v>1840.0</v>
      </c>
      <c r="J182" s="2">
        <f>46.14-19.87</f>
        <v>26.27</v>
      </c>
      <c r="K182" s="1">
        <v>2105.0</v>
      </c>
      <c r="L182" s="2">
        <f>46.03-19.87</f>
        <v>26.16</v>
      </c>
      <c r="M182" s="1">
        <v>2205.0</v>
      </c>
      <c r="N182" s="2">
        <f t="shared" si="3"/>
        <v>-0.11</v>
      </c>
    </row>
    <row r="183">
      <c r="A183" s="1">
        <v>1.0</v>
      </c>
      <c r="B183" s="1">
        <v>9.0</v>
      </c>
      <c r="C183" s="1">
        <v>2022.0</v>
      </c>
      <c r="D183" s="1">
        <v>4.0</v>
      </c>
      <c r="E183" s="1">
        <v>12.0</v>
      </c>
      <c r="F183" s="1" t="s">
        <v>197</v>
      </c>
      <c r="G183" s="2">
        <f>61.54-20.22</f>
        <v>41.32</v>
      </c>
      <c r="H183" s="1">
        <v>2.0220411E7</v>
      </c>
      <c r="I183" s="1">
        <v>1840.0</v>
      </c>
      <c r="J183" s="2">
        <f>57.67-20.26</f>
        <v>37.41</v>
      </c>
      <c r="K183" s="1">
        <v>2104.0</v>
      </c>
      <c r="L183" s="2">
        <f>57.56-20.26</f>
        <v>37.3</v>
      </c>
      <c r="M183" s="1">
        <v>2204.0</v>
      </c>
      <c r="N183" s="2">
        <f t="shared" si="3"/>
        <v>-0.11</v>
      </c>
    </row>
    <row r="184">
      <c r="A184" s="1">
        <v>1.0</v>
      </c>
      <c r="B184" s="1">
        <v>10.0</v>
      </c>
      <c r="C184" s="1">
        <v>2022.0</v>
      </c>
      <c r="D184" s="1">
        <v>5.0</v>
      </c>
      <c r="E184" s="1">
        <v>26.0</v>
      </c>
      <c r="F184" s="1" t="s">
        <v>125</v>
      </c>
      <c r="G184" s="2">
        <f>55.14-19.54</f>
        <v>35.6</v>
      </c>
      <c r="H184" s="1">
        <v>2.0220525E7</v>
      </c>
      <c r="I184" s="1">
        <v>1930.0</v>
      </c>
      <c r="J184" s="2">
        <f>52.47-19.58</f>
        <v>32.89</v>
      </c>
      <c r="L184" s="2">
        <f>53.37-19.58</f>
        <v>33.79</v>
      </c>
      <c r="N184" s="2">
        <f t="shared" si="3"/>
        <v>0.9</v>
      </c>
      <c r="O184" s="1" t="s">
        <v>2351</v>
      </c>
    </row>
    <row r="185">
      <c r="A185" s="1">
        <v>1.0</v>
      </c>
      <c r="B185" s="1">
        <v>10.0</v>
      </c>
      <c r="C185" s="1">
        <v>2022.0</v>
      </c>
      <c r="D185" s="1">
        <v>5.0</v>
      </c>
      <c r="E185" s="1">
        <v>26.0</v>
      </c>
      <c r="F185" s="1" t="s">
        <v>276</v>
      </c>
      <c r="G185" s="2">
        <f>57.94-21.15</f>
        <v>36.79</v>
      </c>
      <c r="H185" s="1">
        <v>2.0220525E7</v>
      </c>
      <c r="I185" s="1">
        <v>1930.0</v>
      </c>
      <c r="J185" s="2">
        <f>54.09-21.36</f>
        <v>32.73</v>
      </c>
      <c r="K185" s="1">
        <v>2105.0</v>
      </c>
      <c r="L185" s="2">
        <f>53.79-21.36</f>
        <v>32.43</v>
      </c>
      <c r="M185" s="1">
        <v>2201.0</v>
      </c>
      <c r="N185" s="2">
        <f t="shared" si="3"/>
        <v>-0.3</v>
      </c>
      <c r="O185" s="1" t="s">
        <v>2345</v>
      </c>
    </row>
    <row r="186">
      <c r="A186" s="1">
        <v>1.0</v>
      </c>
      <c r="B186" s="1">
        <v>10.0</v>
      </c>
      <c r="C186" s="1">
        <v>2022.0</v>
      </c>
      <c r="D186" s="1">
        <v>5.0</v>
      </c>
      <c r="E186" s="1">
        <v>26.0</v>
      </c>
      <c r="F186" s="1" t="s">
        <v>163</v>
      </c>
      <c r="G186" s="2">
        <f>58.15-20.6</f>
        <v>37.55</v>
      </c>
      <c r="H186" s="1">
        <v>2.0220525E7</v>
      </c>
      <c r="I186" s="1">
        <v>1930.0</v>
      </c>
      <c r="J186" s="2">
        <f>53.9-20.92</f>
        <v>32.98</v>
      </c>
      <c r="K186" s="1">
        <v>2105.0</v>
      </c>
      <c r="L186" s="2">
        <f>53.51-20.92</f>
        <v>32.59</v>
      </c>
      <c r="M186" s="1">
        <v>2203.0</v>
      </c>
      <c r="N186" s="2">
        <f t="shared" si="3"/>
        <v>-0.39</v>
      </c>
      <c r="O186" s="1" t="s">
        <v>2345</v>
      </c>
    </row>
    <row r="187">
      <c r="A187" s="1">
        <v>1.0</v>
      </c>
      <c r="B187" s="1">
        <v>10.0</v>
      </c>
      <c r="C187" s="1">
        <v>2022.0</v>
      </c>
      <c r="D187" s="1">
        <v>5.0</v>
      </c>
      <c r="E187" s="1">
        <v>26.0</v>
      </c>
      <c r="F187" s="1" t="s">
        <v>219</v>
      </c>
      <c r="G187" s="2">
        <f>61.41-20.83</f>
        <v>40.58</v>
      </c>
      <c r="H187" s="1">
        <v>2.0220525E7</v>
      </c>
      <c r="I187" s="1">
        <v>1930.0</v>
      </c>
      <c r="J187" s="2">
        <f>58.57-20.93</f>
        <v>37.64</v>
      </c>
      <c r="K187" s="1">
        <v>2106.0</v>
      </c>
      <c r="L187" s="2">
        <f>58.4-20.93</f>
        <v>37.47</v>
      </c>
      <c r="M187" s="1">
        <v>2204.0</v>
      </c>
      <c r="N187" s="2">
        <f t="shared" si="3"/>
        <v>-0.17</v>
      </c>
      <c r="O187" s="1" t="s">
        <v>2345</v>
      </c>
    </row>
    <row r="188">
      <c r="A188" s="1">
        <v>1.0</v>
      </c>
      <c r="B188" s="1">
        <v>10.0</v>
      </c>
      <c r="C188" s="1">
        <v>2022.0</v>
      </c>
      <c r="D188" s="1">
        <v>5.0</v>
      </c>
      <c r="E188" s="1">
        <v>26.0</v>
      </c>
      <c r="F188" s="1" t="s">
        <v>225</v>
      </c>
      <c r="G188" s="2">
        <f>59.94-20.49</f>
        <v>39.45</v>
      </c>
      <c r="H188" s="1">
        <v>2.0220525E7</v>
      </c>
      <c r="I188" s="1">
        <v>1930.0</v>
      </c>
      <c r="J188" s="2">
        <f>57.02-20.52</f>
        <v>36.5</v>
      </c>
      <c r="K188" s="1">
        <v>2106.0</v>
      </c>
      <c r="L188" s="2">
        <f>56.67-20.52</f>
        <v>36.15</v>
      </c>
      <c r="M188" s="1">
        <v>2205.0</v>
      </c>
      <c r="N188" s="2">
        <f t="shared" si="3"/>
        <v>-0.35</v>
      </c>
    </row>
    <row r="189">
      <c r="A189" s="1">
        <v>1.0</v>
      </c>
      <c r="B189" s="1">
        <v>10.0</v>
      </c>
      <c r="C189" s="1">
        <v>2022.0</v>
      </c>
      <c r="D189" s="1">
        <v>5.0</v>
      </c>
      <c r="E189" s="1">
        <v>26.0</v>
      </c>
      <c r="F189" s="1" t="s">
        <v>232</v>
      </c>
      <c r="G189" s="2">
        <f>59.24-20.62</f>
        <v>38.62</v>
      </c>
      <c r="H189" s="1">
        <v>2.0220525E7</v>
      </c>
      <c r="I189" s="1">
        <v>1930.0</v>
      </c>
      <c r="J189" s="2">
        <f>55.63-20.66</f>
        <v>34.97</v>
      </c>
      <c r="K189" s="1">
        <v>2106.0</v>
      </c>
      <c r="L189" s="2">
        <f>55.39-20.66</f>
        <v>34.73</v>
      </c>
      <c r="M189" s="1">
        <v>2204.0</v>
      </c>
      <c r="N189" s="2">
        <f t="shared" si="3"/>
        <v>-0.24</v>
      </c>
    </row>
    <row r="190">
      <c r="A190" s="1">
        <v>1.0</v>
      </c>
      <c r="B190" s="1">
        <v>10.0</v>
      </c>
      <c r="C190" s="1">
        <v>2022.0</v>
      </c>
      <c r="D190" s="1">
        <v>5.0</v>
      </c>
      <c r="E190" s="1">
        <v>26.0</v>
      </c>
      <c r="F190" s="1" t="s">
        <v>167</v>
      </c>
      <c r="G190" s="2">
        <f>48.36-19.85</f>
        <v>28.51</v>
      </c>
      <c r="H190" s="1">
        <v>2.0220525E7</v>
      </c>
      <c r="I190" s="1">
        <v>1930.0</v>
      </c>
      <c r="J190" s="2">
        <f>45.82-19.96</f>
        <v>25.86</v>
      </c>
      <c r="K190" s="1">
        <v>2107.0</v>
      </c>
      <c r="L190" s="2">
        <f>45.67-19.96</f>
        <v>25.71</v>
      </c>
      <c r="M190" s="1">
        <v>2204.0</v>
      </c>
      <c r="N190" s="2">
        <f t="shared" si="3"/>
        <v>-0.15</v>
      </c>
    </row>
    <row r="191">
      <c r="A191" s="1">
        <v>1.0</v>
      </c>
      <c r="B191" s="1">
        <v>10.0</v>
      </c>
      <c r="C191" s="1">
        <v>2022.0</v>
      </c>
      <c r="D191" s="1">
        <v>5.0</v>
      </c>
      <c r="E191" s="1">
        <v>26.0</v>
      </c>
      <c r="F191" s="1" t="s">
        <v>257</v>
      </c>
      <c r="G191" s="2">
        <f>62.22-18.72</f>
        <v>43.5</v>
      </c>
      <c r="H191" s="1">
        <v>2.0220525E7</v>
      </c>
      <c r="I191" s="1">
        <v>1930.0</v>
      </c>
      <c r="J191" s="2">
        <f>58.95-18.75</f>
        <v>40.2</v>
      </c>
      <c r="K191" s="1">
        <v>2107.0</v>
      </c>
      <c r="L191" s="2">
        <f>58.77-18.75</f>
        <v>40.02</v>
      </c>
      <c r="M191" s="1">
        <v>2203.0</v>
      </c>
      <c r="N191" s="2">
        <f t="shared" si="3"/>
        <v>-0.18</v>
      </c>
    </row>
    <row r="192">
      <c r="A192" s="1">
        <v>1.0</v>
      </c>
      <c r="B192" s="1">
        <v>10.0</v>
      </c>
      <c r="C192" s="1">
        <v>2022.0</v>
      </c>
      <c r="D192" s="1">
        <v>5.0</v>
      </c>
      <c r="E192" s="1">
        <v>26.0</v>
      </c>
      <c r="F192" s="1" t="s">
        <v>271</v>
      </c>
      <c r="G192" s="2">
        <f>54.6-19.83</f>
        <v>34.77</v>
      </c>
      <c r="H192" s="1">
        <v>2.0220525E7</v>
      </c>
      <c r="I192" s="1">
        <v>1930.0</v>
      </c>
      <c r="J192" s="2">
        <f>51.9-19.89</f>
        <v>32.01</v>
      </c>
      <c r="K192" s="1">
        <v>2107.0</v>
      </c>
      <c r="L192" s="2">
        <f>51.65-19.89</f>
        <v>31.76</v>
      </c>
      <c r="M192" s="1">
        <v>2202.0</v>
      </c>
      <c r="N192" s="2">
        <f t="shared" si="3"/>
        <v>-0.25</v>
      </c>
    </row>
    <row r="193">
      <c r="A193" s="1">
        <v>1.0</v>
      </c>
      <c r="B193" s="1">
        <v>10.0</v>
      </c>
      <c r="C193" s="1">
        <v>2022.0</v>
      </c>
      <c r="D193" s="1">
        <v>5.0</v>
      </c>
      <c r="E193" s="1">
        <v>26.0</v>
      </c>
      <c r="F193" s="1" t="s">
        <v>197</v>
      </c>
      <c r="G193" s="2">
        <f>67.42-20.1</f>
        <v>47.32</v>
      </c>
      <c r="H193" s="1">
        <v>2.0220525E7</v>
      </c>
      <c r="I193" s="1">
        <v>1930.0</v>
      </c>
      <c r="J193" s="2">
        <f>62.4-20.22</f>
        <v>42.18</v>
      </c>
      <c r="K193" s="1">
        <v>2107.0</v>
      </c>
      <c r="L193" s="2">
        <f>62.19-20.22</f>
        <v>41.97</v>
      </c>
      <c r="M193" s="1">
        <v>2201.0</v>
      </c>
      <c r="N193" s="2">
        <f t="shared" si="3"/>
        <v>-0.21</v>
      </c>
    </row>
    <row r="194">
      <c r="A194" s="1">
        <v>1.0</v>
      </c>
      <c r="B194" s="1">
        <v>11.0</v>
      </c>
      <c r="C194" s="1">
        <v>2022.0</v>
      </c>
      <c r="D194" s="1">
        <v>6.0</v>
      </c>
      <c r="E194" s="1">
        <v>2.0</v>
      </c>
      <c r="F194" s="1" t="s">
        <v>67</v>
      </c>
      <c r="G194" s="2">
        <f>58.25-16.42</f>
        <v>41.83</v>
      </c>
      <c r="H194" s="1">
        <v>2.0220601E7</v>
      </c>
      <c r="I194" s="1">
        <v>1930.0</v>
      </c>
      <c r="J194" s="2">
        <f>54.57-16.44</f>
        <v>38.13</v>
      </c>
      <c r="K194" s="1">
        <v>2103.0</v>
      </c>
      <c r="L194" s="2">
        <f>54.28-16.44</f>
        <v>37.84</v>
      </c>
      <c r="M194" s="1">
        <v>2204.0</v>
      </c>
      <c r="N194" s="2">
        <f t="shared" si="3"/>
        <v>-0.29</v>
      </c>
      <c r="O194" s="1" t="s">
        <v>2345</v>
      </c>
    </row>
    <row r="195">
      <c r="A195" s="1">
        <v>1.0</v>
      </c>
      <c r="B195" s="1">
        <v>11.0</v>
      </c>
      <c r="C195" s="1">
        <v>2022.0</v>
      </c>
      <c r="D195" s="1">
        <v>6.0</v>
      </c>
      <c r="E195" s="1">
        <v>2.0</v>
      </c>
      <c r="F195" s="1" t="s">
        <v>153</v>
      </c>
      <c r="G195" s="2">
        <f>63.32-20.4</f>
        <v>42.92</v>
      </c>
      <c r="H195" s="1">
        <v>2.0220601E7</v>
      </c>
      <c r="I195" s="1">
        <v>1930.0</v>
      </c>
      <c r="J195" s="2">
        <f>59.58-20.41</f>
        <v>39.17</v>
      </c>
      <c r="K195" s="1">
        <v>2106.0</v>
      </c>
      <c r="L195" s="2">
        <f>59.03-20.41</f>
        <v>38.62</v>
      </c>
      <c r="M195" s="1">
        <v>2204.0</v>
      </c>
      <c r="N195" s="2">
        <f t="shared" si="3"/>
        <v>-0.55</v>
      </c>
      <c r="O195" s="1" t="s">
        <v>2345</v>
      </c>
    </row>
    <row r="196">
      <c r="A196" s="1">
        <v>1.0</v>
      </c>
      <c r="B196" s="1">
        <v>11.0</v>
      </c>
      <c r="C196" s="1">
        <v>2022.0</v>
      </c>
      <c r="D196" s="1">
        <v>6.0</v>
      </c>
      <c r="E196" s="1">
        <v>2.0</v>
      </c>
      <c r="F196" s="1" t="s">
        <v>83</v>
      </c>
      <c r="G196" s="2">
        <f>65.48-21.3</f>
        <v>44.18</v>
      </c>
      <c r="H196" s="1">
        <v>2.0220601E7</v>
      </c>
      <c r="I196" s="1">
        <v>1930.0</v>
      </c>
      <c r="J196" s="2">
        <f>62.02-21.3</f>
        <v>40.72</v>
      </c>
      <c r="K196" s="1">
        <v>2104.0</v>
      </c>
      <c r="L196" s="2">
        <f>61.68-21.3</f>
        <v>40.38</v>
      </c>
      <c r="M196" s="1">
        <v>2204.0</v>
      </c>
      <c r="N196" s="2">
        <f t="shared" si="3"/>
        <v>-0.34</v>
      </c>
    </row>
    <row r="197">
      <c r="A197" s="1">
        <v>1.0</v>
      </c>
      <c r="B197" s="1">
        <v>11.0</v>
      </c>
      <c r="C197" s="1">
        <v>2022.0</v>
      </c>
      <c r="D197" s="1">
        <v>6.0</v>
      </c>
      <c r="E197" s="1">
        <v>2.0</v>
      </c>
      <c r="F197" s="1" t="s">
        <v>143</v>
      </c>
      <c r="G197" s="2">
        <f>52.05-20.55</f>
        <v>31.5</v>
      </c>
      <c r="H197" s="1">
        <v>2.0220601E7</v>
      </c>
      <c r="I197" s="1">
        <v>1930.0</v>
      </c>
      <c r="J197" s="2">
        <f>49.11-20.55</f>
        <v>28.56</v>
      </c>
      <c r="K197" s="1">
        <v>2106.0</v>
      </c>
      <c r="L197" s="2">
        <f>48.94-20.55</f>
        <v>28.39</v>
      </c>
      <c r="M197" s="1">
        <v>2206.0</v>
      </c>
      <c r="N197" s="2">
        <f t="shared" si="3"/>
        <v>-0.17</v>
      </c>
    </row>
    <row r="198">
      <c r="A198" s="1">
        <v>1.0</v>
      </c>
      <c r="B198" s="1">
        <v>11.0</v>
      </c>
      <c r="C198" s="1">
        <v>2022.0</v>
      </c>
      <c r="D198" s="1">
        <v>6.0</v>
      </c>
      <c r="E198" s="1">
        <v>2.0</v>
      </c>
      <c r="F198" s="1" t="s">
        <v>148</v>
      </c>
      <c r="G198" s="2">
        <f>59.15-19.31</f>
        <v>39.84</v>
      </c>
      <c r="H198" s="1">
        <v>2.0220601E7</v>
      </c>
      <c r="I198" s="1">
        <v>1930.0</v>
      </c>
      <c r="J198" s="2">
        <f>55.15-19.9</f>
        <v>35.25</v>
      </c>
      <c r="K198" s="1">
        <v>2105.0</v>
      </c>
      <c r="L198" s="2">
        <f>54.9-19.9</f>
        <v>35</v>
      </c>
      <c r="M198" s="1">
        <v>2205.0</v>
      </c>
      <c r="N198" s="2">
        <f t="shared" si="3"/>
        <v>-0.25</v>
      </c>
    </row>
    <row r="199">
      <c r="A199" s="1">
        <v>1.0</v>
      </c>
      <c r="B199" s="1">
        <v>11.0</v>
      </c>
      <c r="C199" s="1">
        <v>2022.0</v>
      </c>
      <c r="D199" s="1">
        <v>6.0</v>
      </c>
      <c r="E199" s="1">
        <v>2.0</v>
      </c>
      <c r="F199" s="1" t="s">
        <v>51</v>
      </c>
      <c r="G199" s="2">
        <f>54.54-21.32</f>
        <v>33.22</v>
      </c>
      <c r="H199" s="1">
        <v>2.0220601E7</v>
      </c>
      <c r="I199" s="1">
        <v>1930.0</v>
      </c>
      <c r="J199" s="2">
        <f>50.05-21.3</f>
        <v>28.75</v>
      </c>
      <c r="K199" s="1">
        <v>2105.0</v>
      </c>
      <c r="L199" s="2">
        <f>51.89-21.3</f>
        <v>30.59</v>
      </c>
      <c r="M199" s="1">
        <v>2204.0</v>
      </c>
      <c r="N199" s="2">
        <f t="shared" si="3"/>
        <v>1.84</v>
      </c>
    </row>
    <row r="200">
      <c r="A200" s="1">
        <v>1.0</v>
      </c>
      <c r="B200" s="1">
        <v>11.0</v>
      </c>
      <c r="C200" s="1">
        <v>2022.0</v>
      </c>
      <c r="D200" s="1">
        <v>6.0</v>
      </c>
      <c r="E200" s="1">
        <v>2.0</v>
      </c>
      <c r="F200" s="1" t="s">
        <v>35</v>
      </c>
      <c r="G200" s="2">
        <f>60.39-20.55</f>
        <v>39.84</v>
      </c>
      <c r="H200" s="1">
        <v>2.0220601E7</v>
      </c>
      <c r="I200" s="1">
        <v>1930.0</v>
      </c>
      <c r="J200" s="2">
        <f>57.37-20.81</f>
        <v>36.56</v>
      </c>
      <c r="K200" s="1">
        <v>2103.0</v>
      </c>
      <c r="L200" s="2">
        <f>57.3-20.81</f>
        <v>36.49</v>
      </c>
      <c r="M200" s="1">
        <v>2208.0</v>
      </c>
      <c r="N200" s="2">
        <f t="shared" si="3"/>
        <v>-0.07</v>
      </c>
    </row>
    <row r="201">
      <c r="A201" s="1">
        <v>1.0</v>
      </c>
      <c r="B201" s="1">
        <v>11.0</v>
      </c>
      <c r="C201" s="1">
        <v>2022.0</v>
      </c>
      <c r="D201" s="1">
        <v>6.0</v>
      </c>
      <c r="E201" s="1">
        <v>2.0</v>
      </c>
      <c r="F201" s="1" t="s">
        <v>172</v>
      </c>
      <c r="G201" s="2">
        <f>50.11-21.11</f>
        <v>29</v>
      </c>
      <c r="H201" s="1">
        <v>2.0220601E7</v>
      </c>
      <c r="I201" s="1">
        <v>1930.0</v>
      </c>
      <c r="J201" s="2">
        <f>47.24-21.19</f>
        <v>26.05</v>
      </c>
      <c r="K201" s="1">
        <v>2106.0</v>
      </c>
      <c r="L201" s="2">
        <f>47.09-21.19</f>
        <v>25.9</v>
      </c>
      <c r="M201" s="1">
        <v>2210.0</v>
      </c>
      <c r="N201" s="2">
        <f t="shared" si="3"/>
        <v>-0.15</v>
      </c>
    </row>
    <row r="202">
      <c r="A202" s="1">
        <v>1.0</v>
      </c>
      <c r="B202" s="1">
        <v>11.0</v>
      </c>
      <c r="C202" s="1">
        <v>2022.0</v>
      </c>
      <c r="D202" s="1">
        <v>6.0</v>
      </c>
      <c r="E202" s="1">
        <v>2.0</v>
      </c>
      <c r="F202" s="1" t="s">
        <v>133</v>
      </c>
      <c r="G202" s="2">
        <f>55.74-19.41</f>
        <v>36.33</v>
      </c>
      <c r="H202" s="1">
        <v>2.0220601E7</v>
      </c>
      <c r="I202" s="1">
        <v>1930.0</v>
      </c>
      <c r="J202" s="2">
        <f>52.78-19.41</f>
        <v>33.37</v>
      </c>
      <c r="K202" s="1">
        <v>2106.0</v>
      </c>
      <c r="L202" s="2">
        <f>52.58-19.41</f>
        <v>33.17</v>
      </c>
      <c r="M202" s="1">
        <v>2207.0</v>
      </c>
      <c r="N202" s="2">
        <f t="shared" si="3"/>
        <v>-0.2</v>
      </c>
    </row>
    <row r="203">
      <c r="A203" s="1">
        <v>1.0</v>
      </c>
      <c r="B203" s="1">
        <v>11.0</v>
      </c>
      <c r="C203" s="1">
        <v>2022.0</v>
      </c>
      <c r="D203" s="1">
        <v>6.0</v>
      </c>
      <c r="E203" s="1">
        <v>2.0</v>
      </c>
      <c r="F203" s="1" t="s">
        <v>46</v>
      </c>
      <c r="G203" s="2">
        <f>71.53-20.26</f>
        <v>51.27</v>
      </c>
      <c r="H203" s="1">
        <v>2.0220601E7</v>
      </c>
      <c r="I203" s="1">
        <v>1930.0</v>
      </c>
      <c r="J203" s="2">
        <f>68.52-20.26</f>
        <v>48.26</v>
      </c>
      <c r="K203" s="1">
        <v>2103.0</v>
      </c>
      <c r="L203" s="2">
        <f>68.86-20.26</f>
        <v>48.6</v>
      </c>
      <c r="M203" s="1">
        <v>2204.0</v>
      </c>
      <c r="N203" s="2">
        <f t="shared" si="3"/>
        <v>0.34</v>
      </c>
    </row>
    <row r="204">
      <c r="A204" s="1">
        <v>1.0</v>
      </c>
      <c r="B204" s="1">
        <v>11.0</v>
      </c>
      <c r="C204" s="1">
        <v>2022.0</v>
      </c>
      <c r="D204" s="1">
        <v>6.0</v>
      </c>
      <c r="E204" s="1">
        <v>2.0</v>
      </c>
      <c r="F204" s="1" t="s">
        <v>87</v>
      </c>
      <c r="H204" s="1">
        <v>2.0220601E7</v>
      </c>
      <c r="I204" s="1">
        <v>1930.0</v>
      </c>
      <c r="N204" s="2">
        <f t="shared" si="3"/>
        <v>0</v>
      </c>
    </row>
    <row r="205">
      <c r="A205" s="1">
        <v>1.0</v>
      </c>
      <c r="B205" s="1">
        <v>11.0</v>
      </c>
      <c r="C205" s="1">
        <v>2022.0</v>
      </c>
      <c r="D205" s="1">
        <v>6.0</v>
      </c>
      <c r="E205" s="1">
        <v>2.0</v>
      </c>
      <c r="F205" s="1" t="s">
        <v>178</v>
      </c>
      <c r="G205" s="2">
        <f>53.98-16.73</f>
        <v>37.25</v>
      </c>
      <c r="H205" s="1">
        <v>2.0220601E7</v>
      </c>
      <c r="I205" s="1">
        <v>1930.0</v>
      </c>
      <c r="J205" s="2">
        <f>50.51-16.79</f>
        <v>33.72</v>
      </c>
      <c r="K205" s="1">
        <v>2106.0</v>
      </c>
      <c r="L205" s="2">
        <f>50.19-16.79</f>
        <v>33.4</v>
      </c>
      <c r="M205" s="1">
        <v>2207.0</v>
      </c>
      <c r="N205" s="2">
        <f t="shared" si="3"/>
        <v>-0.32</v>
      </c>
      <c r="O205" s="1" t="s">
        <v>2345</v>
      </c>
    </row>
    <row r="206">
      <c r="A206" s="1">
        <v>1.0</v>
      </c>
      <c r="B206" s="1">
        <v>11.0</v>
      </c>
      <c r="C206" s="1">
        <v>2022.0</v>
      </c>
      <c r="D206" s="1">
        <v>6.0</v>
      </c>
      <c r="E206" s="1">
        <v>2.0</v>
      </c>
      <c r="F206" s="1" t="s">
        <v>106</v>
      </c>
      <c r="G206" s="2">
        <f>57.71-16.9</f>
        <v>40.81</v>
      </c>
      <c r="H206" s="1">
        <v>2.0220601E7</v>
      </c>
      <c r="I206" s="1">
        <v>1930.0</v>
      </c>
      <c r="J206" s="2">
        <f>54.57-16.91</f>
        <v>37.66</v>
      </c>
      <c r="K206" s="1">
        <v>2104.0</v>
      </c>
      <c r="L206" s="2">
        <f>54.46-16.91</f>
        <v>37.55</v>
      </c>
      <c r="M206" s="1">
        <v>2207.0</v>
      </c>
      <c r="N206" s="2">
        <f t="shared" si="3"/>
        <v>-0.11</v>
      </c>
      <c r="O206" s="1" t="s">
        <v>2345</v>
      </c>
    </row>
    <row r="207">
      <c r="A207" s="1">
        <v>1.0</v>
      </c>
      <c r="B207" s="1">
        <v>11.0</v>
      </c>
      <c r="C207" s="1">
        <v>2022.0</v>
      </c>
      <c r="D207" s="1">
        <v>6.0</v>
      </c>
      <c r="E207" s="1">
        <v>2.0</v>
      </c>
      <c r="F207" s="1" t="s">
        <v>113</v>
      </c>
      <c r="G207" s="2">
        <f>60.19-20.09</f>
        <v>40.1</v>
      </c>
      <c r="H207" s="1">
        <v>2.0220601E7</v>
      </c>
      <c r="I207" s="1">
        <v>1930.0</v>
      </c>
      <c r="J207" s="2">
        <f>56.89-20.07</f>
        <v>36.82</v>
      </c>
      <c r="K207" s="1">
        <v>2104.0</v>
      </c>
      <c r="L207" s="2">
        <f>56.6-20.07</f>
        <v>36.53</v>
      </c>
      <c r="M207" s="1">
        <v>2208.0</v>
      </c>
      <c r="N207" s="2">
        <f t="shared" si="3"/>
        <v>-0.29</v>
      </c>
    </row>
    <row r="208">
      <c r="A208" s="1">
        <v>1.0</v>
      </c>
      <c r="B208" s="1">
        <v>11.0</v>
      </c>
      <c r="C208" s="1">
        <v>2022.0</v>
      </c>
      <c r="D208" s="1">
        <v>6.0</v>
      </c>
      <c r="E208" s="1">
        <v>2.0</v>
      </c>
      <c r="F208" s="1" t="s">
        <v>61</v>
      </c>
      <c r="G208" s="2">
        <f>58.76-21.16</f>
        <v>37.6</v>
      </c>
      <c r="H208" s="1">
        <v>2.0220601E7</v>
      </c>
      <c r="I208" s="1">
        <v>1930.0</v>
      </c>
      <c r="J208" s="2">
        <f>55.56-21.15</f>
        <v>34.41</v>
      </c>
      <c r="K208" s="1">
        <v>2104.0</v>
      </c>
      <c r="L208" s="2">
        <f>55.45-21.15</f>
        <v>34.3</v>
      </c>
      <c r="M208" s="1">
        <v>2207.0</v>
      </c>
      <c r="N208" s="2">
        <f t="shared" si="3"/>
        <v>-0.11</v>
      </c>
    </row>
    <row r="209">
      <c r="A209" s="1">
        <v>1.0</v>
      </c>
      <c r="B209" s="1">
        <v>11.0</v>
      </c>
      <c r="C209" s="1">
        <v>2022.0</v>
      </c>
      <c r="D209" s="1">
        <v>6.0</v>
      </c>
      <c r="E209" s="1">
        <v>2.0</v>
      </c>
      <c r="F209" s="1" t="s">
        <v>74</v>
      </c>
      <c r="G209" s="2">
        <f>57.04-21.58</f>
        <v>35.46</v>
      </c>
      <c r="H209" s="1">
        <v>2.0220601E7</v>
      </c>
      <c r="I209" s="1">
        <v>1930.0</v>
      </c>
      <c r="J209" s="2">
        <f>54.18-21.59</f>
        <v>32.59</v>
      </c>
      <c r="K209" s="1">
        <v>2102.0</v>
      </c>
      <c r="L209" s="2">
        <f>53.95-21.59</f>
        <v>32.36</v>
      </c>
      <c r="M209" s="1">
        <v>2205.0</v>
      </c>
      <c r="N209" s="2">
        <f t="shared" si="3"/>
        <v>-0.23</v>
      </c>
    </row>
    <row r="210">
      <c r="A210" s="1">
        <v>1.0</v>
      </c>
      <c r="B210" s="1">
        <v>11.0</v>
      </c>
      <c r="C210" s="1">
        <v>2022.0</v>
      </c>
      <c r="D210" s="1">
        <v>6.0</v>
      </c>
      <c r="E210" s="1">
        <v>2.0</v>
      </c>
      <c r="F210" s="1" t="s">
        <v>191</v>
      </c>
      <c r="G210" s="2">
        <f>60.15-16.4</f>
        <v>43.75</v>
      </c>
      <c r="H210" s="1">
        <v>2.0220601E7</v>
      </c>
      <c r="I210" s="1">
        <v>1930.0</v>
      </c>
      <c r="J210" s="2">
        <f>56.08-16.33</f>
        <v>39.75</v>
      </c>
      <c r="K210" s="1">
        <v>2106.0</v>
      </c>
      <c r="L210" s="2">
        <f>55.39-16.33</f>
        <v>39.06</v>
      </c>
      <c r="M210" s="1">
        <v>2203.0</v>
      </c>
      <c r="N210" s="2">
        <f t="shared" si="3"/>
        <v>-0.69</v>
      </c>
    </row>
    <row r="211">
      <c r="A211" s="1">
        <v>1.0</v>
      </c>
      <c r="B211" s="1">
        <v>11.0</v>
      </c>
      <c r="C211" s="1">
        <v>2022.0</v>
      </c>
      <c r="D211" s="1">
        <v>6.0</v>
      </c>
      <c r="E211" s="1">
        <v>2.0</v>
      </c>
      <c r="F211" s="1" t="s">
        <v>26</v>
      </c>
      <c r="G211" s="2">
        <f>61.93-16.97</f>
        <v>44.96</v>
      </c>
      <c r="H211" s="1">
        <v>2.0220601E7</v>
      </c>
      <c r="I211" s="1">
        <v>1930.0</v>
      </c>
      <c r="J211" s="2">
        <f>58.07-16.98</f>
        <v>41.09</v>
      </c>
      <c r="K211" s="1">
        <v>2102.0</v>
      </c>
      <c r="L211" s="2">
        <f>57.82-16.98</f>
        <v>40.84</v>
      </c>
      <c r="M211" s="1">
        <v>2208.0</v>
      </c>
      <c r="N211" s="2">
        <f t="shared" si="3"/>
        <v>-0.25</v>
      </c>
    </row>
    <row r="212">
      <c r="A212" s="1">
        <v>1.0</v>
      </c>
      <c r="B212" s="1">
        <v>11.0</v>
      </c>
      <c r="C212" s="1">
        <v>2022.0</v>
      </c>
      <c r="D212" s="1">
        <v>6.0</v>
      </c>
      <c r="E212" s="1">
        <v>2.0</v>
      </c>
      <c r="F212" s="1" t="s">
        <v>99</v>
      </c>
      <c r="G212" s="2">
        <f>48.53-17.19</f>
        <v>31.34</v>
      </c>
      <c r="H212" s="1">
        <v>2.0220601E7</v>
      </c>
      <c r="I212" s="1">
        <v>1930.0</v>
      </c>
      <c r="J212" s="2">
        <f>46.15-17.23</f>
        <v>28.92</v>
      </c>
      <c r="K212" s="1">
        <v>2103.0</v>
      </c>
      <c r="L212" s="2">
        <f>45.95-17.23</f>
        <v>28.72</v>
      </c>
      <c r="M212" s="1">
        <v>2210.0</v>
      </c>
      <c r="N212" s="2">
        <f t="shared" si="3"/>
        <v>-0.2</v>
      </c>
    </row>
    <row r="213">
      <c r="A213" s="1">
        <v>1.0</v>
      </c>
      <c r="B213" s="1">
        <v>11.0</v>
      </c>
      <c r="C213" s="1">
        <v>2022.0</v>
      </c>
      <c r="D213" s="1">
        <v>6.0</v>
      </c>
      <c r="E213" s="1">
        <v>2.0</v>
      </c>
      <c r="F213" s="1" t="s">
        <v>40</v>
      </c>
      <c r="G213" s="2">
        <f>54.37-20.33</f>
        <v>34.04</v>
      </c>
      <c r="H213" s="1">
        <v>2.0220601E7</v>
      </c>
      <c r="I213" s="1">
        <v>1930.0</v>
      </c>
      <c r="J213" s="2">
        <f>51.82-20.27</f>
        <v>31.55</v>
      </c>
      <c r="K213" s="1">
        <v>2104.0</v>
      </c>
      <c r="L213" s="2">
        <f>51.64-20.27</f>
        <v>31.37</v>
      </c>
      <c r="M213" s="1">
        <v>2207.0</v>
      </c>
      <c r="N213" s="2">
        <f t="shared" si="3"/>
        <v>-0.18</v>
      </c>
    </row>
    <row r="214">
      <c r="A214" s="1">
        <v>1.0</v>
      </c>
      <c r="B214" s="1">
        <v>11.0</v>
      </c>
      <c r="C214" s="1">
        <v>2022.0</v>
      </c>
      <c r="D214" s="1">
        <v>6.0</v>
      </c>
      <c r="E214" s="1">
        <v>2.0</v>
      </c>
      <c r="F214" s="1" t="s">
        <v>118</v>
      </c>
      <c r="G214" s="2">
        <f>56.82-20.66</f>
        <v>36.16</v>
      </c>
      <c r="H214" s="1">
        <v>2.0220601E7</v>
      </c>
      <c r="I214" s="1">
        <v>1930.0</v>
      </c>
      <c r="J214" s="2">
        <f>51.25-20.65</f>
        <v>30.6</v>
      </c>
      <c r="K214" s="1">
        <v>2104.0</v>
      </c>
      <c r="L214" s="2">
        <f>51.15-20.65</f>
        <v>30.5</v>
      </c>
      <c r="M214" s="1">
        <v>2205.0</v>
      </c>
      <c r="N214" s="2">
        <f t="shared" si="3"/>
        <v>-0.1</v>
      </c>
    </row>
    <row r="215">
      <c r="A215" s="1">
        <v>1.0</v>
      </c>
      <c r="B215" s="1">
        <v>11.0</v>
      </c>
      <c r="C215" s="1">
        <v>2022.0</v>
      </c>
      <c r="D215" s="1">
        <v>6.0</v>
      </c>
      <c r="E215" s="1">
        <v>2.0</v>
      </c>
      <c r="F215" s="1" t="s">
        <v>92</v>
      </c>
      <c r="H215" s="1">
        <v>2.0220601E7</v>
      </c>
      <c r="I215" s="1">
        <v>1930.0</v>
      </c>
    </row>
    <row r="216">
      <c r="A216" s="1">
        <v>1.0</v>
      </c>
      <c r="F216" s="1" t="s">
        <v>225</v>
      </c>
      <c r="G216" s="2">
        <f>64.33-20.47</f>
        <v>43.86</v>
      </c>
      <c r="H216" s="1">
        <v>2.0220706E7</v>
      </c>
      <c r="I216" s="1">
        <v>2000.0</v>
      </c>
      <c r="O216" s="1" t="s">
        <v>2352</v>
      </c>
    </row>
    <row r="217">
      <c r="A217" s="1">
        <v>1.0</v>
      </c>
      <c r="C217" s="22"/>
      <c r="D217" s="22"/>
      <c r="E217" s="22"/>
      <c r="F217" s="1" t="s">
        <v>232</v>
      </c>
      <c r="G217" s="2">
        <f>60-20.62</f>
        <v>39.38</v>
      </c>
      <c r="H217" s="1">
        <v>2.0220706E7</v>
      </c>
      <c r="I217" s="1">
        <v>2000.0</v>
      </c>
      <c r="O217" s="1" t="s">
        <v>2352</v>
      </c>
    </row>
    <row r="218">
      <c r="A218" s="1">
        <v>1.0</v>
      </c>
      <c r="F218" s="1" t="s">
        <v>257</v>
      </c>
      <c r="G218" s="2">
        <f>64.24-18.73</f>
        <v>45.51</v>
      </c>
      <c r="H218" s="1">
        <v>2.0220706E7</v>
      </c>
      <c r="I218" s="1">
        <v>2000.0</v>
      </c>
      <c r="O218" s="1" t="s">
        <v>2352</v>
      </c>
    </row>
    <row r="219">
      <c r="A219" s="1">
        <v>1.0</v>
      </c>
      <c r="C219" s="22"/>
      <c r="D219" s="22"/>
      <c r="E219" s="22"/>
      <c r="F219" s="1" t="s">
        <v>271</v>
      </c>
      <c r="G219" s="2">
        <f>54.09-19.9</f>
        <v>34.19</v>
      </c>
      <c r="H219" s="1">
        <v>2.0220706E7</v>
      </c>
      <c r="I219" s="1">
        <v>2000.0</v>
      </c>
      <c r="O219" s="1" t="s">
        <v>2352</v>
      </c>
    </row>
    <row r="220">
      <c r="A220" s="1">
        <v>1.0</v>
      </c>
      <c r="F220" s="1" t="s">
        <v>264</v>
      </c>
      <c r="G220" s="2">
        <f>56.16-19.5</f>
        <v>36.66</v>
      </c>
      <c r="H220" s="1">
        <v>2.0220706E7</v>
      </c>
      <c r="I220" s="1">
        <v>2000.0</v>
      </c>
      <c r="O220" s="1" t="s">
        <v>2352</v>
      </c>
    </row>
    <row r="221">
      <c r="A221" s="1">
        <v>1.0</v>
      </c>
      <c r="C221" s="22"/>
      <c r="D221" s="22"/>
      <c r="E221" s="22"/>
      <c r="F221" s="1" t="s">
        <v>219</v>
      </c>
      <c r="H221" s="1">
        <v>2.0220706E7</v>
      </c>
      <c r="I221" s="1">
        <v>2000.0</v>
      </c>
      <c r="O221" s="1" t="s">
        <v>2352</v>
      </c>
    </row>
    <row r="222">
      <c r="A222" s="1">
        <v>1.0</v>
      </c>
      <c r="F222" s="1" t="s">
        <v>213</v>
      </c>
      <c r="H222" s="1">
        <v>2.0220706E7</v>
      </c>
      <c r="I222" s="1">
        <v>2000.0</v>
      </c>
      <c r="O222" s="1" t="s">
        <v>2352</v>
      </c>
    </row>
    <row r="223">
      <c r="A223" s="1">
        <v>1.0</v>
      </c>
      <c r="C223" s="22"/>
      <c r="D223" s="22"/>
      <c r="E223" s="22"/>
      <c r="F223" s="1" t="s">
        <v>148</v>
      </c>
      <c r="G223" s="2">
        <f>57.4-19.86</f>
        <v>37.54</v>
      </c>
      <c r="H223" s="1">
        <v>2.0220706E7</v>
      </c>
      <c r="I223" s="1">
        <v>2000.0</v>
      </c>
      <c r="O223" s="1" t="s">
        <v>2352</v>
      </c>
    </row>
    <row r="224">
      <c r="A224" s="1">
        <v>1.0</v>
      </c>
      <c r="F224" s="1" t="s">
        <v>178</v>
      </c>
      <c r="G224" s="2">
        <f>61.14-16.72</f>
        <v>44.42</v>
      </c>
      <c r="H224" s="1">
        <v>2.0220706E7</v>
      </c>
      <c r="I224" s="1">
        <v>2000.0</v>
      </c>
      <c r="O224" s="1" t="s">
        <v>2352</v>
      </c>
    </row>
    <row r="225">
      <c r="A225" s="1">
        <v>1.0</v>
      </c>
      <c r="C225" s="22"/>
      <c r="D225" s="22"/>
      <c r="E225" s="22"/>
      <c r="F225" s="1" t="s">
        <v>191</v>
      </c>
      <c r="G225" s="2">
        <f>62.23-16.35</f>
        <v>45.88</v>
      </c>
      <c r="H225" s="1">
        <v>2.0220706E7</v>
      </c>
      <c r="I225" s="1">
        <v>2000.0</v>
      </c>
      <c r="O225" s="1" t="s">
        <v>2352</v>
      </c>
    </row>
    <row r="226">
      <c r="A226" s="1">
        <v>1.0</v>
      </c>
      <c r="F226" s="1" t="s">
        <v>133</v>
      </c>
      <c r="G226" s="2">
        <f>53.2-19.37</f>
        <v>33.83</v>
      </c>
      <c r="H226" s="1">
        <v>2.0220706E7</v>
      </c>
      <c r="I226" s="1">
        <v>2000.0</v>
      </c>
      <c r="O226" s="1" t="s">
        <v>2352</v>
      </c>
    </row>
    <row r="227">
      <c r="A227" s="1">
        <v>1.0</v>
      </c>
      <c r="C227" s="22"/>
      <c r="D227" s="22"/>
      <c r="E227" s="22"/>
      <c r="F227" s="1" t="s">
        <v>197</v>
      </c>
      <c r="G227" s="2">
        <f>68.65-20.21</f>
        <v>48.44</v>
      </c>
      <c r="H227" s="1">
        <v>2.0220706E7</v>
      </c>
      <c r="I227" s="1">
        <v>2000.0</v>
      </c>
      <c r="O227" s="1" t="s">
        <v>2352</v>
      </c>
    </row>
    <row r="228">
      <c r="A228" s="1">
        <v>1.0</v>
      </c>
      <c r="F228" s="1" t="s">
        <v>172</v>
      </c>
      <c r="G228" s="2">
        <f>49.17-21.11</f>
        <v>28.06</v>
      </c>
      <c r="H228" s="1">
        <v>2.0220706E7</v>
      </c>
      <c r="I228" s="1">
        <v>2000.0</v>
      </c>
      <c r="O228" s="1" t="s">
        <v>2352</v>
      </c>
    </row>
    <row r="229">
      <c r="A229" s="1">
        <v>1.0</v>
      </c>
      <c r="C229" s="22"/>
      <c r="D229" s="22"/>
      <c r="E229" s="22"/>
      <c r="F229" s="1" t="s">
        <v>163</v>
      </c>
      <c r="G229" s="2">
        <f>60.09-20.66</f>
        <v>39.43</v>
      </c>
      <c r="H229" s="1">
        <v>2.0220706E7</v>
      </c>
      <c r="I229" s="1">
        <v>2000.0</v>
      </c>
      <c r="O229" s="1" t="s">
        <v>2352</v>
      </c>
    </row>
    <row r="230">
      <c r="A230" s="1">
        <v>1.0</v>
      </c>
      <c r="F230" s="1" t="s">
        <v>143</v>
      </c>
      <c r="G230" s="2">
        <f>51.52-20.78</f>
        <v>30.74</v>
      </c>
      <c r="H230" s="1">
        <v>2.0220706E7</v>
      </c>
      <c r="I230" s="1">
        <v>2000.0</v>
      </c>
      <c r="O230" s="1" t="s">
        <v>2352</v>
      </c>
    </row>
    <row r="231">
      <c r="A231" s="1">
        <v>1.0</v>
      </c>
      <c r="F231" s="1" t="s">
        <v>125</v>
      </c>
      <c r="G231" s="2">
        <f>58.27-19.59</f>
        <v>38.68</v>
      </c>
      <c r="H231" s="1">
        <v>2.0220706E7</v>
      </c>
      <c r="I231" s="1">
        <v>2000.0</v>
      </c>
      <c r="O231" s="1" t="s">
        <v>2352</v>
      </c>
    </row>
    <row r="232">
      <c r="A232" s="1">
        <v>1.0</v>
      </c>
      <c r="F232" s="1" t="s">
        <v>153</v>
      </c>
      <c r="G232" s="2">
        <f>68.46-23.12</f>
        <v>45.34</v>
      </c>
      <c r="H232" s="1">
        <v>2.0220706E7</v>
      </c>
      <c r="I232" s="1">
        <v>2000.0</v>
      </c>
      <c r="O232" s="1" t="s">
        <v>2352</v>
      </c>
    </row>
    <row r="233">
      <c r="A233" s="1">
        <v>1.0</v>
      </c>
      <c r="F233" s="1" t="s">
        <v>83</v>
      </c>
      <c r="G233" s="2">
        <f>67.82-21.3</f>
        <v>46.52</v>
      </c>
      <c r="H233" s="1">
        <v>2.0220706E7</v>
      </c>
      <c r="I233" s="1">
        <v>2000.0</v>
      </c>
      <c r="O233" s="1" t="s">
        <v>2352</v>
      </c>
    </row>
    <row r="234">
      <c r="A234" s="1">
        <v>1.0</v>
      </c>
      <c r="F234" s="1" t="s">
        <v>51</v>
      </c>
      <c r="G234" s="2">
        <f>55.95-21.32</f>
        <v>34.63</v>
      </c>
      <c r="H234" s="1">
        <v>2.0220706E7</v>
      </c>
      <c r="I234" s="1">
        <v>2000.0</v>
      </c>
      <c r="O234" s="1" t="s">
        <v>2352</v>
      </c>
    </row>
    <row r="235">
      <c r="A235" s="1">
        <v>1.0</v>
      </c>
      <c r="F235" s="1" t="s">
        <v>40</v>
      </c>
      <c r="G235" s="2">
        <f>54.97-20.13</f>
        <v>34.84</v>
      </c>
      <c r="H235" s="1">
        <v>2.0220706E7</v>
      </c>
      <c r="I235" s="1">
        <v>2000.0</v>
      </c>
      <c r="O235" s="1" t="s">
        <v>2352</v>
      </c>
    </row>
    <row r="236">
      <c r="A236" s="1">
        <v>1.0</v>
      </c>
      <c r="F236" s="1" t="s">
        <v>67</v>
      </c>
      <c r="G236" s="2">
        <f>60.19-16.38</f>
        <v>43.81</v>
      </c>
      <c r="H236" s="1">
        <v>2.0220706E7</v>
      </c>
      <c r="I236" s="1">
        <v>2000.0</v>
      </c>
      <c r="O236" s="1" t="s">
        <v>2352</v>
      </c>
    </row>
    <row r="237">
      <c r="A237" s="1">
        <v>1.0</v>
      </c>
      <c r="F237" s="1" t="s">
        <v>113</v>
      </c>
      <c r="G237" s="2">
        <f>58.61-20.13</f>
        <v>38.48</v>
      </c>
      <c r="H237" s="1">
        <v>2.0220706E7</v>
      </c>
      <c r="I237" s="1">
        <v>2000.0</v>
      </c>
      <c r="O237" s="1" t="s">
        <v>2352</v>
      </c>
    </row>
    <row r="238">
      <c r="A238" s="1">
        <v>1.0</v>
      </c>
      <c r="F238" s="1" t="s">
        <v>61</v>
      </c>
      <c r="G238" s="2">
        <f>57.06-21.16</f>
        <v>35.9</v>
      </c>
      <c r="H238" s="1">
        <v>2.0220706E7</v>
      </c>
      <c r="I238" s="1">
        <v>2000.0</v>
      </c>
      <c r="O238" s="1" t="s">
        <v>2352</v>
      </c>
    </row>
    <row r="239">
      <c r="A239" s="1">
        <v>1.0</v>
      </c>
      <c r="F239" s="1" t="s">
        <v>92</v>
      </c>
      <c r="G239" s="2">
        <f>65.34-21.93</f>
        <v>43.41</v>
      </c>
      <c r="H239" s="1">
        <v>2.0220706E7</v>
      </c>
      <c r="I239" s="1">
        <v>2000.0</v>
      </c>
      <c r="O239" s="1" t="s">
        <v>2352</v>
      </c>
    </row>
    <row r="240">
      <c r="A240" s="1">
        <v>1.0</v>
      </c>
      <c r="F240" s="1" t="s">
        <v>26</v>
      </c>
      <c r="G240" s="2">
        <f>57.74-17.1</f>
        <v>40.64</v>
      </c>
      <c r="H240" s="1">
        <v>2.0220706E7</v>
      </c>
      <c r="I240" s="1">
        <v>2000.0</v>
      </c>
      <c r="O240" s="1" t="s">
        <v>2352</v>
      </c>
    </row>
    <row r="241">
      <c r="A241" s="1">
        <v>1.0</v>
      </c>
      <c r="F241" s="1" t="s">
        <v>74</v>
      </c>
      <c r="G241" s="2">
        <f>50.58-17.21</f>
        <v>33.37</v>
      </c>
      <c r="H241" s="1">
        <v>2.0220706E7</v>
      </c>
      <c r="I241" s="1">
        <v>2000.0</v>
      </c>
      <c r="O241" s="1" t="s">
        <v>2352</v>
      </c>
    </row>
    <row r="242">
      <c r="A242" s="1">
        <v>1.0</v>
      </c>
      <c r="F242" s="1" t="s">
        <v>106</v>
      </c>
      <c r="G242" s="2">
        <f>55.02-16.95</f>
        <v>38.07</v>
      </c>
      <c r="H242" s="1">
        <v>2.0220706E7</v>
      </c>
      <c r="I242" s="1">
        <v>2000.0</v>
      </c>
      <c r="O242" s="1" t="s">
        <v>2352</v>
      </c>
    </row>
    <row r="243">
      <c r="A243" s="1">
        <v>1.0</v>
      </c>
      <c r="F243" s="1" t="s">
        <v>99</v>
      </c>
      <c r="G243" s="2">
        <f>49.48-17.32</f>
        <v>32.16</v>
      </c>
      <c r="H243" s="1">
        <v>2.0220706E7</v>
      </c>
      <c r="I243" s="1">
        <v>2000.0</v>
      </c>
      <c r="O243" s="1" t="s">
        <v>2352</v>
      </c>
    </row>
    <row r="244">
      <c r="A244" s="1">
        <v>1.0</v>
      </c>
      <c r="F244" s="1" t="s">
        <v>35</v>
      </c>
      <c r="G244" s="2">
        <f>63.54-20.65</f>
        <v>42.89</v>
      </c>
      <c r="H244" s="1">
        <v>2.0220706E7</v>
      </c>
      <c r="I244" s="1">
        <v>2000.0</v>
      </c>
      <c r="O244" s="1" t="s">
        <v>2352</v>
      </c>
    </row>
    <row r="245">
      <c r="A245" s="1">
        <v>1.0</v>
      </c>
      <c r="F245" s="1" t="s">
        <v>46</v>
      </c>
      <c r="H245" s="1">
        <v>2.0220706E7</v>
      </c>
      <c r="I245" s="1">
        <v>2000.0</v>
      </c>
      <c r="O245" s="1" t="s">
        <v>2352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2353</v>
      </c>
      <c r="B1" s="26" t="s">
        <v>2327</v>
      </c>
      <c r="C1" s="26" t="s">
        <v>334</v>
      </c>
      <c r="D1" s="26" t="s">
        <v>307</v>
      </c>
      <c r="E1" s="26" t="s">
        <v>2354</v>
      </c>
      <c r="F1" s="26" t="s">
        <v>306</v>
      </c>
      <c r="G1" s="26" t="s">
        <v>335</v>
      </c>
      <c r="H1" s="26" t="s">
        <v>336</v>
      </c>
      <c r="I1" s="26" t="s">
        <v>337</v>
      </c>
      <c r="J1" s="26" t="s">
        <v>305</v>
      </c>
      <c r="K1" s="26" t="s">
        <v>2355</v>
      </c>
      <c r="L1" s="26" t="s">
        <v>2356</v>
      </c>
      <c r="M1" s="26" t="s">
        <v>2357</v>
      </c>
      <c r="N1" s="26" t="s">
        <v>339</v>
      </c>
      <c r="O1" s="26" t="s">
        <v>340</v>
      </c>
      <c r="P1" s="26" t="s">
        <v>341</v>
      </c>
      <c r="Q1" s="26" t="s">
        <v>342</v>
      </c>
      <c r="R1" s="26" t="s">
        <v>343</v>
      </c>
      <c r="S1" s="26" t="s">
        <v>344</v>
      </c>
      <c r="T1" s="26" t="s">
        <v>345</v>
      </c>
      <c r="U1" s="26" t="s">
        <v>346</v>
      </c>
      <c r="V1" s="26" t="s">
        <v>347</v>
      </c>
      <c r="W1" s="26" t="s">
        <v>348</v>
      </c>
      <c r="X1" s="26" t="s">
        <v>20</v>
      </c>
      <c r="Y1" s="48"/>
      <c r="Z1" s="48"/>
      <c r="AA1" s="48"/>
      <c r="AB1" s="48"/>
      <c r="AC1" s="48"/>
    </row>
    <row r="2">
      <c r="A2" s="64" t="s">
        <v>2358</v>
      </c>
      <c r="B2" s="64" t="s">
        <v>2358</v>
      </c>
      <c r="C2" s="64" t="s">
        <v>2359</v>
      </c>
      <c r="D2" s="64" t="s">
        <v>2056</v>
      </c>
      <c r="E2" s="64" t="s">
        <v>2358</v>
      </c>
      <c r="F2" s="64" t="s">
        <v>2358</v>
      </c>
      <c r="G2" s="64" t="s">
        <v>2360</v>
      </c>
      <c r="H2" s="64" t="s">
        <v>2361</v>
      </c>
      <c r="I2" s="64" t="s">
        <v>2362</v>
      </c>
      <c r="J2" s="64" t="s">
        <v>314</v>
      </c>
      <c r="K2" s="64" t="s">
        <v>220</v>
      </c>
      <c r="L2" s="64"/>
      <c r="M2" s="64"/>
      <c r="N2" s="64" t="s">
        <v>112</v>
      </c>
      <c r="O2" s="64" t="s">
        <v>45</v>
      </c>
      <c r="P2" s="64" t="s">
        <v>354</v>
      </c>
      <c r="Q2" s="64" t="s">
        <v>2363</v>
      </c>
      <c r="R2" s="64" t="s">
        <v>2364</v>
      </c>
      <c r="S2" s="64" t="s">
        <v>2365</v>
      </c>
      <c r="T2" s="64" t="s">
        <v>2363</v>
      </c>
      <c r="U2" s="64" t="s">
        <v>2366</v>
      </c>
      <c r="V2" s="64" t="s">
        <v>2367</v>
      </c>
      <c r="W2" s="65">
        <f>((T2*60*60)+(U2*60)+V2)-((Q2*60*60)+(R2*60)+S2)</f>
        <v>56</v>
      </c>
      <c r="X2" s="64" t="s">
        <v>2368</v>
      </c>
      <c r="Y2" s="4"/>
      <c r="Z2" s="4"/>
      <c r="AA2" s="4"/>
      <c r="AB2" s="4"/>
      <c r="AC2" s="4"/>
    </row>
    <row r="3">
      <c r="A3" s="64" t="s">
        <v>2369</v>
      </c>
      <c r="B3" s="58" t="s">
        <v>2358</v>
      </c>
      <c r="C3" s="58" t="s">
        <v>2370</v>
      </c>
      <c r="D3" s="58" t="s">
        <v>2056</v>
      </c>
      <c r="E3" s="58" t="s">
        <v>2358</v>
      </c>
      <c r="F3" s="58" t="s">
        <v>2358</v>
      </c>
      <c r="G3" s="58" t="s">
        <v>2360</v>
      </c>
      <c r="H3" s="58" t="s">
        <v>2364</v>
      </c>
      <c r="I3" s="58" t="s">
        <v>2371</v>
      </c>
      <c r="J3" s="58" t="s">
        <v>322</v>
      </c>
      <c r="K3" s="58" t="s">
        <v>93</v>
      </c>
      <c r="L3" s="58" t="s">
        <v>2358</v>
      </c>
      <c r="M3" s="58" t="s">
        <v>203</v>
      </c>
      <c r="N3" s="58"/>
      <c r="O3" s="58"/>
      <c r="P3" s="58"/>
      <c r="Q3" s="58"/>
      <c r="R3" s="58"/>
      <c r="S3" s="58"/>
      <c r="T3" s="58"/>
      <c r="U3" s="58"/>
      <c r="V3" s="58"/>
      <c r="W3" s="65"/>
      <c r="X3" s="58" t="s">
        <v>2372</v>
      </c>
    </row>
    <row r="4">
      <c r="A4" s="64" t="s">
        <v>2373</v>
      </c>
      <c r="B4" s="58" t="s">
        <v>2358</v>
      </c>
      <c r="C4" s="58" t="s">
        <v>2374</v>
      </c>
      <c r="D4" s="58" t="s">
        <v>2056</v>
      </c>
      <c r="E4" s="58" t="s">
        <v>2369</v>
      </c>
      <c r="F4" s="58" t="s">
        <v>2369</v>
      </c>
      <c r="G4" s="58" t="s">
        <v>2360</v>
      </c>
      <c r="H4" s="58" t="s">
        <v>2364</v>
      </c>
      <c r="I4" s="58" t="s">
        <v>2371</v>
      </c>
      <c r="J4" s="58" t="s">
        <v>322</v>
      </c>
      <c r="K4" s="58" t="s">
        <v>93</v>
      </c>
      <c r="L4" s="58" t="s">
        <v>2358</v>
      </c>
      <c r="M4" s="58" t="s">
        <v>208</v>
      </c>
      <c r="N4" s="58"/>
      <c r="O4" s="58"/>
      <c r="P4" s="58"/>
      <c r="Q4" s="58"/>
      <c r="R4" s="58"/>
      <c r="S4" s="58"/>
      <c r="T4" s="58"/>
      <c r="U4" s="58"/>
      <c r="V4" s="58"/>
      <c r="W4" s="65"/>
      <c r="X4" s="58" t="s">
        <v>2375</v>
      </c>
    </row>
    <row r="5">
      <c r="A5" s="64" t="s">
        <v>2376</v>
      </c>
      <c r="B5" s="58" t="s">
        <v>2358</v>
      </c>
      <c r="C5" s="58" t="s">
        <v>2377</v>
      </c>
      <c r="D5" s="58" t="s">
        <v>2056</v>
      </c>
      <c r="E5" s="58" t="s">
        <v>2373</v>
      </c>
      <c r="F5" s="58" t="s">
        <v>2373</v>
      </c>
      <c r="G5" s="58" t="s">
        <v>2360</v>
      </c>
      <c r="H5" s="58" t="s">
        <v>2364</v>
      </c>
      <c r="I5" s="58" t="s">
        <v>2371</v>
      </c>
      <c r="J5" s="58" t="s">
        <v>322</v>
      </c>
      <c r="K5" s="58" t="s">
        <v>93</v>
      </c>
      <c r="L5" s="58" t="s">
        <v>2358</v>
      </c>
      <c r="M5" s="58" t="s">
        <v>213</v>
      </c>
      <c r="N5" s="58" t="s">
        <v>138</v>
      </c>
      <c r="O5" s="58" t="s">
        <v>213</v>
      </c>
      <c r="P5" s="58" t="s">
        <v>354</v>
      </c>
      <c r="Q5" s="58" t="s">
        <v>2365</v>
      </c>
      <c r="R5" s="58" t="s">
        <v>2378</v>
      </c>
      <c r="S5" s="58" t="s">
        <v>2376</v>
      </c>
      <c r="T5" s="58" t="s">
        <v>2365</v>
      </c>
      <c r="U5" s="58" t="s">
        <v>2378</v>
      </c>
      <c r="V5" s="58" t="s">
        <v>2363</v>
      </c>
      <c r="W5" s="65">
        <f t="shared" ref="W5:W13" si="1">((T5*60*60)+(U5*60)+V5)-((Q5*60*60)+(R5*60)+S5)</f>
        <v>16</v>
      </c>
      <c r="X5" s="60"/>
    </row>
    <row r="6">
      <c r="A6" s="64" t="s">
        <v>2378</v>
      </c>
      <c r="B6" s="58" t="s">
        <v>2358</v>
      </c>
      <c r="C6" s="58" t="s">
        <v>2377</v>
      </c>
      <c r="D6" s="58" t="s">
        <v>2056</v>
      </c>
      <c r="E6" s="58" t="s">
        <v>2373</v>
      </c>
      <c r="F6" s="58" t="s">
        <v>2373</v>
      </c>
      <c r="G6" s="58" t="s">
        <v>2360</v>
      </c>
      <c r="H6" s="58" t="s">
        <v>2364</v>
      </c>
      <c r="I6" s="58" t="s">
        <v>2371</v>
      </c>
      <c r="J6" s="58" t="s">
        <v>322</v>
      </c>
      <c r="K6" s="58" t="s">
        <v>93</v>
      </c>
      <c r="L6" s="58" t="s">
        <v>2358</v>
      </c>
      <c r="M6" s="58" t="s">
        <v>213</v>
      </c>
      <c r="N6" s="58" t="s">
        <v>138</v>
      </c>
      <c r="O6" s="58" t="s">
        <v>213</v>
      </c>
      <c r="P6" s="58" t="s">
        <v>354</v>
      </c>
      <c r="Q6" s="58" t="s">
        <v>2365</v>
      </c>
      <c r="R6" s="58" t="s">
        <v>2379</v>
      </c>
      <c r="S6" s="58" t="s">
        <v>2380</v>
      </c>
      <c r="T6" s="58" t="s">
        <v>2365</v>
      </c>
      <c r="U6" s="58" t="s">
        <v>2381</v>
      </c>
      <c r="V6" s="58" t="s">
        <v>2382</v>
      </c>
      <c r="W6" s="65">
        <f t="shared" si="1"/>
        <v>8</v>
      </c>
      <c r="X6" s="60"/>
    </row>
    <row r="7">
      <c r="A7" s="64" t="s">
        <v>2382</v>
      </c>
      <c r="B7" s="58" t="s">
        <v>2358</v>
      </c>
      <c r="C7" s="58" t="s">
        <v>2377</v>
      </c>
      <c r="D7" s="58" t="s">
        <v>2056</v>
      </c>
      <c r="E7" s="58" t="s">
        <v>2373</v>
      </c>
      <c r="F7" s="58" t="s">
        <v>2373</v>
      </c>
      <c r="G7" s="58" t="s">
        <v>2360</v>
      </c>
      <c r="H7" s="58" t="s">
        <v>2364</v>
      </c>
      <c r="I7" s="58" t="s">
        <v>2371</v>
      </c>
      <c r="J7" s="58" t="s">
        <v>322</v>
      </c>
      <c r="K7" s="58" t="s">
        <v>93</v>
      </c>
      <c r="L7" s="58" t="s">
        <v>2358</v>
      </c>
      <c r="M7" s="58" t="s">
        <v>213</v>
      </c>
      <c r="N7" s="58" t="s">
        <v>213</v>
      </c>
      <c r="O7" s="58" t="s">
        <v>138</v>
      </c>
      <c r="P7" s="58" t="s">
        <v>353</v>
      </c>
      <c r="Q7" s="58" t="s">
        <v>2365</v>
      </c>
      <c r="R7" s="58" t="s">
        <v>2381</v>
      </c>
      <c r="S7" s="58" t="s">
        <v>2383</v>
      </c>
      <c r="T7" s="58" t="s">
        <v>2365</v>
      </c>
      <c r="U7" s="58" t="s">
        <v>2381</v>
      </c>
      <c r="V7" s="58" t="s">
        <v>2384</v>
      </c>
      <c r="W7" s="65">
        <f t="shared" si="1"/>
        <v>11</v>
      </c>
      <c r="X7" s="58" t="s">
        <v>2385</v>
      </c>
    </row>
    <row r="8">
      <c r="A8" s="64" t="s">
        <v>2386</v>
      </c>
      <c r="B8" s="58" t="s">
        <v>2358</v>
      </c>
      <c r="C8" s="58" t="s">
        <v>2387</v>
      </c>
      <c r="D8" s="58" t="s">
        <v>2056</v>
      </c>
      <c r="E8" s="58" t="s">
        <v>2376</v>
      </c>
      <c r="F8" s="58" t="s">
        <v>2376</v>
      </c>
      <c r="G8" s="58" t="s">
        <v>2360</v>
      </c>
      <c r="H8" s="58" t="s">
        <v>2364</v>
      </c>
      <c r="I8" s="58" t="s">
        <v>2371</v>
      </c>
      <c r="J8" s="58" t="s">
        <v>322</v>
      </c>
      <c r="K8" s="58" t="s">
        <v>93</v>
      </c>
      <c r="L8" s="58" t="s">
        <v>2358</v>
      </c>
      <c r="M8" s="58" t="s">
        <v>219</v>
      </c>
      <c r="N8" s="58" t="s">
        <v>143</v>
      </c>
      <c r="O8" s="58" t="s">
        <v>219</v>
      </c>
      <c r="P8" s="58" t="s">
        <v>354</v>
      </c>
      <c r="Q8" s="58" t="s">
        <v>2365</v>
      </c>
      <c r="R8" s="58" t="s">
        <v>2382</v>
      </c>
      <c r="S8" s="58" t="s">
        <v>2388</v>
      </c>
      <c r="T8" s="58" t="s">
        <v>2365</v>
      </c>
      <c r="U8" s="58" t="s">
        <v>2386</v>
      </c>
      <c r="V8" s="58" t="s">
        <v>2376</v>
      </c>
      <c r="W8" s="65">
        <f t="shared" si="1"/>
        <v>8</v>
      </c>
      <c r="X8" s="60"/>
    </row>
    <row r="9">
      <c r="A9" s="64" t="s">
        <v>2389</v>
      </c>
      <c r="B9" s="58" t="s">
        <v>2358</v>
      </c>
      <c r="C9" s="58" t="s">
        <v>2387</v>
      </c>
      <c r="D9" s="58" t="s">
        <v>2056</v>
      </c>
      <c r="E9" s="58" t="s">
        <v>2376</v>
      </c>
      <c r="F9" s="58" t="s">
        <v>2376</v>
      </c>
      <c r="G9" s="58" t="s">
        <v>2360</v>
      </c>
      <c r="H9" s="58" t="s">
        <v>2364</v>
      </c>
      <c r="I9" s="58" t="s">
        <v>2371</v>
      </c>
      <c r="J9" s="58" t="s">
        <v>322</v>
      </c>
      <c r="K9" s="58" t="s">
        <v>93</v>
      </c>
      <c r="L9" s="58" t="s">
        <v>2358</v>
      </c>
      <c r="M9" s="58" t="s">
        <v>219</v>
      </c>
      <c r="N9" s="58" t="s">
        <v>219</v>
      </c>
      <c r="O9" s="58" t="s">
        <v>143</v>
      </c>
      <c r="P9" s="58" t="s">
        <v>353</v>
      </c>
      <c r="Q9" s="58" t="s">
        <v>2365</v>
      </c>
      <c r="R9" s="58" t="s">
        <v>2390</v>
      </c>
      <c r="S9" s="58" t="s">
        <v>2391</v>
      </c>
      <c r="T9" s="58" t="s">
        <v>2365</v>
      </c>
      <c r="U9" s="58" t="s">
        <v>2390</v>
      </c>
      <c r="V9" s="58" t="s">
        <v>2392</v>
      </c>
      <c r="W9" s="65">
        <f t="shared" si="1"/>
        <v>12</v>
      </c>
      <c r="X9" s="58" t="s">
        <v>2393</v>
      </c>
    </row>
    <row r="10">
      <c r="A10" s="64" t="s">
        <v>2379</v>
      </c>
      <c r="B10" s="58" t="s">
        <v>2358</v>
      </c>
      <c r="C10" s="58" t="s">
        <v>2387</v>
      </c>
      <c r="D10" s="58" t="s">
        <v>2056</v>
      </c>
      <c r="E10" s="58" t="s">
        <v>2376</v>
      </c>
      <c r="F10" s="58" t="s">
        <v>2376</v>
      </c>
      <c r="G10" s="58" t="s">
        <v>2360</v>
      </c>
      <c r="H10" s="58" t="s">
        <v>2364</v>
      </c>
      <c r="I10" s="58" t="s">
        <v>2371</v>
      </c>
      <c r="J10" s="58" t="s">
        <v>322</v>
      </c>
      <c r="K10" s="58" t="s">
        <v>93</v>
      </c>
      <c r="L10" s="58" t="s">
        <v>2358</v>
      </c>
      <c r="M10" s="58" t="s">
        <v>219</v>
      </c>
      <c r="N10" s="58" t="s">
        <v>219</v>
      </c>
      <c r="O10" s="58" t="s">
        <v>143</v>
      </c>
      <c r="P10" s="58" t="s">
        <v>353</v>
      </c>
      <c r="Q10" s="58" t="s">
        <v>2365</v>
      </c>
      <c r="R10" s="58" t="s">
        <v>2365</v>
      </c>
      <c r="S10" s="58" t="s">
        <v>2362</v>
      </c>
      <c r="T10" s="58" t="s">
        <v>2365</v>
      </c>
      <c r="U10" s="58" t="s">
        <v>2365</v>
      </c>
      <c r="V10" s="58" t="s">
        <v>2394</v>
      </c>
      <c r="W10" s="65">
        <f t="shared" si="1"/>
        <v>5</v>
      </c>
      <c r="X10" s="58" t="s">
        <v>2393</v>
      </c>
    </row>
    <row r="11">
      <c r="A11" s="64" t="s">
        <v>2381</v>
      </c>
      <c r="B11" s="58" t="s">
        <v>2358</v>
      </c>
      <c r="C11" s="58" t="s">
        <v>2395</v>
      </c>
      <c r="D11" s="58" t="s">
        <v>2056</v>
      </c>
      <c r="E11" s="58" t="s">
        <v>2378</v>
      </c>
      <c r="F11" s="58" t="s">
        <v>2378</v>
      </c>
      <c r="G11" s="58" t="s">
        <v>2360</v>
      </c>
      <c r="H11" s="58" t="s">
        <v>2364</v>
      </c>
      <c r="I11" s="58" t="s">
        <v>2371</v>
      </c>
      <c r="J11" s="58" t="s">
        <v>322</v>
      </c>
      <c r="K11" s="58" t="s">
        <v>93</v>
      </c>
      <c r="L11" s="58" t="s">
        <v>2358</v>
      </c>
      <c r="M11" s="58" t="s">
        <v>225</v>
      </c>
      <c r="N11" s="58" t="s">
        <v>225</v>
      </c>
      <c r="O11" s="58" t="s">
        <v>148</v>
      </c>
      <c r="P11" s="58" t="s">
        <v>354</v>
      </c>
      <c r="Q11" s="58" t="s">
        <v>2365</v>
      </c>
      <c r="R11" s="58" t="s">
        <v>2389</v>
      </c>
      <c r="S11" s="58" t="s">
        <v>2384</v>
      </c>
      <c r="T11" s="58" t="s">
        <v>2365</v>
      </c>
      <c r="U11" s="58" t="s">
        <v>2389</v>
      </c>
      <c r="V11" s="58" t="s">
        <v>2396</v>
      </c>
      <c r="W11" s="65">
        <f t="shared" si="1"/>
        <v>10</v>
      </c>
      <c r="X11" s="60"/>
    </row>
    <row r="12">
      <c r="A12" s="64" t="s">
        <v>2390</v>
      </c>
      <c r="B12" s="58" t="s">
        <v>2358</v>
      </c>
      <c r="C12" s="58" t="s">
        <v>2395</v>
      </c>
      <c r="D12" s="58" t="s">
        <v>2056</v>
      </c>
      <c r="E12" s="58" t="s">
        <v>2378</v>
      </c>
      <c r="F12" s="58" t="s">
        <v>2378</v>
      </c>
      <c r="G12" s="58" t="s">
        <v>2360</v>
      </c>
      <c r="H12" s="58" t="s">
        <v>2364</v>
      </c>
      <c r="I12" s="58" t="s">
        <v>2371</v>
      </c>
      <c r="J12" s="58" t="s">
        <v>322</v>
      </c>
      <c r="K12" s="58" t="s">
        <v>93</v>
      </c>
      <c r="L12" s="58" t="s">
        <v>2358</v>
      </c>
      <c r="M12" s="58" t="s">
        <v>225</v>
      </c>
      <c r="N12" s="58" t="s">
        <v>148</v>
      </c>
      <c r="O12" s="58" t="s">
        <v>225</v>
      </c>
      <c r="P12" s="58" t="s">
        <v>354</v>
      </c>
      <c r="Q12" s="58" t="s">
        <v>2365</v>
      </c>
      <c r="R12" s="58" t="s">
        <v>2389</v>
      </c>
      <c r="S12" s="58" t="s">
        <v>2384</v>
      </c>
      <c r="T12" s="58" t="s">
        <v>2365</v>
      </c>
      <c r="U12" s="58" t="s">
        <v>2389</v>
      </c>
      <c r="V12" s="58" t="s">
        <v>2396</v>
      </c>
      <c r="W12" s="65">
        <f t="shared" si="1"/>
        <v>10</v>
      </c>
      <c r="X12" s="60"/>
    </row>
    <row r="13">
      <c r="A13" s="64" t="s">
        <v>2397</v>
      </c>
      <c r="B13" s="58" t="s">
        <v>2358</v>
      </c>
      <c r="C13" s="58" t="s">
        <v>2395</v>
      </c>
      <c r="D13" s="58" t="s">
        <v>2056</v>
      </c>
      <c r="E13" s="58" t="s">
        <v>2378</v>
      </c>
      <c r="F13" s="58" t="s">
        <v>2378</v>
      </c>
      <c r="G13" s="58" t="s">
        <v>2360</v>
      </c>
      <c r="H13" s="58" t="s">
        <v>2364</v>
      </c>
      <c r="I13" s="58" t="s">
        <v>2371</v>
      </c>
      <c r="J13" s="58" t="s">
        <v>322</v>
      </c>
      <c r="K13" s="58" t="s">
        <v>93</v>
      </c>
      <c r="L13" s="58" t="s">
        <v>2358</v>
      </c>
      <c r="M13" s="58" t="s">
        <v>225</v>
      </c>
      <c r="N13" s="58" t="s">
        <v>148</v>
      </c>
      <c r="O13" s="58" t="s">
        <v>225</v>
      </c>
      <c r="P13" s="58" t="s">
        <v>353</v>
      </c>
      <c r="Q13" s="58" t="s">
        <v>2365</v>
      </c>
      <c r="R13" s="58" t="s">
        <v>2398</v>
      </c>
      <c r="S13" s="58" t="s">
        <v>2399</v>
      </c>
      <c r="T13" s="58" t="s">
        <v>2365</v>
      </c>
      <c r="U13" s="58" t="s">
        <v>2398</v>
      </c>
      <c r="V13" s="58" t="s">
        <v>2394</v>
      </c>
      <c r="W13" s="65">
        <f t="shared" si="1"/>
        <v>6</v>
      </c>
      <c r="X13" s="58" t="s">
        <v>2400</v>
      </c>
    </row>
    <row r="14">
      <c r="A14" s="64" t="s">
        <v>2398</v>
      </c>
      <c r="B14" s="58" t="s">
        <v>2358</v>
      </c>
      <c r="C14" s="58" t="s">
        <v>2401</v>
      </c>
      <c r="D14" s="58" t="s">
        <v>2056</v>
      </c>
      <c r="E14" s="58" t="s">
        <v>2382</v>
      </c>
      <c r="F14" s="58" t="s">
        <v>2382</v>
      </c>
      <c r="G14" s="58" t="s">
        <v>2360</v>
      </c>
      <c r="H14" s="58" t="s">
        <v>2364</v>
      </c>
      <c r="I14" s="58" t="s">
        <v>2371</v>
      </c>
      <c r="J14" s="58" t="s">
        <v>322</v>
      </c>
      <c r="K14" s="58" t="s">
        <v>93</v>
      </c>
      <c r="L14" s="58" t="s">
        <v>2358</v>
      </c>
      <c r="M14" s="58" t="s">
        <v>232</v>
      </c>
      <c r="N14" s="60"/>
      <c r="O14" s="60"/>
      <c r="P14" s="60"/>
      <c r="Q14" s="60"/>
      <c r="R14" s="60"/>
      <c r="S14" s="60"/>
      <c r="T14" s="60"/>
      <c r="U14" s="60"/>
      <c r="V14" s="60"/>
      <c r="W14" s="65"/>
      <c r="X14" s="60"/>
    </row>
    <row r="15">
      <c r="A15" s="64" t="s">
        <v>2383</v>
      </c>
      <c r="B15" s="58" t="s">
        <v>2358</v>
      </c>
      <c r="C15" s="58" t="s">
        <v>2402</v>
      </c>
      <c r="D15" s="58" t="s">
        <v>2056</v>
      </c>
      <c r="E15" s="58" t="s">
        <v>2386</v>
      </c>
      <c r="F15" s="58" t="s">
        <v>2386</v>
      </c>
      <c r="G15" s="58" t="s">
        <v>2360</v>
      </c>
      <c r="H15" s="58" t="s">
        <v>2364</v>
      </c>
      <c r="I15" s="58" t="s">
        <v>2371</v>
      </c>
      <c r="J15" s="58" t="s">
        <v>322</v>
      </c>
      <c r="K15" s="58" t="s">
        <v>93</v>
      </c>
      <c r="L15" s="58" t="s">
        <v>2358</v>
      </c>
      <c r="M15" s="58" t="s">
        <v>242</v>
      </c>
      <c r="N15" s="60"/>
      <c r="O15" s="60"/>
      <c r="P15" s="60"/>
      <c r="Q15" s="60"/>
      <c r="R15" s="60"/>
      <c r="S15" s="60"/>
      <c r="T15" s="60"/>
      <c r="U15" s="60"/>
      <c r="V15" s="60"/>
      <c r="W15" s="65"/>
      <c r="X15" s="60"/>
    </row>
    <row r="16">
      <c r="A16" s="64" t="s">
        <v>2403</v>
      </c>
      <c r="B16" s="58" t="s">
        <v>2358</v>
      </c>
      <c r="C16" s="58" t="s">
        <v>2404</v>
      </c>
      <c r="D16" s="58" t="s">
        <v>2056</v>
      </c>
      <c r="E16" s="58" t="s">
        <v>2389</v>
      </c>
      <c r="F16" s="58" t="s">
        <v>2389</v>
      </c>
      <c r="G16" s="58" t="s">
        <v>2360</v>
      </c>
      <c r="H16" s="58" t="s">
        <v>2364</v>
      </c>
      <c r="I16" s="58" t="s">
        <v>2371</v>
      </c>
      <c r="J16" s="58" t="s">
        <v>322</v>
      </c>
      <c r="K16" s="58" t="s">
        <v>93</v>
      </c>
      <c r="L16" s="58" t="s">
        <v>2358</v>
      </c>
      <c r="M16" s="58" t="s">
        <v>247</v>
      </c>
      <c r="N16" s="58" t="s">
        <v>247</v>
      </c>
      <c r="O16" s="58" t="s">
        <v>163</v>
      </c>
      <c r="P16" s="58" t="s">
        <v>354</v>
      </c>
      <c r="Q16" s="58" t="s">
        <v>2365</v>
      </c>
      <c r="R16" s="58" t="s">
        <v>2379</v>
      </c>
      <c r="S16" s="58" t="s">
        <v>2405</v>
      </c>
      <c r="T16" s="58" t="s">
        <v>2365</v>
      </c>
      <c r="U16" s="58" t="s">
        <v>2379</v>
      </c>
      <c r="V16" s="58" t="s">
        <v>2406</v>
      </c>
      <c r="W16" s="65">
        <f t="shared" ref="W16:W20" si="2">((T16*60*60)+(U16*60)+V16)-((Q16*60*60)+(R16*60)+S16)</f>
        <v>7</v>
      </c>
      <c r="X16" s="60"/>
    </row>
    <row r="17">
      <c r="A17" s="64" t="s">
        <v>2407</v>
      </c>
      <c r="B17" s="58" t="s">
        <v>2358</v>
      </c>
      <c r="C17" s="58" t="s">
        <v>2404</v>
      </c>
      <c r="D17" s="58" t="s">
        <v>2056</v>
      </c>
      <c r="E17" s="58" t="s">
        <v>2389</v>
      </c>
      <c r="F17" s="58" t="s">
        <v>2389</v>
      </c>
      <c r="G17" s="58" t="s">
        <v>2360</v>
      </c>
      <c r="H17" s="58" t="s">
        <v>2364</v>
      </c>
      <c r="I17" s="58" t="s">
        <v>2371</v>
      </c>
      <c r="J17" s="58" t="s">
        <v>322</v>
      </c>
      <c r="K17" s="58" t="s">
        <v>93</v>
      </c>
      <c r="L17" s="58" t="s">
        <v>2358</v>
      </c>
      <c r="M17" s="58" t="s">
        <v>247</v>
      </c>
      <c r="N17" s="58" t="s">
        <v>247</v>
      </c>
      <c r="O17" s="58" t="s">
        <v>163</v>
      </c>
      <c r="P17" s="58" t="s">
        <v>353</v>
      </c>
      <c r="Q17" s="58" t="s">
        <v>2365</v>
      </c>
      <c r="R17" s="58" t="s">
        <v>2379</v>
      </c>
      <c r="S17" s="58" t="s">
        <v>2408</v>
      </c>
      <c r="T17" s="58" t="s">
        <v>2365</v>
      </c>
      <c r="U17" s="58" t="s">
        <v>2379</v>
      </c>
      <c r="V17" s="58" t="s">
        <v>2380</v>
      </c>
      <c r="W17" s="65">
        <f t="shared" si="2"/>
        <v>19</v>
      </c>
      <c r="X17" s="58" t="s">
        <v>2409</v>
      </c>
    </row>
    <row r="18">
      <c r="A18" s="64" t="s">
        <v>2367</v>
      </c>
      <c r="B18" s="58" t="s">
        <v>2358</v>
      </c>
      <c r="C18" s="58" t="s">
        <v>2404</v>
      </c>
      <c r="D18" s="58" t="s">
        <v>2056</v>
      </c>
      <c r="E18" s="58" t="s">
        <v>2389</v>
      </c>
      <c r="F18" s="58" t="s">
        <v>2389</v>
      </c>
      <c r="G18" s="58" t="s">
        <v>2360</v>
      </c>
      <c r="H18" s="58" t="s">
        <v>2364</v>
      </c>
      <c r="I18" s="58" t="s">
        <v>2371</v>
      </c>
      <c r="J18" s="58" t="s">
        <v>322</v>
      </c>
      <c r="K18" s="58" t="s">
        <v>93</v>
      </c>
      <c r="L18" s="58" t="s">
        <v>2358</v>
      </c>
      <c r="M18" s="58" t="s">
        <v>247</v>
      </c>
      <c r="N18" s="58" t="s">
        <v>247</v>
      </c>
      <c r="O18" s="58" t="s">
        <v>163</v>
      </c>
      <c r="P18" s="58" t="s">
        <v>354</v>
      </c>
      <c r="Q18" s="58" t="s">
        <v>2365</v>
      </c>
      <c r="R18" s="58" t="s">
        <v>2407</v>
      </c>
      <c r="S18" s="58" t="s">
        <v>2398</v>
      </c>
      <c r="T18" s="58" t="s">
        <v>2365</v>
      </c>
      <c r="U18" s="58" t="s">
        <v>2407</v>
      </c>
      <c r="V18" s="58" t="s">
        <v>2405</v>
      </c>
      <c r="W18" s="65">
        <f t="shared" si="2"/>
        <v>18</v>
      </c>
      <c r="X18" s="58" t="s">
        <v>2410</v>
      </c>
    </row>
    <row r="19">
      <c r="A19" s="64" t="s">
        <v>2391</v>
      </c>
      <c r="B19" s="58" t="s">
        <v>2358</v>
      </c>
      <c r="C19" s="58" t="s">
        <v>2404</v>
      </c>
      <c r="D19" s="58" t="s">
        <v>2056</v>
      </c>
      <c r="E19" s="58" t="s">
        <v>2389</v>
      </c>
      <c r="F19" s="58" t="s">
        <v>2389</v>
      </c>
      <c r="G19" s="58" t="s">
        <v>2360</v>
      </c>
      <c r="H19" s="58" t="s">
        <v>2364</v>
      </c>
      <c r="I19" s="58" t="s">
        <v>2371</v>
      </c>
      <c r="J19" s="58" t="s">
        <v>322</v>
      </c>
      <c r="K19" s="58" t="s">
        <v>93</v>
      </c>
      <c r="L19" s="58" t="s">
        <v>2358</v>
      </c>
      <c r="M19" s="58" t="s">
        <v>247</v>
      </c>
      <c r="N19" s="58" t="s">
        <v>163</v>
      </c>
      <c r="O19" s="58" t="s">
        <v>247</v>
      </c>
      <c r="P19" s="58" t="s">
        <v>354</v>
      </c>
      <c r="Q19" s="58" t="s">
        <v>2365</v>
      </c>
      <c r="R19" s="58" t="s">
        <v>2411</v>
      </c>
      <c r="S19" s="58" t="s">
        <v>2412</v>
      </c>
      <c r="T19" s="58" t="s">
        <v>2365</v>
      </c>
      <c r="U19" s="58" t="s">
        <v>2411</v>
      </c>
      <c r="V19" s="58" t="s">
        <v>2413</v>
      </c>
      <c r="W19" s="65">
        <f t="shared" si="2"/>
        <v>6</v>
      </c>
      <c r="X19" s="60"/>
    </row>
    <row r="20">
      <c r="A20" s="64" t="s">
        <v>2411</v>
      </c>
      <c r="B20" s="58" t="s">
        <v>2358</v>
      </c>
      <c r="C20" s="58" t="s">
        <v>2404</v>
      </c>
      <c r="D20" s="58" t="s">
        <v>2056</v>
      </c>
      <c r="E20" s="58" t="s">
        <v>2389</v>
      </c>
      <c r="F20" s="58" t="s">
        <v>2389</v>
      </c>
      <c r="G20" s="58" t="s">
        <v>2360</v>
      </c>
      <c r="H20" s="58" t="s">
        <v>2364</v>
      </c>
      <c r="I20" s="58" t="s">
        <v>2371</v>
      </c>
      <c r="J20" s="58" t="s">
        <v>322</v>
      </c>
      <c r="K20" s="58" t="s">
        <v>93</v>
      </c>
      <c r="L20" s="58" t="s">
        <v>2358</v>
      </c>
      <c r="M20" s="58" t="s">
        <v>247</v>
      </c>
      <c r="N20" s="58" t="s">
        <v>257</v>
      </c>
      <c r="O20" s="58" t="s">
        <v>163</v>
      </c>
      <c r="P20" s="58" t="s">
        <v>354</v>
      </c>
      <c r="Q20" s="58" t="s">
        <v>2365</v>
      </c>
      <c r="R20" s="58" t="s">
        <v>2414</v>
      </c>
      <c r="S20" s="58" t="s">
        <v>2363</v>
      </c>
      <c r="T20" s="58" t="s">
        <v>2365</v>
      </c>
      <c r="U20" s="58" t="s">
        <v>2414</v>
      </c>
      <c r="V20" s="58" t="s">
        <v>2392</v>
      </c>
      <c r="W20" s="65">
        <f t="shared" si="2"/>
        <v>10</v>
      </c>
      <c r="X20" s="60"/>
    </row>
    <row r="21">
      <c r="A21" s="64" t="s">
        <v>2363</v>
      </c>
      <c r="B21" s="58" t="s">
        <v>2358</v>
      </c>
      <c r="C21" s="58" t="s">
        <v>2415</v>
      </c>
      <c r="D21" s="58" t="s">
        <v>2056</v>
      </c>
      <c r="E21" s="58" t="s">
        <v>2379</v>
      </c>
      <c r="F21" s="58" t="s">
        <v>2379</v>
      </c>
      <c r="G21" s="58" t="s">
        <v>2360</v>
      </c>
      <c r="H21" s="58" t="s">
        <v>2364</v>
      </c>
      <c r="I21" s="58" t="s">
        <v>2371</v>
      </c>
      <c r="J21" s="58" t="s">
        <v>322</v>
      </c>
      <c r="K21" s="58" t="s">
        <v>93</v>
      </c>
      <c r="L21" s="58" t="s">
        <v>2358</v>
      </c>
      <c r="M21" s="58" t="s">
        <v>252</v>
      </c>
      <c r="N21" s="58"/>
      <c r="O21" s="58"/>
      <c r="P21" s="58"/>
      <c r="Q21" s="58"/>
      <c r="R21" s="58"/>
      <c r="S21" s="58"/>
      <c r="T21" s="58"/>
      <c r="U21" s="58"/>
      <c r="V21" s="58"/>
      <c r="W21" s="65"/>
      <c r="X21" s="60"/>
    </row>
    <row r="22">
      <c r="A22" s="64" t="s">
        <v>2365</v>
      </c>
      <c r="B22" s="58" t="s">
        <v>2358</v>
      </c>
      <c r="C22" s="58" t="s">
        <v>2416</v>
      </c>
      <c r="D22" s="58" t="s">
        <v>2056</v>
      </c>
      <c r="E22" s="58" t="s">
        <v>2379</v>
      </c>
      <c r="F22" s="58" t="s">
        <v>2379</v>
      </c>
      <c r="G22" s="58" t="s">
        <v>2360</v>
      </c>
      <c r="H22" s="58" t="s">
        <v>2364</v>
      </c>
      <c r="I22" s="58" t="s">
        <v>2371</v>
      </c>
      <c r="J22" s="58" t="s">
        <v>322</v>
      </c>
      <c r="K22" s="58" t="s">
        <v>93</v>
      </c>
      <c r="L22" s="58" t="s">
        <v>2358</v>
      </c>
      <c r="M22" s="58" t="s">
        <v>252</v>
      </c>
      <c r="N22" s="58"/>
      <c r="O22" s="58"/>
      <c r="P22" s="58"/>
      <c r="Q22" s="58"/>
      <c r="R22" s="58"/>
      <c r="S22" s="58"/>
      <c r="T22" s="58"/>
      <c r="U22" s="58"/>
      <c r="V22" s="58"/>
      <c r="W22" s="65"/>
      <c r="X22" s="60"/>
    </row>
    <row r="23">
      <c r="A23" s="64" t="s">
        <v>2414</v>
      </c>
      <c r="B23" s="58" t="s">
        <v>2358</v>
      </c>
      <c r="C23" s="58" t="s">
        <v>2417</v>
      </c>
      <c r="D23" s="58" t="s">
        <v>2056</v>
      </c>
      <c r="E23" s="58" t="s">
        <v>2381</v>
      </c>
      <c r="F23" s="58" t="s">
        <v>2381</v>
      </c>
      <c r="G23" s="58" t="s">
        <v>2360</v>
      </c>
      <c r="H23" s="58" t="s">
        <v>2364</v>
      </c>
      <c r="I23" s="58" t="s">
        <v>2371</v>
      </c>
      <c r="J23" s="58" t="s">
        <v>322</v>
      </c>
      <c r="K23" s="58" t="s">
        <v>93</v>
      </c>
      <c r="L23" s="58" t="s">
        <v>2358</v>
      </c>
      <c r="M23" s="58" t="s">
        <v>257</v>
      </c>
      <c r="N23" s="58"/>
      <c r="O23" s="58"/>
      <c r="P23" s="58"/>
      <c r="Q23" s="58"/>
      <c r="R23" s="58"/>
      <c r="S23" s="58"/>
      <c r="T23" s="58"/>
      <c r="U23" s="58"/>
      <c r="V23" s="58"/>
      <c r="W23" s="65"/>
      <c r="X23" s="60"/>
    </row>
    <row r="24">
      <c r="A24" s="64" t="s">
        <v>2418</v>
      </c>
      <c r="B24" s="58" t="s">
        <v>2358</v>
      </c>
      <c r="C24" s="58" t="s">
        <v>2419</v>
      </c>
      <c r="D24" s="58" t="s">
        <v>2056</v>
      </c>
      <c r="E24" s="58" t="s">
        <v>2381</v>
      </c>
      <c r="F24" s="58" t="s">
        <v>2381</v>
      </c>
      <c r="G24" s="58" t="s">
        <v>2360</v>
      </c>
      <c r="H24" s="58" t="s">
        <v>2364</v>
      </c>
      <c r="I24" s="58" t="s">
        <v>2371</v>
      </c>
      <c r="J24" s="58" t="s">
        <v>322</v>
      </c>
      <c r="K24" s="58" t="s">
        <v>93</v>
      </c>
      <c r="L24" s="58" t="s">
        <v>2358</v>
      </c>
      <c r="M24" s="58" t="s">
        <v>257</v>
      </c>
      <c r="N24" s="58"/>
      <c r="O24" s="58"/>
      <c r="P24" s="58"/>
      <c r="Q24" s="58"/>
      <c r="R24" s="58"/>
      <c r="S24" s="58"/>
      <c r="T24" s="58"/>
      <c r="U24" s="58"/>
      <c r="V24" s="58"/>
      <c r="W24" s="65"/>
      <c r="X24" s="60"/>
    </row>
    <row r="25">
      <c r="A25" s="64" t="s">
        <v>2420</v>
      </c>
      <c r="B25" s="58" t="s">
        <v>2358</v>
      </c>
      <c r="C25" s="58" t="s">
        <v>2421</v>
      </c>
      <c r="D25" s="58" t="s">
        <v>2056</v>
      </c>
      <c r="E25" s="58" t="s">
        <v>2390</v>
      </c>
      <c r="F25" s="58" t="s">
        <v>2390</v>
      </c>
      <c r="G25" s="58" t="s">
        <v>2360</v>
      </c>
      <c r="H25" s="58" t="s">
        <v>2364</v>
      </c>
      <c r="I25" s="58" t="s">
        <v>2371</v>
      </c>
      <c r="J25" s="58" t="s">
        <v>322</v>
      </c>
      <c r="K25" s="58" t="s">
        <v>93</v>
      </c>
      <c r="L25" s="58" t="s">
        <v>2358</v>
      </c>
      <c r="M25" s="58" t="s">
        <v>264</v>
      </c>
      <c r="N25" s="58"/>
      <c r="O25" s="58"/>
      <c r="P25" s="58"/>
      <c r="Q25" s="58"/>
      <c r="R25" s="58"/>
      <c r="S25" s="58"/>
      <c r="T25" s="58"/>
      <c r="U25" s="58"/>
      <c r="V25" s="58"/>
      <c r="W25" s="65"/>
      <c r="X25" s="60"/>
    </row>
    <row r="26">
      <c r="A26" s="64" t="s">
        <v>2384</v>
      </c>
      <c r="B26" s="58" t="s">
        <v>2358</v>
      </c>
      <c r="C26" s="58" t="s">
        <v>2422</v>
      </c>
      <c r="D26" s="58" t="s">
        <v>2056</v>
      </c>
      <c r="E26" s="58" t="s">
        <v>2390</v>
      </c>
      <c r="F26" s="58" t="s">
        <v>2390</v>
      </c>
      <c r="G26" s="58" t="s">
        <v>2360</v>
      </c>
      <c r="H26" s="58" t="s">
        <v>2364</v>
      </c>
      <c r="I26" s="58" t="s">
        <v>2371</v>
      </c>
      <c r="J26" s="58" t="s">
        <v>322</v>
      </c>
      <c r="K26" s="58" t="s">
        <v>93</v>
      </c>
      <c r="L26" s="58" t="s">
        <v>2358</v>
      </c>
      <c r="M26" s="58" t="s">
        <v>264</v>
      </c>
      <c r="N26" s="58"/>
      <c r="O26" s="58"/>
      <c r="P26" s="58"/>
      <c r="Q26" s="58"/>
      <c r="R26" s="58"/>
      <c r="S26" s="58"/>
      <c r="T26" s="58"/>
      <c r="U26" s="58"/>
      <c r="V26" s="58"/>
      <c r="W26" s="65"/>
      <c r="X26" s="60"/>
    </row>
    <row r="27">
      <c r="A27" s="64" t="s">
        <v>2423</v>
      </c>
      <c r="B27" s="58" t="s">
        <v>2358</v>
      </c>
      <c r="C27" s="58" t="s">
        <v>2424</v>
      </c>
      <c r="D27" s="58" t="s">
        <v>2056</v>
      </c>
      <c r="E27" s="58" t="s">
        <v>2397</v>
      </c>
      <c r="F27" s="58" t="s">
        <v>2397</v>
      </c>
      <c r="G27" s="58" t="s">
        <v>2360</v>
      </c>
      <c r="H27" s="58" t="s">
        <v>2364</v>
      </c>
      <c r="I27" s="58" t="s">
        <v>2371</v>
      </c>
      <c r="J27" s="58" t="s">
        <v>322</v>
      </c>
      <c r="K27" s="58" t="s">
        <v>93</v>
      </c>
      <c r="L27" s="58" t="s">
        <v>2358</v>
      </c>
      <c r="M27" s="58" t="s">
        <v>271</v>
      </c>
      <c r="N27" s="58"/>
      <c r="O27" s="58"/>
      <c r="P27" s="58"/>
      <c r="Q27" s="58"/>
      <c r="R27" s="58"/>
      <c r="S27" s="58"/>
      <c r="T27" s="58"/>
      <c r="U27" s="58"/>
      <c r="V27" s="58"/>
      <c r="W27" s="65"/>
      <c r="X27" s="60"/>
    </row>
    <row r="28">
      <c r="A28" s="64" t="s">
        <v>2399</v>
      </c>
      <c r="B28" s="58" t="s">
        <v>2358</v>
      </c>
      <c r="C28" s="58" t="s">
        <v>2425</v>
      </c>
      <c r="D28" s="58" t="s">
        <v>2056</v>
      </c>
      <c r="E28" s="58" t="s">
        <v>2397</v>
      </c>
      <c r="F28" s="58" t="s">
        <v>2397</v>
      </c>
      <c r="G28" s="58" t="s">
        <v>2360</v>
      </c>
      <c r="H28" s="58" t="s">
        <v>2364</v>
      </c>
      <c r="I28" s="58" t="s">
        <v>2371</v>
      </c>
      <c r="J28" s="58" t="s">
        <v>322</v>
      </c>
      <c r="K28" s="58" t="s">
        <v>93</v>
      </c>
      <c r="L28" s="58" t="s">
        <v>2358</v>
      </c>
      <c r="M28" s="58" t="s">
        <v>271</v>
      </c>
      <c r="N28" s="58"/>
      <c r="O28" s="58"/>
      <c r="P28" s="58"/>
      <c r="Q28" s="58"/>
      <c r="R28" s="58"/>
      <c r="S28" s="58"/>
      <c r="T28" s="58"/>
      <c r="U28" s="58"/>
      <c r="V28" s="58"/>
      <c r="W28" s="65"/>
      <c r="X28" s="60"/>
    </row>
    <row r="29">
      <c r="A29" s="64" t="s">
        <v>2362</v>
      </c>
      <c r="B29" s="58" t="s">
        <v>2358</v>
      </c>
      <c r="C29" s="58" t="s">
        <v>2426</v>
      </c>
      <c r="D29" s="58" t="s">
        <v>2056</v>
      </c>
      <c r="E29" s="58" t="s">
        <v>2398</v>
      </c>
      <c r="F29" s="58" t="s">
        <v>2398</v>
      </c>
      <c r="G29" s="58" t="s">
        <v>2360</v>
      </c>
      <c r="H29" s="58" t="s">
        <v>2364</v>
      </c>
      <c r="I29" s="58" t="s">
        <v>2371</v>
      </c>
      <c r="J29" s="58" t="s">
        <v>322</v>
      </c>
      <c r="K29" s="58" t="s">
        <v>93</v>
      </c>
      <c r="L29" s="58" t="s">
        <v>2358</v>
      </c>
      <c r="M29" s="58" t="s">
        <v>276</v>
      </c>
      <c r="N29" s="58" t="s">
        <v>276</v>
      </c>
      <c r="O29" s="58" t="s">
        <v>186</v>
      </c>
      <c r="P29" s="58" t="s">
        <v>353</v>
      </c>
      <c r="Q29" s="58" t="s">
        <v>2365</v>
      </c>
      <c r="R29" s="58" t="s">
        <v>2411</v>
      </c>
      <c r="S29" s="58" t="s">
        <v>2376</v>
      </c>
      <c r="T29" s="58" t="s">
        <v>2365</v>
      </c>
      <c r="U29" s="58" t="s">
        <v>2411</v>
      </c>
      <c r="V29" s="58" t="s">
        <v>2407</v>
      </c>
      <c r="W29" s="65">
        <f>((T29*60*60)+(U29*60)+V29)-((Q29*60*60)+(R29*60)+S29)</f>
        <v>12</v>
      </c>
      <c r="X29" s="58" t="s">
        <v>2427</v>
      </c>
    </row>
    <row r="30">
      <c r="A30" s="64" t="s">
        <v>2428</v>
      </c>
      <c r="B30" s="58" t="s">
        <v>2358</v>
      </c>
      <c r="C30" s="58" t="s">
        <v>2429</v>
      </c>
      <c r="D30" s="58" t="s">
        <v>2056</v>
      </c>
      <c r="E30" s="58" t="s">
        <v>2398</v>
      </c>
      <c r="F30" s="58" t="s">
        <v>2398</v>
      </c>
      <c r="G30" s="58" t="s">
        <v>2360</v>
      </c>
      <c r="H30" s="58" t="s">
        <v>2364</v>
      </c>
      <c r="I30" s="58" t="s">
        <v>2371</v>
      </c>
      <c r="J30" s="58" t="s">
        <v>322</v>
      </c>
      <c r="K30" s="58" t="s">
        <v>93</v>
      </c>
      <c r="L30" s="58" t="s">
        <v>2358</v>
      </c>
      <c r="M30" s="58" t="s">
        <v>276</v>
      </c>
      <c r="N30" s="60"/>
      <c r="O30" s="60"/>
      <c r="P30" s="60"/>
      <c r="Q30" s="60"/>
      <c r="R30" s="60"/>
      <c r="S30" s="60"/>
      <c r="T30" s="60"/>
      <c r="U30" s="60"/>
      <c r="V30" s="60"/>
      <c r="W30" s="65"/>
      <c r="X30" s="60"/>
    </row>
    <row r="31">
      <c r="A31" s="64" t="s">
        <v>2392</v>
      </c>
      <c r="B31" s="58" t="s">
        <v>2358</v>
      </c>
      <c r="C31" s="58" t="s">
        <v>2430</v>
      </c>
      <c r="D31" s="58" t="s">
        <v>2056</v>
      </c>
      <c r="E31" s="58" t="s">
        <v>2383</v>
      </c>
      <c r="F31" s="58" t="s">
        <v>2383</v>
      </c>
      <c r="G31" s="58" t="s">
        <v>2360</v>
      </c>
      <c r="H31" s="58" t="s">
        <v>2364</v>
      </c>
      <c r="I31" s="58" t="s">
        <v>2371</v>
      </c>
      <c r="J31" s="58" t="s">
        <v>322</v>
      </c>
      <c r="K31" s="58" t="s">
        <v>93</v>
      </c>
      <c r="L31" s="58" t="s">
        <v>2358</v>
      </c>
      <c r="M31" s="58" t="s">
        <v>236</v>
      </c>
      <c r="N31" s="60"/>
      <c r="O31" s="60"/>
      <c r="P31" s="60"/>
      <c r="Q31" s="60"/>
      <c r="R31" s="60"/>
      <c r="S31" s="60"/>
      <c r="T31" s="60"/>
      <c r="U31" s="60"/>
      <c r="V31" s="60"/>
      <c r="W31" s="65"/>
      <c r="X31" s="60"/>
    </row>
    <row r="32">
      <c r="A32" s="64" t="s">
        <v>2405</v>
      </c>
      <c r="B32" s="58" t="s">
        <v>2358</v>
      </c>
      <c r="C32" s="58" t="s">
        <v>2431</v>
      </c>
      <c r="D32" s="58" t="s">
        <v>2056</v>
      </c>
      <c r="E32" s="58" t="s">
        <v>2383</v>
      </c>
      <c r="F32" s="58" t="s">
        <v>2383</v>
      </c>
      <c r="G32" s="58" t="s">
        <v>2360</v>
      </c>
      <c r="H32" s="58" t="s">
        <v>2364</v>
      </c>
      <c r="I32" s="58" t="s">
        <v>2371</v>
      </c>
      <c r="J32" s="58" t="s">
        <v>322</v>
      </c>
      <c r="K32" s="58" t="s">
        <v>93</v>
      </c>
      <c r="L32" s="58" t="s">
        <v>2358</v>
      </c>
      <c r="M32" s="58" t="s">
        <v>236</v>
      </c>
      <c r="N32" s="60"/>
      <c r="O32" s="60"/>
      <c r="P32" s="60"/>
      <c r="Q32" s="60"/>
      <c r="R32" s="60"/>
      <c r="S32" s="60"/>
      <c r="T32" s="60"/>
      <c r="U32" s="60"/>
      <c r="V32" s="60"/>
      <c r="W32" s="65"/>
      <c r="X32" s="60"/>
    </row>
    <row r="33">
      <c r="A33" s="64" t="s">
        <v>2432</v>
      </c>
      <c r="B33" s="58" t="s">
        <v>2358</v>
      </c>
      <c r="C33" s="58" t="s">
        <v>2433</v>
      </c>
      <c r="D33" s="58" t="s">
        <v>2056</v>
      </c>
      <c r="E33" s="58" t="s">
        <v>2403</v>
      </c>
      <c r="F33" s="58" t="s">
        <v>2403</v>
      </c>
      <c r="G33" s="58" t="s">
        <v>2360</v>
      </c>
      <c r="H33" s="58" t="s">
        <v>2364</v>
      </c>
      <c r="I33" s="58" t="s">
        <v>2371</v>
      </c>
      <c r="J33" s="58" t="s">
        <v>322</v>
      </c>
      <c r="K33" s="58" t="s">
        <v>93</v>
      </c>
      <c r="L33" s="58" t="s">
        <v>2358</v>
      </c>
      <c r="M33" s="58" t="s">
        <v>197</v>
      </c>
      <c r="N33" s="58" t="s">
        <v>197</v>
      </c>
      <c r="O33" s="58" t="s">
        <v>46</v>
      </c>
      <c r="P33" s="58" t="s">
        <v>353</v>
      </c>
      <c r="Q33" s="58" t="s">
        <v>2365</v>
      </c>
      <c r="R33" s="58" t="s">
        <v>2363</v>
      </c>
      <c r="S33" s="58" t="s">
        <v>2363</v>
      </c>
      <c r="T33" s="58" t="s">
        <v>2365</v>
      </c>
      <c r="U33" s="58" t="s">
        <v>2363</v>
      </c>
      <c r="V33" s="58" t="s">
        <v>2434</v>
      </c>
      <c r="W33" s="65">
        <f t="shared" ref="W33:W34" si="3">((T33*60*60)+(U33*60)+V33)-((Q33*60*60)+(R33*60)+S33)</f>
        <v>21</v>
      </c>
      <c r="X33" s="58" t="s">
        <v>2435</v>
      </c>
    </row>
    <row r="34">
      <c r="A34" s="64" t="s">
        <v>2394</v>
      </c>
      <c r="B34" s="58" t="s">
        <v>2358</v>
      </c>
      <c r="C34" s="58" t="s">
        <v>2436</v>
      </c>
      <c r="D34" s="58" t="s">
        <v>2056</v>
      </c>
      <c r="E34" s="58" t="s">
        <v>2403</v>
      </c>
      <c r="F34" s="58" t="s">
        <v>2403</v>
      </c>
      <c r="G34" s="58" t="s">
        <v>2360</v>
      </c>
      <c r="H34" s="58" t="s">
        <v>2364</v>
      </c>
      <c r="I34" s="58" t="s">
        <v>2371</v>
      </c>
      <c r="J34" s="58" t="s">
        <v>322</v>
      </c>
      <c r="K34" s="58" t="s">
        <v>93</v>
      </c>
      <c r="L34" s="58" t="s">
        <v>2358</v>
      </c>
      <c r="M34" s="58" t="s">
        <v>197</v>
      </c>
      <c r="N34" s="58" t="s">
        <v>197</v>
      </c>
      <c r="O34" s="58" t="s">
        <v>46</v>
      </c>
      <c r="P34" s="58" t="s">
        <v>353</v>
      </c>
      <c r="Q34" s="58" t="s">
        <v>2365</v>
      </c>
      <c r="R34" s="58" t="s">
        <v>2388</v>
      </c>
      <c r="S34" s="58" t="s">
        <v>2423</v>
      </c>
      <c r="T34" s="58" t="s">
        <v>2365</v>
      </c>
      <c r="U34" s="58" t="s">
        <v>2388</v>
      </c>
      <c r="V34" s="58" t="s">
        <v>2437</v>
      </c>
      <c r="W34" s="65">
        <f t="shared" si="3"/>
        <v>8</v>
      </c>
      <c r="X34" s="58" t="s">
        <v>2435</v>
      </c>
    </row>
    <row r="35">
      <c r="A35" s="64" t="s">
        <v>2437</v>
      </c>
      <c r="B35" s="58" t="s">
        <v>2358</v>
      </c>
      <c r="C35" s="58" t="s">
        <v>2370</v>
      </c>
      <c r="D35" s="58" t="s">
        <v>772</v>
      </c>
      <c r="E35" s="58" t="s">
        <v>2358</v>
      </c>
      <c r="F35" s="58" t="s">
        <v>2358</v>
      </c>
      <c r="G35" s="58" t="s">
        <v>2360</v>
      </c>
      <c r="H35" s="58" t="s">
        <v>2364</v>
      </c>
      <c r="I35" s="58" t="s">
        <v>2371</v>
      </c>
      <c r="J35" s="58" t="s">
        <v>2304</v>
      </c>
      <c r="K35" s="58" t="s">
        <v>220</v>
      </c>
      <c r="L35" s="58" t="s">
        <v>2358</v>
      </c>
      <c r="M35" s="58" t="s">
        <v>203</v>
      </c>
      <c r="N35" s="60"/>
      <c r="O35" s="60"/>
      <c r="P35" s="60"/>
      <c r="Q35" s="60"/>
      <c r="R35" s="60"/>
      <c r="S35" s="60"/>
      <c r="T35" s="60"/>
      <c r="U35" s="60"/>
      <c r="V35" s="60"/>
      <c r="W35" s="65"/>
      <c r="X35" s="60"/>
    </row>
    <row r="36">
      <c r="A36" s="64" t="s">
        <v>2396</v>
      </c>
      <c r="B36" s="58" t="s">
        <v>2358</v>
      </c>
      <c r="C36" s="58" t="s">
        <v>2438</v>
      </c>
      <c r="D36" s="58" t="s">
        <v>772</v>
      </c>
      <c r="E36" s="58" t="s">
        <v>2369</v>
      </c>
      <c r="F36" s="58" t="s">
        <v>2369</v>
      </c>
      <c r="G36" s="58" t="s">
        <v>2360</v>
      </c>
      <c r="H36" s="58" t="s">
        <v>2364</v>
      </c>
      <c r="I36" s="58" t="s">
        <v>2371</v>
      </c>
      <c r="J36" s="58" t="s">
        <v>2304</v>
      </c>
      <c r="K36" s="58" t="s">
        <v>220</v>
      </c>
      <c r="L36" s="66" t="s">
        <v>2358</v>
      </c>
      <c r="M36" s="58" t="s">
        <v>208</v>
      </c>
      <c r="N36" s="60"/>
      <c r="O36" s="60"/>
      <c r="P36" s="60"/>
      <c r="Q36" s="60"/>
      <c r="R36" s="60"/>
      <c r="S36" s="60"/>
      <c r="T36" s="60"/>
      <c r="U36" s="60"/>
      <c r="V36" s="60"/>
      <c r="W36" s="65"/>
      <c r="X36" s="60"/>
    </row>
    <row r="37">
      <c r="A37" s="64" t="s">
        <v>2439</v>
      </c>
      <c r="B37" s="58" t="s">
        <v>2358</v>
      </c>
      <c r="C37" s="58" t="s">
        <v>2377</v>
      </c>
      <c r="D37" s="58" t="s">
        <v>772</v>
      </c>
      <c r="E37" s="58" t="s">
        <v>2373</v>
      </c>
      <c r="F37" s="58" t="s">
        <v>2373</v>
      </c>
      <c r="G37" s="58" t="s">
        <v>2360</v>
      </c>
      <c r="H37" s="58" t="s">
        <v>2364</v>
      </c>
      <c r="I37" s="58" t="s">
        <v>2371</v>
      </c>
      <c r="J37" s="58" t="s">
        <v>2304</v>
      </c>
      <c r="K37" s="58" t="s">
        <v>220</v>
      </c>
      <c r="L37" s="58" t="s">
        <v>2358</v>
      </c>
      <c r="M37" s="58" t="s">
        <v>213</v>
      </c>
      <c r="N37" s="58" t="s">
        <v>26</v>
      </c>
      <c r="O37" s="58" t="s">
        <v>213</v>
      </c>
      <c r="P37" s="58" t="s">
        <v>354</v>
      </c>
      <c r="Q37" s="58" t="s">
        <v>2418</v>
      </c>
      <c r="R37" s="58" t="s">
        <v>2428</v>
      </c>
      <c r="S37" s="58" t="s">
        <v>2391</v>
      </c>
      <c r="T37" s="58" t="s">
        <v>2418</v>
      </c>
      <c r="U37" s="58" t="s">
        <v>2428</v>
      </c>
      <c r="V37" s="58" t="s">
        <v>2362</v>
      </c>
      <c r="W37" s="65">
        <f t="shared" ref="W37:W234" si="4">((T37*60*60)+(U37*60)+V37)-((Q37*60*60)+(R37*60)+S37)</f>
        <v>10</v>
      </c>
      <c r="X37" s="60"/>
    </row>
    <row r="38">
      <c r="A38" s="64" t="s">
        <v>2440</v>
      </c>
      <c r="B38" s="58" t="s">
        <v>2358</v>
      </c>
      <c r="C38" s="58" t="s">
        <v>2441</v>
      </c>
      <c r="D38" s="58" t="s">
        <v>2442</v>
      </c>
      <c r="E38" s="58" t="s">
        <v>2376</v>
      </c>
      <c r="F38" s="58" t="s">
        <v>2376</v>
      </c>
      <c r="G38" s="58" t="s">
        <v>2360</v>
      </c>
      <c r="H38" s="58" t="s">
        <v>2364</v>
      </c>
      <c r="I38" s="58" t="s">
        <v>2371</v>
      </c>
      <c r="J38" s="58" t="s">
        <v>2304</v>
      </c>
      <c r="K38" s="58" t="s">
        <v>220</v>
      </c>
      <c r="L38" s="58" t="s">
        <v>2358</v>
      </c>
      <c r="M38" s="58" t="s">
        <v>219</v>
      </c>
      <c r="N38" s="58" t="s">
        <v>61</v>
      </c>
      <c r="O38" s="58" t="s">
        <v>143</v>
      </c>
      <c r="P38" s="58" t="s">
        <v>353</v>
      </c>
      <c r="Q38" s="58" t="s">
        <v>2418</v>
      </c>
      <c r="R38" s="58" t="s">
        <v>2391</v>
      </c>
      <c r="S38" s="58" t="s">
        <v>2443</v>
      </c>
      <c r="T38" s="58" t="s">
        <v>2418</v>
      </c>
      <c r="U38" s="58" t="s">
        <v>2391</v>
      </c>
      <c r="V38" s="58" t="s">
        <v>2444</v>
      </c>
      <c r="W38" s="65">
        <f t="shared" si="4"/>
        <v>51</v>
      </c>
      <c r="X38" s="60"/>
    </row>
    <row r="39">
      <c r="A39" s="64" t="s">
        <v>2406</v>
      </c>
      <c r="B39" s="58" t="s">
        <v>2358</v>
      </c>
      <c r="C39" s="58" t="s">
        <v>2441</v>
      </c>
      <c r="D39" s="58" t="s">
        <v>772</v>
      </c>
      <c r="E39" s="58" t="s">
        <v>2376</v>
      </c>
      <c r="F39" s="58" t="s">
        <v>2376</v>
      </c>
      <c r="G39" s="58" t="s">
        <v>2360</v>
      </c>
      <c r="H39" s="58" t="s">
        <v>2364</v>
      </c>
      <c r="I39" s="58" t="s">
        <v>2371</v>
      </c>
      <c r="J39" s="58" t="s">
        <v>2304</v>
      </c>
      <c r="K39" s="58" t="s">
        <v>220</v>
      </c>
      <c r="L39" s="58" t="s">
        <v>2358</v>
      </c>
      <c r="M39" s="58" t="s">
        <v>219</v>
      </c>
      <c r="N39" s="58" t="s">
        <v>61</v>
      </c>
      <c r="O39" s="58" t="s">
        <v>143</v>
      </c>
      <c r="P39" s="58" t="s">
        <v>353</v>
      </c>
      <c r="Q39" s="58" t="s">
        <v>2418</v>
      </c>
      <c r="R39" s="58" t="s">
        <v>2437</v>
      </c>
      <c r="S39" s="58" t="s">
        <v>2445</v>
      </c>
      <c r="T39" s="58" t="s">
        <v>2418</v>
      </c>
      <c r="U39" s="58" t="s">
        <v>2437</v>
      </c>
      <c r="V39" s="58" t="s">
        <v>2446</v>
      </c>
      <c r="W39" s="65">
        <f t="shared" si="4"/>
        <v>9</v>
      </c>
      <c r="X39" s="60"/>
    </row>
    <row r="40">
      <c r="A40" s="64" t="s">
        <v>2408</v>
      </c>
      <c r="B40" s="58" t="s">
        <v>2358</v>
      </c>
      <c r="C40" s="58" t="s">
        <v>2441</v>
      </c>
      <c r="D40" s="58" t="s">
        <v>772</v>
      </c>
      <c r="E40" s="58" t="s">
        <v>2376</v>
      </c>
      <c r="F40" s="58" t="s">
        <v>2376</v>
      </c>
      <c r="G40" s="58" t="s">
        <v>2360</v>
      </c>
      <c r="H40" s="58" t="s">
        <v>2364</v>
      </c>
      <c r="I40" s="58" t="s">
        <v>2371</v>
      </c>
      <c r="J40" s="58" t="s">
        <v>2304</v>
      </c>
      <c r="K40" s="58" t="s">
        <v>220</v>
      </c>
      <c r="L40" s="58" t="s">
        <v>2358</v>
      </c>
      <c r="M40" s="58" t="s">
        <v>219</v>
      </c>
      <c r="N40" s="58" t="s">
        <v>61</v>
      </c>
      <c r="O40" s="58" t="s">
        <v>143</v>
      </c>
      <c r="P40" s="58" t="s">
        <v>354</v>
      </c>
      <c r="Q40" s="58" t="s">
        <v>2418</v>
      </c>
      <c r="R40" s="58" t="s">
        <v>2380</v>
      </c>
      <c r="S40" s="58" t="s">
        <v>2396</v>
      </c>
      <c r="T40" s="58" t="s">
        <v>2418</v>
      </c>
      <c r="U40" s="58" t="s">
        <v>2380</v>
      </c>
      <c r="V40" s="58" t="s">
        <v>2447</v>
      </c>
      <c r="W40" s="65">
        <f t="shared" si="4"/>
        <v>10</v>
      </c>
      <c r="X40" s="60"/>
    </row>
    <row r="41">
      <c r="A41" s="64" t="s">
        <v>2448</v>
      </c>
      <c r="B41" s="58" t="s">
        <v>2358</v>
      </c>
      <c r="C41" s="58" t="s">
        <v>2449</v>
      </c>
      <c r="D41" s="58" t="s">
        <v>772</v>
      </c>
      <c r="E41" s="58" t="s">
        <v>2378</v>
      </c>
      <c r="F41" s="58" t="s">
        <v>2378</v>
      </c>
      <c r="G41" s="58" t="s">
        <v>2360</v>
      </c>
      <c r="H41" s="58" t="s">
        <v>2364</v>
      </c>
      <c r="I41" s="58" t="s">
        <v>2371</v>
      </c>
      <c r="J41" s="58" t="s">
        <v>2304</v>
      </c>
      <c r="K41" s="58" t="s">
        <v>220</v>
      </c>
      <c r="L41" s="58" t="s">
        <v>2358</v>
      </c>
      <c r="M41" s="58" t="s">
        <v>225</v>
      </c>
      <c r="N41" s="58" t="s">
        <v>148</v>
      </c>
      <c r="O41" s="58" t="s">
        <v>74</v>
      </c>
      <c r="P41" s="58" t="s">
        <v>354</v>
      </c>
      <c r="Q41" s="58" t="s">
        <v>2418</v>
      </c>
      <c r="R41" s="58" t="s">
        <v>2403</v>
      </c>
      <c r="S41" s="58" t="s">
        <v>2366</v>
      </c>
      <c r="T41" s="58" t="s">
        <v>2418</v>
      </c>
      <c r="U41" s="58" t="s">
        <v>2403</v>
      </c>
      <c r="V41" s="58" t="s">
        <v>2398</v>
      </c>
      <c r="W41" s="65">
        <f t="shared" si="4"/>
        <v>9</v>
      </c>
      <c r="X41" s="60"/>
    </row>
    <row r="42">
      <c r="A42" s="64" t="s">
        <v>2434</v>
      </c>
      <c r="B42" s="58" t="s">
        <v>2358</v>
      </c>
      <c r="C42" s="58" t="s">
        <v>2449</v>
      </c>
      <c r="D42" s="58" t="s">
        <v>2442</v>
      </c>
      <c r="E42" s="58" t="s">
        <v>2378</v>
      </c>
      <c r="F42" s="58" t="s">
        <v>2378</v>
      </c>
      <c r="G42" s="58" t="s">
        <v>2360</v>
      </c>
      <c r="H42" s="58" t="s">
        <v>2364</v>
      </c>
      <c r="I42" s="58" t="s">
        <v>2371</v>
      </c>
      <c r="J42" s="58" t="s">
        <v>2304</v>
      </c>
      <c r="K42" s="58" t="s">
        <v>220</v>
      </c>
      <c r="L42" s="58" t="s">
        <v>2358</v>
      </c>
      <c r="M42" s="58" t="s">
        <v>225</v>
      </c>
      <c r="N42" s="58" t="s">
        <v>148</v>
      </c>
      <c r="O42" s="58" t="s">
        <v>74</v>
      </c>
      <c r="P42" s="58" t="s">
        <v>354</v>
      </c>
      <c r="Q42" s="58" t="s">
        <v>2418</v>
      </c>
      <c r="R42" s="58" t="s">
        <v>2396</v>
      </c>
      <c r="S42" s="58" t="s">
        <v>2418</v>
      </c>
      <c r="T42" s="58" t="s">
        <v>2418</v>
      </c>
      <c r="U42" s="58" t="s">
        <v>2396</v>
      </c>
      <c r="V42" s="58" t="s">
        <v>2437</v>
      </c>
      <c r="W42" s="65">
        <f t="shared" si="4"/>
        <v>11</v>
      </c>
      <c r="X42" s="60"/>
    </row>
    <row r="43">
      <c r="A43" s="64" t="s">
        <v>2450</v>
      </c>
      <c r="B43" s="58" t="s">
        <v>2358</v>
      </c>
      <c r="C43" s="58" t="s">
        <v>2451</v>
      </c>
      <c r="D43" s="58" t="s">
        <v>772</v>
      </c>
      <c r="E43" s="58" t="s">
        <v>2382</v>
      </c>
      <c r="F43" s="58" t="s">
        <v>2382</v>
      </c>
      <c r="G43" s="58" t="s">
        <v>2360</v>
      </c>
      <c r="H43" s="58" t="s">
        <v>2364</v>
      </c>
      <c r="I43" s="58" t="s">
        <v>2371</v>
      </c>
      <c r="J43" s="58" t="s">
        <v>2304</v>
      </c>
      <c r="K43" s="58" t="s">
        <v>220</v>
      </c>
      <c r="L43" s="58" t="s">
        <v>2358</v>
      </c>
      <c r="M43" s="58" t="s">
        <v>232</v>
      </c>
      <c r="N43" s="60"/>
      <c r="O43" s="60"/>
      <c r="P43" s="60"/>
      <c r="Q43" s="60"/>
      <c r="R43" s="60"/>
      <c r="S43" s="60"/>
      <c r="T43" s="60"/>
      <c r="U43" s="60"/>
      <c r="V43" s="60"/>
      <c r="W43" s="65">
        <f t="shared" si="4"/>
        <v>0</v>
      </c>
      <c r="X43" s="58" t="s">
        <v>2452</v>
      </c>
    </row>
    <row r="44">
      <c r="A44" s="64" t="s">
        <v>2453</v>
      </c>
      <c r="B44" s="58" t="s">
        <v>2358</v>
      </c>
      <c r="C44" s="58" t="s">
        <v>2454</v>
      </c>
      <c r="D44" s="58" t="s">
        <v>772</v>
      </c>
      <c r="E44" s="58" t="s">
        <v>2386</v>
      </c>
      <c r="F44" s="58" t="s">
        <v>2386</v>
      </c>
      <c r="G44" s="58" t="s">
        <v>2360</v>
      </c>
      <c r="H44" s="58" t="s">
        <v>2364</v>
      </c>
      <c r="I44" s="58" t="s">
        <v>2371</v>
      </c>
      <c r="J44" s="58" t="s">
        <v>2304</v>
      </c>
      <c r="K44" s="58" t="s">
        <v>220</v>
      </c>
      <c r="L44" s="58" t="s">
        <v>2358</v>
      </c>
      <c r="M44" s="58" t="s">
        <v>242</v>
      </c>
      <c r="N44" s="58" t="s">
        <v>83</v>
      </c>
      <c r="O44" s="58" t="s">
        <v>158</v>
      </c>
      <c r="P44" s="58" t="s">
        <v>354</v>
      </c>
      <c r="Q44" s="58" t="s">
        <v>2418</v>
      </c>
      <c r="R44" s="58" t="s">
        <v>2423</v>
      </c>
      <c r="S44" s="58" t="s">
        <v>2440</v>
      </c>
      <c r="T44" s="58" t="s">
        <v>2418</v>
      </c>
      <c r="U44" s="58" t="s">
        <v>2423</v>
      </c>
      <c r="V44" s="58" t="s">
        <v>2455</v>
      </c>
      <c r="W44" s="65">
        <f t="shared" si="4"/>
        <v>12</v>
      </c>
      <c r="X44" s="60"/>
    </row>
    <row r="45">
      <c r="A45" s="64" t="s">
        <v>2445</v>
      </c>
      <c r="B45" s="58" t="s">
        <v>2358</v>
      </c>
      <c r="C45" s="58" t="s">
        <v>2456</v>
      </c>
      <c r="D45" s="58" t="s">
        <v>772</v>
      </c>
      <c r="E45" s="58" t="s">
        <v>2389</v>
      </c>
      <c r="F45" s="58" t="s">
        <v>2389</v>
      </c>
      <c r="G45" s="58" t="s">
        <v>2360</v>
      </c>
      <c r="H45" s="58" t="s">
        <v>2364</v>
      </c>
      <c r="I45" s="58" t="s">
        <v>2371</v>
      </c>
      <c r="J45" s="58" t="s">
        <v>2304</v>
      </c>
      <c r="K45" s="58" t="s">
        <v>220</v>
      </c>
      <c r="L45" s="58" t="s">
        <v>2358</v>
      </c>
      <c r="M45" s="58" t="s">
        <v>247</v>
      </c>
      <c r="N45" s="60"/>
      <c r="O45" s="60"/>
      <c r="P45" s="60"/>
      <c r="Q45" s="60"/>
      <c r="R45" s="60"/>
      <c r="S45" s="60"/>
      <c r="T45" s="60"/>
      <c r="U45" s="60"/>
      <c r="V45" s="60"/>
      <c r="W45" s="65">
        <f t="shared" si="4"/>
        <v>0</v>
      </c>
      <c r="X45" s="60"/>
    </row>
    <row r="46">
      <c r="A46" s="64" t="s">
        <v>2447</v>
      </c>
      <c r="B46" s="58" t="s">
        <v>2358</v>
      </c>
      <c r="C46" s="58" t="s">
        <v>2457</v>
      </c>
      <c r="D46" s="58" t="s">
        <v>772</v>
      </c>
      <c r="E46" s="58" t="s">
        <v>2379</v>
      </c>
      <c r="F46" s="58" t="s">
        <v>2379</v>
      </c>
      <c r="G46" s="58" t="s">
        <v>2360</v>
      </c>
      <c r="H46" s="58" t="s">
        <v>2364</v>
      </c>
      <c r="I46" s="58" t="s">
        <v>2371</v>
      </c>
      <c r="J46" s="58" t="s">
        <v>2304</v>
      </c>
      <c r="K46" s="58" t="s">
        <v>220</v>
      </c>
      <c r="L46" s="58" t="s">
        <v>2358</v>
      </c>
      <c r="M46" s="58" t="s">
        <v>252</v>
      </c>
      <c r="N46" s="58" t="s">
        <v>167</v>
      </c>
      <c r="O46" s="58" t="s">
        <v>252</v>
      </c>
      <c r="P46" s="58" t="s">
        <v>354</v>
      </c>
      <c r="Q46" s="58" t="s">
        <v>2418</v>
      </c>
      <c r="R46" s="58" t="s">
        <v>2443</v>
      </c>
      <c r="S46" s="58" t="s">
        <v>2414</v>
      </c>
      <c r="T46" s="58" t="s">
        <v>2418</v>
      </c>
      <c r="U46" s="58" t="s">
        <v>2443</v>
      </c>
      <c r="V46" s="58" t="s">
        <v>2362</v>
      </c>
      <c r="W46" s="65">
        <f t="shared" si="4"/>
        <v>6</v>
      </c>
      <c r="X46" s="60"/>
    </row>
    <row r="47">
      <c r="A47" s="64" t="s">
        <v>2458</v>
      </c>
      <c r="B47" s="58" t="s">
        <v>2358</v>
      </c>
      <c r="C47" s="58" t="s">
        <v>2457</v>
      </c>
      <c r="D47" s="58" t="s">
        <v>772</v>
      </c>
      <c r="E47" s="58" t="s">
        <v>2379</v>
      </c>
      <c r="F47" s="58" t="s">
        <v>2379</v>
      </c>
      <c r="G47" s="58" t="s">
        <v>2360</v>
      </c>
      <c r="H47" s="58" t="s">
        <v>2364</v>
      </c>
      <c r="I47" s="58" t="s">
        <v>2371</v>
      </c>
      <c r="J47" s="58" t="s">
        <v>2304</v>
      </c>
      <c r="K47" s="58" t="s">
        <v>220</v>
      </c>
      <c r="L47" s="58" t="s">
        <v>2358</v>
      </c>
      <c r="M47" s="58" t="s">
        <v>252</v>
      </c>
      <c r="N47" s="58" t="s">
        <v>252</v>
      </c>
      <c r="O47" s="58" t="s">
        <v>167</v>
      </c>
      <c r="P47" s="58" t="s">
        <v>353</v>
      </c>
      <c r="Q47" s="58" t="s">
        <v>2418</v>
      </c>
      <c r="R47" s="58" t="s">
        <v>2440</v>
      </c>
      <c r="S47" s="58" t="s">
        <v>2397</v>
      </c>
      <c r="T47" s="58" t="s">
        <v>2418</v>
      </c>
      <c r="U47" s="58" t="s">
        <v>2440</v>
      </c>
      <c r="V47" s="58" t="s">
        <v>2446</v>
      </c>
      <c r="W47" s="65">
        <f t="shared" si="4"/>
        <v>41</v>
      </c>
      <c r="X47" s="60"/>
    </row>
    <row r="48">
      <c r="A48" s="64" t="s">
        <v>2459</v>
      </c>
      <c r="B48" s="58" t="s">
        <v>2358</v>
      </c>
      <c r="C48" s="58" t="s">
        <v>2457</v>
      </c>
      <c r="D48" s="58" t="s">
        <v>772</v>
      </c>
      <c r="E48" s="58" t="s">
        <v>2379</v>
      </c>
      <c r="F48" s="58" t="s">
        <v>2379</v>
      </c>
      <c r="G48" s="58" t="s">
        <v>2360</v>
      </c>
      <c r="H48" s="58" t="s">
        <v>2364</v>
      </c>
      <c r="I48" s="58" t="s">
        <v>2371</v>
      </c>
      <c r="J48" s="58" t="s">
        <v>2304</v>
      </c>
      <c r="K48" s="58" t="s">
        <v>220</v>
      </c>
      <c r="L48" s="58" t="s">
        <v>2358</v>
      </c>
      <c r="M48" s="58" t="s">
        <v>252</v>
      </c>
      <c r="N48" s="58" t="s">
        <v>252</v>
      </c>
      <c r="O48" s="58" t="s">
        <v>167</v>
      </c>
      <c r="P48" s="58" t="s">
        <v>353</v>
      </c>
      <c r="Q48" s="58" t="s">
        <v>2418</v>
      </c>
      <c r="R48" s="58" t="s">
        <v>2406</v>
      </c>
      <c r="S48" s="58" t="s">
        <v>2460</v>
      </c>
      <c r="T48" s="58" t="s">
        <v>2418</v>
      </c>
      <c r="U48" s="58" t="s">
        <v>2406</v>
      </c>
      <c r="V48" s="58" t="s">
        <v>2411</v>
      </c>
      <c r="W48" s="65">
        <f t="shared" si="4"/>
        <v>14</v>
      </c>
      <c r="X48" s="60"/>
    </row>
    <row r="49">
      <c r="A49" s="64" t="s">
        <v>2461</v>
      </c>
      <c r="B49" s="58" t="s">
        <v>2358</v>
      </c>
      <c r="C49" s="58" t="s">
        <v>2462</v>
      </c>
      <c r="D49" s="58" t="s">
        <v>772</v>
      </c>
      <c r="E49" s="58" t="s">
        <v>2381</v>
      </c>
      <c r="F49" s="58" t="s">
        <v>2381</v>
      </c>
      <c r="G49" s="58" t="s">
        <v>2360</v>
      </c>
      <c r="H49" s="58" t="s">
        <v>2364</v>
      </c>
      <c r="I49" s="58" t="s">
        <v>2371</v>
      </c>
      <c r="J49" s="58" t="s">
        <v>2304</v>
      </c>
      <c r="K49" s="58" t="s">
        <v>220</v>
      </c>
      <c r="L49" s="58" t="s">
        <v>2358</v>
      </c>
      <c r="M49" s="58" t="s">
        <v>257</v>
      </c>
      <c r="N49" s="58" t="s">
        <v>99</v>
      </c>
      <c r="O49" s="58" t="s">
        <v>172</v>
      </c>
      <c r="P49" s="58" t="s">
        <v>353</v>
      </c>
      <c r="Q49" s="58" t="s">
        <v>2418</v>
      </c>
      <c r="R49" s="58" t="s">
        <v>2367</v>
      </c>
      <c r="S49" s="58" t="s">
        <v>2407</v>
      </c>
      <c r="T49" s="58" t="s">
        <v>2418</v>
      </c>
      <c r="U49" s="58" t="s">
        <v>2367</v>
      </c>
      <c r="V49" s="58" t="s">
        <v>2437</v>
      </c>
      <c r="W49" s="65">
        <f t="shared" si="4"/>
        <v>18</v>
      </c>
      <c r="X49" s="60"/>
    </row>
    <row r="50">
      <c r="A50" s="64" t="s">
        <v>2455</v>
      </c>
      <c r="B50" s="58" t="s">
        <v>2358</v>
      </c>
      <c r="C50" s="58" t="s">
        <v>2463</v>
      </c>
      <c r="D50" s="58" t="s">
        <v>772</v>
      </c>
      <c r="E50" s="58" t="s">
        <v>2390</v>
      </c>
      <c r="F50" s="58" t="s">
        <v>2390</v>
      </c>
      <c r="G50" s="58" t="s">
        <v>2360</v>
      </c>
      <c r="H50" s="58" t="s">
        <v>2364</v>
      </c>
      <c r="I50" s="58" t="s">
        <v>2371</v>
      </c>
      <c r="J50" s="58" t="s">
        <v>2304</v>
      </c>
      <c r="K50" s="58" t="s">
        <v>220</v>
      </c>
      <c r="L50" s="58" t="s">
        <v>2358</v>
      </c>
      <c r="M50" s="58" t="s">
        <v>264</v>
      </c>
      <c r="N50" s="58" t="s">
        <v>178</v>
      </c>
      <c r="O50" s="58" t="s">
        <v>106</v>
      </c>
      <c r="P50" s="58" t="s">
        <v>353</v>
      </c>
      <c r="Q50" s="58" t="s">
        <v>2418</v>
      </c>
      <c r="R50" s="58" t="s">
        <v>2418</v>
      </c>
      <c r="S50" s="58" t="s">
        <v>2405</v>
      </c>
      <c r="T50" s="58" t="s">
        <v>2418</v>
      </c>
      <c r="U50" s="58" t="s">
        <v>2418</v>
      </c>
      <c r="V50" s="58" t="s">
        <v>2440</v>
      </c>
      <c r="W50" s="65">
        <f t="shared" si="4"/>
        <v>6</v>
      </c>
      <c r="X50" s="60"/>
    </row>
    <row r="51">
      <c r="A51" s="64" t="s">
        <v>2464</v>
      </c>
      <c r="B51" s="58" t="s">
        <v>2358</v>
      </c>
      <c r="C51" s="58" t="s">
        <v>2463</v>
      </c>
      <c r="D51" s="58" t="s">
        <v>772</v>
      </c>
      <c r="E51" s="58" t="s">
        <v>2390</v>
      </c>
      <c r="F51" s="58" t="s">
        <v>2390</v>
      </c>
      <c r="G51" s="58" t="s">
        <v>2360</v>
      </c>
      <c r="H51" s="58" t="s">
        <v>2364</v>
      </c>
      <c r="I51" s="58" t="s">
        <v>2371</v>
      </c>
      <c r="J51" s="58" t="s">
        <v>2304</v>
      </c>
      <c r="K51" s="58" t="s">
        <v>220</v>
      </c>
      <c r="L51" s="58" t="s">
        <v>2358</v>
      </c>
      <c r="M51" s="58" t="s">
        <v>264</v>
      </c>
      <c r="N51" s="58" t="s">
        <v>178</v>
      </c>
      <c r="O51" s="58" t="s">
        <v>106</v>
      </c>
      <c r="P51" s="58" t="s">
        <v>354</v>
      </c>
      <c r="Q51" s="58" t="s">
        <v>2418</v>
      </c>
      <c r="R51" s="58" t="s">
        <v>2362</v>
      </c>
      <c r="S51" s="58" t="s">
        <v>2361</v>
      </c>
      <c r="T51" s="58" t="s">
        <v>2418</v>
      </c>
      <c r="U51" s="58" t="s">
        <v>2362</v>
      </c>
      <c r="V51" s="58" t="s">
        <v>2383</v>
      </c>
      <c r="W51" s="65">
        <f t="shared" si="4"/>
        <v>12</v>
      </c>
      <c r="X51" s="60"/>
    </row>
    <row r="52">
      <c r="A52" s="64" t="s">
        <v>2412</v>
      </c>
      <c r="B52" s="58" t="s">
        <v>2358</v>
      </c>
      <c r="C52" s="58" t="s">
        <v>2463</v>
      </c>
      <c r="D52" s="58" t="s">
        <v>772</v>
      </c>
      <c r="E52" s="58" t="s">
        <v>2390</v>
      </c>
      <c r="F52" s="58" t="s">
        <v>2390</v>
      </c>
      <c r="G52" s="58" t="s">
        <v>2360</v>
      </c>
      <c r="H52" s="58" t="s">
        <v>2364</v>
      </c>
      <c r="I52" s="58" t="s">
        <v>2371</v>
      </c>
      <c r="J52" s="58" t="s">
        <v>2304</v>
      </c>
      <c r="K52" s="58" t="s">
        <v>220</v>
      </c>
      <c r="L52" s="58" t="s">
        <v>2358</v>
      </c>
      <c r="M52" s="58" t="s">
        <v>264</v>
      </c>
      <c r="N52" s="58" t="s">
        <v>264</v>
      </c>
      <c r="O52" s="58" t="s">
        <v>172</v>
      </c>
      <c r="P52" s="58" t="s">
        <v>354</v>
      </c>
      <c r="Q52" s="58" t="s">
        <v>2418</v>
      </c>
      <c r="R52" s="58" t="s">
        <v>2408</v>
      </c>
      <c r="S52" s="58" t="s">
        <v>2420</v>
      </c>
      <c r="T52" s="58" t="s">
        <v>2418</v>
      </c>
      <c r="U52" s="58" t="s">
        <v>2408</v>
      </c>
      <c r="V52" s="58" t="s">
        <v>2394</v>
      </c>
      <c r="W52" s="65">
        <f t="shared" si="4"/>
        <v>9</v>
      </c>
      <c r="X52" s="60"/>
    </row>
    <row r="53">
      <c r="A53" s="64" t="s">
        <v>2465</v>
      </c>
      <c r="B53" s="58" t="s">
        <v>2358</v>
      </c>
      <c r="C53" s="58" t="s">
        <v>2463</v>
      </c>
      <c r="D53" s="58" t="s">
        <v>772</v>
      </c>
      <c r="E53" s="58" t="s">
        <v>2390</v>
      </c>
      <c r="F53" s="58" t="s">
        <v>2390</v>
      </c>
      <c r="G53" s="58" t="s">
        <v>2360</v>
      </c>
      <c r="H53" s="58" t="s">
        <v>2364</v>
      </c>
      <c r="I53" s="58" t="s">
        <v>2371</v>
      </c>
      <c r="J53" s="58" t="s">
        <v>2304</v>
      </c>
      <c r="K53" s="58" t="s">
        <v>220</v>
      </c>
      <c r="L53" s="58" t="s">
        <v>2358</v>
      </c>
      <c r="M53" s="58" t="s">
        <v>264</v>
      </c>
      <c r="N53" s="60"/>
      <c r="O53" s="60"/>
      <c r="P53" s="60"/>
      <c r="Q53" s="60"/>
      <c r="R53" s="60"/>
      <c r="S53" s="60"/>
      <c r="T53" s="60"/>
      <c r="U53" s="60"/>
      <c r="V53" s="60"/>
      <c r="W53" s="65">
        <f t="shared" si="4"/>
        <v>0</v>
      </c>
      <c r="X53" s="60"/>
    </row>
    <row r="54">
      <c r="A54" s="64" t="s">
        <v>2446</v>
      </c>
      <c r="B54" s="58" t="s">
        <v>2358</v>
      </c>
      <c r="C54" s="58" t="s">
        <v>2466</v>
      </c>
      <c r="D54" s="58" t="s">
        <v>772</v>
      </c>
      <c r="E54" s="58" t="s">
        <v>2397</v>
      </c>
      <c r="F54" s="58" t="s">
        <v>2397</v>
      </c>
      <c r="G54" s="58" t="s">
        <v>2360</v>
      </c>
      <c r="H54" s="58" t="s">
        <v>2364</v>
      </c>
      <c r="I54" s="58" t="s">
        <v>2371</v>
      </c>
      <c r="J54" s="58" t="s">
        <v>2304</v>
      </c>
      <c r="K54" s="58" t="s">
        <v>220</v>
      </c>
      <c r="L54" s="58" t="s">
        <v>2358</v>
      </c>
      <c r="M54" s="58" t="s">
        <v>271</v>
      </c>
      <c r="N54" s="58" t="s">
        <v>271</v>
      </c>
      <c r="O54" s="58" t="s">
        <v>113</v>
      </c>
      <c r="P54" s="58" t="s">
        <v>353</v>
      </c>
      <c r="Q54" s="58" t="s">
        <v>2418</v>
      </c>
      <c r="R54" s="58" t="s">
        <v>2467</v>
      </c>
      <c r="S54" s="58" t="s">
        <v>2468</v>
      </c>
      <c r="T54" s="58" t="s">
        <v>2418</v>
      </c>
      <c r="U54" s="58" t="s">
        <v>2467</v>
      </c>
      <c r="V54" s="58" t="s">
        <v>2403</v>
      </c>
      <c r="W54" s="65">
        <f t="shared" si="4"/>
        <v>6</v>
      </c>
      <c r="X54" s="60"/>
    </row>
    <row r="55">
      <c r="A55" s="64" t="s">
        <v>2469</v>
      </c>
      <c r="B55" s="58" t="s">
        <v>2358</v>
      </c>
      <c r="C55" s="58" t="s">
        <v>2470</v>
      </c>
      <c r="D55" s="58" t="s">
        <v>772</v>
      </c>
      <c r="E55" s="58" t="s">
        <v>2397</v>
      </c>
      <c r="F55" s="58" t="s">
        <v>2397</v>
      </c>
      <c r="G55" s="58" t="s">
        <v>2360</v>
      </c>
      <c r="H55" s="58" t="s">
        <v>2364</v>
      </c>
      <c r="I55" s="58" t="s">
        <v>2371</v>
      </c>
      <c r="J55" s="58" t="s">
        <v>2304</v>
      </c>
      <c r="K55" s="58" t="s">
        <v>220</v>
      </c>
      <c r="L55" s="58" t="s">
        <v>2358</v>
      </c>
      <c r="M55" s="58" t="s">
        <v>271</v>
      </c>
      <c r="N55" s="58" t="s">
        <v>271</v>
      </c>
      <c r="O55" s="58" t="s">
        <v>113</v>
      </c>
      <c r="P55" s="58" t="s">
        <v>354</v>
      </c>
      <c r="Q55" s="58" t="s">
        <v>2418</v>
      </c>
      <c r="R55" s="58" t="s">
        <v>2443</v>
      </c>
      <c r="S55" s="58" t="s">
        <v>2388</v>
      </c>
      <c r="T55" s="58" t="s">
        <v>2418</v>
      </c>
      <c r="U55" s="58" t="s">
        <v>2468</v>
      </c>
      <c r="V55" s="58" t="s">
        <v>2443</v>
      </c>
      <c r="W55" s="65">
        <f t="shared" si="4"/>
        <v>12</v>
      </c>
      <c r="X55" s="60"/>
    </row>
    <row r="56">
      <c r="A56" s="64" t="s">
        <v>2471</v>
      </c>
      <c r="B56" s="58" t="s">
        <v>2358</v>
      </c>
      <c r="C56" s="58" t="s">
        <v>2472</v>
      </c>
      <c r="D56" s="58" t="s">
        <v>772</v>
      </c>
      <c r="E56" s="58" t="s">
        <v>2397</v>
      </c>
      <c r="F56" s="58" t="s">
        <v>2397</v>
      </c>
      <c r="G56" s="58" t="s">
        <v>2360</v>
      </c>
      <c r="H56" s="58" t="s">
        <v>2364</v>
      </c>
      <c r="I56" s="58" t="s">
        <v>2371</v>
      </c>
      <c r="J56" s="58" t="s">
        <v>2304</v>
      </c>
      <c r="K56" s="58" t="s">
        <v>220</v>
      </c>
      <c r="L56" s="58" t="s">
        <v>2358</v>
      </c>
      <c r="M56" s="58" t="s">
        <v>271</v>
      </c>
      <c r="N56" s="58" t="s">
        <v>271</v>
      </c>
      <c r="O56" s="58" t="s">
        <v>113</v>
      </c>
      <c r="P56" s="58" t="s">
        <v>353</v>
      </c>
      <c r="Q56" s="58" t="s">
        <v>2418</v>
      </c>
      <c r="R56" s="58" t="s">
        <v>2434</v>
      </c>
      <c r="S56" s="58" t="s">
        <v>2445</v>
      </c>
      <c r="T56" s="58" t="s">
        <v>2418</v>
      </c>
      <c r="U56" s="58" t="s">
        <v>2434</v>
      </c>
      <c r="V56" s="58" t="s">
        <v>2455</v>
      </c>
      <c r="W56" s="65">
        <f t="shared" si="4"/>
        <v>5</v>
      </c>
      <c r="X56" s="60"/>
    </row>
    <row r="57">
      <c r="A57" s="64" t="s">
        <v>2388</v>
      </c>
      <c r="B57" s="58" t="s">
        <v>2358</v>
      </c>
      <c r="C57" s="58" t="s">
        <v>2473</v>
      </c>
      <c r="D57" s="58" t="s">
        <v>772</v>
      </c>
      <c r="E57" s="58" t="s">
        <v>2397</v>
      </c>
      <c r="F57" s="58" t="s">
        <v>2397</v>
      </c>
      <c r="G57" s="58" t="s">
        <v>2360</v>
      </c>
      <c r="H57" s="58" t="s">
        <v>2364</v>
      </c>
      <c r="I57" s="58" t="s">
        <v>2371</v>
      </c>
      <c r="J57" s="58" t="s">
        <v>2304</v>
      </c>
      <c r="K57" s="58" t="s">
        <v>220</v>
      </c>
      <c r="L57" s="58" t="s">
        <v>2358</v>
      </c>
      <c r="M57" s="58" t="s">
        <v>271</v>
      </c>
      <c r="N57" s="58" t="s">
        <v>271</v>
      </c>
      <c r="O57" s="58" t="s">
        <v>113</v>
      </c>
      <c r="P57" s="58" t="s">
        <v>354</v>
      </c>
      <c r="Q57" s="58" t="s">
        <v>2418</v>
      </c>
      <c r="R57" s="58" t="s">
        <v>2450</v>
      </c>
      <c r="S57" s="58" t="s">
        <v>2364</v>
      </c>
      <c r="T57" s="58" t="s">
        <v>2418</v>
      </c>
      <c r="U57" s="58" t="s">
        <v>2450</v>
      </c>
      <c r="V57" s="58" t="s">
        <v>2443</v>
      </c>
      <c r="W57" s="65">
        <f t="shared" si="4"/>
        <v>5</v>
      </c>
      <c r="X57" s="60"/>
    </row>
    <row r="58">
      <c r="A58" s="64" t="s">
        <v>2413</v>
      </c>
      <c r="B58" s="58" t="s">
        <v>2358</v>
      </c>
      <c r="C58" s="58" t="s">
        <v>2474</v>
      </c>
      <c r="D58" s="58" t="s">
        <v>772</v>
      </c>
      <c r="E58" s="58" t="s">
        <v>2398</v>
      </c>
      <c r="F58" s="58" t="s">
        <v>2398</v>
      </c>
      <c r="G58" s="58" t="s">
        <v>2360</v>
      </c>
      <c r="H58" s="58" t="s">
        <v>2364</v>
      </c>
      <c r="I58" s="58" t="s">
        <v>2371</v>
      </c>
      <c r="J58" s="58" t="s">
        <v>2304</v>
      </c>
      <c r="K58" s="58" t="s">
        <v>220</v>
      </c>
      <c r="L58" s="58" t="s">
        <v>2358</v>
      </c>
      <c r="M58" s="58" t="s">
        <v>276</v>
      </c>
      <c r="N58" s="58" t="s">
        <v>2475</v>
      </c>
      <c r="O58" s="58" t="s">
        <v>276</v>
      </c>
      <c r="P58" s="58" t="s">
        <v>354</v>
      </c>
      <c r="Q58" s="58" t="s">
        <v>2418</v>
      </c>
      <c r="R58" s="58" t="s">
        <v>2392</v>
      </c>
      <c r="S58" s="58" t="s">
        <v>2468</v>
      </c>
      <c r="T58" s="58" t="s">
        <v>2418</v>
      </c>
      <c r="U58" s="58" t="s">
        <v>2392</v>
      </c>
      <c r="V58" s="58" t="s">
        <v>2383</v>
      </c>
      <c r="W58" s="65">
        <f t="shared" si="4"/>
        <v>5</v>
      </c>
      <c r="X58" s="60"/>
    </row>
    <row r="59">
      <c r="A59" s="64" t="s">
        <v>2380</v>
      </c>
      <c r="B59" s="58" t="s">
        <v>2358</v>
      </c>
      <c r="C59" s="58" t="s">
        <v>2474</v>
      </c>
      <c r="D59" s="58" t="s">
        <v>772</v>
      </c>
      <c r="E59" s="58" t="s">
        <v>2398</v>
      </c>
      <c r="F59" s="58" t="s">
        <v>2398</v>
      </c>
      <c r="G59" s="58" t="s">
        <v>2360</v>
      </c>
      <c r="H59" s="58" t="s">
        <v>2364</v>
      </c>
      <c r="I59" s="58" t="s">
        <v>2371</v>
      </c>
      <c r="J59" s="58" t="s">
        <v>2304</v>
      </c>
      <c r="K59" s="58" t="s">
        <v>220</v>
      </c>
      <c r="L59" s="58" t="s">
        <v>2358</v>
      </c>
      <c r="M59" s="58" t="s">
        <v>276</v>
      </c>
      <c r="N59" s="58" t="s">
        <v>2475</v>
      </c>
      <c r="O59" s="58" t="s">
        <v>276</v>
      </c>
      <c r="P59" s="58" t="s">
        <v>354</v>
      </c>
      <c r="Q59" s="58" t="s">
        <v>2418</v>
      </c>
      <c r="R59" s="58" t="s">
        <v>2445</v>
      </c>
      <c r="S59" s="58" t="s">
        <v>2413</v>
      </c>
      <c r="T59" s="58" t="s">
        <v>2418</v>
      </c>
      <c r="U59" s="58" t="s">
        <v>2447</v>
      </c>
      <c r="V59" s="58" t="s">
        <v>2364</v>
      </c>
      <c r="W59" s="65">
        <f t="shared" si="4"/>
        <v>6</v>
      </c>
      <c r="X59" s="60"/>
    </row>
    <row r="60">
      <c r="A60" s="64" t="s">
        <v>2444</v>
      </c>
      <c r="B60" s="58" t="s">
        <v>2358</v>
      </c>
      <c r="C60" s="58" t="s">
        <v>2476</v>
      </c>
      <c r="D60" s="58" t="s">
        <v>772</v>
      </c>
      <c r="E60" s="58" t="s">
        <v>2383</v>
      </c>
      <c r="F60" s="58" t="s">
        <v>2383</v>
      </c>
      <c r="G60" s="58" t="s">
        <v>2360</v>
      </c>
      <c r="H60" s="58" t="s">
        <v>2364</v>
      </c>
      <c r="I60" s="58" t="s">
        <v>2371</v>
      </c>
      <c r="J60" s="58" t="s">
        <v>2304</v>
      </c>
      <c r="K60" s="58" t="s">
        <v>220</v>
      </c>
      <c r="L60" s="58" t="s">
        <v>2358</v>
      </c>
      <c r="M60" s="58" t="s">
        <v>236</v>
      </c>
      <c r="N60" s="58" t="s">
        <v>40</v>
      </c>
      <c r="O60" s="58" t="s">
        <v>236</v>
      </c>
      <c r="P60" s="58" t="s">
        <v>354</v>
      </c>
      <c r="Q60" s="58" t="s">
        <v>2418</v>
      </c>
      <c r="R60" s="58" t="s">
        <v>2396</v>
      </c>
      <c r="S60" s="58" t="s">
        <v>2437</v>
      </c>
      <c r="T60" s="58" t="s">
        <v>2418</v>
      </c>
      <c r="U60" s="58" t="s">
        <v>2396</v>
      </c>
      <c r="V60" s="58" t="s">
        <v>2445</v>
      </c>
      <c r="W60" s="65">
        <f t="shared" si="4"/>
        <v>10</v>
      </c>
      <c r="X60" s="60"/>
    </row>
    <row r="61">
      <c r="A61" s="64" t="s">
        <v>2477</v>
      </c>
      <c r="B61" s="58" t="s">
        <v>2358</v>
      </c>
      <c r="C61" s="58" t="s">
        <v>2478</v>
      </c>
      <c r="D61" s="58" t="s">
        <v>772</v>
      </c>
      <c r="E61" s="58" t="s">
        <v>2403</v>
      </c>
      <c r="F61" s="58" t="s">
        <v>2403</v>
      </c>
      <c r="G61" s="58" t="s">
        <v>2360</v>
      </c>
      <c r="H61" s="58" t="s">
        <v>2364</v>
      </c>
      <c r="I61" s="58" t="s">
        <v>2371</v>
      </c>
      <c r="J61" s="58" t="s">
        <v>2304</v>
      </c>
      <c r="K61" s="58" t="s">
        <v>220</v>
      </c>
      <c r="L61" s="58" t="s">
        <v>2358</v>
      </c>
      <c r="M61" s="58" t="s">
        <v>197</v>
      </c>
      <c r="N61" s="58" t="s">
        <v>46</v>
      </c>
      <c r="O61" s="58" t="s">
        <v>197</v>
      </c>
      <c r="P61" s="58" t="s">
        <v>354</v>
      </c>
      <c r="Q61" s="58" t="s">
        <v>2418</v>
      </c>
      <c r="R61" s="58" t="s">
        <v>2361</v>
      </c>
      <c r="S61" s="58" t="s">
        <v>2384</v>
      </c>
      <c r="T61" s="58" t="s">
        <v>2418</v>
      </c>
      <c r="U61" s="58" t="s">
        <v>2361</v>
      </c>
      <c r="V61" s="58" t="s">
        <v>2392</v>
      </c>
      <c r="W61" s="65">
        <f t="shared" si="4"/>
        <v>5</v>
      </c>
      <c r="X61" s="60"/>
    </row>
    <row r="62">
      <c r="A62" s="64" t="s">
        <v>2479</v>
      </c>
      <c r="B62" s="58" t="s">
        <v>2358</v>
      </c>
      <c r="C62" s="58" t="s">
        <v>2478</v>
      </c>
      <c r="D62" s="58" t="s">
        <v>772</v>
      </c>
      <c r="E62" s="58" t="s">
        <v>2403</v>
      </c>
      <c r="F62" s="58" t="s">
        <v>2403</v>
      </c>
      <c r="G62" s="58" t="s">
        <v>2360</v>
      </c>
      <c r="H62" s="58" t="s">
        <v>2364</v>
      </c>
      <c r="I62" s="58" t="s">
        <v>2371</v>
      </c>
      <c r="J62" s="58" t="s">
        <v>2304</v>
      </c>
      <c r="K62" s="58" t="s">
        <v>220</v>
      </c>
      <c r="L62" s="58" t="s">
        <v>2358</v>
      </c>
      <c r="M62" s="58" t="s">
        <v>197</v>
      </c>
      <c r="N62" s="58" t="s">
        <v>46</v>
      </c>
      <c r="O62" s="58" t="s">
        <v>197</v>
      </c>
      <c r="P62" s="58" t="s">
        <v>353</v>
      </c>
      <c r="Q62" s="58" t="s">
        <v>2418</v>
      </c>
      <c r="R62" s="58" t="s">
        <v>2418</v>
      </c>
      <c r="S62" s="58" t="s">
        <v>2437</v>
      </c>
      <c r="T62" s="58" t="s">
        <v>2418</v>
      </c>
      <c r="U62" s="58" t="s">
        <v>2418</v>
      </c>
      <c r="V62" s="58" t="s">
        <v>2412</v>
      </c>
      <c r="W62" s="65">
        <f t="shared" si="4"/>
        <v>17</v>
      </c>
      <c r="X62" s="60"/>
    </row>
    <row r="63">
      <c r="A63" s="64" t="s">
        <v>2480</v>
      </c>
      <c r="B63" s="58" t="s">
        <v>2358</v>
      </c>
      <c r="C63" s="58" t="s">
        <v>2478</v>
      </c>
      <c r="D63" s="58" t="s">
        <v>772</v>
      </c>
      <c r="E63" s="58" t="s">
        <v>2403</v>
      </c>
      <c r="F63" s="58" t="s">
        <v>2403</v>
      </c>
      <c r="G63" s="58" t="s">
        <v>2360</v>
      </c>
      <c r="H63" s="58" t="s">
        <v>2364</v>
      </c>
      <c r="I63" s="58" t="s">
        <v>2371</v>
      </c>
      <c r="J63" s="58" t="s">
        <v>2304</v>
      </c>
      <c r="K63" s="58" t="s">
        <v>220</v>
      </c>
      <c r="L63" s="58" t="s">
        <v>2358</v>
      </c>
      <c r="M63" s="58" t="s">
        <v>197</v>
      </c>
      <c r="N63" s="58" t="s">
        <v>197</v>
      </c>
      <c r="O63" s="58" t="s">
        <v>46</v>
      </c>
      <c r="P63" s="58" t="s">
        <v>353</v>
      </c>
      <c r="Q63" s="58" t="s">
        <v>2418</v>
      </c>
      <c r="R63" s="58" t="s">
        <v>2418</v>
      </c>
      <c r="S63" s="58" t="s">
        <v>2469</v>
      </c>
      <c r="T63" s="58" t="s">
        <v>2418</v>
      </c>
      <c r="U63" s="58" t="s">
        <v>2420</v>
      </c>
      <c r="V63" s="58" t="s">
        <v>2383</v>
      </c>
      <c r="W63" s="65">
        <f t="shared" si="4"/>
        <v>20</v>
      </c>
      <c r="X63" s="60"/>
    </row>
    <row r="64">
      <c r="A64" s="64" t="s">
        <v>2481</v>
      </c>
      <c r="B64" s="58" t="s">
        <v>2358</v>
      </c>
      <c r="C64" s="58" t="s">
        <v>2478</v>
      </c>
      <c r="D64" s="58" t="s">
        <v>772</v>
      </c>
      <c r="E64" s="58" t="s">
        <v>2403</v>
      </c>
      <c r="F64" s="58" t="s">
        <v>2403</v>
      </c>
      <c r="G64" s="58" t="s">
        <v>2360</v>
      </c>
      <c r="H64" s="58" t="s">
        <v>2364</v>
      </c>
      <c r="I64" s="58" t="s">
        <v>2371</v>
      </c>
      <c r="J64" s="58" t="s">
        <v>2304</v>
      </c>
      <c r="K64" s="58" t="s">
        <v>220</v>
      </c>
      <c r="L64" s="58" t="s">
        <v>2358</v>
      </c>
      <c r="M64" s="58" t="s">
        <v>197</v>
      </c>
      <c r="N64" s="58" t="s">
        <v>197</v>
      </c>
      <c r="O64" s="58" t="s">
        <v>46</v>
      </c>
      <c r="P64" s="58" t="s">
        <v>353</v>
      </c>
      <c r="Q64" s="58" t="s">
        <v>2418</v>
      </c>
      <c r="R64" s="58" t="s">
        <v>2420</v>
      </c>
      <c r="S64" s="58" t="s">
        <v>2432</v>
      </c>
      <c r="T64" s="58" t="s">
        <v>2418</v>
      </c>
      <c r="U64" s="58" t="s">
        <v>2420</v>
      </c>
      <c r="V64" s="58" t="s">
        <v>2434</v>
      </c>
      <c r="W64" s="65">
        <f t="shared" si="4"/>
        <v>9</v>
      </c>
      <c r="X64" s="60"/>
    </row>
    <row r="65">
      <c r="A65" s="64" t="s">
        <v>2482</v>
      </c>
      <c r="B65" s="58" t="s">
        <v>2358</v>
      </c>
      <c r="C65" s="58" t="s">
        <v>2478</v>
      </c>
      <c r="D65" s="58" t="s">
        <v>772</v>
      </c>
      <c r="E65" s="58" t="s">
        <v>2403</v>
      </c>
      <c r="F65" s="58" t="s">
        <v>2403</v>
      </c>
      <c r="G65" s="58" t="s">
        <v>2360</v>
      </c>
      <c r="H65" s="58" t="s">
        <v>2364</v>
      </c>
      <c r="I65" s="58" t="s">
        <v>2371</v>
      </c>
      <c r="J65" s="58" t="s">
        <v>2304</v>
      </c>
      <c r="K65" s="58" t="s">
        <v>220</v>
      </c>
      <c r="L65" s="58" t="s">
        <v>2358</v>
      </c>
      <c r="M65" s="58" t="s">
        <v>197</v>
      </c>
      <c r="N65" s="58" t="s">
        <v>197</v>
      </c>
      <c r="O65" s="58" t="s">
        <v>46</v>
      </c>
      <c r="P65" s="58" t="s">
        <v>353</v>
      </c>
      <c r="Q65" s="58" t="s">
        <v>2418</v>
      </c>
      <c r="R65" s="58" t="s">
        <v>2408</v>
      </c>
      <c r="S65" s="58" t="s">
        <v>2407</v>
      </c>
      <c r="T65" s="58" t="s">
        <v>2418</v>
      </c>
      <c r="U65" s="58" t="s">
        <v>2408</v>
      </c>
      <c r="V65" s="58" t="s">
        <v>2448</v>
      </c>
      <c r="W65" s="65">
        <f t="shared" si="4"/>
        <v>24</v>
      </c>
      <c r="X65" s="60"/>
    </row>
    <row r="66">
      <c r="A66" s="64" t="s">
        <v>2483</v>
      </c>
      <c r="B66" s="58" t="s">
        <v>2358</v>
      </c>
      <c r="C66" s="58" t="s">
        <v>2484</v>
      </c>
      <c r="D66" s="58" t="s">
        <v>2056</v>
      </c>
      <c r="E66" s="58" t="s">
        <v>2358</v>
      </c>
      <c r="F66" s="58" t="s">
        <v>2358</v>
      </c>
      <c r="G66" s="58" t="s">
        <v>2360</v>
      </c>
      <c r="H66" s="58" t="s">
        <v>2364</v>
      </c>
      <c r="I66" s="58" t="s">
        <v>2364</v>
      </c>
      <c r="J66" s="58" t="s">
        <v>322</v>
      </c>
      <c r="K66" s="58" t="s">
        <v>93</v>
      </c>
      <c r="L66" s="58" t="s">
        <v>2369</v>
      </c>
      <c r="M66" s="58" t="s">
        <v>2485</v>
      </c>
      <c r="N66" s="58" t="s">
        <v>125</v>
      </c>
      <c r="O66" s="58" t="s">
        <v>203</v>
      </c>
      <c r="P66" s="58" t="s">
        <v>353</v>
      </c>
      <c r="Q66" s="58" t="s">
        <v>2365</v>
      </c>
      <c r="R66" s="58" t="s">
        <v>2384</v>
      </c>
      <c r="S66" s="58" t="s">
        <v>2390</v>
      </c>
      <c r="T66" s="58" t="s">
        <v>2365</v>
      </c>
      <c r="U66" s="58" t="s">
        <v>2384</v>
      </c>
      <c r="V66" s="58" t="s">
        <v>2408</v>
      </c>
      <c r="W66" s="65">
        <f t="shared" si="4"/>
        <v>28</v>
      </c>
      <c r="X66" s="58" t="s">
        <v>2486</v>
      </c>
    </row>
    <row r="67">
      <c r="A67" s="64" t="s">
        <v>2487</v>
      </c>
      <c r="B67" s="58" t="s">
        <v>2358</v>
      </c>
      <c r="C67" s="58" t="s">
        <v>2484</v>
      </c>
      <c r="D67" s="58" t="s">
        <v>2056</v>
      </c>
      <c r="E67" s="58" t="s">
        <v>2358</v>
      </c>
      <c r="F67" s="58" t="s">
        <v>2358</v>
      </c>
      <c r="G67" s="58" t="s">
        <v>2360</v>
      </c>
      <c r="H67" s="58" t="s">
        <v>2364</v>
      </c>
      <c r="I67" s="58" t="s">
        <v>2364</v>
      </c>
      <c r="J67" s="58" t="s">
        <v>322</v>
      </c>
      <c r="K67" s="58" t="s">
        <v>93</v>
      </c>
      <c r="L67" s="58" t="s">
        <v>2369</v>
      </c>
      <c r="M67" s="58" t="s">
        <v>2485</v>
      </c>
      <c r="N67" s="58" t="s">
        <v>125</v>
      </c>
      <c r="O67" s="58" t="s">
        <v>203</v>
      </c>
      <c r="P67" s="58" t="s">
        <v>353</v>
      </c>
      <c r="Q67" s="58" t="s">
        <v>2365</v>
      </c>
      <c r="R67" s="58" t="s">
        <v>2423</v>
      </c>
      <c r="S67" s="58" t="s">
        <v>2397</v>
      </c>
      <c r="T67" s="58" t="s">
        <v>2365</v>
      </c>
      <c r="U67" s="58" t="s">
        <v>2423</v>
      </c>
      <c r="V67" s="58" t="s">
        <v>2362</v>
      </c>
      <c r="W67" s="65">
        <f t="shared" si="4"/>
        <v>16</v>
      </c>
      <c r="X67" s="58" t="s">
        <v>2488</v>
      </c>
    </row>
    <row r="68">
      <c r="A68" s="64" t="s">
        <v>2489</v>
      </c>
      <c r="B68" s="58" t="s">
        <v>2358</v>
      </c>
      <c r="C68" s="58" t="s">
        <v>2484</v>
      </c>
      <c r="D68" s="58" t="s">
        <v>2056</v>
      </c>
      <c r="E68" s="58" t="s">
        <v>2358</v>
      </c>
      <c r="F68" s="58" t="s">
        <v>2358</v>
      </c>
      <c r="G68" s="58" t="s">
        <v>2360</v>
      </c>
      <c r="H68" s="58" t="s">
        <v>2364</v>
      </c>
      <c r="I68" s="58" t="s">
        <v>2364</v>
      </c>
      <c r="J68" s="58" t="s">
        <v>322</v>
      </c>
      <c r="K68" s="58" t="s">
        <v>93</v>
      </c>
      <c r="L68" s="58" t="s">
        <v>2369</v>
      </c>
      <c r="M68" s="58" t="s">
        <v>2485</v>
      </c>
      <c r="N68" s="58" t="s">
        <v>203</v>
      </c>
      <c r="O68" s="58" t="s">
        <v>67</v>
      </c>
      <c r="P68" s="58" t="s">
        <v>354</v>
      </c>
      <c r="Q68" s="58" t="s">
        <v>2365</v>
      </c>
      <c r="R68" s="58" t="s">
        <v>2428</v>
      </c>
      <c r="S68" s="58" t="s">
        <v>2445</v>
      </c>
      <c r="T68" s="58" t="s">
        <v>2365</v>
      </c>
      <c r="U68" s="58" t="s">
        <v>2392</v>
      </c>
      <c r="V68" s="58" t="s">
        <v>2440</v>
      </c>
      <c r="W68" s="65">
        <f t="shared" si="4"/>
        <v>53</v>
      </c>
      <c r="X68" s="58" t="s">
        <v>2490</v>
      </c>
    </row>
    <row r="69">
      <c r="A69" s="64" t="s">
        <v>2491</v>
      </c>
      <c r="B69" s="58" t="s">
        <v>2358</v>
      </c>
      <c r="C69" s="58" t="s">
        <v>2484</v>
      </c>
      <c r="D69" s="58" t="s">
        <v>2056</v>
      </c>
      <c r="E69" s="58" t="s">
        <v>2358</v>
      </c>
      <c r="F69" s="58" t="s">
        <v>2358</v>
      </c>
      <c r="G69" s="58" t="s">
        <v>2360</v>
      </c>
      <c r="H69" s="58" t="s">
        <v>2364</v>
      </c>
      <c r="I69" s="58" t="s">
        <v>2364</v>
      </c>
      <c r="J69" s="58" t="s">
        <v>322</v>
      </c>
      <c r="K69" s="58" t="s">
        <v>93</v>
      </c>
      <c r="L69" s="58" t="s">
        <v>2369</v>
      </c>
      <c r="M69" s="58" t="s">
        <v>2485</v>
      </c>
      <c r="N69" s="58" t="s">
        <v>203</v>
      </c>
      <c r="O69" s="58" t="s">
        <v>67</v>
      </c>
      <c r="P69" s="58" t="s">
        <v>354</v>
      </c>
      <c r="Q69" s="58" t="s">
        <v>2365</v>
      </c>
      <c r="R69" s="58" t="s">
        <v>2453</v>
      </c>
      <c r="S69" s="58" t="s">
        <v>2434</v>
      </c>
      <c r="T69" s="58" t="s">
        <v>2365</v>
      </c>
      <c r="U69" s="58" t="s">
        <v>2458</v>
      </c>
      <c r="V69" s="58" t="s">
        <v>2492</v>
      </c>
      <c r="W69" s="65">
        <f t="shared" si="4"/>
        <v>139</v>
      </c>
      <c r="X69" s="60"/>
    </row>
    <row r="70">
      <c r="A70" s="64" t="s">
        <v>2493</v>
      </c>
      <c r="B70" s="58" t="s">
        <v>2358</v>
      </c>
      <c r="C70" s="58" t="s">
        <v>2484</v>
      </c>
      <c r="D70" s="58" t="s">
        <v>2056</v>
      </c>
      <c r="E70" s="58" t="s">
        <v>2358</v>
      </c>
      <c r="F70" s="58" t="s">
        <v>2358</v>
      </c>
      <c r="G70" s="58" t="s">
        <v>2360</v>
      </c>
      <c r="H70" s="58" t="s">
        <v>2364</v>
      </c>
      <c r="I70" s="58" t="s">
        <v>2364</v>
      </c>
      <c r="J70" s="58" t="s">
        <v>322</v>
      </c>
      <c r="K70" s="58" t="s">
        <v>93</v>
      </c>
      <c r="L70" s="58" t="s">
        <v>2369</v>
      </c>
      <c r="M70" s="58" t="s">
        <v>2485</v>
      </c>
      <c r="N70" s="58" t="s">
        <v>67</v>
      </c>
      <c r="O70" s="58" t="s">
        <v>203</v>
      </c>
      <c r="P70" s="58" t="s">
        <v>353</v>
      </c>
      <c r="Q70" s="58" t="s">
        <v>2365</v>
      </c>
      <c r="R70" s="58" t="s">
        <v>2458</v>
      </c>
      <c r="S70" s="58" t="s">
        <v>2381</v>
      </c>
      <c r="T70" s="58" t="s">
        <v>2365</v>
      </c>
      <c r="U70" s="58" t="s">
        <v>2458</v>
      </c>
      <c r="V70" s="58" t="s">
        <v>2439</v>
      </c>
      <c r="W70" s="65">
        <f t="shared" si="4"/>
        <v>26</v>
      </c>
      <c r="X70" s="60"/>
    </row>
    <row r="71">
      <c r="A71" s="64" t="s">
        <v>2494</v>
      </c>
      <c r="B71" s="58" t="s">
        <v>2358</v>
      </c>
      <c r="C71" s="58" t="s">
        <v>2484</v>
      </c>
      <c r="D71" s="58" t="s">
        <v>2056</v>
      </c>
      <c r="E71" s="58" t="s">
        <v>2358</v>
      </c>
      <c r="F71" s="58" t="s">
        <v>2358</v>
      </c>
      <c r="G71" s="58" t="s">
        <v>2360</v>
      </c>
      <c r="H71" s="58" t="s">
        <v>2364</v>
      </c>
      <c r="I71" s="58" t="s">
        <v>2364</v>
      </c>
      <c r="J71" s="58" t="s">
        <v>322</v>
      </c>
      <c r="K71" s="58" t="s">
        <v>93</v>
      </c>
      <c r="L71" s="58" t="s">
        <v>2369</v>
      </c>
      <c r="M71" s="58" t="s">
        <v>2485</v>
      </c>
      <c r="N71" s="58" t="s">
        <v>203</v>
      </c>
      <c r="O71" s="58" t="s">
        <v>67</v>
      </c>
      <c r="P71" s="58" t="s">
        <v>354</v>
      </c>
      <c r="Q71" s="58" t="s">
        <v>2365</v>
      </c>
      <c r="R71" s="58" t="s">
        <v>2458</v>
      </c>
      <c r="S71" s="58" t="s">
        <v>2439</v>
      </c>
      <c r="T71" s="58" t="s">
        <v>2365</v>
      </c>
      <c r="U71" s="58" t="s">
        <v>2459</v>
      </c>
      <c r="V71" s="58" t="s">
        <v>2448</v>
      </c>
      <c r="W71" s="65">
        <f t="shared" si="4"/>
        <v>64</v>
      </c>
      <c r="X71" s="60"/>
    </row>
    <row r="72">
      <c r="A72" s="64" t="s">
        <v>2495</v>
      </c>
      <c r="B72" s="58" t="s">
        <v>2358</v>
      </c>
      <c r="C72" s="58" t="s">
        <v>2496</v>
      </c>
      <c r="D72" s="58" t="s">
        <v>2056</v>
      </c>
      <c r="E72" s="58" t="s">
        <v>2369</v>
      </c>
      <c r="F72" s="58" t="s">
        <v>2369</v>
      </c>
      <c r="G72" s="58" t="s">
        <v>2360</v>
      </c>
      <c r="H72" s="58" t="s">
        <v>2364</v>
      </c>
      <c r="I72" s="58" t="s">
        <v>2364</v>
      </c>
      <c r="J72" s="58" t="s">
        <v>322</v>
      </c>
      <c r="K72" s="58" t="s">
        <v>93</v>
      </c>
      <c r="L72" s="58" t="s">
        <v>2369</v>
      </c>
      <c r="M72" s="58" t="s">
        <v>2497</v>
      </c>
      <c r="N72" s="58" t="s">
        <v>113</v>
      </c>
      <c r="O72" s="58" t="s">
        <v>133</v>
      </c>
      <c r="P72" s="58" t="s">
        <v>353</v>
      </c>
      <c r="Q72" s="58" t="s">
        <v>2365</v>
      </c>
      <c r="R72" s="58" t="s">
        <v>2392</v>
      </c>
      <c r="S72" s="58" t="s">
        <v>2379</v>
      </c>
      <c r="T72" s="58" t="s">
        <v>2365</v>
      </c>
      <c r="U72" s="58" t="s">
        <v>2392</v>
      </c>
      <c r="V72" s="58" t="s">
        <v>2362</v>
      </c>
      <c r="W72" s="65">
        <f t="shared" si="4"/>
        <v>19</v>
      </c>
      <c r="X72" s="58" t="s">
        <v>2498</v>
      </c>
      <c r="Y72" s="1" t="s">
        <v>2353</v>
      </c>
    </row>
    <row r="73">
      <c r="A73" s="64" t="s">
        <v>2499</v>
      </c>
      <c r="B73" s="58" t="s">
        <v>2358</v>
      </c>
      <c r="C73" s="58" t="s">
        <v>2496</v>
      </c>
      <c r="D73" s="58" t="s">
        <v>2056</v>
      </c>
      <c r="E73" s="58" t="s">
        <v>2369</v>
      </c>
      <c r="F73" s="58" t="s">
        <v>2369</v>
      </c>
      <c r="G73" s="58" t="s">
        <v>2360</v>
      </c>
      <c r="H73" s="58" t="s">
        <v>2364</v>
      </c>
      <c r="I73" s="58" t="s">
        <v>2364</v>
      </c>
      <c r="J73" s="58" t="s">
        <v>322</v>
      </c>
      <c r="K73" s="58" t="s">
        <v>93</v>
      </c>
      <c r="L73" s="58" t="s">
        <v>2369</v>
      </c>
      <c r="M73" s="58" t="s">
        <v>2497</v>
      </c>
      <c r="N73" s="58" t="s">
        <v>113</v>
      </c>
      <c r="O73" s="58" t="s">
        <v>133</v>
      </c>
      <c r="P73" s="58" t="s">
        <v>354</v>
      </c>
      <c r="Q73" s="58" t="s">
        <v>2365</v>
      </c>
      <c r="R73" s="58" t="s">
        <v>2392</v>
      </c>
      <c r="S73" s="58" t="s">
        <v>2428</v>
      </c>
      <c r="T73" s="58" t="s">
        <v>2365</v>
      </c>
      <c r="U73" s="58" t="s">
        <v>2405</v>
      </c>
      <c r="V73" s="58" t="s">
        <v>2362</v>
      </c>
      <c r="W73" s="65">
        <f t="shared" si="4"/>
        <v>59</v>
      </c>
      <c r="X73" s="58" t="s">
        <v>2498</v>
      </c>
    </row>
    <row r="74">
      <c r="A74" s="64" t="s">
        <v>2500</v>
      </c>
      <c r="B74" s="58" t="s">
        <v>2358</v>
      </c>
      <c r="C74" s="58" t="s">
        <v>2496</v>
      </c>
      <c r="D74" s="58" t="s">
        <v>2056</v>
      </c>
      <c r="E74" s="58" t="s">
        <v>2369</v>
      </c>
      <c r="F74" s="58" t="s">
        <v>2369</v>
      </c>
      <c r="G74" s="58" t="s">
        <v>2360</v>
      </c>
      <c r="H74" s="58" t="s">
        <v>2364</v>
      </c>
      <c r="I74" s="58" t="s">
        <v>2364</v>
      </c>
      <c r="J74" s="58" t="s">
        <v>322</v>
      </c>
      <c r="K74" s="58" t="s">
        <v>93</v>
      </c>
      <c r="L74" s="58" t="s">
        <v>2369</v>
      </c>
      <c r="M74" s="58" t="s">
        <v>2497</v>
      </c>
      <c r="N74" s="58" t="s">
        <v>133</v>
      </c>
      <c r="O74" s="58" t="s">
        <v>113</v>
      </c>
      <c r="P74" s="58" t="s">
        <v>353</v>
      </c>
      <c r="Q74" s="58" t="s">
        <v>2365</v>
      </c>
      <c r="R74" s="58" t="s">
        <v>2461</v>
      </c>
      <c r="S74" s="58" t="s">
        <v>2412</v>
      </c>
      <c r="T74" s="58" t="s">
        <v>2365</v>
      </c>
      <c r="U74" s="58" t="s">
        <v>2455</v>
      </c>
      <c r="V74" s="58" t="s">
        <v>2492</v>
      </c>
      <c r="W74" s="65">
        <f t="shared" si="4"/>
        <v>9</v>
      </c>
      <c r="X74" s="58" t="s">
        <v>2498</v>
      </c>
    </row>
    <row r="75">
      <c r="A75" s="64" t="s">
        <v>2501</v>
      </c>
      <c r="B75" s="58" t="s">
        <v>2358</v>
      </c>
      <c r="C75" s="58" t="s">
        <v>2502</v>
      </c>
      <c r="D75" s="58" t="s">
        <v>2056</v>
      </c>
      <c r="E75" s="58" t="s">
        <v>2373</v>
      </c>
      <c r="F75" s="58" t="s">
        <v>2373</v>
      </c>
      <c r="G75" s="58" t="s">
        <v>2360</v>
      </c>
      <c r="H75" s="58" t="s">
        <v>2364</v>
      </c>
      <c r="I75" s="58" t="s">
        <v>2364</v>
      </c>
      <c r="J75" s="58" t="s">
        <v>322</v>
      </c>
      <c r="K75" s="58" t="s">
        <v>93</v>
      </c>
      <c r="L75" s="58" t="s">
        <v>2369</v>
      </c>
      <c r="M75" s="58" t="s">
        <v>2503</v>
      </c>
      <c r="N75" s="60"/>
      <c r="O75" s="60"/>
      <c r="P75" s="60"/>
      <c r="Q75" s="60"/>
      <c r="R75" s="60"/>
      <c r="S75" s="60"/>
      <c r="T75" s="60"/>
      <c r="U75" s="60"/>
      <c r="V75" s="60"/>
      <c r="W75" s="65">
        <f t="shared" si="4"/>
        <v>0</v>
      </c>
      <c r="X75" s="60"/>
    </row>
    <row r="76">
      <c r="A76" s="64" t="s">
        <v>2504</v>
      </c>
      <c r="B76" s="58" t="s">
        <v>2358</v>
      </c>
      <c r="C76" s="58" t="s">
        <v>2505</v>
      </c>
      <c r="D76" s="58" t="s">
        <v>2056</v>
      </c>
      <c r="E76" s="58" t="s">
        <v>2376</v>
      </c>
      <c r="F76" s="58" t="s">
        <v>2376</v>
      </c>
      <c r="G76" s="58" t="s">
        <v>2360</v>
      </c>
      <c r="H76" s="58" t="s">
        <v>2364</v>
      </c>
      <c r="I76" s="58" t="s">
        <v>2364</v>
      </c>
      <c r="J76" s="58" t="s">
        <v>322</v>
      </c>
      <c r="K76" s="58" t="s">
        <v>93</v>
      </c>
      <c r="L76" s="58" t="s">
        <v>2369</v>
      </c>
      <c r="M76" s="58" t="s">
        <v>2506</v>
      </c>
      <c r="N76" s="58" t="s">
        <v>219</v>
      </c>
      <c r="O76" s="58" t="s">
        <v>61</v>
      </c>
      <c r="P76" s="58" t="s">
        <v>354</v>
      </c>
      <c r="Q76" s="58" t="s">
        <v>2365</v>
      </c>
      <c r="R76" s="58" t="s">
        <v>2384</v>
      </c>
      <c r="S76" s="58" t="s">
        <v>2428</v>
      </c>
      <c r="T76" s="58" t="s">
        <v>2365</v>
      </c>
      <c r="U76" s="58" t="s">
        <v>2384</v>
      </c>
      <c r="V76" s="58" t="s">
        <v>2396</v>
      </c>
      <c r="W76" s="65">
        <f t="shared" si="4"/>
        <v>6</v>
      </c>
      <c r="X76" s="60"/>
    </row>
    <row r="77">
      <c r="A77" s="64" t="s">
        <v>2507</v>
      </c>
      <c r="B77" s="58" t="s">
        <v>2358</v>
      </c>
      <c r="C77" s="58" t="s">
        <v>2505</v>
      </c>
      <c r="D77" s="58" t="s">
        <v>2056</v>
      </c>
      <c r="E77" s="58" t="s">
        <v>2376</v>
      </c>
      <c r="F77" s="58" t="s">
        <v>2376</v>
      </c>
      <c r="G77" s="58" t="s">
        <v>2360</v>
      </c>
      <c r="H77" s="58" t="s">
        <v>2364</v>
      </c>
      <c r="I77" s="58" t="s">
        <v>2364</v>
      </c>
      <c r="J77" s="58" t="s">
        <v>322</v>
      </c>
      <c r="K77" s="58" t="s">
        <v>93</v>
      </c>
      <c r="L77" s="58" t="s">
        <v>2369</v>
      </c>
      <c r="M77" s="58" t="s">
        <v>2506</v>
      </c>
      <c r="N77" s="58" t="s">
        <v>219</v>
      </c>
      <c r="O77" s="58" t="s">
        <v>61</v>
      </c>
      <c r="P77" s="58" t="s">
        <v>354</v>
      </c>
      <c r="Q77" s="58" t="s">
        <v>2365</v>
      </c>
      <c r="R77" s="58" t="s">
        <v>2384</v>
      </c>
      <c r="S77" s="58" t="s">
        <v>2450</v>
      </c>
      <c r="T77" s="58" t="s">
        <v>2365</v>
      </c>
      <c r="U77" s="58" t="s">
        <v>2399</v>
      </c>
      <c r="V77" s="58" t="s">
        <v>2440</v>
      </c>
      <c r="W77" s="65">
        <f t="shared" si="4"/>
        <v>115</v>
      </c>
      <c r="X77" s="60"/>
    </row>
    <row r="78">
      <c r="A78" s="64" t="s">
        <v>2508</v>
      </c>
      <c r="B78" s="58" t="s">
        <v>2358</v>
      </c>
      <c r="C78" s="58" t="s">
        <v>2505</v>
      </c>
      <c r="D78" s="58" t="s">
        <v>2056</v>
      </c>
      <c r="E78" s="58" t="s">
        <v>2376</v>
      </c>
      <c r="F78" s="58" t="s">
        <v>2376</v>
      </c>
      <c r="G78" s="58" t="s">
        <v>2360</v>
      </c>
      <c r="H78" s="58" t="s">
        <v>2364</v>
      </c>
      <c r="I78" s="58" t="s">
        <v>2364</v>
      </c>
      <c r="J78" s="58" t="s">
        <v>322</v>
      </c>
      <c r="K78" s="58" t="s">
        <v>93</v>
      </c>
      <c r="L78" s="58" t="s">
        <v>2369</v>
      </c>
      <c r="M78" s="58" t="s">
        <v>2506</v>
      </c>
      <c r="N78" s="58" t="s">
        <v>61</v>
      </c>
      <c r="O78" s="58" t="s">
        <v>219</v>
      </c>
      <c r="P78" s="58" t="s">
        <v>354</v>
      </c>
      <c r="Q78" s="58" t="s">
        <v>2365</v>
      </c>
      <c r="R78" s="58" t="s">
        <v>2384</v>
      </c>
      <c r="S78" s="58" t="s">
        <v>2450</v>
      </c>
      <c r="T78" s="58" t="s">
        <v>2365</v>
      </c>
      <c r="U78" s="58" t="s">
        <v>2384</v>
      </c>
      <c r="V78" s="58" t="s">
        <v>2461</v>
      </c>
      <c r="W78" s="65">
        <f t="shared" si="4"/>
        <v>6</v>
      </c>
      <c r="X78" s="60"/>
    </row>
    <row r="79">
      <c r="A79" s="64" t="s">
        <v>2509</v>
      </c>
      <c r="B79" s="58" t="s">
        <v>2358</v>
      </c>
      <c r="C79" s="58" t="s">
        <v>2505</v>
      </c>
      <c r="D79" s="58" t="s">
        <v>2056</v>
      </c>
      <c r="E79" s="58" t="s">
        <v>2376</v>
      </c>
      <c r="F79" s="58" t="s">
        <v>2376</v>
      </c>
      <c r="G79" s="58" t="s">
        <v>2360</v>
      </c>
      <c r="H79" s="58" t="s">
        <v>2364</v>
      </c>
      <c r="I79" s="58" t="s">
        <v>2364</v>
      </c>
      <c r="J79" s="58" t="s">
        <v>322</v>
      </c>
      <c r="K79" s="58" t="s">
        <v>93</v>
      </c>
      <c r="L79" s="58" t="s">
        <v>2369</v>
      </c>
      <c r="M79" s="58" t="s">
        <v>2506</v>
      </c>
      <c r="N79" s="58" t="s">
        <v>61</v>
      </c>
      <c r="O79" s="58" t="s">
        <v>219</v>
      </c>
      <c r="P79" s="58" t="s">
        <v>354</v>
      </c>
      <c r="Q79" s="58" t="s">
        <v>2365</v>
      </c>
      <c r="R79" s="58" t="s">
        <v>2384</v>
      </c>
      <c r="S79" s="58" t="s">
        <v>2413</v>
      </c>
      <c r="T79" s="58" t="s">
        <v>2365</v>
      </c>
      <c r="U79" s="58" t="s">
        <v>2423</v>
      </c>
      <c r="V79" s="58" t="s">
        <v>2471</v>
      </c>
      <c r="W79" s="65">
        <f t="shared" si="4"/>
        <v>58</v>
      </c>
      <c r="X79" s="60"/>
    </row>
    <row r="80">
      <c r="A80" s="64" t="s">
        <v>2510</v>
      </c>
      <c r="B80" s="58" t="s">
        <v>2358</v>
      </c>
      <c r="C80" s="58" t="s">
        <v>2505</v>
      </c>
      <c r="D80" s="58" t="s">
        <v>2056</v>
      </c>
      <c r="E80" s="58" t="s">
        <v>2376</v>
      </c>
      <c r="F80" s="58" t="s">
        <v>2376</v>
      </c>
      <c r="G80" s="58" t="s">
        <v>2360</v>
      </c>
      <c r="H80" s="58" t="s">
        <v>2364</v>
      </c>
      <c r="I80" s="58" t="s">
        <v>2364</v>
      </c>
      <c r="J80" s="58" t="s">
        <v>322</v>
      </c>
      <c r="K80" s="58" t="s">
        <v>93</v>
      </c>
      <c r="L80" s="58" t="s">
        <v>2369</v>
      </c>
      <c r="M80" s="58" t="s">
        <v>2506</v>
      </c>
      <c r="N80" s="58" t="s">
        <v>61</v>
      </c>
      <c r="O80" s="58" t="s">
        <v>219</v>
      </c>
      <c r="P80" s="58" t="s">
        <v>354</v>
      </c>
      <c r="Q80" s="58" t="s">
        <v>2365</v>
      </c>
      <c r="R80" s="58" t="s">
        <v>2399</v>
      </c>
      <c r="S80" s="58" t="s">
        <v>2397</v>
      </c>
      <c r="T80" s="58" t="s">
        <v>2365</v>
      </c>
      <c r="U80" s="58" t="s">
        <v>2399</v>
      </c>
      <c r="V80" s="58" t="s">
        <v>2399</v>
      </c>
      <c r="W80" s="65">
        <f t="shared" si="4"/>
        <v>15</v>
      </c>
      <c r="X80" s="60"/>
    </row>
    <row r="81">
      <c r="A81" s="64" t="s">
        <v>2511</v>
      </c>
      <c r="B81" s="58" t="s">
        <v>2358</v>
      </c>
      <c r="C81" s="58" t="s">
        <v>2505</v>
      </c>
      <c r="D81" s="58" t="s">
        <v>2056</v>
      </c>
      <c r="E81" s="58" t="s">
        <v>2376</v>
      </c>
      <c r="F81" s="58" t="s">
        <v>2376</v>
      </c>
      <c r="G81" s="58" t="s">
        <v>2360</v>
      </c>
      <c r="H81" s="58" t="s">
        <v>2364</v>
      </c>
      <c r="I81" s="58" t="s">
        <v>2364</v>
      </c>
      <c r="J81" s="58" t="s">
        <v>322</v>
      </c>
      <c r="K81" s="58" t="s">
        <v>93</v>
      </c>
      <c r="L81" s="58" t="s">
        <v>2369</v>
      </c>
      <c r="M81" s="58" t="s">
        <v>2506</v>
      </c>
      <c r="N81" s="58" t="s">
        <v>219</v>
      </c>
      <c r="O81" s="58" t="s">
        <v>143</v>
      </c>
      <c r="P81" s="58" t="s">
        <v>354</v>
      </c>
      <c r="Q81" s="58" t="s">
        <v>2365</v>
      </c>
      <c r="R81" s="58" t="s">
        <v>2392</v>
      </c>
      <c r="S81" s="58" t="s">
        <v>2398</v>
      </c>
      <c r="T81" s="58" t="s">
        <v>2365</v>
      </c>
      <c r="U81" s="58" t="s">
        <v>2392</v>
      </c>
      <c r="V81" s="58" t="s">
        <v>2392</v>
      </c>
      <c r="W81" s="65">
        <f t="shared" si="4"/>
        <v>17</v>
      </c>
      <c r="X81" s="60"/>
    </row>
    <row r="82">
      <c r="A82" s="64" t="s">
        <v>2512</v>
      </c>
      <c r="B82" s="58" t="s">
        <v>2358</v>
      </c>
      <c r="C82" s="58" t="s">
        <v>2505</v>
      </c>
      <c r="D82" s="58" t="s">
        <v>2056</v>
      </c>
      <c r="E82" s="58" t="s">
        <v>2376</v>
      </c>
      <c r="F82" s="58" t="s">
        <v>2376</v>
      </c>
      <c r="G82" s="58" t="s">
        <v>2360</v>
      </c>
      <c r="H82" s="58" t="s">
        <v>2364</v>
      </c>
      <c r="I82" s="58" t="s">
        <v>2364</v>
      </c>
      <c r="J82" s="58" t="s">
        <v>322</v>
      </c>
      <c r="K82" s="58" t="s">
        <v>93</v>
      </c>
      <c r="L82" s="58" t="s">
        <v>2369</v>
      </c>
      <c r="M82" s="58" t="s">
        <v>2506</v>
      </c>
      <c r="N82" s="58" t="s">
        <v>219</v>
      </c>
      <c r="O82" s="58" t="s">
        <v>61</v>
      </c>
      <c r="P82" s="58" t="s">
        <v>354</v>
      </c>
      <c r="Q82" s="58" t="s">
        <v>2365</v>
      </c>
      <c r="R82" s="58" t="s">
        <v>2440</v>
      </c>
      <c r="S82" s="58" t="s">
        <v>2388</v>
      </c>
      <c r="T82" s="58" t="s">
        <v>2365</v>
      </c>
      <c r="U82" s="58" t="s">
        <v>2406</v>
      </c>
      <c r="V82" s="58" t="s">
        <v>2445</v>
      </c>
      <c r="W82" s="65">
        <f t="shared" si="4"/>
        <v>48</v>
      </c>
      <c r="X82" s="60"/>
    </row>
    <row r="83">
      <c r="A83" s="64" t="s">
        <v>2513</v>
      </c>
      <c r="B83" s="58" t="s">
        <v>2358</v>
      </c>
      <c r="C83" s="58" t="s">
        <v>2505</v>
      </c>
      <c r="D83" s="58" t="s">
        <v>2056</v>
      </c>
      <c r="E83" s="58" t="s">
        <v>2376</v>
      </c>
      <c r="F83" s="58" t="s">
        <v>2376</v>
      </c>
      <c r="G83" s="58" t="s">
        <v>2360</v>
      </c>
      <c r="H83" s="58" t="s">
        <v>2364</v>
      </c>
      <c r="I83" s="58" t="s">
        <v>2364</v>
      </c>
      <c r="J83" s="58" t="s">
        <v>322</v>
      </c>
      <c r="K83" s="58" t="s">
        <v>93</v>
      </c>
      <c r="L83" s="58" t="s">
        <v>2369</v>
      </c>
      <c r="M83" s="58" t="s">
        <v>2506</v>
      </c>
      <c r="N83" s="58" t="s">
        <v>61</v>
      </c>
      <c r="O83" s="58" t="s">
        <v>219</v>
      </c>
      <c r="P83" s="58" t="s">
        <v>354</v>
      </c>
      <c r="Q83" s="58" t="s">
        <v>2365</v>
      </c>
      <c r="R83" s="58" t="s">
        <v>2406</v>
      </c>
      <c r="S83" s="58" t="s">
        <v>2397</v>
      </c>
      <c r="T83" s="58" t="s">
        <v>2365</v>
      </c>
      <c r="U83" s="58" t="s">
        <v>2406</v>
      </c>
      <c r="V83" s="58" t="s">
        <v>2384</v>
      </c>
      <c r="W83" s="65">
        <f t="shared" si="4"/>
        <v>13</v>
      </c>
      <c r="X83" s="60"/>
    </row>
    <row r="84">
      <c r="A84" s="64" t="s">
        <v>2514</v>
      </c>
      <c r="B84" s="58" t="s">
        <v>2358</v>
      </c>
      <c r="C84" s="58" t="s">
        <v>2505</v>
      </c>
      <c r="D84" s="58" t="s">
        <v>2056</v>
      </c>
      <c r="E84" s="58" t="s">
        <v>2376</v>
      </c>
      <c r="F84" s="58" t="s">
        <v>2376</v>
      </c>
      <c r="G84" s="58" t="s">
        <v>2360</v>
      </c>
      <c r="H84" s="58" t="s">
        <v>2364</v>
      </c>
      <c r="I84" s="58" t="s">
        <v>2364</v>
      </c>
      <c r="J84" s="58" t="s">
        <v>322</v>
      </c>
      <c r="K84" s="58" t="s">
        <v>93</v>
      </c>
      <c r="L84" s="58" t="s">
        <v>2369</v>
      </c>
      <c r="M84" s="58" t="s">
        <v>2506</v>
      </c>
      <c r="N84" s="58" t="s">
        <v>61</v>
      </c>
      <c r="O84" s="58" t="s">
        <v>219</v>
      </c>
      <c r="P84" s="58" t="s">
        <v>354</v>
      </c>
      <c r="Q84" s="58" t="s">
        <v>2365</v>
      </c>
      <c r="R84" s="58" t="s">
        <v>2406</v>
      </c>
      <c r="S84" s="58" t="s">
        <v>2394</v>
      </c>
      <c r="T84" s="58" t="s">
        <v>2365</v>
      </c>
      <c r="U84" s="58" t="s">
        <v>2406</v>
      </c>
      <c r="V84" s="58" t="s">
        <v>2445</v>
      </c>
      <c r="W84" s="65">
        <f t="shared" si="4"/>
        <v>11</v>
      </c>
      <c r="X84" s="60"/>
    </row>
    <row r="85">
      <c r="A85" s="64" t="s">
        <v>2515</v>
      </c>
      <c r="B85" s="58" t="s">
        <v>2358</v>
      </c>
      <c r="C85" s="58" t="s">
        <v>2505</v>
      </c>
      <c r="D85" s="58" t="s">
        <v>2056</v>
      </c>
      <c r="E85" s="58" t="s">
        <v>2376</v>
      </c>
      <c r="F85" s="58" t="s">
        <v>2376</v>
      </c>
      <c r="G85" s="58" t="s">
        <v>2360</v>
      </c>
      <c r="H85" s="58" t="s">
        <v>2364</v>
      </c>
      <c r="I85" s="58" t="s">
        <v>2364</v>
      </c>
      <c r="J85" s="58" t="s">
        <v>322</v>
      </c>
      <c r="K85" s="58" t="s">
        <v>93</v>
      </c>
      <c r="L85" s="58" t="s">
        <v>2369</v>
      </c>
      <c r="M85" s="58" t="s">
        <v>2506</v>
      </c>
      <c r="N85" s="58" t="s">
        <v>61</v>
      </c>
      <c r="O85" s="58" t="s">
        <v>219</v>
      </c>
      <c r="P85" s="58" t="s">
        <v>354</v>
      </c>
      <c r="Q85" s="58" t="s">
        <v>2365</v>
      </c>
      <c r="R85" s="58" t="s">
        <v>2445</v>
      </c>
      <c r="S85" s="58" t="s">
        <v>2399</v>
      </c>
      <c r="T85" s="58" t="s">
        <v>2365</v>
      </c>
      <c r="U85" s="58" t="s">
        <v>2445</v>
      </c>
      <c r="V85" s="58" t="s">
        <v>2446</v>
      </c>
      <c r="W85" s="65">
        <f t="shared" si="4"/>
        <v>26</v>
      </c>
      <c r="X85" s="60"/>
    </row>
    <row r="86">
      <c r="A86" s="64" t="s">
        <v>2516</v>
      </c>
      <c r="B86" s="58" t="s">
        <v>2358</v>
      </c>
      <c r="C86" s="58" t="s">
        <v>2517</v>
      </c>
      <c r="D86" s="58" t="s">
        <v>2056</v>
      </c>
      <c r="E86" s="58" t="s">
        <v>2378</v>
      </c>
      <c r="F86" s="58" t="s">
        <v>2378</v>
      </c>
      <c r="G86" s="58" t="s">
        <v>2360</v>
      </c>
      <c r="H86" s="58" t="s">
        <v>2364</v>
      </c>
      <c r="I86" s="58" t="s">
        <v>2364</v>
      </c>
      <c r="J86" s="58" t="s">
        <v>322</v>
      </c>
      <c r="K86" s="58" t="s">
        <v>93</v>
      </c>
      <c r="L86" s="58" t="s">
        <v>2369</v>
      </c>
      <c r="M86" s="58" t="s">
        <v>2518</v>
      </c>
      <c r="N86" s="60"/>
      <c r="O86" s="60"/>
      <c r="P86" s="60"/>
      <c r="Q86" s="60"/>
      <c r="R86" s="60"/>
      <c r="S86" s="60"/>
      <c r="T86" s="60"/>
      <c r="U86" s="60"/>
      <c r="V86" s="60"/>
      <c r="W86" s="65">
        <f t="shared" si="4"/>
        <v>0</v>
      </c>
      <c r="X86" s="60"/>
    </row>
    <row r="87">
      <c r="A87" s="64" t="s">
        <v>2519</v>
      </c>
      <c r="B87" s="58" t="s">
        <v>2358</v>
      </c>
      <c r="C87" s="58" t="s">
        <v>2520</v>
      </c>
      <c r="D87" s="58" t="s">
        <v>2056</v>
      </c>
      <c r="E87" s="58" t="s">
        <v>2382</v>
      </c>
      <c r="F87" s="58" t="s">
        <v>2382</v>
      </c>
      <c r="G87" s="58" t="s">
        <v>2360</v>
      </c>
      <c r="H87" s="58" t="s">
        <v>2364</v>
      </c>
      <c r="I87" s="58" t="s">
        <v>2364</v>
      </c>
      <c r="J87" s="58" t="s">
        <v>322</v>
      </c>
      <c r="K87" s="58" t="s">
        <v>93</v>
      </c>
      <c r="L87" s="58" t="s">
        <v>2369</v>
      </c>
      <c r="M87" s="58" t="s">
        <v>2521</v>
      </c>
      <c r="N87" s="60"/>
      <c r="O87" s="60"/>
      <c r="P87" s="60"/>
      <c r="Q87" s="60"/>
      <c r="R87" s="60"/>
      <c r="S87" s="60"/>
      <c r="T87" s="60"/>
      <c r="U87" s="60"/>
      <c r="V87" s="60"/>
      <c r="W87" s="65">
        <f t="shared" si="4"/>
        <v>0</v>
      </c>
      <c r="X87" s="60"/>
    </row>
    <row r="88">
      <c r="A88" s="64" t="s">
        <v>2522</v>
      </c>
      <c r="B88" s="58" t="s">
        <v>2358</v>
      </c>
      <c r="C88" s="58" t="s">
        <v>2523</v>
      </c>
      <c r="D88" s="58" t="s">
        <v>2056</v>
      </c>
      <c r="E88" s="58" t="s">
        <v>2386</v>
      </c>
      <c r="F88" s="58" t="s">
        <v>2386</v>
      </c>
      <c r="G88" s="58" t="s">
        <v>2360</v>
      </c>
      <c r="H88" s="58" t="s">
        <v>2364</v>
      </c>
      <c r="I88" s="58" t="s">
        <v>2364</v>
      </c>
      <c r="J88" s="58" t="s">
        <v>322</v>
      </c>
      <c r="K88" s="58" t="s">
        <v>93</v>
      </c>
      <c r="L88" s="58" t="s">
        <v>2369</v>
      </c>
      <c r="M88" s="58" t="s">
        <v>2524</v>
      </c>
      <c r="N88" s="60"/>
      <c r="O88" s="60"/>
      <c r="P88" s="60"/>
      <c r="Q88" s="60"/>
      <c r="R88" s="60"/>
      <c r="S88" s="60"/>
      <c r="T88" s="60"/>
      <c r="U88" s="60"/>
      <c r="V88" s="60"/>
      <c r="W88" s="65">
        <f t="shared" si="4"/>
        <v>0</v>
      </c>
      <c r="X88" s="60"/>
    </row>
    <row r="89">
      <c r="A89" s="64" t="s">
        <v>2525</v>
      </c>
      <c r="B89" s="58" t="s">
        <v>2358</v>
      </c>
      <c r="C89" s="58" t="s">
        <v>2526</v>
      </c>
      <c r="D89" s="58" t="s">
        <v>2056</v>
      </c>
      <c r="E89" s="58" t="s">
        <v>2389</v>
      </c>
      <c r="F89" s="58" t="s">
        <v>2389</v>
      </c>
      <c r="G89" s="58" t="s">
        <v>2360</v>
      </c>
      <c r="H89" s="58" t="s">
        <v>2364</v>
      </c>
      <c r="I89" s="58" t="s">
        <v>2364</v>
      </c>
      <c r="J89" s="58" t="s">
        <v>322</v>
      </c>
      <c r="K89" s="58" t="s">
        <v>93</v>
      </c>
      <c r="L89" s="58" t="s">
        <v>2369</v>
      </c>
      <c r="M89" s="58" t="s">
        <v>2527</v>
      </c>
      <c r="N89" s="58" t="s">
        <v>87</v>
      </c>
      <c r="O89" s="58" t="s">
        <v>247</v>
      </c>
      <c r="P89" s="58" t="s">
        <v>354</v>
      </c>
      <c r="Q89" s="58" t="s">
        <v>2365</v>
      </c>
      <c r="R89" s="58" t="s">
        <v>2365</v>
      </c>
      <c r="S89" s="58" t="s">
        <v>2448</v>
      </c>
      <c r="T89" s="58" t="s">
        <v>2365</v>
      </c>
      <c r="U89" s="58" t="s">
        <v>2365</v>
      </c>
      <c r="V89" s="58" t="s">
        <v>2459</v>
      </c>
      <c r="W89" s="65">
        <f t="shared" si="4"/>
        <v>7</v>
      </c>
      <c r="X89" s="60"/>
    </row>
    <row r="90">
      <c r="A90" s="64" t="s">
        <v>2528</v>
      </c>
      <c r="B90" s="58" t="s">
        <v>2358</v>
      </c>
      <c r="C90" s="58" t="s">
        <v>2526</v>
      </c>
      <c r="D90" s="58" t="s">
        <v>2056</v>
      </c>
      <c r="E90" s="58" t="s">
        <v>2389</v>
      </c>
      <c r="F90" s="58" t="s">
        <v>2389</v>
      </c>
      <c r="G90" s="58" t="s">
        <v>2360</v>
      </c>
      <c r="H90" s="58" t="s">
        <v>2364</v>
      </c>
      <c r="I90" s="58" t="s">
        <v>2364</v>
      </c>
      <c r="J90" s="58" t="s">
        <v>322</v>
      </c>
      <c r="K90" s="58" t="s">
        <v>93</v>
      </c>
      <c r="L90" s="58" t="s">
        <v>2369</v>
      </c>
      <c r="M90" s="58" t="s">
        <v>2527</v>
      </c>
      <c r="N90" s="58" t="s">
        <v>247</v>
      </c>
      <c r="O90" s="58" t="s">
        <v>87</v>
      </c>
      <c r="P90" s="58" t="s">
        <v>354</v>
      </c>
      <c r="Q90" s="58" t="s">
        <v>2365</v>
      </c>
      <c r="R90" s="58" t="s">
        <v>2365</v>
      </c>
      <c r="S90" s="58" t="s">
        <v>2448</v>
      </c>
      <c r="T90" s="58" t="s">
        <v>2365</v>
      </c>
      <c r="U90" s="58" t="s">
        <v>2365</v>
      </c>
      <c r="V90" s="58" t="s">
        <v>2459</v>
      </c>
      <c r="W90" s="65">
        <f t="shared" si="4"/>
        <v>7</v>
      </c>
      <c r="X90" s="60"/>
    </row>
    <row r="91">
      <c r="A91" s="64" t="s">
        <v>2529</v>
      </c>
      <c r="B91" s="58" t="s">
        <v>2358</v>
      </c>
      <c r="C91" s="58" t="s">
        <v>2526</v>
      </c>
      <c r="D91" s="58" t="s">
        <v>2056</v>
      </c>
      <c r="E91" s="58" t="s">
        <v>2389</v>
      </c>
      <c r="F91" s="58" t="s">
        <v>2389</v>
      </c>
      <c r="G91" s="58" t="s">
        <v>2360</v>
      </c>
      <c r="H91" s="58" t="s">
        <v>2364</v>
      </c>
      <c r="I91" s="58" t="s">
        <v>2364</v>
      </c>
      <c r="J91" s="58" t="s">
        <v>322</v>
      </c>
      <c r="K91" s="58" t="s">
        <v>93</v>
      </c>
      <c r="L91" s="58" t="s">
        <v>2369</v>
      </c>
      <c r="M91" s="58" t="s">
        <v>2527</v>
      </c>
      <c r="N91" s="58" t="s">
        <v>87</v>
      </c>
      <c r="O91" s="58" t="s">
        <v>247</v>
      </c>
      <c r="P91" s="58" t="s">
        <v>353</v>
      </c>
      <c r="Q91" s="58" t="s">
        <v>2365</v>
      </c>
      <c r="R91" s="58" t="s">
        <v>2365</v>
      </c>
      <c r="S91" s="58" t="s">
        <v>2455</v>
      </c>
      <c r="T91" s="58" t="s">
        <v>2365</v>
      </c>
      <c r="U91" s="58" t="s">
        <v>2365</v>
      </c>
      <c r="V91" s="58" t="s">
        <v>2388</v>
      </c>
      <c r="W91" s="65">
        <f t="shared" si="4"/>
        <v>7</v>
      </c>
      <c r="X91" s="58" t="s">
        <v>2530</v>
      </c>
    </row>
    <row r="92">
      <c r="A92" s="64" t="s">
        <v>2531</v>
      </c>
      <c r="B92" s="58" t="s">
        <v>2358</v>
      </c>
      <c r="C92" s="58" t="s">
        <v>2526</v>
      </c>
      <c r="D92" s="58" t="s">
        <v>2056</v>
      </c>
      <c r="E92" s="58" t="s">
        <v>2389</v>
      </c>
      <c r="F92" s="58" t="s">
        <v>2389</v>
      </c>
      <c r="G92" s="58" t="s">
        <v>2360</v>
      </c>
      <c r="H92" s="58" t="s">
        <v>2364</v>
      </c>
      <c r="I92" s="58" t="s">
        <v>2364</v>
      </c>
      <c r="J92" s="58" t="s">
        <v>322</v>
      </c>
      <c r="K92" s="58" t="s">
        <v>93</v>
      </c>
      <c r="L92" s="58" t="s">
        <v>2369</v>
      </c>
      <c r="M92" s="58" t="s">
        <v>2527</v>
      </c>
      <c r="N92" s="58" t="s">
        <v>247</v>
      </c>
      <c r="O92" s="58" t="s">
        <v>163</v>
      </c>
      <c r="P92" s="58" t="s">
        <v>354</v>
      </c>
      <c r="Q92" s="58" t="s">
        <v>2365</v>
      </c>
      <c r="R92" s="58" t="s">
        <v>2384</v>
      </c>
      <c r="S92" s="58" t="s">
        <v>2384</v>
      </c>
      <c r="T92" s="58" t="s">
        <v>2365</v>
      </c>
      <c r="U92" s="58" t="s">
        <v>2423</v>
      </c>
      <c r="V92" s="58" t="s">
        <v>2382</v>
      </c>
      <c r="W92" s="65">
        <f t="shared" si="4"/>
        <v>41</v>
      </c>
      <c r="X92" s="60"/>
    </row>
    <row r="93">
      <c r="A93" s="64" t="s">
        <v>2532</v>
      </c>
      <c r="B93" s="58" t="s">
        <v>2358</v>
      </c>
      <c r="C93" s="58" t="s">
        <v>2526</v>
      </c>
      <c r="D93" s="58" t="s">
        <v>2056</v>
      </c>
      <c r="E93" s="58" t="s">
        <v>2389</v>
      </c>
      <c r="F93" s="58" t="s">
        <v>2389</v>
      </c>
      <c r="G93" s="58" t="s">
        <v>2360</v>
      </c>
      <c r="H93" s="58" t="s">
        <v>2364</v>
      </c>
      <c r="I93" s="58" t="s">
        <v>2364</v>
      </c>
      <c r="J93" s="58" t="s">
        <v>322</v>
      </c>
      <c r="K93" s="58" t="s">
        <v>93</v>
      </c>
      <c r="L93" s="58" t="s">
        <v>2369</v>
      </c>
      <c r="M93" s="58" t="s">
        <v>2527</v>
      </c>
      <c r="N93" s="58" t="s">
        <v>87</v>
      </c>
      <c r="O93" s="58" t="s">
        <v>247</v>
      </c>
      <c r="P93" s="58" t="s">
        <v>353</v>
      </c>
      <c r="Q93" s="58" t="s">
        <v>2365</v>
      </c>
      <c r="R93" s="58" t="s">
        <v>2423</v>
      </c>
      <c r="S93" s="58" t="s">
        <v>2362</v>
      </c>
      <c r="T93" s="58" t="s">
        <v>2365</v>
      </c>
      <c r="U93" s="58" t="s">
        <v>2423</v>
      </c>
      <c r="V93" s="58" t="s">
        <v>2437</v>
      </c>
      <c r="W93" s="65">
        <f t="shared" si="4"/>
        <v>6</v>
      </c>
      <c r="X93" s="60"/>
    </row>
    <row r="94">
      <c r="A94" s="64" t="s">
        <v>2533</v>
      </c>
      <c r="B94" s="58" t="s">
        <v>2358</v>
      </c>
      <c r="C94" s="58" t="s">
        <v>2526</v>
      </c>
      <c r="D94" s="58" t="s">
        <v>2056</v>
      </c>
      <c r="E94" s="58" t="s">
        <v>2389</v>
      </c>
      <c r="F94" s="58" t="s">
        <v>2389</v>
      </c>
      <c r="G94" s="58" t="s">
        <v>2360</v>
      </c>
      <c r="H94" s="58" t="s">
        <v>2364</v>
      </c>
      <c r="I94" s="58" t="s">
        <v>2364</v>
      </c>
      <c r="J94" s="58" t="s">
        <v>322</v>
      </c>
      <c r="K94" s="58" t="s">
        <v>93</v>
      </c>
      <c r="L94" s="58" t="s">
        <v>2369</v>
      </c>
      <c r="M94" s="58" t="s">
        <v>2527</v>
      </c>
      <c r="N94" s="58" t="s">
        <v>247</v>
      </c>
      <c r="O94" s="58" t="s">
        <v>87</v>
      </c>
      <c r="P94" s="58" t="s">
        <v>354</v>
      </c>
      <c r="Q94" s="58" t="s">
        <v>2365</v>
      </c>
      <c r="R94" s="58" t="s">
        <v>2423</v>
      </c>
      <c r="S94" s="58" t="s">
        <v>2459</v>
      </c>
      <c r="T94" s="58" t="s">
        <v>2365</v>
      </c>
      <c r="U94" s="58" t="s">
        <v>2399</v>
      </c>
      <c r="V94" s="58" t="s">
        <v>2362</v>
      </c>
      <c r="W94" s="65">
        <f t="shared" si="4"/>
        <v>41</v>
      </c>
      <c r="X94" s="60"/>
    </row>
    <row r="95">
      <c r="A95" s="64" t="s">
        <v>2534</v>
      </c>
      <c r="B95" s="58" t="s">
        <v>2358</v>
      </c>
      <c r="C95" s="58" t="s">
        <v>2526</v>
      </c>
      <c r="D95" s="58" t="s">
        <v>2056</v>
      </c>
      <c r="E95" s="58" t="s">
        <v>2389</v>
      </c>
      <c r="F95" s="58" t="s">
        <v>2389</v>
      </c>
      <c r="G95" s="58" t="s">
        <v>2360</v>
      </c>
      <c r="H95" s="58" t="s">
        <v>2364</v>
      </c>
      <c r="I95" s="58" t="s">
        <v>2364</v>
      </c>
      <c r="J95" s="58" t="s">
        <v>322</v>
      </c>
      <c r="K95" s="58" t="s">
        <v>93</v>
      </c>
      <c r="L95" s="58" t="s">
        <v>2369</v>
      </c>
      <c r="M95" s="58" t="s">
        <v>2527</v>
      </c>
      <c r="N95" s="58" t="s">
        <v>87</v>
      </c>
      <c r="O95" s="58" t="s">
        <v>247</v>
      </c>
      <c r="P95" s="58" t="s">
        <v>354</v>
      </c>
      <c r="Q95" s="58" t="s">
        <v>2365</v>
      </c>
      <c r="R95" s="58" t="s">
        <v>2423</v>
      </c>
      <c r="S95" s="58" t="s">
        <v>2459</v>
      </c>
      <c r="T95" s="58" t="s">
        <v>2365</v>
      </c>
      <c r="U95" s="58" t="s">
        <v>2399</v>
      </c>
      <c r="V95" s="58" t="s">
        <v>2362</v>
      </c>
      <c r="W95" s="65">
        <f t="shared" si="4"/>
        <v>41</v>
      </c>
      <c r="X95" s="60"/>
    </row>
    <row r="96">
      <c r="A96" s="64" t="s">
        <v>2535</v>
      </c>
      <c r="B96" s="58" t="s">
        <v>2358</v>
      </c>
      <c r="C96" s="58" t="s">
        <v>2526</v>
      </c>
      <c r="D96" s="58" t="s">
        <v>2056</v>
      </c>
      <c r="E96" s="58" t="s">
        <v>2389</v>
      </c>
      <c r="F96" s="58" t="s">
        <v>2389</v>
      </c>
      <c r="G96" s="58" t="s">
        <v>2360</v>
      </c>
      <c r="H96" s="58" t="s">
        <v>2364</v>
      </c>
      <c r="I96" s="58" t="s">
        <v>2364</v>
      </c>
      <c r="J96" s="58" t="s">
        <v>322</v>
      </c>
      <c r="K96" s="58" t="s">
        <v>93</v>
      </c>
      <c r="L96" s="58" t="s">
        <v>2369</v>
      </c>
      <c r="M96" s="58" t="s">
        <v>2527</v>
      </c>
      <c r="N96" s="58" t="s">
        <v>87</v>
      </c>
      <c r="O96" s="58" t="s">
        <v>163</v>
      </c>
      <c r="P96" s="58" t="s">
        <v>353</v>
      </c>
      <c r="Q96" s="58" t="s">
        <v>2365</v>
      </c>
      <c r="R96" s="58" t="s">
        <v>2439</v>
      </c>
      <c r="S96" s="58" t="s">
        <v>2423</v>
      </c>
      <c r="T96" s="58" t="s">
        <v>2365</v>
      </c>
      <c r="U96" s="58" t="s">
        <v>2440</v>
      </c>
      <c r="V96" s="58" t="s">
        <v>2440</v>
      </c>
      <c r="W96" s="65">
        <f t="shared" si="4"/>
        <v>71</v>
      </c>
      <c r="X96" s="58" t="s">
        <v>2536</v>
      </c>
    </row>
    <row r="97">
      <c r="A97" s="64" t="s">
        <v>2537</v>
      </c>
      <c r="B97" s="58" t="s">
        <v>2358</v>
      </c>
      <c r="C97" s="58" t="s">
        <v>2526</v>
      </c>
      <c r="D97" s="58" t="s">
        <v>2056</v>
      </c>
      <c r="E97" s="58" t="s">
        <v>2389</v>
      </c>
      <c r="F97" s="58" t="s">
        <v>2389</v>
      </c>
      <c r="G97" s="58" t="s">
        <v>2360</v>
      </c>
      <c r="H97" s="58" t="s">
        <v>2364</v>
      </c>
      <c r="I97" s="58" t="s">
        <v>2364</v>
      </c>
      <c r="J97" s="58" t="s">
        <v>322</v>
      </c>
      <c r="K97" s="58" t="s">
        <v>93</v>
      </c>
      <c r="L97" s="58" t="s">
        <v>2369</v>
      </c>
      <c r="M97" s="58" t="s">
        <v>2527</v>
      </c>
      <c r="N97" s="58" t="s">
        <v>247</v>
      </c>
      <c r="O97" s="58" t="s">
        <v>87</v>
      </c>
      <c r="P97" s="58" t="s">
        <v>354</v>
      </c>
      <c r="Q97" s="58" t="s">
        <v>2365</v>
      </c>
      <c r="R97" s="58" t="s">
        <v>2440</v>
      </c>
      <c r="S97" s="58" t="s">
        <v>2380</v>
      </c>
      <c r="T97" s="58" t="s">
        <v>2365</v>
      </c>
      <c r="U97" s="58" t="s">
        <v>2406</v>
      </c>
      <c r="V97" s="58" t="s">
        <v>2407</v>
      </c>
      <c r="W97" s="65">
        <f t="shared" si="4"/>
        <v>18</v>
      </c>
      <c r="X97" s="60"/>
    </row>
    <row r="98">
      <c r="A98" s="64" t="s">
        <v>2538</v>
      </c>
      <c r="B98" s="58" t="s">
        <v>2358</v>
      </c>
      <c r="C98" s="58" t="s">
        <v>2526</v>
      </c>
      <c r="D98" s="58" t="s">
        <v>2056</v>
      </c>
      <c r="E98" s="58" t="s">
        <v>2389</v>
      </c>
      <c r="F98" s="58" t="s">
        <v>2389</v>
      </c>
      <c r="G98" s="58" t="s">
        <v>2360</v>
      </c>
      <c r="H98" s="58" t="s">
        <v>2364</v>
      </c>
      <c r="I98" s="58" t="s">
        <v>2364</v>
      </c>
      <c r="J98" s="58" t="s">
        <v>322</v>
      </c>
      <c r="K98" s="58" t="s">
        <v>93</v>
      </c>
      <c r="L98" s="58" t="s">
        <v>2369</v>
      </c>
      <c r="M98" s="58" t="s">
        <v>2527</v>
      </c>
      <c r="N98" s="58" t="s">
        <v>247</v>
      </c>
      <c r="O98" s="58" t="s">
        <v>87</v>
      </c>
      <c r="P98" s="58" t="s">
        <v>354</v>
      </c>
      <c r="Q98" s="58" t="s">
        <v>2365</v>
      </c>
      <c r="R98" s="58" t="s">
        <v>2408</v>
      </c>
      <c r="S98" s="58" t="s">
        <v>2367</v>
      </c>
      <c r="T98" s="58" t="s">
        <v>2365</v>
      </c>
      <c r="U98" s="58" t="s">
        <v>2448</v>
      </c>
      <c r="V98" s="58" t="s">
        <v>2450</v>
      </c>
      <c r="W98" s="65">
        <f t="shared" si="4"/>
        <v>85</v>
      </c>
      <c r="X98" s="58" t="s">
        <v>2353</v>
      </c>
    </row>
    <row r="99">
      <c r="A99" s="64" t="s">
        <v>2539</v>
      </c>
      <c r="B99" s="58" t="s">
        <v>2358</v>
      </c>
      <c r="C99" s="58" t="s">
        <v>2526</v>
      </c>
      <c r="D99" s="58" t="s">
        <v>2056</v>
      </c>
      <c r="E99" s="58" t="s">
        <v>2389</v>
      </c>
      <c r="F99" s="58" t="s">
        <v>2389</v>
      </c>
      <c r="G99" s="58" t="s">
        <v>2360</v>
      </c>
      <c r="H99" s="58" t="s">
        <v>2364</v>
      </c>
      <c r="I99" s="58" t="s">
        <v>2364</v>
      </c>
      <c r="J99" s="58" t="s">
        <v>322</v>
      </c>
      <c r="K99" s="58" t="s">
        <v>93</v>
      </c>
      <c r="L99" s="58" t="s">
        <v>2369</v>
      </c>
      <c r="M99" s="58" t="s">
        <v>2527</v>
      </c>
      <c r="N99" s="58" t="s">
        <v>247</v>
      </c>
      <c r="O99" s="58" t="s">
        <v>87</v>
      </c>
      <c r="P99" s="58" t="s">
        <v>354</v>
      </c>
      <c r="Q99" s="58" t="s">
        <v>2365</v>
      </c>
      <c r="R99" s="58" t="s">
        <v>2448</v>
      </c>
      <c r="S99" s="58" t="s">
        <v>2450</v>
      </c>
      <c r="T99" s="58" t="s">
        <v>2365</v>
      </c>
      <c r="U99" s="58" t="s">
        <v>2434</v>
      </c>
      <c r="V99" s="58" t="s">
        <v>2378</v>
      </c>
      <c r="W99" s="65">
        <f t="shared" si="4"/>
        <v>23</v>
      </c>
      <c r="X99" s="60"/>
    </row>
    <row r="100">
      <c r="A100" s="64" t="s">
        <v>2540</v>
      </c>
      <c r="B100" s="58" t="s">
        <v>2358</v>
      </c>
      <c r="C100" s="58" t="s">
        <v>2526</v>
      </c>
      <c r="D100" s="58" t="s">
        <v>2056</v>
      </c>
      <c r="E100" s="58" t="s">
        <v>2389</v>
      </c>
      <c r="F100" s="58" t="s">
        <v>2389</v>
      </c>
      <c r="G100" s="58" t="s">
        <v>2360</v>
      </c>
      <c r="H100" s="58" t="s">
        <v>2364</v>
      </c>
      <c r="I100" s="58" t="s">
        <v>2364</v>
      </c>
      <c r="J100" s="58" t="s">
        <v>322</v>
      </c>
      <c r="K100" s="58" t="s">
        <v>93</v>
      </c>
      <c r="L100" s="58" t="s">
        <v>2369</v>
      </c>
      <c r="M100" s="58" t="s">
        <v>2527</v>
      </c>
      <c r="N100" s="58" t="s">
        <v>87</v>
      </c>
      <c r="O100" s="58" t="s">
        <v>247</v>
      </c>
      <c r="P100" s="58" t="s">
        <v>354</v>
      </c>
      <c r="Q100" s="58" t="s">
        <v>2365</v>
      </c>
      <c r="R100" s="58" t="s">
        <v>2448</v>
      </c>
      <c r="S100" s="58" t="s">
        <v>2450</v>
      </c>
      <c r="T100" s="58" t="s">
        <v>2365</v>
      </c>
      <c r="U100" s="58" t="s">
        <v>2434</v>
      </c>
      <c r="V100" s="58" t="s">
        <v>2378</v>
      </c>
      <c r="W100" s="65">
        <f t="shared" si="4"/>
        <v>23</v>
      </c>
      <c r="X100" s="60"/>
    </row>
    <row r="101">
      <c r="A101" s="64" t="s">
        <v>2541</v>
      </c>
      <c r="B101" s="58" t="s">
        <v>2358</v>
      </c>
      <c r="C101" s="58" t="s">
        <v>2526</v>
      </c>
      <c r="D101" s="58" t="s">
        <v>2056</v>
      </c>
      <c r="E101" s="58" t="s">
        <v>2389</v>
      </c>
      <c r="F101" s="58" t="s">
        <v>2389</v>
      </c>
      <c r="G101" s="58" t="s">
        <v>2360</v>
      </c>
      <c r="H101" s="58" t="s">
        <v>2364</v>
      </c>
      <c r="I101" s="58" t="s">
        <v>2364</v>
      </c>
      <c r="J101" s="58" t="s">
        <v>322</v>
      </c>
      <c r="K101" s="58" t="s">
        <v>93</v>
      </c>
      <c r="L101" s="58" t="s">
        <v>2369</v>
      </c>
      <c r="M101" s="58" t="s">
        <v>2527</v>
      </c>
      <c r="N101" s="58" t="s">
        <v>247</v>
      </c>
      <c r="O101" s="58" t="s">
        <v>87</v>
      </c>
      <c r="P101" s="58" t="s">
        <v>354</v>
      </c>
      <c r="Q101" s="58" t="s">
        <v>2365</v>
      </c>
      <c r="R101" s="58" t="s">
        <v>2434</v>
      </c>
      <c r="S101" s="58" t="s">
        <v>2397</v>
      </c>
      <c r="T101" s="58" t="s">
        <v>2365</v>
      </c>
      <c r="U101" s="58" t="s">
        <v>2434</v>
      </c>
      <c r="V101" s="58" t="s">
        <v>2388</v>
      </c>
      <c r="W101" s="65">
        <f t="shared" si="4"/>
        <v>44</v>
      </c>
      <c r="X101" s="60"/>
    </row>
    <row r="102">
      <c r="A102" s="64" t="s">
        <v>2542</v>
      </c>
      <c r="B102" s="58" t="s">
        <v>2358</v>
      </c>
      <c r="C102" s="58" t="s">
        <v>2526</v>
      </c>
      <c r="D102" s="58" t="s">
        <v>2056</v>
      </c>
      <c r="E102" s="58" t="s">
        <v>2389</v>
      </c>
      <c r="F102" s="58" t="s">
        <v>2389</v>
      </c>
      <c r="G102" s="58" t="s">
        <v>2360</v>
      </c>
      <c r="H102" s="58" t="s">
        <v>2364</v>
      </c>
      <c r="I102" s="58" t="s">
        <v>2364</v>
      </c>
      <c r="J102" s="58" t="s">
        <v>322</v>
      </c>
      <c r="K102" s="58" t="s">
        <v>93</v>
      </c>
      <c r="L102" s="58" t="s">
        <v>2369</v>
      </c>
      <c r="M102" s="58" t="s">
        <v>2527</v>
      </c>
      <c r="N102" s="58" t="s">
        <v>87</v>
      </c>
      <c r="O102" s="58" t="s">
        <v>247</v>
      </c>
      <c r="P102" s="58" t="s">
        <v>353</v>
      </c>
      <c r="Q102" s="58" t="s">
        <v>2365</v>
      </c>
      <c r="R102" s="58" t="s">
        <v>2453</v>
      </c>
      <c r="S102" s="58" t="s">
        <v>2411</v>
      </c>
      <c r="T102" s="58" t="s">
        <v>2365</v>
      </c>
      <c r="U102" s="58" t="s">
        <v>2445</v>
      </c>
      <c r="V102" s="58" t="s">
        <v>2392</v>
      </c>
      <c r="W102" s="65">
        <f t="shared" si="4"/>
        <v>71</v>
      </c>
      <c r="X102" s="60"/>
    </row>
    <row r="103">
      <c r="A103" s="64" t="s">
        <v>2543</v>
      </c>
      <c r="B103" s="58" t="s">
        <v>2358</v>
      </c>
      <c r="C103" s="58" t="s">
        <v>2544</v>
      </c>
      <c r="D103" s="58" t="s">
        <v>2056</v>
      </c>
      <c r="E103" s="58" t="s">
        <v>2379</v>
      </c>
      <c r="F103" s="58" t="s">
        <v>2379</v>
      </c>
      <c r="G103" s="58" t="s">
        <v>2360</v>
      </c>
      <c r="H103" s="58" t="s">
        <v>2364</v>
      </c>
      <c r="I103" s="58" t="s">
        <v>2364</v>
      </c>
      <c r="J103" s="58" t="s">
        <v>322</v>
      </c>
      <c r="K103" s="58" t="s">
        <v>93</v>
      </c>
      <c r="L103" s="58" t="s">
        <v>2369</v>
      </c>
      <c r="M103" s="58" t="s">
        <v>2545</v>
      </c>
      <c r="N103" s="60"/>
      <c r="O103" s="60"/>
      <c r="P103" s="60"/>
      <c r="Q103" s="60"/>
      <c r="R103" s="60"/>
      <c r="S103" s="60"/>
      <c r="T103" s="60"/>
      <c r="U103" s="60"/>
      <c r="V103" s="60"/>
      <c r="W103" s="65">
        <f t="shared" si="4"/>
        <v>0</v>
      </c>
      <c r="X103" s="60"/>
    </row>
    <row r="104">
      <c r="A104" s="64" t="s">
        <v>2546</v>
      </c>
      <c r="B104" s="58" t="s">
        <v>2358</v>
      </c>
      <c r="C104" s="58" t="s">
        <v>2547</v>
      </c>
      <c r="D104" s="58" t="s">
        <v>2056</v>
      </c>
      <c r="E104" s="58" t="s">
        <v>2381</v>
      </c>
      <c r="F104" s="58" t="s">
        <v>2381</v>
      </c>
      <c r="G104" s="58" t="s">
        <v>2360</v>
      </c>
      <c r="H104" s="58" t="s">
        <v>2364</v>
      </c>
      <c r="I104" s="58" t="s">
        <v>2364</v>
      </c>
      <c r="J104" s="58" t="s">
        <v>322</v>
      </c>
      <c r="K104" s="58" t="s">
        <v>93</v>
      </c>
      <c r="L104" s="58" t="s">
        <v>2369</v>
      </c>
      <c r="M104" s="58" t="s">
        <v>2548</v>
      </c>
      <c r="N104" s="60"/>
      <c r="O104" s="60"/>
      <c r="P104" s="60"/>
      <c r="Q104" s="60"/>
      <c r="R104" s="60"/>
      <c r="S104" s="60"/>
      <c r="T104" s="60"/>
      <c r="U104" s="60"/>
      <c r="V104" s="60"/>
      <c r="W104" s="65">
        <f t="shared" si="4"/>
        <v>0</v>
      </c>
      <c r="X104" s="60"/>
    </row>
    <row r="105">
      <c r="A105" s="64" t="s">
        <v>2549</v>
      </c>
      <c r="B105" s="58" t="s">
        <v>2358</v>
      </c>
      <c r="C105" s="58" t="s">
        <v>2550</v>
      </c>
      <c r="D105" s="58" t="s">
        <v>2056</v>
      </c>
      <c r="E105" s="58" t="s">
        <v>2390</v>
      </c>
      <c r="F105" s="58" t="s">
        <v>2390</v>
      </c>
      <c r="G105" s="58" t="s">
        <v>2360</v>
      </c>
      <c r="H105" s="58" t="s">
        <v>2364</v>
      </c>
      <c r="I105" s="58" t="s">
        <v>2364</v>
      </c>
      <c r="J105" s="58" t="s">
        <v>322</v>
      </c>
      <c r="K105" s="58" t="s">
        <v>93</v>
      </c>
      <c r="L105" s="58" t="s">
        <v>2369</v>
      </c>
      <c r="M105" s="58" t="s">
        <v>2551</v>
      </c>
      <c r="N105" s="60"/>
      <c r="O105" s="60"/>
      <c r="P105" s="60"/>
      <c r="Q105" s="60"/>
      <c r="R105" s="60"/>
      <c r="S105" s="60"/>
      <c r="T105" s="60"/>
      <c r="U105" s="60"/>
      <c r="V105" s="60"/>
      <c r="W105" s="65">
        <f t="shared" si="4"/>
        <v>0</v>
      </c>
      <c r="X105" s="60"/>
    </row>
    <row r="106">
      <c r="A106" s="64" t="s">
        <v>2552</v>
      </c>
      <c r="B106" s="58" t="s">
        <v>2358</v>
      </c>
      <c r="C106" s="58" t="s">
        <v>2553</v>
      </c>
      <c r="D106" s="58" t="s">
        <v>2056</v>
      </c>
      <c r="E106" s="58" t="s">
        <v>2397</v>
      </c>
      <c r="F106" s="58" t="s">
        <v>2397</v>
      </c>
      <c r="G106" s="58" t="s">
        <v>2360</v>
      </c>
      <c r="H106" s="58" t="s">
        <v>2364</v>
      </c>
      <c r="I106" s="58" t="s">
        <v>2364</v>
      </c>
      <c r="J106" s="58" t="s">
        <v>322</v>
      </c>
      <c r="K106" s="58" t="s">
        <v>93</v>
      </c>
      <c r="L106" s="58" t="s">
        <v>2369</v>
      </c>
      <c r="M106" s="58" t="s">
        <v>2554</v>
      </c>
      <c r="N106" s="58" t="s">
        <v>271</v>
      </c>
      <c r="O106" s="58" t="s">
        <v>183</v>
      </c>
      <c r="P106" s="58" t="s">
        <v>354</v>
      </c>
      <c r="Q106" s="58" t="s">
        <v>2365</v>
      </c>
      <c r="R106" s="58" t="s">
        <v>2420</v>
      </c>
      <c r="S106" s="58" t="s">
        <v>2399</v>
      </c>
      <c r="T106" s="58" t="s">
        <v>2365</v>
      </c>
      <c r="U106" s="58" t="s">
        <v>2420</v>
      </c>
      <c r="V106" s="58" t="s">
        <v>2406</v>
      </c>
      <c r="W106" s="65">
        <f t="shared" si="4"/>
        <v>11</v>
      </c>
      <c r="X106" s="60"/>
    </row>
    <row r="107">
      <c r="A107" s="64" t="s">
        <v>2555</v>
      </c>
      <c r="B107" s="58" t="s">
        <v>2358</v>
      </c>
      <c r="C107" s="58" t="s">
        <v>2553</v>
      </c>
      <c r="D107" s="58" t="s">
        <v>2056</v>
      </c>
      <c r="E107" s="58" t="s">
        <v>2397</v>
      </c>
      <c r="F107" s="58" t="s">
        <v>2397</v>
      </c>
      <c r="G107" s="58" t="s">
        <v>2360</v>
      </c>
      <c r="H107" s="58" t="s">
        <v>2364</v>
      </c>
      <c r="I107" s="58" t="s">
        <v>2364</v>
      </c>
      <c r="J107" s="58" t="s">
        <v>322</v>
      </c>
      <c r="K107" s="58" t="s">
        <v>93</v>
      </c>
      <c r="L107" s="58" t="s">
        <v>2369</v>
      </c>
      <c r="M107" s="58" t="s">
        <v>2554</v>
      </c>
      <c r="N107" s="58" t="s">
        <v>183</v>
      </c>
      <c r="O107" s="58" t="s">
        <v>271</v>
      </c>
      <c r="P107" s="58" t="s">
        <v>353</v>
      </c>
      <c r="Q107" s="58" t="s">
        <v>2365</v>
      </c>
      <c r="R107" s="58" t="s">
        <v>2420</v>
      </c>
      <c r="S107" s="58" t="s">
        <v>2406</v>
      </c>
      <c r="T107" s="58" t="s">
        <v>2365</v>
      </c>
      <c r="U107" s="58" t="s">
        <v>2384</v>
      </c>
      <c r="V107" s="58" t="s">
        <v>2378</v>
      </c>
      <c r="W107" s="65">
        <f t="shared" si="4"/>
        <v>27</v>
      </c>
      <c r="X107" s="60"/>
    </row>
    <row r="108">
      <c r="A108" s="64" t="s">
        <v>2556</v>
      </c>
      <c r="B108" s="58" t="s">
        <v>2358</v>
      </c>
      <c r="C108" s="58" t="s">
        <v>2553</v>
      </c>
      <c r="D108" s="58" t="s">
        <v>2056</v>
      </c>
      <c r="E108" s="58" t="s">
        <v>2397</v>
      </c>
      <c r="F108" s="58" t="s">
        <v>2397</v>
      </c>
      <c r="G108" s="58" t="s">
        <v>2360</v>
      </c>
      <c r="H108" s="58" t="s">
        <v>2364</v>
      </c>
      <c r="I108" s="58" t="s">
        <v>2364</v>
      </c>
      <c r="J108" s="58" t="s">
        <v>322</v>
      </c>
      <c r="K108" s="58" t="s">
        <v>93</v>
      </c>
      <c r="L108" s="58" t="s">
        <v>2369</v>
      </c>
      <c r="M108" s="58" t="s">
        <v>2554</v>
      </c>
      <c r="N108" s="58" t="s">
        <v>183</v>
      </c>
      <c r="O108" s="58" t="s">
        <v>26</v>
      </c>
      <c r="P108" s="58" t="s">
        <v>353</v>
      </c>
      <c r="Q108" s="58" t="s">
        <v>2365</v>
      </c>
      <c r="R108" s="58" t="s">
        <v>2432</v>
      </c>
      <c r="S108" s="58" t="s">
        <v>2420</v>
      </c>
      <c r="T108" s="58" t="s">
        <v>2365</v>
      </c>
      <c r="U108" s="58" t="s">
        <v>2432</v>
      </c>
      <c r="V108" s="58" t="s">
        <v>2453</v>
      </c>
      <c r="W108" s="65">
        <f t="shared" si="4"/>
        <v>19</v>
      </c>
      <c r="X108" s="60"/>
    </row>
    <row r="109">
      <c r="A109" s="64" t="s">
        <v>2557</v>
      </c>
      <c r="B109" s="58" t="s">
        <v>2358</v>
      </c>
      <c r="C109" s="58" t="s">
        <v>2553</v>
      </c>
      <c r="D109" s="58" t="s">
        <v>2056</v>
      </c>
      <c r="E109" s="58" t="s">
        <v>2397</v>
      </c>
      <c r="F109" s="58" t="s">
        <v>2397</v>
      </c>
      <c r="G109" s="58" t="s">
        <v>2360</v>
      </c>
      <c r="H109" s="58" t="s">
        <v>2364</v>
      </c>
      <c r="I109" s="58" t="s">
        <v>2364</v>
      </c>
      <c r="J109" s="58" t="s">
        <v>322</v>
      </c>
      <c r="K109" s="58" t="s">
        <v>93</v>
      </c>
      <c r="L109" s="58" t="s">
        <v>2369</v>
      </c>
      <c r="M109" s="58" t="s">
        <v>2554</v>
      </c>
      <c r="N109" s="58" t="s">
        <v>271</v>
      </c>
      <c r="O109" s="58" t="s">
        <v>26</v>
      </c>
      <c r="P109" s="58" t="s">
        <v>354</v>
      </c>
      <c r="Q109" s="58" t="s">
        <v>2365</v>
      </c>
      <c r="R109" s="58" t="s">
        <v>2396</v>
      </c>
      <c r="S109" s="58" t="s">
        <v>2390</v>
      </c>
      <c r="T109" s="58" t="s">
        <v>2365</v>
      </c>
      <c r="U109" s="58" t="s">
        <v>2396</v>
      </c>
      <c r="V109" s="58" t="s">
        <v>2450</v>
      </c>
      <c r="W109" s="65">
        <f t="shared" si="4"/>
        <v>31</v>
      </c>
      <c r="X109" s="60"/>
    </row>
    <row r="110">
      <c r="A110" s="64" t="s">
        <v>2558</v>
      </c>
      <c r="B110" s="58" t="s">
        <v>2358</v>
      </c>
      <c r="C110" s="58" t="s">
        <v>2559</v>
      </c>
      <c r="D110" s="58" t="s">
        <v>2056</v>
      </c>
      <c r="E110" s="58" t="s">
        <v>2398</v>
      </c>
      <c r="F110" s="58" t="s">
        <v>2398</v>
      </c>
      <c r="G110" s="58" t="s">
        <v>2360</v>
      </c>
      <c r="H110" s="58" t="s">
        <v>2364</v>
      </c>
      <c r="I110" s="58" t="s">
        <v>2364</v>
      </c>
      <c r="J110" s="58" t="s">
        <v>322</v>
      </c>
      <c r="K110" s="58" t="s">
        <v>93</v>
      </c>
      <c r="L110" s="58" t="s">
        <v>2369</v>
      </c>
      <c r="M110" s="58" t="s">
        <v>2560</v>
      </c>
      <c r="N110" s="60"/>
      <c r="O110" s="60"/>
      <c r="P110" s="60"/>
      <c r="Q110" s="60"/>
      <c r="R110" s="60"/>
      <c r="S110" s="60"/>
      <c r="T110" s="60"/>
      <c r="U110" s="60"/>
      <c r="V110" s="60"/>
      <c r="W110" s="65">
        <f t="shared" si="4"/>
        <v>0</v>
      </c>
      <c r="X110" s="60"/>
    </row>
    <row r="111">
      <c r="A111" s="64" t="s">
        <v>2561</v>
      </c>
      <c r="B111" s="58" t="s">
        <v>2358</v>
      </c>
      <c r="C111" s="58" t="s">
        <v>2562</v>
      </c>
      <c r="D111" s="58" t="s">
        <v>2056</v>
      </c>
      <c r="E111" s="58" t="s">
        <v>2383</v>
      </c>
      <c r="F111" s="58" t="s">
        <v>2383</v>
      </c>
      <c r="G111" s="58" t="s">
        <v>2360</v>
      </c>
      <c r="H111" s="58" t="s">
        <v>2364</v>
      </c>
      <c r="I111" s="58" t="s">
        <v>2364</v>
      </c>
      <c r="J111" s="58" t="s">
        <v>322</v>
      </c>
      <c r="K111" s="58" t="s">
        <v>93</v>
      </c>
      <c r="L111" s="58" t="s">
        <v>2369</v>
      </c>
      <c r="M111" s="58" t="s">
        <v>2563</v>
      </c>
      <c r="N111" s="60"/>
      <c r="O111" s="60"/>
      <c r="P111" s="60"/>
      <c r="Q111" s="60"/>
      <c r="R111" s="60"/>
      <c r="S111" s="60"/>
      <c r="T111" s="60"/>
      <c r="U111" s="60"/>
      <c r="V111" s="60"/>
      <c r="W111" s="65">
        <f t="shared" si="4"/>
        <v>0</v>
      </c>
      <c r="X111" s="60"/>
    </row>
    <row r="112">
      <c r="A112" s="64" t="s">
        <v>2564</v>
      </c>
      <c r="B112" s="58" t="s">
        <v>2358</v>
      </c>
      <c r="C112" s="58" t="s">
        <v>2565</v>
      </c>
      <c r="D112" s="58" t="s">
        <v>2056</v>
      </c>
      <c r="E112" s="58" t="s">
        <v>2403</v>
      </c>
      <c r="F112" s="58" t="s">
        <v>2403</v>
      </c>
      <c r="G112" s="58" t="s">
        <v>2360</v>
      </c>
      <c r="H112" s="58" t="s">
        <v>2364</v>
      </c>
      <c r="I112" s="58" t="s">
        <v>2364</v>
      </c>
      <c r="J112" s="58" t="s">
        <v>322</v>
      </c>
      <c r="K112" s="58" t="s">
        <v>93</v>
      </c>
      <c r="L112" s="58" t="s">
        <v>2369</v>
      </c>
      <c r="M112" s="58" t="s">
        <v>2566</v>
      </c>
      <c r="N112" s="58" t="s">
        <v>197</v>
      </c>
      <c r="O112" s="58" t="s">
        <v>46</v>
      </c>
      <c r="P112" s="58" t="s">
        <v>354</v>
      </c>
      <c r="Q112" s="58" t="s">
        <v>2365</v>
      </c>
      <c r="R112" s="58" t="s">
        <v>2447</v>
      </c>
      <c r="S112" s="58" t="s">
        <v>2439</v>
      </c>
      <c r="T112" s="58" t="s">
        <v>2365</v>
      </c>
      <c r="U112" s="58" t="s">
        <v>2459</v>
      </c>
      <c r="V112" s="58" t="s">
        <v>2358</v>
      </c>
      <c r="W112" s="65">
        <f t="shared" si="4"/>
        <v>85</v>
      </c>
      <c r="X112" s="60"/>
    </row>
    <row r="113">
      <c r="A113" s="64" t="s">
        <v>2567</v>
      </c>
      <c r="B113" s="58" t="s">
        <v>2358</v>
      </c>
      <c r="C113" s="58" t="s">
        <v>2565</v>
      </c>
      <c r="D113" s="58" t="s">
        <v>2056</v>
      </c>
      <c r="E113" s="58" t="s">
        <v>2403</v>
      </c>
      <c r="F113" s="58" t="s">
        <v>2403</v>
      </c>
      <c r="G113" s="58" t="s">
        <v>2360</v>
      </c>
      <c r="H113" s="58" t="s">
        <v>2364</v>
      </c>
      <c r="I113" s="58" t="s">
        <v>2364</v>
      </c>
      <c r="J113" s="58" t="s">
        <v>322</v>
      </c>
      <c r="K113" s="58" t="s">
        <v>93</v>
      </c>
      <c r="L113" s="58" t="s">
        <v>2369</v>
      </c>
      <c r="M113" s="58" t="s">
        <v>2566</v>
      </c>
      <c r="N113" s="58" t="s">
        <v>46</v>
      </c>
      <c r="O113" s="58" t="s">
        <v>197</v>
      </c>
      <c r="P113" s="58" t="s">
        <v>354</v>
      </c>
      <c r="Q113" s="58" t="s">
        <v>2365</v>
      </c>
      <c r="R113" s="58" t="s">
        <v>2447</v>
      </c>
      <c r="S113" s="58" t="s">
        <v>2439</v>
      </c>
      <c r="T113" s="58" t="s">
        <v>2365</v>
      </c>
      <c r="U113" s="58" t="s">
        <v>2459</v>
      </c>
      <c r="V113" s="58" t="s">
        <v>2358</v>
      </c>
      <c r="W113" s="65">
        <f t="shared" si="4"/>
        <v>85</v>
      </c>
      <c r="X113" s="60"/>
    </row>
    <row r="114">
      <c r="A114" s="64" t="s">
        <v>2568</v>
      </c>
      <c r="B114" s="58" t="s">
        <v>2358</v>
      </c>
      <c r="C114" s="58" t="s">
        <v>2565</v>
      </c>
      <c r="D114" s="58" t="s">
        <v>2056</v>
      </c>
      <c r="E114" s="58" t="s">
        <v>2403</v>
      </c>
      <c r="F114" s="58" t="s">
        <v>2403</v>
      </c>
      <c r="G114" s="58" t="s">
        <v>2360</v>
      </c>
      <c r="H114" s="58" t="s">
        <v>2364</v>
      </c>
      <c r="I114" s="58" t="s">
        <v>2364</v>
      </c>
      <c r="J114" s="58" t="s">
        <v>322</v>
      </c>
      <c r="K114" s="58" t="s">
        <v>93</v>
      </c>
      <c r="L114" s="58" t="s">
        <v>2369</v>
      </c>
      <c r="M114" s="58" t="s">
        <v>2566</v>
      </c>
      <c r="N114" s="58" t="s">
        <v>197</v>
      </c>
      <c r="O114" s="58" t="s">
        <v>46</v>
      </c>
      <c r="P114" s="58" t="s">
        <v>354</v>
      </c>
      <c r="Q114" s="58" t="s">
        <v>2365</v>
      </c>
      <c r="R114" s="58" t="s">
        <v>2459</v>
      </c>
      <c r="S114" s="58" t="s">
        <v>2389</v>
      </c>
      <c r="T114" s="58" t="s">
        <v>2365</v>
      </c>
      <c r="U114" s="58" t="s">
        <v>2459</v>
      </c>
      <c r="V114" s="58" t="s">
        <v>2384</v>
      </c>
      <c r="W114" s="65">
        <f t="shared" si="4"/>
        <v>17</v>
      </c>
      <c r="X114" s="60"/>
    </row>
    <row r="115">
      <c r="A115" s="64" t="s">
        <v>2569</v>
      </c>
      <c r="B115" s="58" t="s">
        <v>2358</v>
      </c>
      <c r="C115" s="60"/>
      <c r="D115" s="58"/>
      <c r="E115" s="58"/>
      <c r="F115" s="58"/>
      <c r="G115" s="58"/>
      <c r="H115" s="58"/>
      <c r="I115" s="58"/>
      <c r="J115" s="58"/>
      <c r="K115" s="58"/>
      <c r="L115" s="58"/>
      <c r="M115" s="60"/>
      <c r="N115" s="60"/>
      <c r="O115" s="60"/>
      <c r="P115" s="60"/>
      <c r="Q115" s="60"/>
      <c r="R115" s="60"/>
      <c r="S115" s="60"/>
      <c r="T115" s="60"/>
      <c r="U115" s="60"/>
      <c r="V115" s="60"/>
      <c r="W115" s="65">
        <f t="shared" si="4"/>
        <v>0</v>
      </c>
      <c r="X115" s="60"/>
    </row>
    <row r="116">
      <c r="A116" s="64" t="s">
        <v>2570</v>
      </c>
      <c r="B116" s="58" t="s">
        <v>2358</v>
      </c>
      <c r="C116" s="58" t="s">
        <v>2571</v>
      </c>
      <c r="D116" s="58" t="s">
        <v>772</v>
      </c>
      <c r="E116" s="58" t="s">
        <v>2358</v>
      </c>
      <c r="F116" s="58" t="s">
        <v>2358</v>
      </c>
      <c r="G116" s="58" t="s">
        <v>2360</v>
      </c>
      <c r="H116" s="58" t="s">
        <v>2364</v>
      </c>
      <c r="I116" s="58" t="s">
        <v>2364</v>
      </c>
      <c r="J116" s="58" t="s">
        <v>2304</v>
      </c>
      <c r="K116" s="58" t="s">
        <v>220</v>
      </c>
      <c r="L116" s="58" t="s">
        <v>2369</v>
      </c>
      <c r="M116" s="58" t="s">
        <v>2572</v>
      </c>
      <c r="N116" s="58" t="s">
        <v>67</v>
      </c>
      <c r="O116" s="58" t="s">
        <v>203</v>
      </c>
      <c r="P116" s="58" t="s">
        <v>353</v>
      </c>
      <c r="Q116" s="58" t="s">
        <v>2418</v>
      </c>
      <c r="R116" s="58" t="s">
        <v>2366</v>
      </c>
      <c r="S116" s="58" t="s">
        <v>2464</v>
      </c>
      <c r="T116" s="58" t="s">
        <v>2418</v>
      </c>
      <c r="U116" s="58" t="s">
        <v>2460</v>
      </c>
      <c r="V116" s="58" t="s">
        <v>2371</v>
      </c>
      <c r="W116" s="65">
        <f t="shared" si="4"/>
        <v>11</v>
      </c>
      <c r="X116" s="58"/>
    </row>
    <row r="117">
      <c r="A117" s="64" t="s">
        <v>2573</v>
      </c>
      <c r="B117" s="58" t="s">
        <v>2358</v>
      </c>
      <c r="C117" s="58" t="s">
        <v>2571</v>
      </c>
      <c r="D117" s="58" t="s">
        <v>772</v>
      </c>
      <c r="E117" s="58" t="s">
        <v>2358</v>
      </c>
      <c r="F117" s="58" t="s">
        <v>2358</v>
      </c>
      <c r="G117" s="58" t="s">
        <v>2360</v>
      </c>
      <c r="H117" s="58" t="s">
        <v>2364</v>
      </c>
      <c r="I117" s="58" t="s">
        <v>2364</v>
      </c>
      <c r="J117" s="58" t="s">
        <v>2304</v>
      </c>
      <c r="K117" s="58" t="s">
        <v>220</v>
      </c>
      <c r="L117" s="58" t="s">
        <v>2369</v>
      </c>
      <c r="M117" s="58" t="s">
        <v>2572</v>
      </c>
      <c r="N117" s="58" t="s">
        <v>203</v>
      </c>
      <c r="O117" s="58" t="s">
        <v>67</v>
      </c>
      <c r="P117" s="58" t="s">
        <v>353</v>
      </c>
      <c r="Q117" s="58" t="s">
        <v>2418</v>
      </c>
      <c r="R117" s="58" t="s">
        <v>2403</v>
      </c>
      <c r="S117" s="58" t="s">
        <v>2467</v>
      </c>
      <c r="T117" s="58" t="s">
        <v>2418</v>
      </c>
      <c r="U117" s="58" t="s">
        <v>2407</v>
      </c>
      <c r="V117" s="58" t="s">
        <v>2434</v>
      </c>
      <c r="W117" s="65">
        <f t="shared" si="4"/>
        <v>94</v>
      </c>
      <c r="X117" s="60"/>
    </row>
    <row r="118">
      <c r="A118" s="64" t="s">
        <v>2574</v>
      </c>
      <c r="B118" s="58" t="s">
        <v>2358</v>
      </c>
      <c r="C118" s="58" t="s">
        <v>2575</v>
      </c>
      <c r="D118" s="58" t="s">
        <v>772</v>
      </c>
      <c r="E118" s="58" t="s">
        <v>2369</v>
      </c>
      <c r="F118" s="58" t="s">
        <v>2369</v>
      </c>
      <c r="G118" s="58" t="s">
        <v>2360</v>
      </c>
      <c r="H118" s="58" t="s">
        <v>2364</v>
      </c>
      <c r="I118" s="58" t="s">
        <v>2364</v>
      </c>
      <c r="J118" s="58" t="s">
        <v>2304</v>
      </c>
      <c r="K118" s="58" t="s">
        <v>220</v>
      </c>
      <c r="L118" s="58" t="s">
        <v>2369</v>
      </c>
      <c r="M118" s="58" t="s">
        <v>2576</v>
      </c>
      <c r="N118" s="60"/>
      <c r="O118" s="60"/>
      <c r="P118" s="60"/>
      <c r="Q118" s="60"/>
      <c r="R118" s="60"/>
      <c r="S118" s="60"/>
      <c r="T118" s="60"/>
      <c r="U118" s="60"/>
      <c r="V118" s="60"/>
      <c r="W118" s="65">
        <f t="shared" si="4"/>
        <v>0</v>
      </c>
      <c r="X118" s="60"/>
    </row>
    <row r="119">
      <c r="A119" s="64" t="s">
        <v>2577</v>
      </c>
      <c r="B119" s="58" t="s">
        <v>2358</v>
      </c>
      <c r="C119" s="58" t="s">
        <v>2578</v>
      </c>
      <c r="D119" s="58" t="s">
        <v>772</v>
      </c>
      <c r="E119" s="58" t="s">
        <v>2373</v>
      </c>
      <c r="F119" s="58" t="s">
        <v>2373</v>
      </c>
      <c r="G119" s="58" t="s">
        <v>2360</v>
      </c>
      <c r="H119" s="58" t="s">
        <v>2364</v>
      </c>
      <c r="I119" s="58" t="s">
        <v>2364</v>
      </c>
      <c r="J119" s="58" t="s">
        <v>2304</v>
      </c>
      <c r="K119" s="58" t="s">
        <v>220</v>
      </c>
      <c r="L119" s="58" t="s">
        <v>2369</v>
      </c>
      <c r="M119" s="58" t="s">
        <v>2503</v>
      </c>
      <c r="N119" s="58" t="s">
        <v>138</v>
      </c>
      <c r="O119" s="58" t="s">
        <v>51</v>
      </c>
      <c r="P119" s="58" t="s">
        <v>354</v>
      </c>
      <c r="Q119" s="58" t="s">
        <v>2418</v>
      </c>
      <c r="R119" s="58" t="s">
        <v>2445</v>
      </c>
      <c r="S119" s="58" t="s">
        <v>2465</v>
      </c>
      <c r="T119" s="58" t="s">
        <v>2418</v>
      </c>
      <c r="U119" s="58" t="s">
        <v>2445</v>
      </c>
      <c r="V119" s="58" t="s">
        <v>2413</v>
      </c>
      <c r="W119" s="65">
        <f t="shared" si="4"/>
        <v>5</v>
      </c>
      <c r="X119" s="60"/>
    </row>
    <row r="120">
      <c r="A120" s="64" t="s">
        <v>2579</v>
      </c>
      <c r="B120" s="58" t="s">
        <v>2358</v>
      </c>
      <c r="C120" s="58" t="s">
        <v>2578</v>
      </c>
      <c r="D120" s="58" t="s">
        <v>772</v>
      </c>
      <c r="E120" s="58" t="s">
        <v>2373</v>
      </c>
      <c r="F120" s="58" t="s">
        <v>2373</v>
      </c>
      <c r="G120" s="58" t="s">
        <v>2360</v>
      </c>
      <c r="H120" s="58" t="s">
        <v>2364</v>
      </c>
      <c r="I120" s="58" t="s">
        <v>2364</v>
      </c>
      <c r="J120" s="58" t="s">
        <v>2304</v>
      </c>
      <c r="K120" s="58" t="s">
        <v>220</v>
      </c>
      <c r="L120" s="58" t="s">
        <v>2369</v>
      </c>
      <c r="M120" s="58" t="s">
        <v>2503</v>
      </c>
      <c r="N120" s="58" t="s">
        <v>138</v>
      </c>
      <c r="O120" s="58" t="s">
        <v>213</v>
      </c>
      <c r="P120" s="58" t="s">
        <v>353</v>
      </c>
      <c r="Q120" s="58" t="s">
        <v>2418</v>
      </c>
      <c r="R120" s="58" t="s">
        <v>2413</v>
      </c>
      <c r="S120" s="58" t="s">
        <v>2580</v>
      </c>
      <c r="T120" s="58" t="s">
        <v>2418</v>
      </c>
      <c r="U120" s="58" t="s">
        <v>2413</v>
      </c>
      <c r="V120" s="58" t="s">
        <v>2420</v>
      </c>
      <c r="W120" s="65">
        <f t="shared" si="4"/>
        <v>18</v>
      </c>
      <c r="X120" s="60"/>
    </row>
    <row r="121">
      <c r="A121" s="64" t="s">
        <v>2581</v>
      </c>
      <c r="B121" s="58" t="s">
        <v>2358</v>
      </c>
      <c r="C121" s="58" t="s">
        <v>2578</v>
      </c>
      <c r="D121" s="58" t="s">
        <v>772</v>
      </c>
      <c r="E121" s="58" t="s">
        <v>2373</v>
      </c>
      <c r="F121" s="58" t="s">
        <v>2373</v>
      </c>
      <c r="G121" s="58" t="s">
        <v>2360</v>
      </c>
      <c r="H121" s="58" t="s">
        <v>2364</v>
      </c>
      <c r="I121" s="58" t="s">
        <v>2364</v>
      </c>
      <c r="J121" s="58" t="s">
        <v>2304</v>
      </c>
      <c r="K121" s="58" t="s">
        <v>220</v>
      </c>
      <c r="L121" s="58" t="s">
        <v>2369</v>
      </c>
      <c r="M121" s="58" t="s">
        <v>2503</v>
      </c>
      <c r="N121" s="58" t="s">
        <v>51</v>
      </c>
      <c r="O121" s="58" t="s">
        <v>213</v>
      </c>
      <c r="P121" s="58" t="s">
        <v>353</v>
      </c>
      <c r="Q121" s="58" t="s">
        <v>2418</v>
      </c>
      <c r="R121" s="58" t="s">
        <v>2380</v>
      </c>
      <c r="S121" s="58" t="s">
        <v>2362</v>
      </c>
      <c r="T121" s="58" t="s">
        <v>2418</v>
      </c>
      <c r="U121" s="58" t="s">
        <v>2380</v>
      </c>
      <c r="V121" s="58" t="s">
        <v>2437</v>
      </c>
      <c r="W121" s="65">
        <f t="shared" si="4"/>
        <v>6</v>
      </c>
      <c r="X121" s="60"/>
    </row>
    <row r="122">
      <c r="A122" s="64" t="s">
        <v>2582</v>
      </c>
      <c r="B122" s="58" t="s">
        <v>2358</v>
      </c>
      <c r="C122" s="58" t="s">
        <v>2583</v>
      </c>
      <c r="D122" s="58" t="s">
        <v>772</v>
      </c>
      <c r="E122" s="58" t="s">
        <v>2376</v>
      </c>
      <c r="F122" s="58" t="s">
        <v>2376</v>
      </c>
      <c r="G122" s="58" t="s">
        <v>2360</v>
      </c>
      <c r="H122" s="58" t="s">
        <v>2364</v>
      </c>
      <c r="I122" s="58" t="s">
        <v>2364</v>
      </c>
      <c r="J122" s="58" t="s">
        <v>2304</v>
      </c>
      <c r="K122" s="58" t="s">
        <v>220</v>
      </c>
      <c r="L122" s="58" t="s">
        <v>2369</v>
      </c>
      <c r="M122" s="58" t="s">
        <v>2584</v>
      </c>
      <c r="N122" s="58" t="s">
        <v>219</v>
      </c>
      <c r="O122" s="58" t="s">
        <v>2585</v>
      </c>
      <c r="P122" s="58" t="s">
        <v>354</v>
      </c>
      <c r="Q122" s="58" t="s">
        <v>2418</v>
      </c>
      <c r="R122" s="58" t="s">
        <v>2363</v>
      </c>
      <c r="S122" s="58" t="s">
        <v>2450</v>
      </c>
      <c r="T122" s="58" t="s">
        <v>2418</v>
      </c>
      <c r="U122" s="58" t="s">
        <v>2363</v>
      </c>
      <c r="V122" s="58" t="s">
        <v>2455</v>
      </c>
      <c r="W122" s="65">
        <f t="shared" si="4"/>
        <v>7</v>
      </c>
      <c r="X122" s="60"/>
    </row>
    <row r="123">
      <c r="A123" s="64" t="s">
        <v>2586</v>
      </c>
      <c r="B123" s="58" t="s">
        <v>2358</v>
      </c>
      <c r="C123" s="58" t="s">
        <v>2587</v>
      </c>
      <c r="D123" s="58" t="s">
        <v>772</v>
      </c>
      <c r="E123" s="58" t="s">
        <v>2378</v>
      </c>
      <c r="F123" s="58" t="s">
        <v>2378</v>
      </c>
      <c r="G123" s="58" t="s">
        <v>2360</v>
      </c>
      <c r="H123" s="58" t="s">
        <v>2364</v>
      </c>
      <c r="I123" s="58" t="s">
        <v>2364</v>
      </c>
      <c r="J123" s="58" t="s">
        <v>2304</v>
      </c>
      <c r="K123" s="58" t="s">
        <v>220</v>
      </c>
      <c r="L123" s="58" t="s">
        <v>2369</v>
      </c>
      <c r="M123" s="58" t="s">
        <v>2518</v>
      </c>
      <c r="N123" s="58" t="s">
        <v>225</v>
      </c>
      <c r="O123" s="58" t="s">
        <v>163</v>
      </c>
      <c r="P123" s="58" t="s">
        <v>354</v>
      </c>
      <c r="Q123" s="58" t="s">
        <v>2418</v>
      </c>
      <c r="R123" s="58" t="s">
        <v>2366</v>
      </c>
      <c r="S123" s="58" t="s">
        <v>2399</v>
      </c>
      <c r="T123" s="58" t="s">
        <v>2418</v>
      </c>
      <c r="U123" s="58" t="s">
        <v>2366</v>
      </c>
      <c r="V123" s="58" t="s">
        <v>2432</v>
      </c>
      <c r="W123" s="65">
        <f t="shared" si="4"/>
        <v>5</v>
      </c>
      <c r="X123" s="60"/>
    </row>
    <row r="124">
      <c r="A124" s="64" t="s">
        <v>2588</v>
      </c>
      <c r="B124" s="58" t="s">
        <v>2358</v>
      </c>
      <c r="C124" s="58" t="s">
        <v>2589</v>
      </c>
      <c r="D124" s="58" t="s">
        <v>772</v>
      </c>
      <c r="E124" s="58" t="s">
        <v>2382</v>
      </c>
      <c r="F124" s="58" t="s">
        <v>2382</v>
      </c>
      <c r="G124" s="58" t="s">
        <v>2360</v>
      </c>
      <c r="H124" s="58" t="s">
        <v>2364</v>
      </c>
      <c r="I124" s="58" t="s">
        <v>2364</v>
      </c>
      <c r="J124" s="58" t="s">
        <v>2304</v>
      </c>
      <c r="K124" s="58" t="s">
        <v>220</v>
      </c>
      <c r="L124" s="58" t="s">
        <v>2369</v>
      </c>
      <c r="M124" s="58" t="s">
        <v>2521</v>
      </c>
      <c r="N124" s="60"/>
      <c r="O124" s="60"/>
      <c r="P124" s="60"/>
      <c r="Q124" s="60"/>
      <c r="R124" s="60"/>
      <c r="S124" s="60"/>
      <c r="T124" s="60"/>
      <c r="U124" s="60"/>
      <c r="V124" s="60"/>
      <c r="W124" s="65">
        <f t="shared" si="4"/>
        <v>0</v>
      </c>
      <c r="X124" s="58" t="s">
        <v>2590</v>
      </c>
    </row>
    <row r="125">
      <c r="A125" s="64" t="s">
        <v>2591</v>
      </c>
      <c r="B125" s="58" t="s">
        <v>2358</v>
      </c>
      <c r="C125" s="58" t="s">
        <v>2592</v>
      </c>
      <c r="D125" s="58" t="s">
        <v>772</v>
      </c>
      <c r="E125" s="58" t="s">
        <v>2386</v>
      </c>
      <c r="F125" s="58" t="s">
        <v>2386</v>
      </c>
      <c r="G125" s="58" t="s">
        <v>2360</v>
      </c>
      <c r="H125" s="58" t="s">
        <v>2364</v>
      </c>
      <c r="I125" s="58" t="s">
        <v>2364</v>
      </c>
      <c r="J125" s="58" t="s">
        <v>2304</v>
      </c>
      <c r="K125" s="58" t="s">
        <v>220</v>
      </c>
      <c r="L125" s="58" t="s">
        <v>2369</v>
      </c>
      <c r="M125" s="58" t="s">
        <v>2524</v>
      </c>
      <c r="N125" s="60"/>
      <c r="O125" s="60"/>
      <c r="P125" s="60"/>
      <c r="Q125" s="60"/>
      <c r="R125" s="60"/>
      <c r="S125" s="60"/>
      <c r="T125" s="60"/>
      <c r="U125" s="60"/>
      <c r="V125" s="60"/>
      <c r="W125" s="65">
        <f t="shared" si="4"/>
        <v>0</v>
      </c>
      <c r="X125" s="60"/>
    </row>
    <row r="126">
      <c r="A126" s="64" t="s">
        <v>2593</v>
      </c>
      <c r="B126" s="58" t="s">
        <v>2358</v>
      </c>
      <c r="C126" s="60"/>
      <c r="D126" s="58" t="s">
        <v>772</v>
      </c>
      <c r="E126" s="58" t="s">
        <v>2389</v>
      </c>
      <c r="F126" s="58" t="s">
        <v>2389</v>
      </c>
      <c r="G126" s="58" t="s">
        <v>2360</v>
      </c>
      <c r="H126" s="58" t="s">
        <v>2364</v>
      </c>
      <c r="I126" s="58" t="s">
        <v>2364</v>
      </c>
      <c r="J126" s="58" t="s">
        <v>2304</v>
      </c>
      <c r="K126" s="58" t="s">
        <v>220</v>
      </c>
      <c r="L126" s="58" t="s">
        <v>2369</v>
      </c>
      <c r="M126" s="58" t="s">
        <v>2594</v>
      </c>
      <c r="N126" s="60"/>
      <c r="O126" s="60"/>
      <c r="P126" s="60"/>
      <c r="Q126" s="60"/>
      <c r="R126" s="60"/>
      <c r="S126" s="60"/>
      <c r="T126" s="60"/>
      <c r="U126" s="60"/>
      <c r="V126" s="60"/>
      <c r="W126" s="65">
        <f t="shared" si="4"/>
        <v>0</v>
      </c>
      <c r="X126" s="60"/>
    </row>
    <row r="127">
      <c r="A127" s="64" t="s">
        <v>2595</v>
      </c>
      <c r="B127" s="58" t="s">
        <v>2358</v>
      </c>
      <c r="C127" s="58" t="s">
        <v>2596</v>
      </c>
      <c r="D127" s="58" t="s">
        <v>772</v>
      </c>
      <c r="E127" s="58" t="s">
        <v>2379</v>
      </c>
      <c r="F127" s="58" t="s">
        <v>2379</v>
      </c>
      <c r="G127" s="58" t="s">
        <v>2360</v>
      </c>
      <c r="H127" s="58" t="s">
        <v>2364</v>
      </c>
      <c r="I127" s="58" t="s">
        <v>2364</v>
      </c>
      <c r="J127" s="58" t="s">
        <v>2304</v>
      </c>
      <c r="K127" s="58" t="s">
        <v>220</v>
      </c>
      <c r="L127" s="58" t="s">
        <v>2369</v>
      </c>
      <c r="M127" s="58" t="s">
        <v>2545</v>
      </c>
      <c r="N127" s="58" t="s">
        <v>252</v>
      </c>
      <c r="O127" s="58" t="s">
        <v>92</v>
      </c>
      <c r="P127" s="58" t="s">
        <v>354</v>
      </c>
      <c r="Q127" s="58" t="s">
        <v>2418</v>
      </c>
      <c r="R127" s="58" t="s">
        <v>2383</v>
      </c>
      <c r="S127" s="58" t="s">
        <v>2362</v>
      </c>
      <c r="T127" s="58" t="s">
        <v>2418</v>
      </c>
      <c r="U127" s="58" t="s">
        <v>2383</v>
      </c>
      <c r="V127" s="58" t="s">
        <v>2459</v>
      </c>
      <c r="W127" s="65">
        <f t="shared" si="4"/>
        <v>19</v>
      </c>
      <c r="X127" s="60"/>
    </row>
    <row r="128">
      <c r="A128" s="64" t="s">
        <v>2597</v>
      </c>
      <c r="B128" s="58" t="s">
        <v>2358</v>
      </c>
      <c r="C128" s="58" t="s">
        <v>2596</v>
      </c>
      <c r="D128" s="58" t="s">
        <v>772</v>
      </c>
      <c r="E128" s="58" t="s">
        <v>2379</v>
      </c>
      <c r="F128" s="58" t="s">
        <v>2379</v>
      </c>
      <c r="G128" s="58" t="s">
        <v>2360</v>
      </c>
      <c r="H128" s="58" t="s">
        <v>2364</v>
      </c>
      <c r="I128" s="58" t="s">
        <v>2364</v>
      </c>
      <c r="J128" s="58" t="s">
        <v>2304</v>
      </c>
      <c r="K128" s="58" t="s">
        <v>220</v>
      </c>
      <c r="L128" s="58" t="s">
        <v>2369</v>
      </c>
      <c r="M128" s="58" t="s">
        <v>2545</v>
      </c>
      <c r="N128" s="58" t="s">
        <v>92</v>
      </c>
      <c r="O128" s="58" t="s">
        <v>252</v>
      </c>
      <c r="P128" s="58" t="s">
        <v>353</v>
      </c>
      <c r="Q128" s="58" t="s">
        <v>2418</v>
      </c>
      <c r="R128" s="58" t="s">
        <v>2403</v>
      </c>
      <c r="S128" s="58" t="s">
        <v>2598</v>
      </c>
      <c r="T128" s="58" t="s">
        <v>2418</v>
      </c>
      <c r="U128" s="58" t="s">
        <v>2403</v>
      </c>
      <c r="V128" s="58" t="s">
        <v>2468</v>
      </c>
      <c r="W128" s="65">
        <f t="shared" si="4"/>
        <v>9</v>
      </c>
      <c r="X128" s="60"/>
    </row>
    <row r="129">
      <c r="A129" s="64" t="s">
        <v>2599</v>
      </c>
      <c r="B129" s="58" t="s">
        <v>2358</v>
      </c>
      <c r="C129" s="58" t="s">
        <v>2596</v>
      </c>
      <c r="D129" s="58" t="s">
        <v>772</v>
      </c>
      <c r="E129" s="58" t="s">
        <v>2379</v>
      </c>
      <c r="F129" s="58" t="s">
        <v>2379</v>
      </c>
      <c r="G129" s="58" t="s">
        <v>2360</v>
      </c>
      <c r="H129" s="58" t="s">
        <v>2364</v>
      </c>
      <c r="I129" s="58" t="s">
        <v>2364</v>
      </c>
      <c r="J129" s="58" t="s">
        <v>2304</v>
      </c>
      <c r="K129" s="58" t="s">
        <v>220</v>
      </c>
      <c r="L129" s="58" t="s">
        <v>2369</v>
      </c>
      <c r="M129" s="58" t="s">
        <v>2545</v>
      </c>
      <c r="N129" s="58" t="s">
        <v>252</v>
      </c>
      <c r="O129" s="58" t="s">
        <v>92</v>
      </c>
      <c r="P129" s="58" t="s">
        <v>353</v>
      </c>
      <c r="Q129" s="58" t="s">
        <v>2418</v>
      </c>
      <c r="R129" s="58" t="s">
        <v>2420</v>
      </c>
      <c r="S129" s="58" t="s">
        <v>2445</v>
      </c>
      <c r="T129" s="58" t="s">
        <v>2418</v>
      </c>
      <c r="U129" s="58" t="s">
        <v>2420</v>
      </c>
      <c r="V129" s="58" t="s">
        <v>2464</v>
      </c>
      <c r="W129" s="65">
        <f t="shared" si="4"/>
        <v>6</v>
      </c>
      <c r="X129" s="60"/>
    </row>
    <row r="130">
      <c r="A130" s="64" t="s">
        <v>2600</v>
      </c>
      <c r="B130" s="58" t="s">
        <v>2358</v>
      </c>
      <c r="C130" s="58" t="s">
        <v>2596</v>
      </c>
      <c r="D130" s="58" t="s">
        <v>772</v>
      </c>
      <c r="E130" s="58" t="s">
        <v>2379</v>
      </c>
      <c r="F130" s="58" t="s">
        <v>2379</v>
      </c>
      <c r="G130" s="58" t="s">
        <v>2360</v>
      </c>
      <c r="H130" s="58" t="s">
        <v>2364</v>
      </c>
      <c r="I130" s="58" t="s">
        <v>2364</v>
      </c>
      <c r="J130" s="58" t="s">
        <v>2304</v>
      </c>
      <c r="K130" s="58" t="s">
        <v>220</v>
      </c>
      <c r="L130" s="58" t="s">
        <v>2369</v>
      </c>
      <c r="M130" s="58" t="s">
        <v>2545</v>
      </c>
      <c r="N130" s="58" t="s">
        <v>252</v>
      </c>
      <c r="O130" s="58" t="s">
        <v>92</v>
      </c>
      <c r="P130" s="58" t="s">
        <v>353</v>
      </c>
      <c r="Q130" s="58" t="s">
        <v>2418</v>
      </c>
      <c r="R130" s="58" t="s">
        <v>2384</v>
      </c>
      <c r="S130" s="58" t="s">
        <v>2580</v>
      </c>
      <c r="T130" s="58" t="s">
        <v>2418</v>
      </c>
      <c r="U130" s="58" t="s">
        <v>2384</v>
      </c>
      <c r="V130" s="58" t="s">
        <v>2407</v>
      </c>
      <c r="W130" s="65">
        <f t="shared" si="4"/>
        <v>10</v>
      </c>
      <c r="X130" s="60"/>
    </row>
    <row r="131">
      <c r="A131" s="64" t="s">
        <v>2601</v>
      </c>
      <c r="B131" s="58" t="s">
        <v>2358</v>
      </c>
      <c r="C131" s="58" t="s">
        <v>2596</v>
      </c>
      <c r="D131" s="58" t="s">
        <v>2442</v>
      </c>
      <c r="E131" s="58" t="s">
        <v>2379</v>
      </c>
      <c r="F131" s="58" t="s">
        <v>2379</v>
      </c>
      <c r="G131" s="58" t="s">
        <v>2360</v>
      </c>
      <c r="H131" s="58" t="s">
        <v>2364</v>
      </c>
      <c r="I131" s="58" t="s">
        <v>2364</v>
      </c>
      <c r="J131" s="58" t="s">
        <v>2304</v>
      </c>
      <c r="K131" s="58" t="s">
        <v>220</v>
      </c>
      <c r="L131" s="58" t="s">
        <v>2369</v>
      </c>
      <c r="M131" s="58" t="s">
        <v>2602</v>
      </c>
      <c r="N131" s="58" t="s">
        <v>92</v>
      </c>
      <c r="O131" s="58" t="s">
        <v>167</v>
      </c>
      <c r="P131" s="58" t="s">
        <v>353</v>
      </c>
      <c r="Q131" s="58" t="s">
        <v>2418</v>
      </c>
      <c r="R131" s="58" t="s">
        <v>2448</v>
      </c>
      <c r="S131" s="58" t="s">
        <v>2364</v>
      </c>
      <c r="T131" s="58" t="s">
        <v>2418</v>
      </c>
      <c r="U131" s="58" t="s">
        <v>2448</v>
      </c>
      <c r="V131" s="58" t="s">
        <v>2392</v>
      </c>
      <c r="W131" s="65">
        <f t="shared" si="4"/>
        <v>27</v>
      </c>
      <c r="X131" s="60"/>
    </row>
    <row r="132">
      <c r="A132" s="64" t="s">
        <v>2603</v>
      </c>
      <c r="B132" s="58" t="s">
        <v>2358</v>
      </c>
      <c r="C132" s="58" t="s">
        <v>2596</v>
      </c>
      <c r="D132" s="58" t="s">
        <v>772</v>
      </c>
      <c r="E132" s="58" t="s">
        <v>2379</v>
      </c>
      <c r="F132" s="58" t="s">
        <v>2379</v>
      </c>
      <c r="G132" s="58" t="s">
        <v>2360</v>
      </c>
      <c r="H132" s="58" t="s">
        <v>2364</v>
      </c>
      <c r="I132" s="58" t="s">
        <v>2364</v>
      </c>
      <c r="J132" s="58" t="s">
        <v>2304</v>
      </c>
      <c r="K132" s="58" t="s">
        <v>220</v>
      </c>
      <c r="L132" s="58" t="s">
        <v>2369</v>
      </c>
      <c r="M132" s="58" t="s">
        <v>2602</v>
      </c>
      <c r="N132" s="58" t="s">
        <v>92</v>
      </c>
      <c r="O132" s="58" t="s">
        <v>167</v>
      </c>
      <c r="P132" s="58" t="s">
        <v>353</v>
      </c>
      <c r="Q132" s="58" t="s">
        <v>2418</v>
      </c>
      <c r="R132" s="58" t="s">
        <v>2448</v>
      </c>
      <c r="S132" s="58" t="s">
        <v>2412</v>
      </c>
      <c r="T132" s="58" t="s">
        <v>2418</v>
      </c>
      <c r="U132" s="58" t="s">
        <v>2434</v>
      </c>
      <c r="V132" s="58" t="s">
        <v>2467</v>
      </c>
      <c r="W132" s="65">
        <f t="shared" si="4"/>
        <v>16</v>
      </c>
      <c r="X132" s="60"/>
    </row>
    <row r="133">
      <c r="A133" s="64" t="s">
        <v>2604</v>
      </c>
      <c r="B133" s="58" t="s">
        <v>2358</v>
      </c>
      <c r="C133" s="58" t="s">
        <v>2605</v>
      </c>
      <c r="D133" s="58" t="s">
        <v>772</v>
      </c>
      <c r="E133" s="58" t="s">
        <v>2381</v>
      </c>
      <c r="F133" s="58" t="s">
        <v>2381</v>
      </c>
      <c r="G133" s="58" t="s">
        <v>2360</v>
      </c>
      <c r="H133" s="58" t="s">
        <v>2364</v>
      </c>
      <c r="I133" s="58" t="s">
        <v>2364</v>
      </c>
      <c r="J133" s="58" t="s">
        <v>2304</v>
      </c>
      <c r="K133" s="58" t="s">
        <v>220</v>
      </c>
      <c r="L133" s="58" t="s">
        <v>2369</v>
      </c>
      <c r="M133" s="58" t="s">
        <v>2548</v>
      </c>
      <c r="N133" s="60"/>
      <c r="O133" s="60"/>
      <c r="P133" s="60"/>
      <c r="Q133" s="60"/>
      <c r="R133" s="60"/>
      <c r="S133" s="60"/>
      <c r="T133" s="60"/>
      <c r="U133" s="60"/>
      <c r="V133" s="60"/>
      <c r="W133" s="65">
        <f t="shared" si="4"/>
        <v>0</v>
      </c>
      <c r="X133" s="60"/>
    </row>
    <row r="134">
      <c r="A134" s="64" t="s">
        <v>2606</v>
      </c>
      <c r="B134" s="58" t="s">
        <v>2358</v>
      </c>
      <c r="C134" s="58" t="s">
        <v>2607</v>
      </c>
      <c r="D134" s="58" t="s">
        <v>772</v>
      </c>
      <c r="E134" s="58" t="s">
        <v>2390</v>
      </c>
      <c r="F134" s="58" t="s">
        <v>2390</v>
      </c>
      <c r="G134" s="58" t="s">
        <v>2360</v>
      </c>
      <c r="H134" s="58" t="s">
        <v>2364</v>
      </c>
      <c r="I134" s="58" t="s">
        <v>2364</v>
      </c>
      <c r="J134" s="58" t="s">
        <v>2304</v>
      </c>
      <c r="K134" s="58" t="s">
        <v>220</v>
      </c>
      <c r="L134" s="58" t="s">
        <v>2369</v>
      </c>
      <c r="M134" s="58" t="s">
        <v>2551</v>
      </c>
      <c r="N134" s="58" t="s">
        <v>106</v>
      </c>
      <c r="O134" s="58" t="s">
        <v>178</v>
      </c>
      <c r="P134" s="58" t="s">
        <v>354</v>
      </c>
      <c r="Q134" s="58" t="s">
        <v>2418</v>
      </c>
      <c r="R134" s="58" t="s">
        <v>2432</v>
      </c>
      <c r="S134" s="58" t="s">
        <v>2392</v>
      </c>
      <c r="T134" s="58" t="s">
        <v>2418</v>
      </c>
      <c r="U134" s="58" t="s">
        <v>2432</v>
      </c>
      <c r="V134" s="58" t="s">
        <v>2440</v>
      </c>
      <c r="W134" s="65">
        <f t="shared" si="4"/>
        <v>7</v>
      </c>
      <c r="X134" s="60"/>
    </row>
    <row r="135">
      <c r="A135" s="64" t="s">
        <v>2608</v>
      </c>
      <c r="B135" s="58" t="s">
        <v>2358</v>
      </c>
      <c r="C135" s="58" t="s">
        <v>2607</v>
      </c>
      <c r="D135" s="58" t="s">
        <v>772</v>
      </c>
      <c r="E135" s="58" t="s">
        <v>2390</v>
      </c>
      <c r="F135" s="58" t="s">
        <v>2390</v>
      </c>
      <c r="G135" s="58" t="s">
        <v>2360</v>
      </c>
      <c r="H135" s="58" t="s">
        <v>2364</v>
      </c>
      <c r="I135" s="58" t="s">
        <v>2364</v>
      </c>
      <c r="J135" s="58" t="s">
        <v>2304</v>
      </c>
      <c r="K135" s="58" t="s">
        <v>220</v>
      </c>
      <c r="L135" s="58" t="s">
        <v>2369</v>
      </c>
      <c r="M135" s="58" t="s">
        <v>2551</v>
      </c>
      <c r="N135" s="58" t="s">
        <v>178</v>
      </c>
      <c r="O135" s="58" t="s">
        <v>106</v>
      </c>
      <c r="P135" s="58" t="s">
        <v>354</v>
      </c>
      <c r="Q135" s="58" t="s">
        <v>2418</v>
      </c>
      <c r="R135" s="58" t="s">
        <v>2432</v>
      </c>
      <c r="S135" s="58" t="s">
        <v>2465</v>
      </c>
      <c r="T135" s="58" t="s">
        <v>2418</v>
      </c>
      <c r="U135" s="58" t="s">
        <v>2432</v>
      </c>
      <c r="V135" s="58" t="s">
        <v>2413</v>
      </c>
      <c r="W135" s="65">
        <f t="shared" si="4"/>
        <v>5</v>
      </c>
      <c r="X135" s="60"/>
    </row>
    <row r="136">
      <c r="A136" s="64" t="s">
        <v>2609</v>
      </c>
      <c r="B136" s="58" t="s">
        <v>2358</v>
      </c>
      <c r="C136" s="58" t="s">
        <v>2610</v>
      </c>
      <c r="D136" s="58" t="s">
        <v>772</v>
      </c>
      <c r="E136" s="58" t="s">
        <v>2397</v>
      </c>
      <c r="F136" s="58" t="s">
        <v>2397</v>
      </c>
      <c r="G136" s="58" t="s">
        <v>2360</v>
      </c>
      <c r="H136" s="58" t="s">
        <v>2364</v>
      </c>
      <c r="I136" s="58" t="s">
        <v>2364</v>
      </c>
      <c r="J136" s="58" t="s">
        <v>2304</v>
      </c>
      <c r="K136" s="58" t="s">
        <v>220</v>
      </c>
      <c r="L136" s="58" t="s">
        <v>2369</v>
      </c>
      <c r="M136" s="58" t="s">
        <v>2554</v>
      </c>
      <c r="N136" s="58" t="s">
        <v>183</v>
      </c>
      <c r="O136" s="58" t="s">
        <v>1105</v>
      </c>
      <c r="P136" s="58" t="s">
        <v>353</v>
      </c>
      <c r="Q136" s="58" t="s">
        <v>2418</v>
      </c>
      <c r="R136" s="58" t="s">
        <v>2598</v>
      </c>
      <c r="S136" s="58" t="s">
        <v>2437</v>
      </c>
      <c r="T136" s="58" t="s">
        <v>2418</v>
      </c>
      <c r="U136" s="58" t="s">
        <v>2598</v>
      </c>
      <c r="V136" s="58" t="s">
        <v>2461</v>
      </c>
      <c r="W136" s="65">
        <f t="shared" si="4"/>
        <v>14</v>
      </c>
      <c r="X136" s="60"/>
    </row>
    <row r="137">
      <c r="A137" s="64" t="s">
        <v>2611</v>
      </c>
      <c r="B137" s="58" t="s">
        <v>2358</v>
      </c>
      <c r="C137" s="67" t="s">
        <v>2610</v>
      </c>
      <c r="D137" s="58" t="s">
        <v>772</v>
      </c>
      <c r="E137" s="67" t="s">
        <v>2397</v>
      </c>
      <c r="F137" s="67" t="s">
        <v>2397</v>
      </c>
      <c r="G137" s="67" t="s">
        <v>2360</v>
      </c>
      <c r="H137" s="67" t="s">
        <v>2364</v>
      </c>
      <c r="I137" s="67" t="s">
        <v>2364</v>
      </c>
      <c r="J137" s="67" t="s">
        <v>2304</v>
      </c>
      <c r="K137" s="58" t="s">
        <v>220</v>
      </c>
      <c r="L137" s="67" t="s">
        <v>2369</v>
      </c>
      <c r="M137" s="67" t="s">
        <v>2554</v>
      </c>
      <c r="N137" s="67" t="s">
        <v>271</v>
      </c>
      <c r="O137" s="67" t="s">
        <v>26</v>
      </c>
      <c r="P137" s="67" t="s">
        <v>353</v>
      </c>
      <c r="Q137" s="67" t="s">
        <v>2418</v>
      </c>
      <c r="R137" s="67" t="s">
        <v>2580</v>
      </c>
      <c r="S137" s="67" t="s">
        <v>2384</v>
      </c>
      <c r="T137" s="67" t="s">
        <v>2418</v>
      </c>
      <c r="U137" s="67" t="s">
        <v>2580</v>
      </c>
      <c r="V137" s="67" t="s">
        <v>2405</v>
      </c>
      <c r="W137" s="65">
        <f t="shared" si="4"/>
        <v>6</v>
      </c>
      <c r="X137" s="67"/>
    </row>
    <row r="138">
      <c r="A138" s="64" t="s">
        <v>2612</v>
      </c>
      <c r="B138" s="58" t="s">
        <v>2358</v>
      </c>
      <c r="C138" s="67" t="s">
        <v>2610</v>
      </c>
      <c r="D138" s="58" t="s">
        <v>772</v>
      </c>
      <c r="E138" s="67" t="s">
        <v>2397</v>
      </c>
      <c r="F138" s="67" t="s">
        <v>2397</v>
      </c>
      <c r="G138" s="67" t="s">
        <v>2360</v>
      </c>
      <c r="H138" s="67" t="s">
        <v>2364</v>
      </c>
      <c r="I138" s="67" t="s">
        <v>2364</v>
      </c>
      <c r="J138" s="67" t="s">
        <v>2304</v>
      </c>
      <c r="K138" s="58" t="s">
        <v>220</v>
      </c>
      <c r="L138" s="67" t="s">
        <v>2369</v>
      </c>
      <c r="M138" s="67" t="s">
        <v>2554</v>
      </c>
      <c r="N138" s="67" t="s">
        <v>271</v>
      </c>
      <c r="O138" s="67" t="s">
        <v>26</v>
      </c>
      <c r="P138" s="67" t="s">
        <v>354</v>
      </c>
      <c r="Q138" s="67" t="s">
        <v>2418</v>
      </c>
      <c r="R138" s="67" t="s">
        <v>2467</v>
      </c>
      <c r="S138" s="67" t="s">
        <v>2455</v>
      </c>
      <c r="T138" s="67" t="s">
        <v>2418</v>
      </c>
      <c r="U138" s="67" t="s">
        <v>2467</v>
      </c>
      <c r="V138" s="67" t="s">
        <v>2380</v>
      </c>
      <c r="W138" s="65">
        <f t="shared" si="4"/>
        <v>9</v>
      </c>
      <c r="X138" s="67"/>
    </row>
    <row r="139">
      <c r="A139" s="64" t="s">
        <v>2613</v>
      </c>
      <c r="B139" s="58" t="s">
        <v>2358</v>
      </c>
      <c r="C139" s="67" t="s">
        <v>2610</v>
      </c>
      <c r="D139" s="58" t="s">
        <v>772</v>
      </c>
      <c r="E139" s="67" t="s">
        <v>2397</v>
      </c>
      <c r="F139" s="67" t="s">
        <v>2397</v>
      </c>
      <c r="G139" s="67" t="s">
        <v>2360</v>
      </c>
      <c r="H139" s="67" t="s">
        <v>2364</v>
      </c>
      <c r="I139" s="67" t="s">
        <v>2364</v>
      </c>
      <c r="J139" s="67" t="s">
        <v>2304</v>
      </c>
      <c r="K139" s="58" t="s">
        <v>220</v>
      </c>
      <c r="L139" s="67" t="s">
        <v>2369</v>
      </c>
      <c r="M139" s="67" t="s">
        <v>2554</v>
      </c>
      <c r="N139" s="67" t="s">
        <v>271</v>
      </c>
      <c r="O139" s="67" t="s">
        <v>26</v>
      </c>
      <c r="P139" s="67" t="s">
        <v>354</v>
      </c>
      <c r="Q139" s="67" t="s">
        <v>2418</v>
      </c>
      <c r="R139" s="67" t="s">
        <v>2443</v>
      </c>
      <c r="S139" s="67" t="s">
        <v>2390</v>
      </c>
      <c r="T139" s="67" t="s">
        <v>2418</v>
      </c>
      <c r="U139" s="67" t="s">
        <v>2443</v>
      </c>
      <c r="V139" s="67" t="s">
        <v>2392</v>
      </c>
      <c r="W139" s="65">
        <f t="shared" si="4"/>
        <v>19</v>
      </c>
      <c r="X139" s="67"/>
    </row>
    <row r="140">
      <c r="A140" s="64" t="s">
        <v>2614</v>
      </c>
      <c r="B140" s="58" t="s">
        <v>2358</v>
      </c>
      <c r="C140" s="67" t="s">
        <v>2610</v>
      </c>
      <c r="D140" s="58" t="s">
        <v>772</v>
      </c>
      <c r="E140" s="67" t="s">
        <v>2397</v>
      </c>
      <c r="F140" s="67" t="s">
        <v>2397</v>
      </c>
      <c r="G140" s="67" t="s">
        <v>2360</v>
      </c>
      <c r="H140" s="67" t="s">
        <v>2364</v>
      </c>
      <c r="I140" s="67" t="s">
        <v>2364</v>
      </c>
      <c r="J140" s="67" t="s">
        <v>2304</v>
      </c>
      <c r="K140" s="58" t="s">
        <v>220</v>
      </c>
      <c r="L140" s="67" t="s">
        <v>2369</v>
      </c>
      <c r="M140" s="67" t="s">
        <v>2554</v>
      </c>
      <c r="N140" s="67" t="s">
        <v>271</v>
      </c>
      <c r="O140" s="67" t="s">
        <v>26</v>
      </c>
      <c r="P140" s="67" t="s">
        <v>353</v>
      </c>
      <c r="Q140" s="67" t="s">
        <v>2418</v>
      </c>
      <c r="R140" s="67" t="s">
        <v>2443</v>
      </c>
      <c r="S140" s="67" t="s">
        <v>2440</v>
      </c>
      <c r="T140" s="67" t="s">
        <v>2418</v>
      </c>
      <c r="U140" s="67" t="s">
        <v>2443</v>
      </c>
      <c r="V140" s="67" t="s">
        <v>2447</v>
      </c>
      <c r="W140" s="65">
        <f t="shared" si="4"/>
        <v>8</v>
      </c>
      <c r="X140" s="67"/>
    </row>
    <row r="141">
      <c r="A141" s="64" t="s">
        <v>2615</v>
      </c>
      <c r="B141" s="58" t="s">
        <v>2358</v>
      </c>
      <c r="C141" s="67" t="s">
        <v>2610</v>
      </c>
      <c r="D141" s="58" t="s">
        <v>772</v>
      </c>
      <c r="E141" s="67" t="s">
        <v>2397</v>
      </c>
      <c r="F141" s="67" t="s">
        <v>2397</v>
      </c>
      <c r="G141" s="67" t="s">
        <v>2360</v>
      </c>
      <c r="H141" s="67" t="s">
        <v>2364</v>
      </c>
      <c r="I141" s="67" t="s">
        <v>2364</v>
      </c>
      <c r="J141" s="67" t="s">
        <v>2304</v>
      </c>
      <c r="K141" s="58" t="s">
        <v>220</v>
      </c>
      <c r="L141" s="67" t="s">
        <v>2369</v>
      </c>
      <c r="M141" s="67" t="s">
        <v>2554</v>
      </c>
      <c r="N141" s="67" t="s">
        <v>183</v>
      </c>
      <c r="O141" s="67" t="s">
        <v>2616</v>
      </c>
      <c r="P141" s="67" t="s">
        <v>353</v>
      </c>
      <c r="Q141" s="67" t="s">
        <v>2418</v>
      </c>
      <c r="R141" s="67" t="s">
        <v>2403</v>
      </c>
      <c r="S141" s="67" t="s">
        <v>2406</v>
      </c>
      <c r="T141" s="67" t="s">
        <v>2418</v>
      </c>
      <c r="U141" s="67" t="s">
        <v>2403</v>
      </c>
      <c r="V141" s="67" t="s">
        <v>2464</v>
      </c>
      <c r="W141" s="65">
        <f t="shared" si="4"/>
        <v>12</v>
      </c>
      <c r="X141" s="67"/>
    </row>
    <row r="142">
      <c r="A142" s="64" t="s">
        <v>2617</v>
      </c>
      <c r="B142" s="58" t="s">
        <v>2358</v>
      </c>
      <c r="C142" s="67" t="s">
        <v>2610</v>
      </c>
      <c r="D142" s="67" t="s">
        <v>772</v>
      </c>
      <c r="E142" s="67" t="s">
        <v>2397</v>
      </c>
      <c r="F142" s="67" t="s">
        <v>2397</v>
      </c>
      <c r="G142" s="67" t="s">
        <v>2360</v>
      </c>
      <c r="H142" s="67" t="s">
        <v>2364</v>
      </c>
      <c r="I142" s="67" t="s">
        <v>2364</v>
      </c>
      <c r="J142" s="67" t="s">
        <v>2304</v>
      </c>
      <c r="K142" s="58" t="s">
        <v>220</v>
      </c>
      <c r="L142" s="67" t="s">
        <v>2369</v>
      </c>
      <c r="M142" s="67" t="s">
        <v>2554</v>
      </c>
      <c r="N142" s="67" t="s">
        <v>271</v>
      </c>
      <c r="O142" s="67" t="s">
        <v>26</v>
      </c>
      <c r="P142" s="67" t="s">
        <v>353</v>
      </c>
      <c r="Q142" s="67" t="s">
        <v>2418</v>
      </c>
      <c r="R142" s="67" t="s">
        <v>2362</v>
      </c>
      <c r="S142" s="67" t="s">
        <v>2414</v>
      </c>
      <c r="T142" s="67" t="s">
        <v>2418</v>
      </c>
      <c r="U142" s="67" t="s">
        <v>2362</v>
      </c>
      <c r="V142" s="67" t="s">
        <v>2428</v>
      </c>
      <c r="W142" s="65">
        <f t="shared" si="4"/>
        <v>7</v>
      </c>
      <c r="X142" s="67"/>
    </row>
    <row r="143">
      <c r="A143" s="64" t="s">
        <v>2618</v>
      </c>
      <c r="B143" s="58" t="s">
        <v>2358</v>
      </c>
      <c r="C143" s="67" t="s">
        <v>2610</v>
      </c>
      <c r="D143" s="67" t="s">
        <v>772</v>
      </c>
      <c r="E143" s="67" t="s">
        <v>2397</v>
      </c>
      <c r="F143" s="67" t="s">
        <v>2397</v>
      </c>
      <c r="G143" s="67" t="s">
        <v>2360</v>
      </c>
      <c r="H143" s="67" t="s">
        <v>2364</v>
      </c>
      <c r="I143" s="67" t="s">
        <v>2364</v>
      </c>
      <c r="J143" s="67" t="s">
        <v>2304</v>
      </c>
      <c r="K143" s="58" t="s">
        <v>220</v>
      </c>
      <c r="L143" s="67" t="s">
        <v>2369</v>
      </c>
      <c r="M143" s="67" t="s">
        <v>2554</v>
      </c>
      <c r="N143" s="67" t="s">
        <v>1105</v>
      </c>
      <c r="O143" s="67" t="s">
        <v>183</v>
      </c>
      <c r="P143" s="67" t="s">
        <v>354</v>
      </c>
      <c r="Q143" s="67" t="s">
        <v>2418</v>
      </c>
      <c r="R143" s="67" t="s">
        <v>2432</v>
      </c>
      <c r="S143" s="67" t="s">
        <v>2418</v>
      </c>
      <c r="T143" s="67" t="s">
        <v>2418</v>
      </c>
      <c r="U143" s="67" t="s">
        <v>2432</v>
      </c>
      <c r="V143" s="67" t="s">
        <v>2362</v>
      </c>
      <c r="W143" s="65">
        <f t="shared" si="4"/>
        <v>5</v>
      </c>
      <c r="X143" s="67"/>
    </row>
    <row r="144">
      <c r="A144" s="64" t="s">
        <v>2619</v>
      </c>
      <c r="B144" s="58" t="s">
        <v>2358</v>
      </c>
      <c r="C144" s="67" t="s">
        <v>2610</v>
      </c>
      <c r="D144" s="67" t="s">
        <v>772</v>
      </c>
      <c r="E144" s="67" t="s">
        <v>2397</v>
      </c>
      <c r="F144" s="67" t="s">
        <v>2397</v>
      </c>
      <c r="G144" s="67" t="s">
        <v>2360</v>
      </c>
      <c r="H144" s="67" t="s">
        <v>2364</v>
      </c>
      <c r="I144" s="67" t="s">
        <v>2364</v>
      </c>
      <c r="J144" s="67" t="s">
        <v>2304</v>
      </c>
      <c r="K144" s="58" t="s">
        <v>220</v>
      </c>
      <c r="L144" s="67" t="s">
        <v>2369</v>
      </c>
      <c r="M144" s="67" t="s">
        <v>2554</v>
      </c>
      <c r="N144" s="67" t="s">
        <v>26</v>
      </c>
      <c r="O144" s="67" t="s">
        <v>183</v>
      </c>
      <c r="P144" s="67" t="s">
        <v>354</v>
      </c>
      <c r="Q144" s="67" t="s">
        <v>2418</v>
      </c>
      <c r="R144" s="67" t="s">
        <v>2394</v>
      </c>
      <c r="S144" s="67" t="s">
        <v>2469</v>
      </c>
      <c r="T144" s="67" t="s">
        <v>2418</v>
      </c>
      <c r="U144" s="67" t="s">
        <v>2437</v>
      </c>
      <c r="V144" s="67" t="s">
        <v>2364</v>
      </c>
      <c r="W144" s="65">
        <f t="shared" si="4"/>
        <v>9</v>
      </c>
      <c r="X144" s="67"/>
    </row>
    <row r="145">
      <c r="A145" s="64" t="s">
        <v>2620</v>
      </c>
      <c r="B145" s="58" t="s">
        <v>2358</v>
      </c>
      <c r="C145" s="67" t="s">
        <v>2610</v>
      </c>
      <c r="D145" s="67" t="s">
        <v>772</v>
      </c>
      <c r="E145" s="67" t="s">
        <v>2397</v>
      </c>
      <c r="F145" s="67" t="s">
        <v>2397</v>
      </c>
      <c r="G145" s="67" t="s">
        <v>2360</v>
      </c>
      <c r="H145" s="67" t="s">
        <v>2364</v>
      </c>
      <c r="I145" s="67" t="s">
        <v>2364</v>
      </c>
      <c r="J145" s="67" t="s">
        <v>2304</v>
      </c>
      <c r="K145" s="58" t="s">
        <v>220</v>
      </c>
      <c r="L145" s="67" t="s">
        <v>2369</v>
      </c>
      <c r="M145" s="67" t="s">
        <v>2554</v>
      </c>
      <c r="N145" s="67" t="s">
        <v>26</v>
      </c>
      <c r="O145" s="67" t="s">
        <v>183</v>
      </c>
      <c r="P145" s="67" t="s">
        <v>353</v>
      </c>
      <c r="Q145" s="67" t="s">
        <v>2418</v>
      </c>
      <c r="R145" s="67" t="s">
        <v>2465</v>
      </c>
      <c r="S145" s="67" t="s">
        <v>2450</v>
      </c>
      <c r="T145" s="67" t="s">
        <v>2418</v>
      </c>
      <c r="U145" s="67" t="s">
        <v>2465</v>
      </c>
      <c r="V145" s="67" t="s">
        <v>2459</v>
      </c>
      <c r="W145" s="65">
        <f t="shared" si="4"/>
        <v>5</v>
      </c>
      <c r="X145" s="67"/>
    </row>
    <row r="146">
      <c r="A146" s="64" t="s">
        <v>2621</v>
      </c>
      <c r="B146" s="58" t="s">
        <v>2358</v>
      </c>
      <c r="C146" s="67" t="s">
        <v>2622</v>
      </c>
      <c r="D146" s="67" t="s">
        <v>772</v>
      </c>
      <c r="E146" s="67" t="s">
        <v>2398</v>
      </c>
      <c r="F146" s="67" t="s">
        <v>2398</v>
      </c>
      <c r="G146" s="67" t="s">
        <v>2360</v>
      </c>
      <c r="H146" s="67" t="s">
        <v>2364</v>
      </c>
      <c r="I146" s="67" t="s">
        <v>2364</v>
      </c>
      <c r="J146" s="67" t="s">
        <v>2304</v>
      </c>
      <c r="K146" s="58" t="s">
        <v>220</v>
      </c>
      <c r="L146" s="67" t="s">
        <v>2369</v>
      </c>
      <c r="M146" s="67" t="s">
        <v>2560</v>
      </c>
      <c r="N146" s="67" t="s">
        <v>186</v>
      </c>
      <c r="O146" s="67" t="s">
        <v>35</v>
      </c>
      <c r="P146" s="67" t="s">
        <v>353</v>
      </c>
      <c r="Q146" s="67" t="s">
        <v>2418</v>
      </c>
      <c r="R146" s="67" t="s">
        <v>2460</v>
      </c>
      <c r="S146" s="67" t="s">
        <v>2445</v>
      </c>
      <c r="T146" s="67" t="s">
        <v>2418</v>
      </c>
      <c r="U146" s="67" t="s">
        <v>2460</v>
      </c>
      <c r="V146" s="67" t="s">
        <v>2455</v>
      </c>
      <c r="W146" s="65">
        <f t="shared" si="4"/>
        <v>5</v>
      </c>
      <c r="X146" s="67"/>
    </row>
    <row r="147">
      <c r="A147" s="64" t="s">
        <v>2623</v>
      </c>
      <c r="B147" s="58" t="s">
        <v>2358</v>
      </c>
      <c r="C147" s="67" t="s">
        <v>2622</v>
      </c>
      <c r="D147" s="67" t="s">
        <v>772</v>
      </c>
      <c r="E147" s="67" t="s">
        <v>2398</v>
      </c>
      <c r="F147" s="67" t="s">
        <v>2398</v>
      </c>
      <c r="G147" s="67" t="s">
        <v>2360</v>
      </c>
      <c r="H147" s="67" t="s">
        <v>2364</v>
      </c>
      <c r="I147" s="67" t="s">
        <v>2364</v>
      </c>
      <c r="J147" s="67" t="s">
        <v>2304</v>
      </c>
      <c r="K147" s="58" t="s">
        <v>220</v>
      </c>
      <c r="L147" s="67" t="s">
        <v>2369</v>
      </c>
      <c r="M147" s="67" t="s">
        <v>2560</v>
      </c>
      <c r="N147" s="67" t="s">
        <v>186</v>
      </c>
      <c r="O147" s="67" t="s">
        <v>35</v>
      </c>
      <c r="P147" s="67" t="s">
        <v>353</v>
      </c>
      <c r="Q147" s="67" t="s">
        <v>2418</v>
      </c>
      <c r="R147" s="67" t="s">
        <v>2414</v>
      </c>
      <c r="S147" s="67" t="s">
        <v>2439</v>
      </c>
      <c r="T147" s="67" t="s">
        <v>2418</v>
      </c>
      <c r="U147" s="67" t="s">
        <v>2414</v>
      </c>
      <c r="V147" s="67" t="s">
        <v>2434</v>
      </c>
      <c r="W147" s="65">
        <f t="shared" si="4"/>
        <v>5</v>
      </c>
      <c r="X147" s="67"/>
    </row>
    <row r="148">
      <c r="A148" s="64" t="s">
        <v>2624</v>
      </c>
      <c r="B148" s="58" t="s">
        <v>2358</v>
      </c>
      <c r="C148" s="67" t="s">
        <v>2622</v>
      </c>
      <c r="D148" s="67" t="s">
        <v>772</v>
      </c>
      <c r="E148" s="67" t="s">
        <v>2398</v>
      </c>
      <c r="F148" s="67" t="s">
        <v>2398</v>
      </c>
      <c r="G148" s="67" t="s">
        <v>2360</v>
      </c>
      <c r="H148" s="67" t="s">
        <v>2364</v>
      </c>
      <c r="I148" s="67" t="s">
        <v>2364</v>
      </c>
      <c r="J148" s="67" t="s">
        <v>2304</v>
      </c>
      <c r="K148" s="58" t="s">
        <v>220</v>
      </c>
      <c r="L148" s="67" t="s">
        <v>2369</v>
      </c>
      <c r="M148" s="67" t="s">
        <v>2560</v>
      </c>
      <c r="N148" s="67" t="s">
        <v>35</v>
      </c>
      <c r="O148" s="67" t="s">
        <v>186</v>
      </c>
      <c r="P148" s="67" t="s">
        <v>354</v>
      </c>
      <c r="Q148" s="67" t="s">
        <v>2418</v>
      </c>
      <c r="R148" s="67" t="s">
        <v>2362</v>
      </c>
      <c r="S148" s="67" t="s">
        <v>2384</v>
      </c>
      <c r="T148" s="67" t="s">
        <v>2418</v>
      </c>
      <c r="U148" s="67" t="s">
        <v>2362</v>
      </c>
      <c r="V148" s="67" t="s">
        <v>2458</v>
      </c>
      <c r="W148" s="65">
        <f t="shared" si="4"/>
        <v>21</v>
      </c>
      <c r="X148" s="67"/>
    </row>
    <row r="149">
      <c r="A149" s="64" t="s">
        <v>2625</v>
      </c>
      <c r="B149" s="58" t="s">
        <v>2358</v>
      </c>
      <c r="C149" s="67" t="s">
        <v>2622</v>
      </c>
      <c r="D149" s="67" t="s">
        <v>772</v>
      </c>
      <c r="E149" s="67" t="s">
        <v>2398</v>
      </c>
      <c r="F149" s="67" t="s">
        <v>2398</v>
      </c>
      <c r="G149" s="67" t="s">
        <v>2360</v>
      </c>
      <c r="H149" s="67" t="s">
        <v>2364</v>
      </c>
      <c r="I149" s="67" t="s">
        <v>2364</v>
      </c>
      <c r="J149" s="67" t="s">
        <v>2304</v>
      </c>
      <c r="K149" s="58" t="s">
        <v>220</v>
      </c>
      <c r="L149" s="67" t="s">
        <v>2369</v>
      </c>
      <c r="M149" s="67" t="s">
        <v>2560</v>
      </c>
      <c r="N149" s="67" t="s">
        <v>186</v>
      </c>
      <c r="O149" s="67" t="s">
        <v>35</v>
      </c>
      <c r="P149" s="67" t="s">
        <v>354</v>
      </c>
      <c r="Q149" s="67" t="s">
        <v>2418</v>
      </c>
      <c r="R149" s="67" t="s">
        <v>2432</v>
      </c>
      <c r="S149" s="67" t="s">
        <v>2397</v>
      </c>
      <c r="T149" s="67" t="s">
        <v>2418</v>
      </c>
      <c r="U149" s="67" t="s">
        <v>2432</v>
      </c>
      <c r="V149" s="67" t="s">
        <v>2362</v>
      </c>
      <c r="W149" s="65">
        <f t="shared" si="4"/>
        <v>16</v>
      </c>
      <c r="X149" s="67"/>
    </row>
    <row r="150">
      <c r="A150" s="64" t="s">
        <v>2626</v>
      </c>
      <c r="B150" s="58" t="s">
        <v>2358</v>
      </c>
      <c r="C150" s="67" t="s">
        <v>2627</v>
      </c>
      <c r="D150" s="67" t="s">
        <v>772</v>
      </c>
      <c r="E150" s="67" t="s">
        <v>2383</v>
      </c>
      <c r="F150" s="67" t="s">
        <v>2383</v>
      </c>
      <c r="G150" s="67" t="s">
        <v>2360</v>
      </c>
      <c r="H150" s="67" t="s">
        <v>2364</v>
      </c>
      <c r="I150" s="67" t="s">
        <v>2364</v>
      </c>
      <c r="J150" s="67" t="s">
        <v>2304</v>
      </c>
      <c r="K150" s="58" t="s">
        <v>220</v>
      </c>
      <c r="L150" s="67" t="s">
        <v>2369</v>
      </c>
      <c r="M150" s="67" t="s">
        <v>2563</v>
      </c>
      <c r="N150" s="67"/>
      <c r="O150" s="67"/>
      <c r="P150" s="67"/>
      <c r="Q150" s="67"/>
      <c r="R150" s="67"/>
      <c r="S150" s="67"/>
      <c r="T150" s="67"/>
      <c r="U150" s="67"/>
      <c r="V150" s="67"/>
      <c r="W150" s="65">
        <f t="shared" si="4"/>
        <v>0</v>
      </c>
      <c r="X150" s="67"/>
    </row>
    <row r="151">
      <c r="A151" s="64" t="s">
        <v>2628</v>
      </c>
      <c r="B151" s="58" t="s">
        <v>2358</v>
      </c>
      <c r="C151" s="67" t="s">
        <v>2629</v>
      </c>
      <c r="D151" s="67" t="s">
        <v>772</v>
      </c>
      <c r="E151" s="67" t="s">
        <v>2403</v>
      </c>
      <c r="F151" s="67" t="s">
        <v>2403</v>
      </c>
      <c r="G151" s="67" t="s">
        <v>2360</v>
      </c>
      <c r="H151" s="67" t="s">
        <v>2364</v>
      </c>
      <c r="I151" s="67" t="s">
        <v>2364</v>
      </c>
      <c r="J151" s="67" t="s">
        <v>2304</v>
      </c>
      <c r="K151" s="58" t="s">
        <v>220</v>
      </c>
      <c r="L151" s="67" t="s">
        <v>2369</v>
      </c>
      <c r="M151" s="67" t="s">
        <v>2566</v>
      </c>
      <c r="N151" s="67" t="s">
        <v>197</v>
      </c>
      <c r="O151" s="67" t="s">
        <v>118</v>
      </c>
      <c r="P151" s="67" t="s">
        <v>354</v>
      </c>
      <c r="Q151" s="67" t="s">
        <v>2418</v>
      </c>
      <c r="R151" s="67" t="s">
        <v>2598</v>
      </c>
      <c r="S151" s="67" t="s">
        <v>2407</v>
      </c>
      <c r="T151" s="67" t="s">
        <v>2418</v>
      </c>
      <c r="U151" s="67" t="s">
        <v>2598</v>
      </c>
      <c r="V151" s="67" t="s">
        <v>2439</v>
      </c>
      <c r="W151" s="65">
        <f t="shared" si="4"/>
        <v>20</v>
      </c>
      <c r="X151" s="67"/>
    </row>
    <row r="152">
      <c r="A152" s="64" t="s">
        <v>2630</v>
      </c>
      <c r="B152" s="58" t="s">
        <v>2358</v>
      </c>
      <c r="C152" s="67" t="s">
        <v>2629</v>
      </c>
      <c r="D152" s="67" t="s">
        <v>772</v>
      </c>
      <c r="E152" s="67" t="s">
        <v>2403</v>
      </c>
      <c r="F152" s="67" t="s">
        <v>2403</v>
      </c>
      <c r="G152" s="67" t="s">
        <v>2360</v>
      </c>
      <c r="H152" s="67" t="s">
        <v>2364</v>
      </c>
      <c r="I152" s="67" t="s">
        <v>2364</v>
      </c>
      <c r="J152" s="67" t="s">
        <v>2304</v>
      </c>
      <c r="K152" s="58" t="s">
        <v>220</v>
      </c>
      <c r="L152" s="67" t="s">
        <v>2369</v>
      </c>
      <c r="M152" s="67" t="s">
        <v>2566</v>
      </c>
      <c r="N152" s="67" t="s">
        <v>197</v>
      </c>
      <c r="O152" s="67" t="s">
        <v>46</v>
      </c>
      <c r="P152" s="67" t="s">
        <v>353</v>
      </c>
      <c r="Q152" s="67" t="s">
        <v>2418</v>
      </c>
      <c r="R152" s="67" t="s">
        <v>2580</v>
      </c>
      <c r="S152" s="67" t="s">
        <v>2380</v>
      </c>
      <c r="T152" s="67" t="s">
        <v>2418</v>
      </c>
      <c r="U152" s="67" t="s">
        <v>2467</v>
      </c>
      <c r="V152" s="67" t="s">
        <v>2366</v>
      </c>
      <c r="W152" s="65">
        <f t="shared" si="4"/>
        <v>6</v>
      </c>
      <c r="X152" s="67"/>
    </row>
    <row r="153">
      <c r="A153" s="64" t="s">
        <v>2631</v>
      </c>
      <c r="B153" s="58" t="s">
        <v>2358</v>
      </c>
      <c r="C153" s="67" t="s">
        <v>2629</v>
      </c>
      <c r="D153" s="67" t="s">
        <v>772</v>
      </c>
      <c r="E153" s="67" t="s">
        <v>2403</v>
      </c>
      <c r="F153" s="67" t="s">
        <v>2403</v>
      </c>
      <c r="G153" s="67" t="s">
        <v>2360</v>
      </c>
      <c r="H153" s="67" t="s">
        <v>2364</v>
      </c>
      <c r="I153" s="67" t="s">
        <v>2364</v>
      </c>
      <c r="J153" s="67" t="s">
        <v>2304</v>
      </c>
      <c r="K153" s="58" t="s">
        <v>220</v>
      </c>
      <c r="L153" s="67" t="s">
        <v>2369</v>
      </c>
      <c r="M153" s="67" t="s">
        <v>2566</v>
      </c>
      <c r="N153" s="67" t="s">
        <v>46</v>
      </c>
      <c r="O153" s="67" t="s">
        <v>197</v>
      </c>
      <c r="P153" s="67" t="s">
        <v>353</v>
      </c>
      <c r="Q153" s="67" t="s">
        <v>2418</v>
      </c>
      <c r="R153" s="67" t="s">
        <v>2459</v>
      </c>
      <c r="S153" s="67" t="s">
        <v>2460</v>
      </c>
      <c r="T153" s="67" t="s">
        <v>2418</v>
      </c>
      <c r="U153" s="67" t="s">
        <v>2459</v>
      </c>
      <c r="V153" s="67" t="s">
        <v>2365</v>
      </c>
      <c r="W153" s="65">
        <f t="shared" si="4"/>
        <v>16</v>
      </c>
      <c r="X153" s="67"/>
    </row>
    <row r="154">
      <c r="A154" s="64" t="s">
        <v>2632</v>
      </c>
      <c r="B154" s="58"/>
      <c r="C154" s="67"/>
      <c r="D154" s="67"/>
      <c r="E154" s="67"/>
      <c r="F154" s="67"/>
      <c r="G154" s="67"/>
      <c r="H154" s="67"/>
      <c r="I154" s="67"/>
      <c r="J154" s="67"/>
      <c r="K154" s="67"/>
      <c r="L154" s="67"/>
      <c r="M154" s="67"/>
      <c r="N154" s="67"/>
      <c r="O154" s="67"/>
      <c r="P154" s="67"/>
      <c r="Q154" s="67"/>
      <c r="R154" s="67"/>
      <c r="S154" s="67"/>
      <c r="T154" s="67"/>
      <c r="U154" s="67"/>
      <c r="V154" s="67"/>
      <c r="W154" s="65">
        <f t="shared" si="4"/>
        <v>0</v>
      </c>
      <c r="X154" s="67"/>
    </row>
    <row r="155">
      <c r="A155" s="64" t="s">
        <v>2633</v>
      </c>
      <c r="B155" s="58" t="s">
        <v>2358</v>
      </c>
      <c r="C155" s="67" t="s">
        <v>2634</v>
      </c>
      <c r="D155" s="67" t="s">
        <v>2635</v>
      </c>
      <c r="E155" s="67" t="s">
        <v>2379</v>
      </c>
      <c r="F155" s="67" t="s">
        <v>2379</v>
      </c>
      <c r="G155" s="67" t="s">
        <v>2360</v>
      </c>
      <c r="H155" s="67" t="s">
        <v>2373</v>
      </c>
      <c r="I155" s="67" t="s">
        <v>2373</v>
      </c>
      <c r="J155" s="67" t="s">
        <v>2636</v>
      </c>
      <c r="K155" s="67" t="s">
        <v>220</v>
      </c>
      <c r="L155" s="67" t="s">
        <v>2369</v>
      </c>
      <c r="M155" s="67" t="s">
        <v>2545</v>
      </c>
      <c r="N155" s="67" t="s">
        <v>92</v>
      </c>
      <c r="O155" s="67" t="s">
        <v>252</v>
      </c>
      <c r="P155" s="67" t="s">
        <v>354</v>
      </c>
      <c r="Q155" s="67" t="s">
        <v>2414</v>
      </c>
      <c r="R155" s="67" t="s">
        <v>2469</v>
      </c>
      <c r="S155" s="67" t="s">
        <v>2380</v>
      </c>
      <c r="T155" s="67" t="s">
        <v>2414</v>
      </c>
      <c r="U155" s="67" t="s">
        <v>2471</v>
      </c>
      <c r="V155" s="67" t="s">
        <v>2399</v>
      </c>
      <c r="W155" s="65">
        <f t="shared" si="4"/>
        <v>29</v>
      </c>
      <c r="X155" s="67" t="s">
        <v>2637</v>
      </c>
    </row>
    <row r="156">
      <c r="A156" s="64" t="s">
        <v>2638</v>
      </c>
      <c r="B156" s="58" t="s">
        <v>2358</v>
      </c>
      <c r="C156" s="67" t="s">
        <v>2634</v>
      </c>
      <c r="D156" s="67" t="s">
        <v>2635</v>
      </c>
      <c r="E156" s="67" t="s">
        <v>2379</v>
      </c>
      <c r="F156" s="67" t="s">
        <v>2379</v>
      </c>
      <c r="G156" s="67" t="s">
        <v>2360</v>
      </c>
      <c r="H156" s="67" t="s">
        <v>2373</v>
      </c>
      <c r="I156" s="67" t="s">
        <v>2373</v>
      </c>
      <c r="J156" s="67" t="s">
        <v>2636</v>
      </c>
      <c r="K156" s="67" t="s">
        <v>220</v>
      </c>
      <c r="L156" s="67" t="s">
        <v>2369</v>
      </c>
      <c r="M156" s="67" t="s">
        <v>2545</v>
      </c>
      <c r="N156" s="67" t="s">
        <v>92</v>
      </c>
      <c r="O156" s="67" t="s">
        <v>252</v>
      </c>
      <c r="P156" s="67" t="s">
        <v>353</v>
      </c>
      <c r="Q156" s="67" t="s">
        <v>2414</v>
      </c>
      <c r="R156" s="67" t="s">
        <v>2471</v>
      </c>
      <c r="S156" s="67" t="s">
        <v>2399</v>
      </c>
      <c r="T156" s="67" t="s">
        <v>2414</v>
      </c>
      <c r="U156" s="67" t="s">
        <v>2471</v>
      </c>
      <c r="V156" s="67" t="s">
        <v>2434</v>
      </c>
      <c r="W156" s="65">
        <f t="shared" si="4"/>
        <v>14</v>
      </c>
      <c r="X156" s="67" t="s">
        <v>2639</v>
      </c>
    </row>
    <row r="157">
      <c r="A157" s="64" t="s">
        <v>2640</v>
      </c>
      <c r="B157" s="58" t="s">
        <v>2358</v>
      </c>
      <c r="C157" s="68" t="s">
        <v>2641</v>
      </c>
      <c r="D157" s="68" t="s">
        <v>2635</v>
      </c>
      <c r="E157" s="68" t="s">
        <v>2397</v>
      </c>
      <c r="F157" s="68" t="s">
        <v>2397</v>
      </c>
      <c r="G157" s="68" t="s">
        <v>2360</v>
      </c>
      <c r="H157" s="68" t="s">
        <v>2373</v>
      </c>
      <c r="I157" s="68" t="s">
        <v>2373</v>
      </c>
      <c r="J157" s="68" t="s">
        <v>2636</v>
      </c>
      <c r="K157" s="68" t="s">
        <v>220</v>
      </c>
      <c r="L157" s="68" t="s">
        <v>2369</v>
      </c>
      <c r="M157" s="68" t="s">
        <v>2554</v>
      </c>
      <c r="N157" s="68" t="s">
        <v>271</v>
      </c>
      <c r="O157" s="68" t="s">
        <v>183</v>
      </c>
      <c r="P157" s="68" t="s">
        <v>354</v>
      </c>
      <c r="Q157" s="68" t="s">
        <v>2414</v>
      </c>
      <c r="R157" s="68" t="s">
        <v>2492</v>
      </c>
      <c r="S157" s="68" t="s">
        <v>2386</v>
      </c>
      <c r="T157" s="68" t="s">
        <v>2414</v>
      </c>
      <c r="U157" s="68" t="s">
        <v>2492</v>
      </c>
      <c r="V157" s="68" t="s">
        <v>2381</v>
      </c>
      <c r="W157" s="65">
        <f t="shared" si="4"/>
        <v>3</v>
      </c>
      <c r="X157" s="68" t="s">
        <v>2642</v>
      </c>
    </row>
    <row r="158">
      <c r="A158" s="64" t="s">
        <v>2643</v>
      </c>
      <c r="B158" s="58" t="s">
        <v>2358</v>
      </c>
      <c r="C158" s="68" t="s">
        <v>2641</v>
      </c>
      <c r="D158" s="68" t="s">
        <v>2635</v>
      </c>
      <c r="E158" s="68" t="s">
        <v>2397</v>
      </c>
      <c r="F158" s="68" t="s">
        <v>2397</v>
      </c>
      <c r="G158" s="68" t="s">
        <v>2360</v>
      </c>
      <c r="H158" s="68" t="s">
        <v>2373</v>
      </c>
      <c r="I158" s="68" t="s">
        <v>2373</v>
      </c>
      <c r="J158" s="69" t="s">
        <v>2636</v>
      </c>
      <c r="K158" s="68" t="s">
        <v>220</v>
      </c>
      <c r="L158" s="68" t="s">
        <v>2369</v>
      </c>
      <c r="M158" s="68" t="s">
        <v>2554</v>
      </c>
      <c r="N158" s="68" t="s">
        <v>271</v>
      </c>
      <c r="O158" s="68" t="s">
        <v>26</v>
      </c>
      <c r="P158" s="68" t="s">
        <v>353</v>
      </c>
      <c r="Q158" s="68" t="s">
        <v>2414</v>
      </c>
      <c r="R158" s="68" t="s">
        <v>2471</v>
      </c>
      <c r="S158" s="68" t="s">
        <v>2471</v>
      </c>
      <c r="T158" s="68" t="s">
        <v>2414</v>
      </c>
      <c r="U158" s="68" t="s">
        <v>2388</v>
      </c>
      <c r="V158" s="68" t="s">
        <v>2392</v>
      </c>
      <c r="W158" s="65">
        <f t="shared" si="4"/>
        <v>35</v>
      </c>
      <c r="X158" s="68" t="s">
        <v>2644</v>
      </c>
    </row>
    <row r="159">
      <c r="A159" s="64" t="s">
        <v>2645</v>
      </c>
      <c r="B159" s="58" t="s">
        <v>2358</v>
      </c>
      <c r="C159" s="68" t="s">
        <v>2641</v>
      </c>
      <c r="D159" s="68" t="s">
        <v>2635</v>
      </c>
      <c r="E159" s="68" t="s">
        <v>2397</v>
      </c>
      <c r="F159" s="68" t="s">
        <v>2397</v>
      </c>
      <c r="G159" s="68" t="s">
        <v>2360</v>
      </c>
      <c r="H159" s="68" t="s">
        <v>2373</v>
      </c>
      <c r="I159" s="68" t="s">
        <v>2373</v>
      </c>
      <c r="J159" s="69" t="s">
        <v>2636</v>
      </c>
      <c r="K159" s="68" t="s">
        <v>220</v>
      </c>
      <c r="L159" s="68" t="s">
        <v>2369</v>
      </c>
      <c r="M159" s="68" t="s">
        <v>2554</v>
      </c>
      <c r="N159" s="68" t="s">
        <v>183</v>
      </c>
      <c r="O159" s="68" t="s">
        <v>2646</v>
      </c>
      <c r="P159" s="68" t="s">
        <v>353</v>
      </c>
      <c r="Q159" s="68" t="s">
        <v>2414</v>
      </c>
      <c r="R159" s="68" t="s">
        <v>2413</v>
      </c>
      <c r="S159" s="68" t="s">
        <v>2444</v>
      </c>
      <c r="T159" s="68" t="s">
        <v>2414</v>
      </c>
      <c r="U159" s="68" t="s">
        <v>2380</v>
      </c>
      <c r="V159" s="68" t="s">
        <v>2439</v>
      </c>
      <c r="W159" s="65">
        <f t="shared" si="4"/>
        <v>37</v>
      </c>
      <c r="X159" s="68" t="s">
        <v>2647</v>
      </c>
    </row>
    <row r="160">
      <c r="A160" s="64" t="s">
        <v>2648</v>
      </c>
      <c r="B160" s="58" t="s">
        <v>2358</v>
      </c>
      <c r="C160" s="70" t="s">
        <v>2649</v>
      </c>
      <c r="D160" s="70" t="s">
        <v>2635</v>
      </c>
      <c r="E160" s="68" t="s">
        <v>2403</v>
      </c>
      <c r="F160" s="68" t="s">
        <v>2403</v>
      </c>
      <c r="G160" s="68" t="s">
        <v>2360</v>
      </c>
      <c r="H160" s="68" t="s">
        <v>2373</v>
      </c>
      <c r="I160" s="68" t="s">
        <v>2373</v>
      </c>
      <c r="J160" s="69" t="s">
        <v>2636</v>
      </c>
      <c r="K160" s="68" t="s">
        <v>220</v>
      </c>
      <c r="L160" s="68" t="s">
        <v>2369</v>
      </c>
      <c r="M160" s="68" t="s">
        <v>2566</v>
      </c>
      <c r="N160" s="68" t="s">
        <v>46</v>
      </c>
      <c r="O160" s="68" t="s">
        <v>197</v>
      </c>
      <c r="P160" s="68" t="s">
        <v>354</v>
      </c>
      <c r="Q160" s="68" t="s">
        <v>2414</v>
      </c>
      <c r="R160" s="68" t="s">
        <v>2458</v>
      </c>
      <c r="S160" s="68" t="s">
        <v>2418</v>
      </c>
      <c r="T160" s="68" t="s">
        <v>2414</v>
      </c>
      <c r="U160" s="68" t="s">
        <v>2458</v>
      </c>
      <c r="V160" s="68" t="s">
        <v>2394</v>
      </c>
      <c r="W160" s="65">
        <f t="shared" si="4"/>
        <v>10</v>
      </c>
      <c r="X160" s="70" t="s">
        <v>2642</v>
      </c>
    </row>
    <row r="161">
      <c r="A161" s="64" t="s">
        <v>2650</v>
      </c>
      <c r="B161" s="58" t="s">
        <v>2358</v>
      </c>
      <c r="C161" s="70" t="s">
        <v>2649</v>
      </c>
      <c r="D161" s="70" t="s">
        <v>2635</v>
      </c>
      <c r="E161" s="68" t="s">
        <v>2403</v>
      </c>
      <c r="F161" s="68" t="s">
        <v>2403</v>
      </c>
      <c r="G161" s="68" t="s">
        <v>2360</v>
      </c>
      <c r="H161" s="68" t="s">
        <v>2373</v>
      </c>
      <c r="I161" s="68" t="s">
        <v>2373</v>
      </c>
      <c r="J161" s="69" t="s">
        <v>2636</v>
      </c>
      <c r="K161" s="68" t="s">
        <v>220</v>
      </c>
      <c r="L161" s="68" t="s">
        <v>2369</v>
      </c>
      <c r="M161" s="68" t="s">
        <v>2566</v>
      </c>
      <c r="N161" s="68" t="s">
        <v>197</v>
      </c>
      <c r="O161" s="68" t="s">
        <v>46</v>
      </c>
      <c r="P161" s="68" t="s">
        <v>354</v>
      </c>
      <c r="Q161" s="68" t="s">
        <v>2414</v>
      </c>
      <c r="R161" s="68" t="s">
        <v>2471</v>
      </c>
      <c r="S161" s="68" t="s">
        <v>2411</v>
      </c>
      <c r="T161" s="68" t="s">
        <v>2414</v>
      </c>
      <c r="U161" s="68" t="s">
        <v>2388</v>
      </c>
      <c r="V161" s="68" t="s">
        <v>2373</v>
      </c>
      <c r="W161" s="65">
        <f t="shared" si="4"/>
        <v>44</v>
      </c>
      <c r="X161" s="70" t="s">
        <v>2642</v>
      </c>
    </row>
    <row r="162">
      <c r="A162" s="64" t="s">
        <v>2651</v>
      </c>
      <c r="B162" s="58" t="s">
        <v>2358</v>
      </c>
      <c r="C162" s="70" t="s">
        <v>2649</v>
      </c>
      <c r="D162" s="70" t="s">
        <v>2635</v>
      </c>
      <c r="E162" s="68" t="s">
        <v>2403</v>
      </c>
      <c r="F162" s="68" t="s">
        <v>2403</v>
      </c>
      <c r="G162" s="68" t="s">
        <v>2360</v>
      </c>
      <c r="H162" s="68" t="s">
        <v>2373</v>
      </c>
      <c r="I162" s="68" t="s">
        <v>2373</v>
      </c>
      <c r="J162" s="69" t="s">
        <v>2636</v>
      </c>
      <c r="K162" s="68" t="s">
        <v>220</v>
      </c>
      <c r="L162" s="68" t="s">
        <v>2369</v>
      </c>
      <c r="M162" s="68" t="s">
        <v>2566</v>
      </c>
      <c r="N162" s="68" t="s">
        <v>197</v>
      </c>
      <c r="O162" s="68" t="s">
        <v>46</v>
      </c>
      <c r="P162" s="68" t="s">
        <v>354</v>
      </c>
      <c r="Q162" s="68" t="s">
        <v>2414</v>
      </c>
      <c r="R162" s="68" t="s">
        <v>2388</v>
      </c>
      <c r="S162" s="68" t="s">
        <v>2434</v>
      </c>
      <c r="T162" s="68" t="s">
        <v>2414</v>
      </c>
      <c r="U162" s="68" t="s">
        <v>2413</v>
      </c>
      <c r="V162" s="68" t="s">
        <v>2407</v>
      </c>
      <c r="W162" s="65">
        <f t="shared" si="4"/>
        <v>35</v>
      </c>
      <c r="X162" s="70" t="s">
        <v>2642</v>
      </c>
    </row>
    <row r="163">
      <c r="A163" s="64" t="s">
        <v>2652</v>
      </c>
      <c r="B163" s="58" t="s">
        <v>2358</v>
      </c>
      <c r="C163" s="70" t="s">
        <v>2649</v>
      </c>
      <c r="D163" s="70" t="s">
        <v>2635</v>
      </c>
      <c r="E163" s="69" t="s">
        <v>2403</v>
      </c>
      <c r="F163" s="69" t="s">
        <v>2403</v>
      </c>
      <c r="G163" s="69" t="s">
        <v>2360</v>
      </c>
      <c r="H163" s="69" t="s">
        <v>2373</v>
      </c>
      <c r="I163" s="69" t="s">
        <v>2373</v>
      </c>
      <c r="J163" s="69" t="s">
        <v>2636</v>
      </c>
      <c r="K163" s="69" t="s">
        <v>220</v>
      </c>
      <c r="L163" s="69" t="s">
        <v>2369</v>
      </c>
      <c r="M163" s="68" t="s">
        <v>2566</v>
      </c>
      <c r="N163" s="68" t="s">
        <v>46</v>
      </c>
      <c r="O163" s="68" t="s">
        <v>197</v>
      </c>
      <c r="P163" s="68" t="s">
        <v>354</v>
      </c>
      <c r="Q163" s="68" t="s">
        <v>2414</v>
      </c>
      <c r="R163" s="68" t="s">
        <v>2380</v>
      </c>
      <c r="S163" s="68" t="s">
        <v>2428</v>
      </c>
      <c r="T163" s="68" t="s">
        <v>2414</v>
      </c>
      <c r="U163" s="68" t="s">
        <v>2444</v>
      </c>
      <c r="V163" s="68" t="s">
        <v>2444</v>
      </c>
      <c r="W163" s="65">
        <f t="shared" si="4"/>
        <v>90</v>
      </c>
      <c r="X163" s="70" t="s">
        <v>2642</v>
      </c>
    </row>
    <row r="164">
      <c r="A164" s="64" t="s">
        <v>2653</v>
      </c>
      <c r="B164" s="58" t="s">
        <v>2358</v>
      </c>
      <c r="C164" s="60"/>
      <c r="D164" s="60"/>
      <c r="E164" s="60"/>
      <c r="F164" s="60"/>
      <c r="G164" s="60"/>
      <c r="H164" s="60"/>
      <c r="I164" s="60"/>
      <c r="J164" s="60"/>
      <c r="K164" s="60"/>
      <c r="L164" s="60"/>
      <c r="M164" s="60"/>
      <c r="N164" s="60"/>
      <c r="O164" s="60"/>
      <c r="P164" s="60"/>
      <c r="Q164" s="60"/>
      <c r="R164" s="60"/>
      <c r="S164" s="60"/>
      <c r="T164" s="60"/>
      <c r="U164" s="60"/>
      <c r="V164" s="60"/>
      <c r="W164" s="65">
        <f t="shared" si="4"/>
        <v>0</v>
      </c>
      <c r="X164" s="60"/>
    </row>
    <row r="165">
      <c r="A165" s="64" t="s">
        <v>2654</v>
      </c>
      <c r="B165" s="58" t="s">
        <v>2358</v>
      </c>
      <c r="C165" s="60"/>
      <c r="D165" s="60"/>
      <c r="E165" s="60"/>
      <c r="F165" s="60"/>
      <c r="G165" s="60"/>
      <c r="H165" s="60"/>
      <c r="I165" s="60"/>
      <c r="J165" s="60"/>
      <c r="K165" s="60"/>
      <c r="L165" s="60"/>
      <c r="M165" s="60"/>
      <c r="N165" s="60"/>
      <c r="O165" s="60"/>
      <c r="P165" s="60"/>
      <c r="Q165" s="60"/>
      <c r="R165" s="60"/>
      <c r="S165" s="60"/>
      <c r="T165" s="60"/>
      <c r="U165" s="60"/>
      <c r="V165" s="60"/>
      <c r="W165" s="65">
        <f t="shared" si="4"/>
        <v>0</v>
      </c>
      <c r="X165" s="60"/>
    </row>
    <row r="166">
      <c r="A166" s="64" t="s">
        <v>2655</v>
      </c>
      <c r="B166" s="58" t="s">
        <v>2358</v>
      </c>
      <c r="C166" s="58" t="s">
        <v>2656</v>
      </c>
      <c r="D166" s="58" t="s">
        <v>772</v>
      </c>
      <c r="E166" s="58" t="s">
        <v>2358</v>
      </c>
      <c r="F166" s="58" t="s">
        <v>2358</v>
      </c>
      <c r="G166" s="58" t="s">
        <v>2360</v>
      </c>
      <c r="H166" s="58" t="s">
        <v>2364</v>
      </c>
      <c r="I166" s="58" t="s">
        <v>2414</v>
      </c>
      <c r="J166" s="58" t="s">
        <v>2304</v>
      </c>
      <c r="K166" s="58" t="s">
        <v>220</v>
      </c>
      <c r="L166" s="58" t="s">
        <v>2373</v>
      </c>
      <c r="M166" s="58" t="s">
        <v>203</v>
      </c>
      <c r="N166" s="58" t="s">
        <v>203</v>
      </c>
      <c r="O166" s="58" t="s">
        <v>125</v>
      </c>
      <c r="P166" s="58" t="s">
        <v>354</v>
      </c>
      <c r="Q166" s="58" t="s">
        <v>2418</v>
      </c>
      <c r="R166" s="58" t="s">
        <v>2447</v>
      </c>
      <c r="S166" s="58" t="s">
        <v>2458</v>
      </c>
      <c r="T166" s="58" t="s">
        <v>2418</v>
      </c>
      <c r="U166" s="58" t="s">
        <v>2458</v>
      </c>
      <c r="V166" s="58" t="s">
        <v>2598</v>
      </c>
      <c r="W166" s="65">
        <f t="shared" si="4"/>
        <v>14</v>
      </c>
      <c r="X166" s="60"/>
    </row>
    <row r="167">
      <c r="A167" s="64" t="s">
        <v>2657</v>
      </c>
      <c r="B167" s="58" t="s">
        <v>2358</v>
      </c>
      <c r="C167" s="58" t="s">
        <v>2658</v>
      </c>
      <c r="D167" s="58" t="s">
        <v>772</v>
      </c>
      <c r="E167" s="58" t="s">
        <v>2369</v>
      </c>
      <c r="F167" s="58" t="s">
        <v>2369</v>
      </c>
      <c r="G167" s="58" t="s">
        <v>2360</v>
      </c>
      <c r="H167" s="58" t="s">
        <v>2364</v>
      </c>
      <c r="I167" s="58" t="s">
        <v>2414</v>
      </c>
      <c r="J167" s="58" t="s">
        <v>2304</v>
      </c>
      <c r="K167" s="58" t="s">
        <v>220</v>
      </c>
      <c r="L167" s="58" t="s">
        <v>2373</v>
      </c>
      <c r="M167" s="58" t="s">
        <v>208</v>
      </c>
      <c r="N167" s="58" t="s">
        <v>26</v>
      </c>
      <c r="O167" s="58" t="s">
        <v>133</v>
      </c>
      <c r="P167" s="58" t="s">
        <v>353</v>
      </c>
      <c r="Q167" s="58" t="s">
        <v>2418</v>
      </c>
      <c r="R167" s="58" t="s">
        <v>2407</v>
      </c>
      <c r="S167" s="58" t="s">
        <v>2362</v>
      </c>
      <c r="T167" s="58" t="s">
        <v>2418</v>
      </c>
      <c r="U167" s="58" t="s">
        <v>2407</v>
      </c>
      <c r="V167" s="58" t="s">
        <v>2406</v>
      </c>
      <c r="W167" s="65">
        <f t="shared" si="4"/>
        <v>10</v>
      </c>
      <c r="X167" s="60"/>
    </row>
    <row r="168">
      <c r="A168" s="64" t="s">
        <v>2659</v>
      </c>
      <c r="B168" s="58" t="s">
        <v>2358</v>
      </c>
      <c r="C168" s="58" t="s">
        <v>2658</v>
      </c>
      <c r="D168" s="58" t="s">
        <v>772</v>
      </c>
      <c r="E168" s="58" t="s">
        <v>2369</v>
      </c>
      <c r="F168" s="58" t="s">
        <v>2369</v>
      </c>
      <c r="G168" s="58" t="s">
        <v>2360</v>
      </c>
      <c r="H168" s="58" t="s">
        <v>2364</v>
      </c>
      <c r="I168" s="58" t="s">
        <v>2414</v>
      </c>
      <c r="J168" s="58" t="s">
        <v>2304</v>
      </c>
      <c r="K168" s="58" t="s">
        <v>220</v>
      </c>
      <c r="L168" s="58" t="s">
        <v>2373</v>
      </c>
      <c r="M168" s="58" t="s">
        <v>208</v>
      </c>
      <c r="N168" s="58" t="s">
        <v>26</v>
      </c>
      <c r="O168" s="58" t="s">
        <v>133</v>
      </c>
      <c r="P168" s="58" t="s">
        <v>354</v>
      </c>
      <c r="Q168" s="58" t="s">
        <v>2418</v>
      </c>
      <c r="R168" s="58" t="s">
        <v>2391</v>
      </c>
      <c r="S168" s="58" t="s">
        <v>2467</v>
      </c>
      <c r="T168" s="58" t="s">
        <v>2418</v>
      </c>
      <c r="U168" s="58" t="s">
        <v>2391</v>
      </c>
      <c r="V168" s="58" t="s">
        <v>2403</v>
      </c>
      <c r="W168" s="65">
        <f t="shared" si="4"/>
        <v>8</v>
      </c>
      <c r="X168" s="60"/>
    </row>
    <row r="169">
      <c r="A169" s="64" t="s">
        <v>2660</v>
      </c>
      <c r="B169" s="58" t="s">
        <v>2358</v>
      </c>
      <c r="C169" s="58" t="s">
        <v>2661</v>
      </c>
      <c r="D169" s="58" t="s">
        <v>772</v>
      </c>
      <c r="E169" s="58" t="s">
        <v>2373</v>
      </c>
      <c r="F169" s="58" t="s">
        <v>2373</v>
      </c>
      <c r="G169" s="58" t="s">
        <v>2360</v>
      </c>
      <c r="H169" s="58" t="s">
        <v>2364</v>
      </c>
      <c r="I169" s="58" t="s">
        <v>2414</v>
      </c>
      <c r="J169" s="58" t="s">
        <v>2304</v>
      </c>
      <c r="K169" s="58" t="s">
        <v>220</v>
      </c>
      <c r="L169" s="58" t="s">
        <v>2373</v>
      </c>
      <c r="M169" s="58" t="s">
        <v>213</v>
      </c>
      <c r="N169" s="60"/>
      <c r="O169" s="60"/>
      <c r="P169" s="60"/>
      <c r="Q169" s="60"/>
      <c r="R169" s="60"/>
      <c r="S169" s="60"/>
      <c r="T169" s="60"/>
      <c r="U169" s="60"/>
      <c r="V169" s="60"/>
      <c r="W169" s="65">
        <f t="shared" si="4"/>
        <v>0</v>
      </c>
      <c r="X169" s="60"/>
    </row>
    <row r="170">
      <c r="A170" s="64" t="s">
        <v>2662</v>
      </c>
      <c r="B170" s="58" t="s">
        <v>2358</v>
      </c>
      <c r="C170" s="58" t="s">
        <v>2663</v>
      </c>
      <c r="D170" s="58" t="s">
        <v>772</v>
      </c>
      <c r="E170" s="58" t="s">
        <v>2376</v>
      </c>
      <c r="F170" s="58" t="s">
        <v>2376</v>
      </c>
      <c r="G170" s="58" t="s">
        <v>2360</v>
      </c>
      <c r="H170" s="58" t="s">
        <v>2364</v>
      </c>
      <c r="I170" s="58" t="s">
        <v>2414</v>
      </c>
      <c r="J170" s="58" t="s">
        <v>2304</v>
      </c>
      <c r="K170" s="58" t="s">
        <v>220</v>
      </c>
      <c r="L170" s="58" t="s">
        <v>2373</v>
      </c>
      <c r="M170" s="58" t="s">
        <v>219</v>
      </c>
      <c r="N170" s="58" t="s">
        <v>219</v>
      </c>
      <c r="O170" s="58" t="s">
        <v>143</v>
      </c>
      <c r="P170" s="58" t="s">
        <v>353</v>
      </c>
      <c r="Q170" s="58" t="s">
        <v>2418</v>
      </c>
      <c r="R170" s="58" t="s">
        <v>2453</v>
      </c>
      <c r="S170" s="58" t="s">
        <v>2384</v>
      </c>
      <c r="T170" s="58" t="s">
        <v>2418</v>
      </c>
      <c r="U170" s="58" t="s">
        <v>2453</v>
      </c>
      <c r="V170" s="58" t="s">
        <v>2405</v>
      </c>
      <c r="W170" s="65">
        <f t="shared" si="4"/>
        <v>6</v>
      </c>
      <c r="X170" s="60"/>
    </row>
    <row r="171">
      <c r="A171" s="64" t="s">
        <v>2664</v>
      </c>
      <c r="B171" s="58" t="s">
        <v>2358</v>
      </c>
      <c r="C171" s="58" t="s">
        <v>2665</v>
      </c>
      <c r="D171" s="58" t="s">
        <v>772</v>
      </c>
      <c r="E171" s="58" t="s">
        <v>2378</v>
      </c>
      <c r="F171" s="58" t="s">
        <v>2378</v>
      </c>
      <c r="G171" s="58" t="s">
        <v>2360</v>
      </c>
      <c r="H171" s="58" t="s">
        <v>2364</v>
      </c>
      <c r="I171" s="58" t="s">
        <v>2414</v>
      </c>
      <c r="J171" s="58" t="s">
        <v>2304</v>
      </c>
      <c r="K171" s="58" t="s">
        <v>220</v>
      </c>
      <c r="L171" s="58" t="s">
        <v>2373</v>
      </c>
      <c r="M171" s="58" t="s">
        <v>225</v>
      </c>
      <c r="N171" s="60"/>
      <c r="O171" s="60"/>
      <c r="P171" s="60"/>
      <c r="Q171" s="60"/>
      <c r="R171" s="60"/>
      <c r="S171" s="60"/>
      <c r="T171" s="60"/>
      <c r="U171" s="60"/>
      <c r="V171" s="60"/>
      <c r="W171" s="65">
        <f t="shared" si="4"/>
        <v>0</v>
      </c>
      <c r="X171" s="60"/>
    </row>
    <row r="172">
      <c r="A172" s="64" t="s">
        <v>2666</v>
      </c>
      <c r="B172" s="58" t="s">
        <v>2358</v>
      </c>
      <c r="C172" s="58" t="s">
        <v>2667</v>
      </c>
      <c r="D172" s="58" t="s">
        <v>2442</v>
      </c>
      <c r="E172" s="58" t="s">
        <v>2382</v>
      </c>
      <c r="F172" s="58" t="s">
        <v>2382</v>
      </c>
      <c r="G172" s="58" t="s">
        <v>2360</v>
      </c>
      <c r="H172" s="58" t="s">
        <v>2364</v>
      </c>
      <c r="I172" s="58" t="s">
        <v>2414</v>
      </c>
      <c r="J172" s="58" t="s">
        <v>2304</v>
      </c>
      <c r="K172" s="58" t="s">
        <v>220</v>
      </c>
      <c r="L172" s="58" t="s">
        <v>2373</v>
      </c>
      <c r="M172" s="58" t="s">
        <v>232</v>
      </c>
      <c r="N172" s="58" t="s">
        <v>232</v>
      </c>
      <c r="O172" s="58" t="s">
        <v>153</v>
      </c>
      <c r="P172" s="58" t="s">
        <v>353</v>
      </c>
      <c r="Q172" s="58" t="s">
        <v>2418</v>
      </c>
      <c r="R172" s="58" t="s">
        <v>2392</v>
      </c>
      <c r="S172" s="58" t="s">
        <v>2388</v>
      </c>
      <c r="T172" s="58" t="s">
        <v>2418</v>
      </c>
      <c r="U172" s="58" t="s">
        <v>2405</v>
      </c>
      <c r="V172" s="58" t="s">
        <v>2398</v>
      </c>
      <c r="W172" s="65">
        <f t="shared" si="4"/>
        <v>17</v>
      </c>
      <c r="X172" s="60"/>
    </row>
    <row r="173">
      <c r="A173" s="64" t="s">
        <v>2668</v>
      </c>
      <c r="B173" s="58" t="s">
        <v>2358</v>
      </c>
      <c r="C173" s="58" t="s">
        <v>2667</v>
      </c>
      <c r="D173" s="58" t="s">
        <v>772</v>
      </c>
      <c r="E173" s="58" t="s">
        <v>2382</v>
      </c>
      <c r="F173" s="58" t="s">
        <v>2382</v>
      </c>
      <c r="G173" s="58" t="s">
        <v>2360</v>
      </c>
      <c r="H173" s="58" t="s">
        <v>2364</v>
      </c>
      <c r="I173" s="58" t="s">
        <v>2414</v>
      </c>
      <c r="J173" s="58" t="s">
        <v>2304</v>
      </c>
      <c r="K173" s="58" t="s">
        <v>220</v>
      </c>
      <c r="L173" s="58" t="s">
        <v>2373</v>
      </c>
      <c r="M173" s="58" t="s">
        <v>232</v>
      </c>
      <c r="N173" s="58" t="s">
        <v>232</v>
      </c>
      <c r="O173" s="58" t="s">
        <v>153</v>
      </c>
      <c r="P173" s="58" t="s">
        <v>353</v>
      </c>
      <c r="Q173" s="58" t="s">
        <v>2418</v>
      </c>
      <c r="R173" s="58" t="s">
        <v>2458</v>
      </c>
      <c r="S173" s="58" t="s">
        <v>2598</v>
      </c>
      <c r="T173" s="58" t="s">
        <v>2418</v>
      </c>
      <c r="U173" s="58" t="s">
        <v>2458</v>
      </c>
      <c r="V173" s="58" t="s">
        <v>2406</v>
      </c>
      <c r="W173" s="65">
        <f t="shared" si="4"/>
        <v>38</v>
      </c>
      <c r="X173" s="60"/>
    </row>
    <row r="174">
      <c r="A174" s="64" t="s">
        <v>2669</v>
      </c>
      <c r="B174" s="58" t="s">
        <v>2358</v>
      </c>
      <c r="C174" s="58" t="s">
        <v>2670</v>
      </c>
      <c r="D174" s="58" t="s">
        <v>772</v>
      </c>
      <c r="E174" s="58" t="s">
        <v>2386</v>
      </c>
      <c r="F174" s="58" t="s">
        <v>2386</v>
      </c>
      <c r="G174" s="58" t="s">
        <v>2360</v>
      </c>
      <c r="H174" s="58" t="s">
        <v>2364</v>
      </c>
      <c r="I174" s="58" t="s">
        <v>2414</v>
      </c>
      <c r="J174" s="58" t="s">
        <v>2304</v>
      </c>
      <c r="K174" s="58" t="s">
        <v>220</v>
      </c>
      <c r="L174" s="58" t="s">
        <v>2373</v>
      </c>
      <c r="M174" s="58" t="s">
        <v>242</v>
      </c>
      <c r="N174" s="58" t="s">
        <v>242</v>
      </c>
      <c r="O174" s="58" t="s">
        <v>83</v>
      </c>
      <c r="P174" s="58" t="s">
        <v>354</v>
      </c>
      <c r="Q174" s="58" t="s">
        <v>2418</v>
      </c>
      <c r="R174" s="58" t="s">
        <v>2598</v>
      </c>
      <c r="S174" s="58" t="s">
        <v>2467</v>
      </c>
      <c r="T174" s="58" t="s">
        <v>2418</v>
      </c>
      <c r="U174" s="58" t="s">
        <v>2598</v>
      </c>
      <c r="V174" s="58" t="s">
        <v>2363</v>
      </c>
      <c r="W174" s="65">
        <f t="shared" si="4"/>
        <v>13</v>
      </c>
      <c r="X174" s="60"/>
    </row>
    <row r="175">
      <c r="A175" s="64" t="s">
        <v>2671</v>
      </c>
      <c r="B175" s="58" t="s">
        <v>2358</v>
      </c>
      <c r="C175" s="58" t="s">
        <v>2670</v>
      </c>
      <c r="D175" s="58" t="s">
        <v>772</v>
      </c>
      <c r="E175" s="58" t="s">
        <v>2386</v>
      </c>
      <c r="F175" s="58" t="s">
        <v>2386</v>
      </c>
      <c r="G175" s="58" t="s">
        <v>2360</v>
      </c>
      <c r="H175" s="58" t="s">
        <v>2364</v>
      </c>
      <c r="I175" s="58" t="s">
        <v>2414</v>
      </c>
      <c r="J175" s="58" t="s">
        <v>2304</v>
      </c>
      <c r="K175" s="58" t="s">
        <v>220</v>
      </c>
      <c r="L175" s="58" t="s">
        <v>2373</v>
      </c>
      <c r="M175" s="58" t="s">
        <v>242</v>
      </c>
      <c r="N175" s="58" t="s">
        <v>242</v>
      </c>
      <c r="O175" s="58" t="s">
        <v>83</v>
      </c>
      <c r="P175" s="58" t="s">
        <v>354</v>
      </c>
      <c r="Q175" s="58" t="s">
        <v>2418</v>
      </c>
      <c r="R175" s="58" t="s">
        <v>2361</v>
      </c>
      <c r="S175" s="58" t="s">
        <v>2598</v>
      </c>
      <c r="T175" s="58" t="s">
        <v>2418</v>
      </c>
      <c r="U175" s="58" t="s">
        <v>2361</v>
      </c>
      <c r="V175" s="58" t="s">
        <v>2365</v>
      </c>
      <c r="W175" s="65">
        <f t="shared" si="4"/>
        <v>21</v>
      </c>
      <c r="X175" s="60"/>
    </row>
    <row r="176">
      <c r="A176" s="64" t="s">
        <v>2672</v>
      </c>
      <c r="B176" s="58" t="s">
        <v>2358</v>
      </c>
      <c r="C176" s="58" t="s">
        <v>2670</v>
      </c>
      <c r="D176" s="58" t="s">
        <v>772</v>
      </c>
      <c r="E176" s="58" t="s">
        <v>2386</v>
      </c>
      <c r="F176" s="58" t="s">
        <v>2386</v>
      </c>
      <c r="G176" s="58" t="s">
        <v>2360</v>
      </c>
      <c r="H176" s="58" t="s">
        <v>2364</v>
      </c>
      <c r="I176" s="58" t="s">
        <v>2414</v>
      </c>
      <c r="J176" s="58" t="s">
        <v>2304</v>
      </c>
      <c r="K176" s="58" t="s">
        <v>220</v>
      </c>
      <c r="L176" s="58" t="s">
        <v>2373</v>
      </c>
      <c r="M176" s="58" t="s">
        <v>242</v>
      </c>
      <c r="N176" s="58" t="s">
        <v>242</v>
      </c>
      <c r="O176" s="58" t="s">
        <v>158</v>
      </c>
      <c r="P176" s="58" t="s">
        <v>353</v>
      </c>
      <c r="Q176" s="58" t="s">
        <v>2418</v>
      </c>
      <c r="R176" s="58" t="s">
        <v>2403</v>
      </c>
      <c r="S176" s="58" t="s">
        <v>2412</v>
      </c>
      <c r="T176" s="58" t="s">
        <v>2418</v>
      </c>
      <c r="U176" s="58" t="s">
        <v>2403</v>
      </c>
      <c r="V176" s="58" t="s">
        <v>2444</v>
      </c>
      <c r="W176" s="65">
        <f t="shared" si="4"/>
        <v>8</v>
      </c>
      <c r="X176" s="60"/>
    </row>
    <row r="177">
      <c r="A177" s="64" t="s">
        <v>2673</v>
      </c>
      <c r="B177" s="58" t="s">
        <v>2358</v>
      </c>
      <c r="C177" s="58" t="s">
        <v>2674</v>
      </c>
      <c r="D177" s="58" t="s">
        <v>772</v>
      </c>
      <c r="E177" s="58" t="s">
        <v>2389</v>
      </c>
      <c r="F177" s="58" t="s">
        <v>2389</v>
      </c>
      <c r="G177" s="58" t="s">
        <v>2360</v>
      </c>
      <c r="H177" s="58" t="s">
        <v>2364</v>
      </c>
      <c r="I177" s="58" t="s">
        <v>2414</v>
      </c>
      <c r="J177" s="58" t="s">
        <v>2304</v>
      </c>
      <c r="K177" s="58" t="s">
        <v>220</v>
      </c>
      <c r="L177" s="58" t="s">
        <v>2373</v>
      </c>
      <c r="M177" s="58" t="s">
        <v>247</v>
      </c>
      <c r="N177" s="58" t="s">
        <v>247</v>
      </c>
      <c r="O177" s="58" t="s">
        <v>87</v>
      </c>
      <c r="P177" s="58" t="s">
        <v>354</v>
      </c>
      <c r="Q177" s="58" t="s">
        <v>2418</v>
      </c>
      <c r="R177" s="58" t="s">
        <v>2460</v>
      </c>
      <c r="S177" s="58" t="s">
        <v>2444</v>
      </c>
      <c r="T177" s="58" t="s">
        <v>2418</v>
      </c>
      <c r="U177" s="58" t="s">
        <v>2580</v>
      </c>
      <c r="V177" s="58" t="s">
        <v>2580</v>
      </c>
      <c r="W177" s="65">
        <f t="shared" si="4"/>
        <v>7</v>
      </c>
      <c r="X177" s="60"/>
    </row>
    <row r="178">
      <c r="A178" s="64" t="s">
        <v>2675</v>
      </c>
      <c r="B178" s="58" t="s">
        <v>2358</v>
      </c>
      <c r="C178" s="58" t="s">
        <v>2674</v>
      </c>
      <c r="D178" s="58" t="s">
        <v>772</v>
      </c>
      <c r="E178" s="58" t="s">
        <v>2389</v>
      </c>
      <c r="F178" s="58" t="s">
        <v>2389</v>
      </c>
      <c r="G178" s="58" t="s">
        <v>2360</v>
      </c>
      <c r="H178" s="58" t="s">
        <v>2364</v>
      </c>
      <c r="I178" s="58" t="s">
        <v>2414</v>
      </c>
      <c r="J178" s="58" t="s">
        <v>2304</v>
      </c>
      <c r="K178" s="58" t="s">
        <v>220</v>
      </c>
      <c r="L178" s="58" t="s">
        <v>2373</v>
      </c>
      <c r="M178" s="58" t="s">
        <v>247</v>
      </c>
      <c r="N178" s="58" t="s">
        <v>247</v>
      </c>
      <c r="O178" s="58" t="s">
        <v>163</v>
      </c>
      <c r="P178" s="58" t="s">
        <v>353</v>
      </c>
      <c r="Q178" s="58" t="s">
        <v>2418</v>
      </c>
      <c r="R178" s="58" t="s">
        <v>2406</v>
      </c>
      <c r="S178" s="58" t="s">
        <v>2384</v>
      </c>
      <c r="T178" s="58" t="s">
        <v>2418</v>
      </c>
      <c r="U178" s="58" t="s">
        <v>2408</v>
      </c>
      <c r="V178" s="58" t="s">
        <v>2467</v>
      </c>
      <c r="W178" s="65">
        <f t="shared" si="4"/>
        <v>42</v>
      </c>
      <c r="X178" s="60"/>
    </row>
    <row r="179">
      <c r="A179" s="64" t="s">
        <v>2676</v>
      </c>
      <c r="B179" s="58" t="s">
        <v>2358</v>
      </c>
      <c r="C179" s="58" t="s">
        <v>2674</v>
      </c>
      <c r="D179" s="58" t="s">
        <v>772</v>
      </c>
      <c r="E179" s="58" t="s">
        <v>2389</v>
      </c>
      <c r="F179" s="58" t="s">
        <v>2389</v>
      </c>
      <c r="G179" s="58" t="s">
        <v>2360</v>
      </c>
      <c r="H179" s="58" t="s">
        <v>2364</v>
      </c>
      <c r="I179" s="58" t="s">
        <v>2414</v>
      </c>
      <c r="J179" s="58" t="s">
        <v>2304</v>
      </c>
      <c r="K179" s="58" t="s">
        <v>220</v>
      </c>
      <c r="L179" s="58" t="s">
        <v>2373</v>
      </c>
      <c r="M179" s="58" t="s">
        <v>247</v>
      </c>
      <c r="N179" s="58" t="s">
        <v>40</v>
      </c>
      <c r="O179" s="58" t="s">
        <v>163</v>
      </c>
      <c r="P179" s="58" t="s">
        <v>354</v>
      </c>
      <c r="Q179" s="58" t="s">
        <v>2418</v>
      </c>
      <c r="R179" s="58" t="s">
        <v>2445</v>
      </c>
      <c r="S179" s="58" t="s">
        <v>2580</v>
      </c>
      <c r="T179" s="58" t="s">
        <v>2418</v>
      </c>
      <c r="U179" s="58" t="s">
        <v>2445</v>
      </c>
      <c r="V179" s="58" t="s">
        <v>2396</v>
      </c>
      <c r="W179" s="65">
        <f t="shared" si="4"/>
        <v>29</v>
      </c>
      <c r="X179" s="60"/>
    </row>
    <row r="180">
      <c r="A180" s="64" t="s">
        <v>2677</v>
      </c>
      <c r="B180" s="58" t="s">
        <v>2358</v>
      </c>
      <c r="C180" s="58" t="s">
        <v>2678</v>
      </c>
      <c r="D180" s="58" t="s">
        <v>772</v>
      </c>
      <c r="E180" s="58" t="s">
        <v>2379</v>
      </c>
      <c r="F180" s="58" t="s">
        <v>2379</v>
      </c>
      <c r="G180" s="58" t="s">
        <v>2360</v>
      </c>
      <c r="H180" s="58" t="s">
        <v>2364</v>
      </c>
      <c r="I180" s="58" t="s">
        <v>2414</v>
      </c>
      <c r="J180" s="58" t="s">
        <v>2304</v>
      </c>
      <c r="K180" s="58" t="s">
        <v>220</v>
      </c>
      <c r="L180" s="58" t="s">
        <v>2373</v>
      </c>
      <c r="M180" s="58" t="s">
        <v>252</v>
      </c>
      <c r="N180" s="58" t="s">
        <v>92</v>
      </c>
      <c r="O180" s="58" t="s">
        <v>158</v>
      </c>
      <c r="P180" s="58" t="s">
        <v>354</v>
      </c>
      <c r="Q180" s="58" t="s">
        <v>2418</v>
      </c>
      <c r="R180" s="58" t="s">
        <v>2366</v>
      </c>
      <c r="S180" s="58" t="s">
        <v>2364</v>
      </c>
      <c r="T180" s="58" t="s">
        <v>2418</v>
      </c>
      <c r="U180" s="58" t="s">
        <v>2366</v>
      </c>
      <c r="V180" s="58" t="s">
        <v>2397</v>
      </c>
      <c r="W180" s="65">
        <f t="shared" si="4"/>
        <v>9</v>
      </c>
      <c r="X180" s="60"/>
    </row>
    <row r="181">
      <c r="A181" s="64" t="s">
        <v>2679</v>
      </c>
      <c r="B181" s="58" t="s">
        <v>2358</v>
      </c>
      <c r="C181" s="58" t="s">
        <v>2678</v>
      </c>
      <c r="D181" s="58" t="s">
        <v>772</v>
      </c>
      <c r="E181" s="58" t="s">
        <v>2379</v>
      </c>
      <c r="F181" s="58" t="s">
        <v>2379</v>
      </c>
      <c r="G181" s="58" t="s">
        <v>2360</v>
      </c>
      <c r="H181" s="58" t="s">
        <v>2364</v>
      </c>
      <c r="I181" s="58" t="s">
        <v>2414</v>
      </c>
      <c r="J181" s="58" t="s">
        <v>2304</v>
      </c>
      <c r="K181" s="58" t="s">
        <v>220</v>
      </c>
      <c r="L181" s="58" t="s">
        <v>2373</v>
      </c>
      <c r="M181" s="58" t="s">
        <v>252</v>
      </c>
      <c r="N181" s="58" t="s">
        <v>252</v>
      </c>
      <c r="O181" s="58" t="s">
        <v>92</v>
      </c>
      <c r="P181" s="58" t="s">
        <v>353</v>
      </c>
      <c r="Q181" s="58" t="s">
        <v>2418</v>
      </c>
      <c r="R181" s="58" t="s">
        <v>2367</v>
      </c>
      <c r="S181" s="58" t="s">
        <v>2598</v>
      </c>
      <c r="T181" s="58" t="s">
        <v>2418</v>
      </c>
      <c r="U181" s="58" t="s">
        <v>2367</v>
      </c>
      <c r="V181" s="58" t="s">
        <v>2460</v>
      </c>
      <c r="W181" s="65">
        <f t="shared" si="4"/>
        <v>5</v>
      </c>
      <c r="X181" s="60"/>
    </row>
    <row r="182">
      <c r="A182" s="64" t="s">
        <v>2680</v>
      </c>
      <c r="B182" s="58" t="s">
        <v>2358</v>
      </c>
      <c r="C182" s="58" t="s">
        <v>2678</v>
      </c>
      <c r="D182" s="58" t="s">
        <v>772</v>
      </c>
      <c r="E182" s="58" t="s">
        <v>2379</v>
      </c>
      <c r="F182" s="58" t="s">
        <v>2379</v>
      </c>
      <c r="G182" s="58" t="s">
        <v>2360</v>
      </c>
      <c r="H182" s="58" t="s">
        <v>2364</v>
      </c>
      <c r="I182" s="58" t="s">
        <v>2414</v>
      </c>
      <c r="J182" s="58" t="s">
        <v>2304</v>
      </c>
      <c r="K182" s="58" t="s">
        <v>220</v>
      </c>
      <c r="L182" s="58" t="s">
        <v>2373</v>
      </c>
      <c r="M182" s="58" t="s">
        <v>252</v>
      </c>
      <c r="N182" s="58" t="s">
        <v>92</v>
      </c>
      <c r="O182" s="58" t="s">
        <v>167</v>
      </c>
      <c r="P182" s="58" t="s">
        <v>354</v>
      </c>
      <c r="Q182" s="58" t="s">
        <v>2418</v>
      </c>
      <c r="R182" s="58" t="s">
        <v>2365</v>
      </c>
      <c r="S182" s="58" t="s">
        <v>2396</v>
      </c>
      <c r="T182" s="58" t="s">
        <v>2418</v>
      </c>
      <c r="U182" s="58" t="s">
        <v>2365</v>
      </c>
      <c r="V182" s="58" t="s">
        <v>2448</v>
      </c>
      <c r="W182" s="65">
        <f t="shared" si="4"/>
        <v>5</v>
      </c>
      <c r="X182" s="60"/>
    </row>
    <row r="183">
      <c r="A183" s="64" t="s">
        <v>2681</v>
      </c>
      <c r="B183" s="58" t="s">
        <v>2358</v>
      </c>
      <c r="C183" s="58" t="s">
        <v>2678</v>
      </c>
      <c r="D183" s="58" t="s">
        <v>772</v>
      </c>
      <c r="E183" s="58" t="s">
        <v>2379</v>
      </c>
      <c r="F183" s="58" t="s">
        <v>2379</v>
      </c>
      <c r="G183" s="58" t="s">
        <v>2360</v>
      </c>
      <c r="H183" s="58" t="s">
        <v>2364</v>
      </c>
      <c r="I183" s="58" t="s">
        <v>2414</v>
      </c>
      <c r="J183" s="58" t="s">
        <v>2304</v>
      </c>
      <c r="K183" s="58" t="s">
        <v>220</v>
      </c>
      <c r="L183" s="58" t="s">
        <v>2373</v>
      </c>
      <c r="M183" s="58" t="s">
        <v>252</v>
      </c>
      <c r="N183" s="58" t="s">
        <v>167</v>
      </c>
      <c r="O183" s="58" t="s">
        <v>92</v>
      </c>
      <c r="P183" s="58" t="s">
        <v>353</v>
      </c>
      <c r="Q183" s="58" t="s">
        <v>2418</v>
      </c>
      <c r="R183" s="58" t="s">
        <v>2428</v>
      </c>
      <c r="S183" s="58" t="s">
        <v>2414</v>
      </c>
      <c r="T183" s="58" t="s">
        <v>2418</v>
      </c>
      <c r="U183" s="58" t="s">
        <v>2428</v>
      </c>
      <c r="V183" s="58" t="s">
        <v>2399</v>
      </c>
      <c r="W183" s="65">
        <f t="shared" si="4"/>
        <v>5</v>
      </c>
      <c r="X183" s="60"/>
    </row>
    <row r="184">
      <c r="A184" s="64" t="s">
        <v>2682</v>
      </c>
      <c r="B184" s="58" t="s">
        <v>2358</v>
      </c>
      <c r="C184" s="58" t="s">
        <v>2683</v>
      </c>
      <c r="D184" s="58" t="s">
        <v>772</v>
      </c>
      <c r="E184" s="58" t="s">
        <v>2381</v>
      </c>
      <c r="F184" s="58" t="s">
        <v>2381</v>
      </c>
      <c r="G184" s="58" t="s">
        <v>2360</v>
      </c>
      <c r="H184" s="58" t="s">
        <v>2364</v>
      </c>
      <c r="I184" s="58" t="s">
        <v>2414</v>
      </c>
      <c r="J184" s="58" t="s">
        <v>2304</v>
      </c>
      <c r="K184" s="58" t="s">
        <v>220</v>
      </c>
      <c r="L184" s="58" t="s">
        <v>2373</v>
      </c>
      <c r="M184" s="58" t="s">
        <v>257</v>
      </c>
      <c r="N184" s="58" t="s">
        <v>213</v>
      </c>
      <c r="O184" s="58" t="s">
        <v>99</v>
      </c>
      <c r="P184" s="58" t="s">
        <v>353</v>
      </c>
      <c r="Q184" s="58" t="s">
        <v>2418</v>
      </c>
      <c r="R184" s="58" t="s">
        <v>2464</v>
      </c>
      <c r="S184" s="58" t="s">
        <v>2461</v>
      </c>
      <c r="T184" s="58" t="s">
        <v>2418</v>
      </c>
      <c r="U184" s="58" t="s">
        <v>2412</v>
      </c>
      <c r="V184" s="58" t="s">
        <v>2598</v>
      </c>
      <c r="W184" s="65">
        <f t="shared" si="4"/>
        <v>12</v>
      </c>
      <c r="X184" s="60"/>
    </row>
    <row r="185">
      <c r="A185" s="64" t="s">
        <v>2684</v>
      </c>
      <c r="B185" s="58" t="s">
        <v>2358</v>
      </c>
      <c r="C185" s="58" t="s">
        <v>2685</v>
      </c>
      <c r="D185" s="58" t="s">
        <v>772</v>
      </c>
      <c r="E185" s="58" t="s">
        <v>2390</v>
      </c>
      <c r="F185" s="58" t="s">
        <v>2390</v>
      </c>
      <c r="G185" s="58" t="s">
        <v>2360</v>
      </c>
      <c r="H185" s="58" t="s">
        <v>2364</v>
      </c>
      <c r="I185" s="58" t="s">
        <v>2414</v>
      </c>
      <c r="J185" s="58" t="s">
        <v>2304</v>
      </c>
      <c r="K185" s="58" t="s">
        <v>220</v>
      </c>
      <c r="L185" s="58" t="s">
        <v>2373</v>
      </c>
      <c r="M185" s="58" t="s">
        <v>264</v>
      </c>
      <c r="N185" s="58" t="s">
        <v>264</v>
      </c>
      <c r="O185" s="58" t="s">
        <v>178</v>
      </c>
      <c r="P185" s="58" t="s">
        <v>353</v>
      </c>
      <c r="Q185" s="58" t="s">
        <v>2418</v>
      </c>
      <c r="R185" s="58" t="s">
        <v>2407</v>
      </c>
      <c r="S185" s="58" t="s">
        <v>2445</v>
      </c>
      <c r="T185" s="58" t="s">
        <v>2418</v>
      </c>
      <c r="U185" s="58" t="s">
        <v>2407</v>
      </c>
      <c r="V185" s="58" t="s">
        <v>2412</v>
      </c>
      <c r="W185" s="65">
        <f t="shared" si="4"/>
        <v>7</v>
      </c>
      <c r="X185" s="60"/>
    </row>
    <row r="186">
      <c r="A186" s="64" t="s">
        <v>2686</v>
      </c>
      <c r="B186" s="58" t="s">
        <v>2358</v>
      </c>
      <c r="C186" s="58" t="s">
        <v>2685</v>
      </c>
      <c r="D186" s="58" t="s">
        <v>772</v>
      </c>
      <c r="E186" s="58" t="s">
        <v>2390</v>
      </c>
      <c r="F186" s="58" t="s">
        <v>2390</v>
      </c>
      <c r="G186" s="58" t="s">
        <v>2360</v>
      </c>
      <c r="H186" s="58" t="s">
        <v>2364</v>
      </c>
      <c r="I186" s="58" t="s">
        <v>2414</v>
      </c>
      <c r="J186" s="58" t="s">
        <v>2304</v>
      </c>
      <c r="K186" s="58" t="s">
        <v>220</v>
      </c>
      <c r="L186" s="58" t="s">
        <v>2373</v>
      </c>
      <c r="M186" s="58" t="s">
        <v>264</v>
      </c>
      <c r="N186" s="58" t="s">
        <v>264</v>
      </c>
      <c r="O186" s="58" t="s">
        <v>178</v>
      </c>
      <c r="P186" s="58" t="s">
        <v>353</v>
      </c>
      <c r="Q186" s="58" t="s">
        <v>2418</v>
      </c>
      <c r="R186" s="58" t="s">
        <v>2367</v>
      </c>
      <c r="S186" s="58" t="s">
        <v>2458</v>
      </c>
      <c r="T186" s="58" t="s">
        <v>2418</v>
      </c>
      <c r="U186" s="58" t="s">
        <v>2391</v>
      </c>
      <c r="V186" s="58" t="s">
        <v>2364</v>
      </c>
      <c r="W186" s="65">
        <f t="shared" si="4"/>
        <v>17</v>
      </c>
      <c r="X186" s="60"/>
    </row>
    <row r="187">
      <c r="A187" s="64" t="s">
        <v>2687</v>
      </c>
      <c r="B187" s="58" t="s">
        <v>2358</v>
      </c>
      <c r="C187" s="58" t="s">
        <v>2688</v>
      </c>
      <c r="D187" s="58" t="s">
        <v>772</v>
      </c>
      <c r="E187" s="58" t="s">
        <v>2397</v>
      </c>
      <c r="F187" s="58" t="s">
        <v>2397</v>
      </c>
      <c r="G187" s="58" t="s">
        <v>2360</v>
      </c>
      <c r="H187" s="58" t="s">
        <v>2364</v>
      </c>
      <c r="I187" s="58" t="s">
        <v>2414</v>
      </c>
      <c r="J187" s="58" t="s">
        <v>2304</v>
      </c>
      <c r="K187" s="58" t="s">
        <v>220</v>
      </c>
      <c r="L187" s="58" t="s">
        <v>2373</v>
      </c>
      <c r="M187" s="58" t="s">
        <v>271</v>
      </c>
      <c r="N187" s="60"/>
      <c r="O187" s="60"/>
      <c r="P187" s="60"/>
      <c r="Q187" s="60"/>
      <c r="R187" s="60"/>
      <c r="S187" s="60"/>
      <c r="T187" s="60"/>
      <c r="U187" s="60"/>
      <c r="V187" s="60"/>
      <c r="W187" s="65">
        <f t="shared" si="4"/>
        <v>0</v>
      </c>
      <c r="X187" s="60"/>
    </row>
    <row r="188">
      <c r="A188" s="64" t="s">
        <v>2689</v>
      </c>
      <c r="B188" s="58" t="s">
        <v>2358</v>
      </c>
      <c r="C188" s="58" t="s">
        <v>2690</v>
      </c>
      <c r="D188" s="58" t="s">
        <v>772</v>
      </c>
      <c r="E188" s="58" t="s">
        <v>2398</v>
      </c>
      <c r="F188" s="58" t="s">
        <v>2398</v>
      </c>
      <c r="G188" s="58" t="s">
        <v>2360</v>
      </c>
      <c r="H188" s="58" t="s">
        <v>2364</v>
      </c>
      <c r="I188" s="58" t="s">
        <v>2414</v>
      </c>
      <c r="J188" s="58" t="s">
        <v>2304</v>
      </c>
      <c r="K188" s="58" t="s">
        <v>220</v>
      </c>
      <c r="L188" s="58" t="s">
        <v>2373</v>
      </c>
      <c r="M188" s="58" t="s">
        <v>276</v>
      </c>
      <c r="N188" s="58" t="s">
        <v>186</v>
      </c>
      <c r="O188" s="58" t="s">
        <v>276</v>
      </c>
      <c r="P188" s="58" t="s">
        <v>354</v>
      </c>
      <c r="Q188" s="58" t="s">
        <v>2418</v>
      </c>
      <c r="R188" s="58" t="s">
        <v>2381</v>
      </c>
      <c r="S188" s="58" t="s">
        <v>2414</v>
      </c>
      <c r="T188" s="58" t="s">
        <v>2418</v>
      </c>
      <c r="U188" s="58" t="s">
        <v>2381</v>
      </c>
      <c r="V188" s="58" t="s">
        <v>2399</v>
      </c>
      <c r="W188" s="65">
        <f t="shared" si="4"/>
        <v>5</v>
      </c>
      <c r="X188" s="60"/>
    </row>
    <row r="189">
      <c r="A189" s="64" t="s">
        <v>2691</v>
      </c>
      <c r="B189" s="58" t="s">
        <v>2358</v>
      </c>
      <c r="C189" s="58" t="s">
        <v>2692</v>
      </c>
      <c r="D189" s="58" t="s">
        <v>772</v>
      </c>
      <c r="E189" s="58" t="s">
        <v>2383</v>
      </c>
      <c r="F189" s="58" t="s">
        <v>2383</v>
      </c>
      <c r="G189" s="58" t="s">
        <v>2360</v>
      </c>
      <c r="H189" s="58" t="s">
        <v>2364</v>
      </c>
      <c r="I189" s="58" t="s">
        <v>2414</v>
      </c>
      <c r="J189" s="58" t="s">
        <v>2304</v>
      </c>
      <c r="K189" s="58" t="s">
        <v>220</v>
      </c>
      <c r="L189" s="58" t="s">
        <v>2373</v>
      </c>
      <c r="M189" s="58" t="s">
        <v>236</v>
      </c>
      <c r="N189" s="60"/>
      <c r="O189" s="60"/>
      <c r="P189" s="60"/>
      <c r="Q189" s="60"/>
      <c r="R189" s="60"/>
      <c r="S189" s="60"/>
      <c r="T189" s="60"/>
      <c r="U189" s="60"/>
      <c r="V189" s="60"/>
      <c r="W189" s="65">
        <f t="shared" si="4"/>
        <v>0</v>
      </c>
      <c r="X189" s="60"/>
    </row>
    <row r="190">
      <c r="A190" s="64" t="s">
        <v>2693</v>
      </c>
      <c r="B190" s="58" t="s">
        <v>2358</v>
      </c>
      <c r="C190" s="58" t="s">
        <v>2694</v>
      </c>
      <c r="D190" s="58" t="s">
        <v>2442</v>
      </c>
      <c r="E190" s="58" t="s">
        <v>2403</v>
      </c>
      <c r="F190" s="58" t="s">
        <v>2403</v>
      </c>
      <c r="G190" s="58" t="s">
        <v>2360</v>
      </c>
      <c r="H190" s="58" t="s">
        <v>2364</v>
      </c>
      <c r="I190" s="58" t="s">
        <v>2414</v>
      </c>
      <c r="J190" s="58" t="s">
        <v>2304</v>
      </c>
      <c r="K190" s="58" t="s">
        <v>220</v>
      </c>
      <c r="L190" s="58" t="s">
        <v>2373</v>
      </c>
      <c r="M190" s="58" t="s">
        <v>197</v>
      </c>
      <c r="N190" s="60"/>
      <c r="O190" s="60"/>
      <c r="P190" s="60"/>
      <c r="Q190" s="60"/>
      <c r="R190" s="60"/>
      <c r="S190" s="60"/>
      <c r="T190" s="60"/>
      <c r="U190" s="60"/>
      <c r="V190" s="60"/>
      <c r="W190" s="65">
        <f t="shared" si="4"/>
        <v>0</v>
      </c>
      <c r="X190" s="60"/>
    </row>
    <row r="191">
      <c r="A191" s="64" t="s">
        <v>2695</v>
      </c>
      <c r="B191" s="58" t="s">
        <v>2358</v>
      </c>
      <c r="C191" s="60"/>
      <c r="D191" s="60"/>
      <c r="E191" s="60"/>
      <c r="F191" s="60"/>
      <c r="G191" s="60"/>
      <c r="H191" s="60"/>
      <c r="I191" s="60"/>
      <c r="J191" s="60"/>
      <c r="K191" s="60"/>
      <c r="L191" s="60"/>
      <c r="M191" s="60"/>
      <c r="N191" s="60"/>
      <c r="O191" s="60"/>
      <c r="P191" s="60"/>
      <c r="Q191" s="60"/>
      <c r="R191" s="60"/>
      <c r="S191" s="60"/>
      <c r="T191" s="60"/>
      <c r="U191" s="60"/>
      <c r="V191" s="60"/>
      <c r="W191" s="65">
        <f t="shared" si="4"/>
        <v>0</v>
      </c>
      <c r="X191" s="60"/>
    </row>
    <row r="192">
      <c r="A192" s="64" t="s">
        <v>2696</v>
      </c>
      <c r="B192" s="58" t="s">
        <v>2358</v>
      </c>
      <c r="C192" s="58" t="s">
        <v>2697</v>
      </c>
      <c r="D192" s="58" t="s">
        <v>2056</v>
      </c>
      <c r="E192" s="58" t="s">
        <v>2358</v>
      </c>
      <c r="F192" s="58" t="s">
        <v>2358</v>
      </c>
      <c r="G192" s="58" t="s">
        <v>2360</v>
      </c>
      <c r="H192" s="58" t="s">
        <v>2364</v>
      </c>
      <c r="I192" s="58" t="s">
        <v>2414</v>
      </c>
      <c r="J192" s="58" t="s">
        <v>322</v>
      </c>
      <c r="K192" s="58" t="s">
        <v>93</v>
      </c>
      <c r="L192" s="58" t="s">
        <v>2373</v>
      </c>
      <c r="M192" s="58" t="s">
        <v>203</v>
      </c>
      <c r="N192" s="58" t="s">
        <v>203</v>
      </c>
      <c r="O192" s="58" t="s">
        <v>125</v>
      </c>
      <c r="P192" s="58" t="s">
        <v>354</v>
      </c>
      <c r="Q192" s="58" t="s">
        <v>2365</v>
      </c>
      <c r="R192" s="58" t="s">
        <v>2381</v>
      </c>
      <c r="S192" s="58" t="s">
        <v>2471</v>
      </c>
      <c r="T192" s="58" t="s">
        <v>2365</v>
      </c>
      <c r="U192" s="58" t="s">
        <v>2390</v>
      </c>
      <c r="V192" s="58" t="s">
        <v>2381</v>
      </c>
      <c r="W192" s="65">
        <f t="shared" si="4"/>
        <v>15</v>
      </c>
      <c r="X192" s="60"/>
    </row>
    <row r="193">
      <c r="A193" s="64" t="s">
        <v>2698</v>
      </c>
      <c r="B193" s="58" t="s">
        <v>2358</v>
      </c>
      <c r="C193" s="58" t="s">
        <v>2697</v>
      </c>
      <c r="D193" s="58" t="s">
        <v>2056</v>
      </c>
      <c r="E193" s="58" t="s">
        <v>2358</v>
      </c>
      <c r="F193" s="58" t="s">
        <v>2358</v>
      </c>
      <c r="G193" s="58" t="s">
        <v>2360</v>
      </c>
      <c r="H193" s="58" t="s">
        <v>2364</v>
      </c>
      <c r="I193" s="58" t="s">
        <v>2414</v>
      </c>
      <c r="J193" s="58" t="s">
        <v>322</v>
      </c>
      <c r="K193" s="58" t="s">
        <v>93</v>
      </c>
      <c r="L193" s="58" t="s">
        <v>2373</v>
      </c>
      <c r="M193" s="58" t="s">
        <v>203</v>
      </c>
      <c r="N193" s="58" t="s">
        <v>203</v>
      </c>
      <c r="O193" s="58" t="s">
        <v>125</v>
      </c>
      <c r="P193" s="58" t="s">
        <v>354</v>
      </c>
      <c r="Q193" s="58" t="s">
        <v>2365</v>
      </c>
      <c r="R193" s="58" t="s">
        <v>2411</v>
      </c>
      <c r="S193" s="58" t="s">
        <v>2379</v>
      </c>
      <c r="T193" s="58" t="s">
        <v>2365</v>
      </c>
      <c r="U193" s="58" t="s">
        <v>2411</v>
      </c>
      <c r="V193" s="58" t="s">
        <v>2391</v>
      </c>
      <c r="W193" s="65">
        <f t="shared" si="4"/>
        <v>9</v>
      </c>
      <c r="X193" s="60"/>
    </row>
    <row r="194">
      <c r="A194" s="64" t="s">
        <v>2699</v>
      </c>
      <c r="B194" s="58" t="s">
        <v>2358</v>
      </c>
      <c r="C194" s="58" t="s">
        <v>2700</v>
      </c>
      <c r="D194" s="58" t="s">
        <v>2056</v>
      </c>
      <c r="E194" s="58" t="s">
        <v>2369</v>
      </c>
      <c r="F194" s="58" t="s">
        <v>2369</v>
      </c>
      <c r="G194" s="58" t="s">
        <v>2360</v>
      </c>
      <c r="H194" s="58" t="s">
        <v>2364</v>
      </c>
      <c r="I194" s="58" t="s">
        <v>2414</v>
      </c>
      <c r="J194" s="58" t="s">
        <v>322</v>
      </c>
      <c r="K194" s="58" t="s">
        <v>93</v>
      </c>
      <c r="L194" s="58" t="s">
        <v>2373</v>
      </c>
      <c r="M194" s="58" t="s">
        <v>133</v>
      </c>
      <c r="N194" s="58" t="s">
        <v>26</v>
      </c>
      <c r="O194" s="58" t="s">
        <v>133</v>
      </c>
      <c r="P194" s="58" t="s">
        <v>354</v>
      </c>
      <c r="Q194" s="58" t="s">
        <v>2365</v>
      </c>
      <c r="R194" s="58" t="s">
        <v>2386</v>
      </c>
      <c r="S194" s="58" t="s">
        <v>2405</v>
      </c>
      <c r="T194" s="58" t="s">
        <v>2365</v>
      </c>
      <c r="U194" s="58" t="s">
        <v>2379</v>
      </c>
      <c r="V194" s="58" t="s">
        <v>2414</v>
      </c>
      <c r="W194" s="65">
        <f t="shared" si="4"/>
        <v>111</v>
      </c>
      <c r="X194" s="60"/>
    </row>
    <row r="195">
      <c r="A195" s="64" t="s">
        <v>2701</v>
      </c>
      <c r="B195" s="58" t="s">
        <v>2358</v>
      </c>
      <c r="C195" s="58" t="s">
        <v>2700</v>
      </c>
      <c r="D195" s="58" t="s">
        <v>2056</v>
      </c>
      <c r="E195" s="58" t="s">
        <v>2369</v>
      </c>
      <c r="F195" s="58" t="s">
        <v>2369</v>
      </c>
      <c r="G195" s="58" t="s">
        <v>2360</v>
      </c>
      <c r="H195" s="58" t="s">
        <v>2364</v>
      </c>
      <c r="I195" s="58" t="s">
        <v>2414</v>
      </c>
      <c r="J195" s="58" t="s">
        <v>322</v>
      </c>
      <c r="K195" s="58" t="s">
        <v>93</v>
      </c>
      <c r="L195" s="58" t="s">
        <v>2373</v>
      </c>
      <c r="M195" s="58" t="s">
        <v>133</v>
      </c>
      <c r="N195" s="58" t="s">
        <v>133</v>
      </c>
      <c r="O195" s="58" t="s">
        <v>26</v>
      </c>
      <c r="P195" s="58" t="s">
        <v>354</v>
      </c>
      <c r="Q195" s="58" t="s">
        <v>2365</v>
      </c>
      <c r="R195" s="58" t="s">
        <v>2386</v>
      </c>
      <c r="S195" s="58" t="s">
        <v>2447</v>
      </c>
      <c r="T195" s="58" t="s">
        <v>2365</v>
      </c>
      <c r="U195" s="58" t="s">
        <v>2379</v>
      </c>
      <c r="V195" s="58" t="s">
        <v>2414</v>
      </c>
      <c r="W195" s="65">
        <f t="shared" si="4"/>
        <v>97</v>
      </c>
      <c r="X195" s="60"/>
    </row>
    <row r="196">
      <c r="A196" s="64" t="s">
        <v>2702</v>
      </c>
      <c r="B196" s="58" t="s">
        <v>2358</v>
      </c>
      <c r="C196" s="58" t="s">
        <v>2700</v>
      </c>
      <c r="D196" s="58" t="s">
        <v>2056</v>
      </c>
      <c r="E196" s="58" t="s">
        <v>2369</v>
      </c>
      <c r="F196" s="58" t="s">
        <v>2369</v>
      </c>
      <c r="G196" s="58" t="s">
        <v>2360</v>
      </c>
      <c r="H196" s="58" t="s">
        <v>2364</v>
      </c>
      <c r="I196" s="58" t="s">
        <v>2414</v>
      </c>
      <c r="J196" s="58" t="s">
        <v>322</v>
      </c>
      <c r="K196" s="58" t="s">
        <v>93</v>
      </c>
      <c r="L196" s="58" t="s">
        <v>2373</v>
      </c>
      <c r="M196" s="58" t="s">
        <v>133</v>
      </c>
      <c r="N196" s="58" t="s">
        <v>133</v>
      </c>
      <c r="O196" s="58" t="s">
        <v>26</v>
      </c>
      <c r="P196" s="58" t="s">
        <v>354</v>
      </c>
      <c r="Q196" s="58" t="s">
        <v>2365</v>
      </c>
      <c r="R196" s="58" t="s">
        <v>2379</v>
      </c>
      <c r="S196" s="58" t="s">
        <v>2461</v>
      </c>
      <c r="T196" s="58" t="s">
        <v>2365</v>
      </c>
      <c r="U196" s="58" t="s">
        <v>2381</v>
      </c>
      <c r="V196" s="58" t="s">
        <v>2492</v>
      </c>
      <c r="W196" s="65">
        <f t="shared" si="4"/>
        <v>12</v>
      </c>
      <c r="X196" s="60"/>
    </row>
    <row r="197">
      <c r="A197" s="64" t="s">
        <v>2703</v>
      </c>
      <c r="B197" s="58" t="s">
        <v>2358</v>
      </c>
      <c r="C197" s="58" t="s">
        <v>2700</v>
      </c>
      <c r="D197" s="58" t="s">
        <v>2056</v>
      </c>
      <c r="E197" s="58" t="s">
        <v>2369</v>
      </c>
      <c r="F197" s="58" t="s">
        <v>2369</v>
      </c>
      <c r="G197" s="58" t="s">
        <v>2360</v>
      </c>
      <c r="H197" s="58" t="s">
        <v>2364</v>
      </c>
      <c r="I197" s="58" t="s">
        <v>2414</v>
      </c>
      <c r="J197" s="58" t="s">
        <v>322</v>
      </c>
      <c r="K197" s="58" t="s">
        <v>93</v>
      </c>
      <c r="L197" s="58" t="s">
        <v>2373</v>
      </c>
      <c r="M197" s="58" t="s">
        <v>133</v>
      </c>
      <c r="N197" s="58" t="s">
        <v>26</v>
      </c>
      <c r="O197" s="58" t="s">
        <v>133</v>
      </c>
      <c r="P197" s="58" t="s">
        <v>354</v>
      </c>
      <c r="Q197" s="58" t="s">
        <v>2365</v>
      </c>
      <c r="R197" s="58" t="s">
        <v>2379</v>
      </c>
      <c r="S197" s="58" t="s">
        <v>2461</v>
      </c>
      <c r="T197" s="58" t="s">
        <v>2365</v>
      </c>
      <c r="U197" s="58" t="s">
        <v>2381</v>
      </c>
      <c r="V197" s="58" t="s">
        <v>2492</v>
      </c>
      <c r="W197" s="65">
        <f t="shared" si="4"/>
        <v>12</v>
      </c>
      <c r="X197" s="60"/>
    </row>
    <row r="198">
      <c r="A198" s="64" t="s">
        <v>2704</v>
      </c>
      <c r="B198" s="58" t="s">
        <v>2358</v>
      </c>
      <c r="C198" s="58" t="s">
        <v>2705</v>
      </c>
      <c r="D198" s="58" t="s">
        <v>2056</v>
      </c>
      <c r="E198" s="58" t="s">
        <v>2373</v>
      </c>
      <c r="F198" s="58" t="s">
        <v>2373</v>
      </c>
      <c r="G198" s="58" t="s">
        <v>2360</v>
      </c>
      <c r="H198" s="58" t="s">
        <v>2364</v>
      </c>
      <c r="I198" s="58" t="s">
        <v>2414</v>
      </c>
      <c r="J198" s="58" t="s">
        <v>322</v>
      </c>
      <c r="K198" s="58" t="s">
        <v>93</v>
      </c>
      <c r="L198" s="58" t="s">
        <v>2373</v>
      </c>
      <c r="M198" s="58" t="s">
        <v>213</v>
      </c>
      <c r="N198" s="58"/>
      <c r="O198" s="58"/>
      <c r="P198" s="58"/>
      <c r="Q198" s="58"/>
      <c r="R198" s="58"/>
      <c r="S198" s="58"/>
      <c r="T198" s="58"/>
      <c r="U198" s="58"/>
      <c r="V198" s="58"/>
      <c r="W198" s="65">
        <f t="shared" si="4"/>
        <v>0</v>
      </c>
      <c r="X198" s="60"/>
    </row>
    <row r="199">
      <c r="A199" s="64" t="s">
        <v>2706</v>
      </c>
      <c r="B199" s="58" t="s">
        <v>2358</v>
      </c>
      <c r="C199" s="58" t="s">
        <v>2707</v>
      </c>
      <c r="D199" s="58" t="s">
        <v>2056</v>
      </c>
      <c r="E199" s="58" t="s">
        <v>2376</v>
      </c>
      <c r="F199" s="58" t="s">
        <v>2376</v>
      </c>
      <c r="G199" s="58" t="s">
        <v>2360</v>
      </c>
      <c r="H199" s="58" t="s">
        <v>2364</v>
      </c>
      <c r="I199" s="58" t="s">
        <v>2414</v>
      </c>
      <c r="J199" s="58" t="s">
        <v>322</v>
      </c>
      <c r="K199" s="58" t="s">
        <v>93</v>
      </c>
      <c r="L199" s="58" t="s">
        <v>2373</v>
      </c>
      <c r="M199" s="58" t="s">
        <v>219</v>
      </c>
      <c r="N199" s="58"/>
      <c r="O199" s="58"/>
      <c r="P199" s="58"/>
      <c r="Q199" s="58"/>
      <c r="R199" s="58"/>
      <c r="S199" s="58"/>
      <c r="T199" s="58"/>
      <c r="U199" s="58"/>
      <c r="V199" s="58"/>
      <c r="W199" s="65">
        <f t="shared" si="4"/>
        <v>0</v>
      </c>
      <c r="X199" s="60"/>
    </row>
    <row r="200">
      <c r="A200" s="64" t="s">
        <v>2708</v>
      </c>
      <c r="B200" s="58" t="s">
        <v>2358</v>
      </c>
      <c r="C200" s="58" t="s">
        <v>2709</v>
      </c>
      <c r="D200" s="58" t="s">
        <v>2056</v>
      </c>
      <c r="E200" s="58" t="s">
        <v>2378</v>
      </c>
      <c r="F200" s="58" t="s">
        <v>2378</v>
      </c>
      <c r="G200" s="58" t="s">
        <v>2360</v>
      </c>
      <c r="H200" s="58" t="s">
        <v>2364</v>
      </c>
      <c r="I200" s="58" t="s">
        <v>2414</v>
      </c>
      <c r="J200" s="58" t="s">
        <v>322</v>
      </c>
      <c r="K200" s="58" t="s">
        <v>93</v>
      </c>
      <c r="L200" s="58" t="s">
        <v>2373</v>
      </c>
      <c r="M200" s="58" t="s">
        <v>225</v>
      </c>
      <c r="N200" s="58"/>
      <c r="O200" s="58"/>
      <c r="P200" s="58"/>
      <c r="Q200" s="58"/>
      <c r="R200" s="58"/>
      <c r="S200" s="58"/>
      <c r="T200" s="58"/>
      <c r="U200" s="58"/>
      <c r="V200" s="58"/>
      <c r="W200" s="65">
        <f t="shared" si="4"/>
        <v>0</v>
      </c>
      <c r="X200" s="60"/>
    </row>
    <row r="201">
      <c r="A201" s="64" t="s">
        <v>2710</v>
      </c>
      <c r="B201" s="58" t="s">
        <v>2358</v>
      </c>
      <c r="C201" s="58" t="s">
        <v>2711</v>
      </c>
      <c r="D201" s="58" t="s">
        <v>2056</v>
      </c>
      <c r="E201" s="58" t="s">
        <v>2382</v>
      </c>
      <c r="F201" s="58" t="s">
        <v>2382</v>
      </c>
      <c r="G201" s="58" t="s">
        <v>2360</v>
      </c>
      <c r="H201" s="58" t="s">
        <v>2364</v>
      </c>
      <c r="I201" s="58" t="s">
        <v>2414</v>
      </c>
      <c r="J201" s="58" t="s">
        <v>322</v>
      </c>
      <c r="K201" s="58" t="s">
        <v>93</v>
      </c>
      <c r="L201" s="58" t="s">
        <v>2373</v>
      </c>
      <c r="M201" s="58" t="s">
        <v>232</v>
      </c>
      <c r="N201" s="58" t="s">
        <v>232</v>
      </c>
      <c r="O201" s="58" t="s">
        <v>153</v>
      </c>
      <c r="P201" s="58" t="s">
        <v>354</v>
      </c>
      <c r="Q201" s="58" t="s">
        <v>2365</v>
      </c>
      <c r="R201" s="58" t="s">
        <v>2437</v>
      </c>
      <c r="S201" s="58" t="s">
        <v>2423</v>
      </c>
      <c r="T201" s="58" t="s">
        <v>2365</v>
      </c>
      <c r="U201" s="58" t="s">
        <v>2439</v>
      </c>
      <c r="V201" s="58" t="s">
        <v>2440</v>
      </c>
      <c r="W201" s="65">
        <f t="shared" si="4"/>
        <v>131</v>
      </c>
      <c r="X201" s="60"/>
    </row>
    <row r="202">
      <c r="A202" s="64" t="s">
        <v>2712</v>
      </c>
      <c r="B202" s="58" t="s">
        <v>2358</v>
      </c>
      <c r="C202" s="58" t="s">
        <v>2711</v>
      </c>
      <c r="D202" s="58" t="s">
        <v>2056</v>
      </c>
      <c r="E202" s="58" t="s">
        <v>2382</v>
      </c>
      <c r="F202" s="58" t="s">
        <v>2382</v>
      </c>
      <c r="G202" s="58" t="s">
        <v>2360</v>
      </c>
      <c r="H202" s="58" t="s">
        <v>2364</v>
      </c>
      <c r="I202" s="58" t="s">
        <v>2414</v>
      </c>
      <c r="J202" s="58" t="s">
        <v>322</v>
      </c>
      <c r="K202" s="58" t="s">
        <v>93</v>
      </c>
      <c r="L202" s="58" t="s">
        <v>2373</v>
      </c>
      <c r="M202" s="58" t="s">
        <v>232</v>
      </c>
      <c r="N202" s="58" t="s">
        <v>153</v>
      </c>
      <c r="O202" s="58" t="s">
        <v>232</v>
      </c>
      <c r="P202" s="58" t="s">
        <v>354</v>
      </c>
      <c r="Q202" s="58" t="s">
        <v>2365</v>
      </c>
      <c r="R202" s="58" t="s">
        <v>2437</v>
      </c>
      <c r="S202" s="58" t="s">
        <v>2423</v>
      </c>
      <c r="T202" s="58" t="s">
        <v>2365</v>
      </c>
      <c r="U202" s="58" t="s">
        <v>2439</v>
      </c>
      <c r="V202" s="58" t="s">
        <v>2440</v>
      </c>
      <c r="W202" s="65">
        <f t="shared" si="4"/>
        <v>131</v>
      </c>
      <c r="X202" s="60"/>
    </row>
    <row r="203">
      <c r="A203" s="64" t="s">
        <v>2713</v>
      </c>
      <c r="B203" s="58" t="s">
        <v>2358</v>
      </c>
      <c r="C203" s="58" t="s">
        <v>2711</v>
      </c>
      <c r="D203" s="58" t="s">
        <v>2056</v>
      </c>
      <c r="E203" s="58" t="s">
        <v>2382</v>
      </c>
      <c r="F203" s="58" t="s">
        <v>2382</v>
      </c>
      <c r="G203" s="58" t="s">
        <v>2360</v>
      </c>
      <c r="H203" s="58" t="s">
        <v>2364</v>
      </c>
      <c r="I203" s="58" t="s">
        <v>2414</v>
      </c>
      <c r="J203" s="58" t="s">
        <v>322</v>
      </c>
      <c r="K203" s="58" t="s">
        <v>93</v>
      </c>
      <c r="L203" s="58" t="s">
        <v>2373</v>
      </c>
      <c r="M203" s="58" t="s">
        <v>232</v>
      </c>
      <c r="N203" s="58" t="s">
        <v>232</v>
      </c>
      <c r="O203" s="58" t="s">
        <v>153</v>
      </c>
      <c r="P203" s="58" t="s">
        <v>354</v>
      </c>
      <c r="Q203" s="58" t="s">
        <v>2365</v>
      </c>
      <c r="R203" s="58" t="s">
        <v>2439</v>
      </c>
      <c r="S203" s="58" t="s">
        <v>2469</v>
      </c>
      <c r="T203" s="58" t="s">
        <v>2365</v>
      </c>
      <c r="U203" s="58" t="s">
        <v>2440</v>
      </c>
      <c r="V203" s="58" t="s">
        <v>2406</v>
      </c>
      <c r="W203" s="65">
        <f t="shared" si="4"/>
        <v>44</v>
      </c>
      <c r="X203" s="60"/>
    </row>
    <row r="204">
      <c r="A204" s="64" t="s">
        <v>2714</v>
      </c>
      <c r="B204" s="58" t="s">
        <v>2358</v>
      </c>
      <c r="C204" s="58" t="s">
        <v>2711</v>
      </c>
      <c r="D204" s="58" t="s">
        <v>2056</v>
      </c>
      <c r="E204" s="58" t="s">
        <v>2382</v>
      </c>
      <c r="F204" s="58" t="s">
        <v>2382</v>
      </c>
      <c r="G204" s="58" t="s">
        <v>2360</v>
      </c>
      <c r="H204" s="58" t="s">
        <v>2364</v>
      </c>
      <c r="I204" s="58" t="s">
        <v>2414</v>
      </c>
      <c r="J204" s="58" t="s">
        <v>322</v>
      </c>
      <c r="K204" s="58" t="s">
        <v>93</v>
      </c>
      <c r="L204" s="58" t="s">
        <v>2373</v>
      </c>
      <c r="M204" s="58" t="s">
        <v>232</v>
      </c>
      <c r="N204" s="58" t="s">
        <v>153</v>
      </c>
      <c r="O204" s="58" t="s">
        <v>232</v>
      </c>
      <c r="P204" s="58" t="s">
        <v>354</v>
      </c>
      <c r="Q204" s="58" t="s">
        <v>2365</v>
      </c>
      <c r="R204" s="58" t="s">
        <v>2439</v>
      </c>
      <c r="S204" s="58" t="s">
        <v>2469</v>
      </c>
      <c r="T204" s="58" t="s">
        <v>2365</v>
      </c>
      <c r="U204" s="58" t="s">
        <v>2440</v>
      </c>
      <c r="V204" s="58" t="s">
        <v>2406</v>
      </c>
      <c r="W204" s="65">
        <f t="shared" si="4"/>
        <v>44</v>
      </c>
      <c r="X204" s="60"/>
    </row>
    <row r="205">
      <c r="A205" s="64" t="s">
        <v>2715</v>
      </c>
      <c r="B205" s="58" t="s">
        <v>2358</v>
      </c>
      <c r="C205" s="58" t="s">
        <v>2716</v>
      </c>
      <c r="D205" s="58" t="s">
        <v>2056</v>
      </c>
      <c r="E205" s="58" t="s">
        <v>2386</v>
      </c>
      <c r="F205" s="58" t="s">
        <v>2386</v>
      </c>
      <c r="G205" s="58" t="s">
        <v>2360</v>
      </c>
      <c r="H205" s="58" t="s">
        <v>2364</v>
      </c>
      <c r="I205" s="58" t="s">
        <v>2414</v>
      </c>
      <c r="J205" s="58" t="s">
        <v>322</v>
      </c>
      <c r="K205" s="58" t="s">
        <v>93</v>
      </c>
      <c r="L205" s="58" t="s">
        <v>2373</v>
      </c>
      <c r="M205" s="58" t="s">
        <v>242</v>
      </c>
      <c r="N205" s="60"/>
      <c r="O205" s="60"/>
      <c r="P205" s="60"/>
      <c r="Q205" s="60"/>
      <c r="R205" s="60"/>
      <c r="S205" s="60"/>
      <c r="T205" s="60"/>
      <c r="U205" s="60"/>
      <c r="V205" s="60"/>
      <c r="W205" s="65">
        <f t="shared" si="4"/>
        <v>0</v>
      </c>
      <c r="X205" s="60"/>
    </row>
    <row r="206">
      <c r="A206" s="64" t="s">
        <v>2717</v>
      </c>
      <c r="B206" s="58" t="s">
        <v>2358</v>
      </c>
      <c r="C206" s="58" t="s">
        <v>2718</v>
      </c>
      <c r="D206" s="58" t="s">
        <v>2056</v>
      </c>
      <c r="E206" s="58" t="s">
        <v>2389</v>
      </c>
      <c r="F206" s="58" t="s">
        <v>2389</v>
      </c>
      <c r="G206" s="58" t="s">
        <v>2360</v>
      </c>
      <c r="H206" s="58" t="s">
        <v>2364</v>
      </c>
      <c r="I206" s="58" t="s">
        <v>2414</v>
      </c>
      <c r="J206" s="58" t="s">
        <v>322</v>
      </c>
      <c r="K206" s="58" t="s">
        <v>93</v>
      </c>
      <c r="L206" s="58" t="s">
        <v>2373</v>
      </c>
      <c r="M206" s="58" t="s">
        <v>247</v>
      </c>
      <c r="N206" s="60"/>
      <c r="O206" s="60"/>
      <c r="P206" s="60"/>
      <c r="Q206" s="60"/>
      <c r="R206" s="60"/>
      <c r="S206" s="60"/>
      <c r="T206" s="60"/>
      <c r="U206" s="60"/>
      <c r="V206" s="60"/>
      <c r="W206" s="65">
        <f t="shared" si="4"/>
        <v>0</v>
      </c>
      <c r="X206" s="60"/>
    </row>
    <row r="207">
      <c r="A207" s="64" t="s">
        <v>2719</v>
      </c>
      <c r="B207" s="58" t="s">
        <v>2358</v>
      </c>
      <c r="C207" s="58" t="s">
        <v>2720</v>
      </c>
      <c r="D207" s="58" t="s">
        <v>2056</v>
      </c>
      <c r="E207" s="58" t="s">
        <v>2379</v>
      </c>
      <c r="F207" s="58" t="s">
        <v>2379</v>
      </c>
      <c r="G207" s="58" t="s">
        <v>2360</v>
      </c>
      <c r="H207" s="58" t="s">
        <v>2364</v>
      </c>
      <c r="I207" s="58" t="s">
        <v>2414</v>
      </c>
      <c r="J207" s="58" t="s">
        <v>322</v>
      </c>
      <c r="K207" s="58" t="s">
        <v>93</v>
      </c>
      <c r="L207" s="58" t="s">
        <v>2373</v>
      </c>
      <c r="M207" s="58" t="s">
        <v>252</v>
      </c>
      <c r="N207" s="58" t="s">
        <v>252</v>
      </c>
      <c r="O207" s="58" t="s">
        <v>167</v>
      </c>
      <c r="P207" s="58" t="s">
        <v>353</v>
      </c>
      <c r="Q207" s="58" t="s">
        <v>2365</v>
      </c>
      <c r="R207" s="58" t="s">
        <v>2386</v>
      </c>
      <c r="S207" s="58" t="s">
        <v>2448</v>
      </c>
      <c r="T207" s="58" t="s">
        <v>2365</v>
      </c>
      <c r="U207" s="58" t="s">
        <v>2386</v>
      </c>
      <c r="V207" s="58" t="s">
        <v>2465</v>
      </c>
      <c r="W207" s="65">
        <f t="shared" si="4"/>
        <v>12</v>
      </c>
      <c r="X207" s="60"/>
    </row>
    <row r="208">
      <c r="A208" s="64" t="s">
        <v>2721</v>
      </c>
      <c r="B208" s="58" t="s">
        <v>2358</v>
      </c>
      <c r="C208" s="58" t="s">
        <v>2720</v>
      </c>
      <c r="D208" s="58" t="s">
        <v>2056</v>
      </c>
      <c r="E208" s="58" t="s">
        <v>2379</v>
      </c>
      <c r="F208" s="58" t="s">
        <v>2379</v>
      </c>
      <c r="G208" s="58" t="s">
        <v>2360</v>
      </c>
      <c r="H208" s="58" t="s">
        <v>2364</v>
      </c>
      <c r="I208" s="58" t="s">
        <v>2414</v>
      </c>
      <c r="J208" s="58" t="s">
        <v>322</v>
      </c>
      <c r="K208" s="58" t="s">
        <v>93</v>
      </c>
      <c r="L208" s="58" t="s">
        <v>2373</v>
      </c>
      <c r="M208" s="58" t="s">
        <v>252</v>
      </c>
      <c r="N208" s="58" t="s">
        <v>252</v>
      </c>
      <c r="O208" s="58" t="s">
        <v>167</v>
      </c>
      <c r="P208" s="58" t="s">
        <v>353</v>
      </c>
      <c r="Q208" s="58" t="s">
        <v>2365</v>
      </c>
      <c r="R208" s="58" t="s">
        <v>2397</v>
      </c>
      <c r="S208" s="58" t="s">
        <v>2455</v>
      </c>
      <c r="T208" s="58" t="s">
        <v>2365</v>
      </c>
      <c r="U208" s="58" t="s">
        <v>2398</v>
      </c>
      <c r="V208" s="58" t="s">
        <v>2381</v>
      </c>
      <c r="W208" s="65">
        <f t="shared" si="4"/>
        <v>21</v>
      </c>
      <c r="X208" s="60"/>
    </row>
    <row r="209">
      <c r="A209" s="64" t="s">
        <v>2722</v>
      </c>
      <c r="B209" s="58" t="s">
        <v>2358</v>
      </c>
      <c r="C209" s="58" t="s">
        <v>2720</v>
      </c>
      <c r="D209" s="58" t="s">
        <v>2056</v>
      </c>
      <c r="E209" s="58" t="s">
        <v>2379</v>
      </c>
      <c r="F209" s="58" t="s">
        <v>2379</v>
      </c>
      <c r="G209" s="58" t="s">
        <v>2360</v>
      </c>
      <c r="H209" s="58" t="s">
        <v>2364</v>
      </c>
      <c r="I209" s="58" t="s">
        <v>2414</v>
      </c>
      <c r="J209" s="58" t="s">
        <v>322</v>
      </c>
      <c r="K209" s="58" t="s">
        <v>93</v>
      </c>
      <c r="L209" s="58" t="s">
        <v>2373</v>
      </c>
      <c r="M209" s="58" t="s">
        <v>252</v>
      </c>
      <c r="N209" s="58" t="s">
        <v>167</v>
      </c>
      <c r="O209" s="58" t="s">
        <v>252</v>
      </c>
      <c r="P209" s="58" t="s">
        <v>354</v>
      </c>
      <c r="Q209" s="58" t="s">
        <v>2365</v>
      </c>
      <c r="R209" s="58" t="s">
        <v>2398</v>
      </c>
      <c r="S209" s="58" t="s">
        <v>2381</v>
      </c>
      <c r="T209" s="58" t="s">
        <v>2365</v>
      </c>
      <c r="U209" s="58" t="s">
        <v>2398</v>
      </c>
      <c r="V209" s="58" t="s">
        <v>2407</v>
      </c>
      <c r="W209" s="65">
        <f t="shared" si="4"/>
        <v>6</v>
      </c>
      <c r="X209" s="60"/>
    </row>
    <row r="210">
      <c r="A210" s="64" t="s">
        <v>2723</v>
      </c>
      <c r="B210" s="58" t="s">
        <v>2358</v>
      </c>
      <c r="C210" s="58" t="s">
        <v>2720</v>
      </c>
      <c r="D210" s="58" t="s">
        <v>2056</v>
      </c>
      <c r="E210" s="58" t="s">
        <v>2379</v>
      </c>
      <c r="F210" s="58" t="s">
        <v>2379</v>
      </c>
      <c r="G210" s="58" t="s">
        <v>2360</v>
      </c>
      <c r="H210" s="58" t="s">
        <v>2364</v>
      </c>
      <c r="I210" s="58" t="s">
        <v>2414</v>
      </c>
      <c r="J210" s="58" t="s">
        <v>322</v>
      </c>
      <c r="K210" s="58" t="s">
        <v>93</v>
      </c>
      <c r="L210" s="58" t="s">
        <v>2373</v>
      </c>
      <c r="M210" s="58" t="s">
        <v>252</v>
      </c>
      <c r="N210" s="58" t="s">
        <v>252</v>
      </c>
      <c r="O210" s="58" t="s">
        <v>167</v>
      </c>
      <c r="P210" s="58" t="s">
        <v>354</v>
      </c>
      <c r="Q210" s="58" t="s">
        <v>2365</v>
      </c>
      <c r="R210" s="58" t="s">
        <v>2399</v>
      </c>
      <c r="S210" s="58" t="s">
        <v>2380</v>
      </c>
      <c r="T210" s="58" t="s">
        <v>2365</v>
      </c>
      <c r="U210" s="58" t="s">
        <v>2362</v>
      </c>
      <c r="V210" s="58" t="s">
        <v>2455</v>
      </c>
      <c r="W210" s="65">
        <f t="shared" si="4"/>
        <v>51</v>
      </c>
      <c r="X210" s="60"/>
    </row>
    <row r="211">
      <c r="A211" s="64" t="s">
        <v>2724</v>
      </c>
      <c r="B211" s="58" t="s">
        <v>2358</v>
      </c>
      <c r="C211" s="58" t="s">
        <v>2720</v>
      </c>
      <c r="D211" s="58" t="s">
        <v>2056</v>
      </c>
      <c r="E211" s="58" t="s">
        <v>2379</v>
      </c>
      <c r="F211" s="58" t="s">
        <v>2379</v>
      </c>
      <c r="G211" s="58" t="s">
        <v>2360</v>
      </c>
      <c r="H211" s="58" t="s">
        <v>2364</v>
      </c>
      <c r="I211" s="58" t="s">
        <v>2414</v>
      </c>
      <c r="J211" s="58" t="s">
        <v>322</v>
      </c>
      <c r="K211" s="58" t="s">
        <v>93</v>
      </c>
      <c r="L211" s="58" t="s">
        <v>2373</v>
      </c>
      <c r="M211" s="58" t="s">
        <v>252</v>
      </c>
      <c r="N211" s="58" t="s">
        <v>167</v>
      </c>
      <c r="O211" s="58" t="s">
        <v>252</v>
      </c>
      <c r="P211" s="58" t="s">
        <v>354</v>
      </c>
      <c r="Q211" s="58" t="s">
        <v>2365</v>
      </c>
      <c r="R211" s="58" t="s">
        <v>2399</v>
      </c>
      <c r="S211" s="58" t="s">
        <v>2380</v>
      </c>
      <c r="T211" s="58" t="s">
        <v>2365</v>
      </c>
      <c r="U211" s="58" t="s">
        <v>2362</v>
      </c>
      <c r="V211" s="58" t="s">
        <v>2455</v>
      </c>
      <c r="W211" s="65">
        <f t="shared" si="4"/>
        <v>51</v>
      </c>
      <c r="X211" s="60"/>
    </row>
    <row r="212">
      <c r="A212" s="64" t="s">
        <v>2725</v>
      </c>
      <c r="B212" s="58" t="s">
        <v>2358</v>
      </c>
      <c r="C212" s="58" t="s">
        <v>2720</v>
      </c>
      <c r="D212" s="58" t="s">
        <v>2056</v>
      </c>
      <c r="E212" s="58" t="s">
        <v>2379</v>
      </c>
      <c r="F212" s="58" t="s">
        <v>2379</v>
      </c>
      <c r="G212" s="58" t="s">
        <v>2360</v>
      </c>
      <c r="H212" s="58" t="s">
        <v>2364</v>
      </c>
      <c r="I212" s="58" t="s">
        <v>2414</v>
      </c>
      <c r="J212" s="58" t="s">
        <v>322</v>
      </c>
      <c r="K212" s="58" t="s">
        <v>93</v>
      </c>
      <c r="L212" s="58" t="s">
        <v>2373</v>
      </c>
      <c r="M212" s="58" t="s">
        <v>252</v>
      </c>
      <c r="N212" s="58" t="s">
        <v>252</v>
      </c>
      <c r="O212" s="58" t="s">
        <v>167</v>
      </c>
      <c r="P212" s="58" t="s">
        <v>354</v>
      </c>
      <c r="Q212" s="58" t="s">
        <v>2365</v>
      </c>
      <c r="R212" s="58" t="s">
        <v>2428</v>
      </c>
      <c r="S212" s="58" t="s">
        <v>2394</v>
      </c>
      <c r="T212" s="58" t="s">
        <v>2365</v>
      </c>
      <c r="U212" s="58" t="s">
        <v>2428</v>
      </c>
      <c r="V212" s="58" t="s">
        <v>2447</v>
      </c>
      <c r="W212" s="65">
        <f t="shared" si="4"/>
        <v>12</v>
      </c>
      <c r="X212" s="60"/>
    </row>
    <row r="213">
      <c r="A213" s="64" t="s">
        <v>2726</v>
      </c>
      <c r="B213" s="58" t="s">
        <v>2358</v>
      </c>
      <c r="C213" s="58" t="s">
        <v>2720</v>
      </c>
      <c r="D213" s="58" t="s">
        <v>2056</v>
      </c>
      <c r="E213" s="58" t="s">
        <v>2379</v>
      </c>
      <c r="F213" s="58" t="s">
        <v>2379</v>
      </c>
      <c r="G213" s="58" t="s">
        <v>2360</v>
      </c>
      <c r="H213" s="58" t="s">
        <v>2364</v>
      </c>
      <c r="I213" s="58" t="s">
        <v>2414</v>
      </c>
      <c r="J213" s="58" t="s">
        <v>322</v>
      </c>
      <c r="K213" s="58" t="s">
        <v>93</v>
      </c>
      <c r="L213" s="58" t="s">
        <v>2373</v>
      </c>
      <c r="M213" s="58" t="s">
        <v>252</v>
      </c>
      <c r="N213" s="58" t="s">
        <v>167</v>
      </c>
      <c r="O213" s="58" t="s">
        <v>252</v>
      </c>
      <c r="P213" s="58" t="s">
        <v>354</v>
      </c>
      <c r="Q213" s="58" t="s">
        <v>2365</v>
      </c>
      <c r="R213" s="58" t="s">
        <v>2428</v>
      </c>
      <c r="S213" s="58" t="s">
        <v>2394</v>
      </c>
      <c r="T213" s="58" t="s">
        <v>2365</v>
      </c>
      <c r="U213" s="58" t="s">
        <v>2428</v>
      </c>
      <c r="V213" s="58" t="s">
        <v>2447</v>
      </c>
      <c r="W213" s="65">
        <f t="shared" si="4"/>
        <v>12</v>
      </c>
      <c r="X213" s="60"/>
    </row>
    <row r="214">
      <c r="A214" s="64" t="s">
        <v>2727</v>
      </c>
      <c r="B214" s="58" t="s">
        <v>2358</v>
      </c>
      <c r="C214" s="58" t="s">
        <v>2720</v>
      </c>
      <c r="D214" s="58" t="s">
        <v>2056</v>
      </c>
      <c r="E214" s="58" t="s">
        <v>2379</v>
      </c>
      <c r="F214" s="58" t="s">
        <v>2379</v>
      </c>
      <c r="G214" s="58" t="s">
        <v>2360</v>
      </c>
      <c r="H214" s="58" t="s">
        <v>2364</v>
      </c>
      <c r="I214" s="58" t="s">
        <v>2414</v>
      </c>
      <c r="J214" s="58" t="s">
        <v>322</v>
      </c>
      <c r="K214" s="58" t="s">
        <v>93</v>
      </c>
      <c r="L214" s="58" t="s">
        <v>2373</v>
      </c>
      <c r="M214" s="58" t="s">
        <v>252</v>
      </c>
      <c r="N214" s="58" t="s">
        <v>252</v>
      </c>
      <c r="O214" s="58" t="s">
        <v>167</v>
      </c>
      <c r="P214" s="58" t="s">
        <v>353</v>
      </c>
      <c r="Q214" s="58" t="s">
        <v>2365</v>
      </c>
      <c r="R214" s="58" t="s">
        <v>2428</v>
      </c>
      <c r="S214" s="58" t="s">
        <v>2447</v>
      </c>
      <c r="T214" s="58" t="s">
        <v>2365</v>
      </c>
      <c r="U214" s="58" t="s">
        <v>2405</v>
      </c>
      <c r="V214" s="58" t="s">
        <v>2391</v>
      </c>
      <c r="W214" s="65">
        <f t="shared" si="4"/>
        <v>93</v>
      </c>
      <c r="X214" s="60"/>
    </row>
    <row r="215">
      <c r="A215" s="64" t="s">
        <v>2728</v>
      </c>
      <c r="B215" s="58" t="s">
        <v>2358</v>
      </c>
      <c r="C215" s="58" t="s">
        <v>2720</v>
      </c>
      <c r="D215" s="58" t="s">
        <v>2056</v>
      </c>
      <c r="E215" s="58" t="s">
        <v>2379</v>
      </c>
      <c r="F215" s="58" t="s">
        <v>2379</v>
      </c>
      <c r="G215" s="58" t="s">
        <v>2360</v>
      </c>
      <c r="H215" s="58" t="s">
        <v>2364</v>
      </c>
      <c r="I215" s="58" t="s">
        <v>2414</v>
      </c>
      <c r="J215" s="58" t="s">
        <v>322</v>
      </c>
      <c r="K215" s="58" t="s">
        <v>93</v>
      </c>
      <c r="L215" s="58" t="s">
        <v>2373</v>
      </c>
      <c r="M215" s="58" t="s">
        <v>252</v>
      </c>
      <c r="N215" s="58" t="s">
        <v>252</v>
      </c>
      <c r="O215" s="58" t="s">
        <v>167</v>
      </c>
      <c r="P215" s="58" t="s">
        <v>353</v>
      </c>
      <c r="Q215" s="58" t="s">
        <v>2365</v>
      </c>
      <c r="R215" s="58" t="s">
        <v>2388</v>
      </c>
      <c r="S215" s="58" t="s">
        <v>2362</v>
      </c>
      <c r="T215" s="58" t="s">
        <v>2365</v>
      </c>
      <c r="U215" s="58" t="s">
        <v>2388</v>
      </c>
      <c r="V215" s="58" t="s">
        <v>2388</v>
      </c>
      <c r="W215" s="65">
        <f t="shared" si="4"/>
        <v>28</v>
      </c>
      <c r="X215" s="58" t="s">
        <v>2729</v>
      </c>
    </row>
    <row r="216">
      <c r="A216" s="64" t="s">
        <v>2730</v>
      </c>
      <c r="B216" s="58" t="s">
        <v>2358</v>
      </c>
      <c r="C216" s="58" t="s">
        <v>2720</v>
      </c>
      <c r="D216" s="58" t="s">
        <v>2056</v>
      </c>
      <c r="E216" s="58" t="s">
        <v>2379</v>
      </c>
      <c r="F216" s="58" t="s">
        <v>2379</v>
      </c>
      <c r="G216" s="58" t="s">
        <v>2360</v>
      </c>
      <c r="H216" s="58" t="s">
        <v>2364</v>
      </c>
      <c r="I216" s="58" t="s">
        <v>2414</v>
      </c>
      <c r="J216" s="58" t="s">
        <v>322</v>
      </c>
      <c r="K216" s="58" t="s">
        <v>93</v>
      </c>
      <c r="L216" s="58" t="s">
        <v>2373</v>
      </c>
      <c r="M216" s="58" t="s">
        <v>252</v>
      </c>
      <c r="N216" s="58" t="s">
        <v>252</v>
      </c>
      <c r="O216" s="58" t="s">
        <v>167</v>
      </c>
      <c r="P216" s="58" t="s">
        <v>354</v>
      </c>
      <c r="Q216" s="58" t="s">
        <v>2365</v>
      </c>
      <c r="R216" s="58" t="s">
        <v>2413</v>
      </c>
      <c r="S216" s="58" t="s">
        <v>2418</v>
      </c>
      <c r="T216" s="58" t="s">
        <v>2365</v>
      </c>
      <c r="U216" s="58" t="s">
        <v>2413</v>
      </c>
      <c r="V216" s="58" t="s">
        <v>2471</v>
      </c>
      <c r="W216" s="65">
        <f t="shared" si="4"/>
        <v>32</v>
      </c>
      <c r="X216" s="60"/>
    </row>
    <row r="217">
      <c r="A217" s="64" t="s">
        <v>2731</v>
      </c>
      <c r="B217" s="58" t="s">
        <v>2358</v>
      </c>
      <c r="C217" s="58" t="s">
        <v>2720</v>
      </c>
      <c r="D217" s="58" t="s">
        <v>2056</v>
      </c>
      <c r="E217" s="58" t="s">
        <v>2379</v>
      </c>
      <c r="F217" s="58" t="s">
        <v>2379</v>
      </c>
      <c r="G217" s="58" t="s">
        <v>2360</v>
      </c>
      <c r="H217" s="58" t="s">
        <v>2364</v>
      </c>
      <c r="I217" s="58" t="s">
        <v>2414</v>
      </c>
      <c r="J217" s="58" t="s">
        <v>322</v>
      </c>
      <c r="K217" s="58" t="s">
        <v>93</v>
      </c>
      <c r="L217" s="58" t="s">
        <v>2373</v>
      </c>
      <c r="M217" s="58" t="s">
        <v>252</v>
      </c>
      <c r="N217" s="58" t="s">
        <v>167</v>
      </c>
      <c r="O217" s="58" t="s">
        <v>252</v>
      </c>
      <c r="P217" s="58" t="s">
        <v>354</v>
      </c>
      <c r="Q217" s="58" t="s">
        <v>2365</v>
      </c>
      <c r="R217" s="58" t="s">
        <v>2413</v>
      </c>
      <c r="S217" s="58" t="s">
        <v>2418</v>
      </c>
      <c r="T217" s="58" t="s">
        <v>2365</v>
      </c>
      <c r="U217" s="58" t="s">
        <v>2413</v>
      </c>
      <c r="V217" s="58" t="s">
        <v>2471</v>
      </c>
      <c r="W217" s="65">
        <f t="shared" si="4"/>
        <v>32</v>
      </c>
      <c r="X217" s="60"/>
    </row>
    <row r="218">
      <c r="A218" s="64" t="s">
        <v>2732</v>
      </c>
      <c r="B218" s="58" t="s">
        <v>2358</v>
      </c>
      <c r="C218" s="58" t="s">
        <v>2733</v>
      </c>
      <c r="D218" s="58" t="s">
        <v>2056</v>
      </c>
      <c r="E218" s="58" t="s">
        <v>2381</v>
      </c>
      <c r="F218" s="58" t="s">
        <v>2381</v>
      </c>
      <c r="G218" s="58" t="s">
        <v>2360</v>
      </c>
      <c r="H218" s="58" t="s">
        <v>2364</v>
      </c>
      <c r="I218" s="58" t="s">
        <v>2414</v>
      </c>
      <c r="J218" s="58" t="s">
        <v>322</v>
      </c>
      <c r="K218" s="58" t="s">
        <v>93</v>
      </c>
      <c r="L218" s="58" t="s">
        <v>2373</v>
      </c>
      <c r="M218" s="58" t="s">
        <v>257</v>
      </c>
      <c r="N218" s="58" t="s">
        <v>257</v>
      </c>
      <c r="O218" s="58" t="s">
        <v>172</v>
      </c>
      <c r="P218" s="58" t="s">
        <v>354</v>
      </c>
      <c r="Q218" s="58" t="s">
        <v>2365</v>
      </c>
      <c r="R218" s="58" t="s">
        <v>2397</v>
      </c>
      <c r="S218" s="58" t="s">
        <v>2461</v>
      </c>
      <c r="T218" s="58" t="s">
        <v>2365</v>
      </c>
      <c r="U218" s="58" t="s">
        <v>2398</v>
      </c>
      <c r="V218" s="58" t="s">
        <v>2362</v>
      </c>
      <c r="W218" s="65">
        <f t="shared" si="4"/>
        <v>40</v>
      </c>
      <c r="X218" s="60"/>
    </row>
    <row r="219">
      <c r="A219" s="64" t="s">
        <v>2734</v>
      </c>
      <c r="B219" s="58" t="s">
        <v>2358</v>
      </c>
      <c r="C219" s="58" t="s">
        <v>2733</v>
      </c>
      <c r="D219" s="58" t="s">
        <v>2056</v>
      </c>
      <c r="E219" s="58" t="s">
        <v>2381</v>
      </c>
      <c r="F219" s="58" t="s">
        <v>2381</v>
      </c>
      <c r="G219" s="58" t="s">
        <v>2360</v>
      </c>
      <c r="H219" s="58" t="s">
        <v>2364</v>
      </c>
      <c r="I219" s="58" t="s">
        <v>2414</v>
      </c>
      <c r="J219" s="58" t="s">
        <v>322</v>
      </c>
      <c r="K219" s="58" t="s">
        <v>93</v>
      </c>
      <c r="L219" s="58" t="s">
        <v>2373</v>
      </c>
      <c r="M219" s="58" t="s">
        <v>257</v>
      </c>
      <c r="N219" s="58" t="s">
        <v>172</v>
      </c>
      <c r="O219" s="58" t="s">
        <v>257</v>
      </c>
      <c r="P219" s="58" t="s">
        <v>354</v>
      </c>
      <c r="Q219" s="58" t="s">
        <v>2365</v>
      </c>
      <c r="R219" s="58" t="s">
        <v>2397</v>
      </c>
      <c r="S219" s="58" t="s">
        <v>2461</v>
      </c>
      <c r="T219" s="58" t="s">
        <v>2365</v>
      </c>
      <c r="U219" s="58" t="s">
        <v>2398</v>
      </c>
      <c r="V219" s="58" t="s">
        <v>2362</v>
      </c>
      <c r="W219" s="65">
        <f t="shared" si="4"/>
        <v>40</v>
      </c>
      <c r="X219" s="60"/>
    </row>
    <row r="220">
      <c r="A220" s="64" t="s">
        <v>2735</v>
      </c>
      <c r="B220" s="58" t="s">
        <v>2358</v>
      </c>
      <c r="C220" s="58" t="s">
        <v>2733</v>
      </c>
      <c r="D220" s="58" t="s">
        <v>2056</v>
      </c>
      <c r="E220" s="58" t="s">
        <v>2381</v>
      </c>
      <c r="F220" s="58" t="s">
        <v>2381</v>
      </c>
      <c r="G220" s="58" t="s">
        <v>2360</v>
      </c>
      <c r="H220" s="58" t="s">
        <v>2364</v>
      </c>
      <c r="I220" s="58" t="s">
        <v>2414</v>
      </c>
      <c r="J220" s="58" t="s">
        <v>322</v>
      </c>
      <c r="K220" s="58" t="s">
        <v>93</v>
      </c>
      <c r="L220" s="58" t="s">
        <v>2373</v>
      </c>
      <c r="M220" s="58" t="s">
        <v>257</v>
      </c>
      <c r="N220" s="58" t="s">
        <v>257</v>
      </c>
      <c r="O220" s="58" t="s">
        <v>172</v>
      </c>
      <c r="P220" s="58" t="s">
        <v>354</v>
      </c>
      <c r="Q220" s="58" t="s">
        <v>2365</v>
      </c>
      <c r="R220" s="58" t="s">
        <v>2428</v>
      </c>
      <c r="S220" s="58" t="s">
        <v>2363</v>
      </c>
      <c r="T220" s="58" t="s">
        <v>2365</v>
      </c>
      <c r="U220" s="58" t="s">
        <v>2428</v>
      </c>
      <c r="V220" s="58" t="s">
        <v>2423</v>
      </c>
      <c r="W220" s="65">
        <f t="shared" si="4"/>
        <v>6</v>
      </c>
      <c r="X220" s="60"/>
    </row>
    <row r="221">
      <c r="A221" s="64" t="s">
        <v>2736</v>
      </c>
      <c r="B221" s="58" t="s">
        <v>2358</v>
      </c>
      <c r="C221" s="58" t="s">
        <v>2733</v>
      </c>
      <c r="D221" s="58" t="s">
        <v>2056</v>
      </c>
      <c r="E221" s="58" t="s">
        <v>2381</v>
      </c>
      <c r="F221" s="58" t="s">
        <v>2381</v>
      </c>
      <c r="G221" s="58" t="s">
        <v>2360</v>
      </c>
      <c r="H221" s="58" t="s">
        <v>2364</v>
      </c>
      <c r="I221" s="58" t="s">
        <v>2414</v>
      </c>
      <c r="J221" s="58" t="s">
        <v>322</v>
      </c>
      <c r="K221" s="58" t="s">
        <v>93</v>
      </c>
      <c r="L221" s="58" t="s">
        <v>2373</v>
      </c>
      <c r="M221" s="58" t="s">
        <v>257</v>
      </c>
      <c r="N221" s="58" t="s">
        <v>172</v>
      </c>
      <c r="O221" s="58" t="s">
        <v>257</v>
      </c>
      <c r="P221" s="58" t="s">
        <v>354</v>
      </c>
      <c r="Q221" s="58" t="s">
        <v>2365</v>
      </c>
      <c r="R221" s="58" t="s">
        <v>2428</v>
      </c>
      <c r="S221" s="58" t="s">
        <v>2363</v>
      </c>
      <c r="T221" s="58" t="s">
        <v>2365</v>
      </c>
      <c r="U221" s="58" t="s">
        <v>2428</v>
      </c>
      <c r="V221" s="58" t="s">
        <v>2423</v>
      </c>
      <c r="W221" s="65">
        <f t="shared" si="4"/>
        <v>6</v>
      </c>
      <c r="X221" s="60"/>
    </row>
    <row r="222">
      <c r="A222" s="64" t="s">
        <v>2737</v>
      </c>
      <c r="B222" s="58" t="s">
        <v>2358</v>
      </c>
      <c r="C222" s="58" t="s">
        <v>2738</v>
      </c>
      <c r="D222" s="58" t="s">
        <v>2056</v>
      </c>
      <c r="E222" s="58" t="s">
        <v>2390</v>
      </c>
      <c r="F222" s="58" t="s">
        <v>2390</v>
      </c>
      <c r="G222" s="58" t="s">
        <v>2360</v>
      </c>
      <c r="H222" s="58" t="s">
        <v>2364</v>
      </c>
      <c r="I222" s="58" t="s">
        <v>2414</v>
      </c>
      <c r="J222" s="58" t="s">
        <v>322</v>
      </c>
      <c r="K222" s="58" t="s">
        <v>93</v>
      </c>
      <c r="L222" s="58" t="s">
        <v>2373</v>
      </c>
      <c r="M222" s="58" t="s">
        <v>264</v>
      </c>
      <c r="N222" s="58" t="s">
        <v>178</v>
      </c>
      <c r="O222" s="58" t="s">
        <v>264</v>
      </c>
      <c r="P222" s="58" t="s">
        <v>354</v>
      </c>
      <c r="Q222" s="58" t="s">
        <v>2365</v>
      </c>
      <c r="R222" s="58" t="s">
        <v>2440</v>
      </c>
      <c r="S222" s="58" t="s">
        <v>2447</v>
      </c>
      <c r="T222" s="58" t="s">
        <v>2365</v>
      </c>
      <c r="U222" s="58" t="s">
        <v>2440</v>
      </c>
      <c r="V222" s="58" t="s">
        <v>2464</v>
      </c>
      <c r="W222" s="65">
        <f t="shared" si="4"/>
        <v>5</v>
      </c>
      <c r="X222" s="60"/>
    </row>
    <row r="223">
      <c r="A223" s="64" t="s">
        <v>2739</v>
      </c>
      <c r="B223" s="58" t="s">
        <v>2358</v>
      </c>
      <c r="C223" s="58" t="s">
        <v>2738</v>
      </c>
      <c r="D223" s="58" t="s">
        <v>2056</v>
      </c>
      <c r="E223" s="58" t="s">
        <v>2390</v>
      </c>
      <c r="F223" s="58" t="s">
        <v>2390</v>
      </c>
      <c r="G223" s="58" t="s">
        <v>2360</v>
      </c>
      <c r="H223" s="58" t="s">
        <v>2364</v>
      </c>
      <c r="I223" s="58" t="s">
        <v>2414</v>
      </c>
      <c r="J223" s="58" t="s">
        <v>322</v>
      </c>
      <c r="K223" s="58" t="s">
        <v>93</v>
      </c>
      <c r="L223" s="58" t="s">
        <v>2373</v>
      </c>
      <c r="M223" s="58" t="s">
        <v>264</v>
      </c>
      <c r="N223" s="58" t="s">
        <v>264</v>
      </c>
      <c r="O223" s="58" t="s">
        <v>178</v>
      </c>
      <c r="P223" s="58" t="s">
        <v>353</v>
      </c>
      <c r="Q223" s="58" t="s">
        <v>2365</v>
      </c>
      <c r="R223" s="58" t="s">
        <v>2440</v>
      </c>
      <c r="S223" s="58" t="s">
        <v>2464</v>
      </c>
      <c r="T223" s="58" t="s">
        <v>2365</v>
      </c>
      <c r="U223" s="58" t="s">
        <v>2440</v>
      </c>
      <c r="V223" s="58" t="s">
        <v>2471</v>
      </c>
      <c r="W223" s="65">
        <f t="shared" si="4"/>
        <v>5</v>
      </c>
      <c r="X223" s="60"/>
    </row>
    <row r="224">
      <c r="A224" s="64" t="s">
        <v>2740</v>
      </c>
      <c r="B224" s="58" t="s">
        <v>2358</v>
      </c>
      <c r="C224" s="58" t="s">
        <v>2741</v>
      </c>
      <c r="D224" s="58" t="s">
        <v>2056</v>
      </c>
      <c r="E224" s="58" t="s">
        <v>2397</v>
      </c>
      <c r="F224" s="58" t="s">
        <v>2397</v>
      </c>
      <c r="G224" s="58" t="s">
        <v>2360</v>
      </c>
      <c r="H224" s="58" t="s">
        <v>2364</v>
      </c>
      <c r="I224" s="58" t="s">
        <v>2414</v>
      </c>
      <c r="J224" s="58" t="s">
        <v>322</v>
      </c>
      <c r="K224" s="58" t="s">
        <v>93</v>
      </c>
      <c r="L224" s="58" t="s">
        <v>2373</v>
      </c>
      <c r="M224" s="58" t="s">
        <v>271</v>
      </c>
      <c r="N224" s="60"/>
      <c r="O224" s="60"/>
      <c r="P224" s="60"/>
      <c r="Q224" s="60"/>
      <c r="R224" s="60"/>
      <c r="S224" s="60"/>
      <c r="T224" s="60"/>
      <c r="U224" s="60"/>
      <c r="V224" s="60"/>
      <c r="W224" s="65">
        <f t="shared" si="4"/>
        <v>0</v>
      </c>
      <c r="X224" s="60"/>
    </row>
    <row r="225">
      <c r="A225" s="64" t="s">
        <v>2742</v>
      </c>
      <c r="B225" s="58" t="s">
        <v>2358</v>
      </c>
      <c r="C225" s="58" t="s">
        <v>2743</v>
      </c>
      <c r="D225" s="58" t="s">
        <v>2056</v>
      </c>
      <c r="E225" s="58" t="s">
        <v>2398</v>
      </c>
      <c r="F225" s="58" t="s">
        <v>2398</v>
      </c>
      <c r="G225" s="58" t="s">
        <v>2360</v>
      </c>
      <c r="H225" s="58" t="s">
        <v>2364</v>
      </c>
      <c r="I225" s="58" t="s">
        <v>2414</v>
      </c>
      <c r="J225" s="58" t="s">
        <v>322</v>
      </c>
      <c r="K225" s="58" t="s">
        <v>93</v>
      </c>
      <c r="L225" s="58" t="s">
        <v>2373</v>
      </c>
      <c r="M225" s="58" t="s">
        <v>276</v>
      </c>
      <c r="N225" s="60"/>
      <c r="O225" s="60"/>
      <c r="P225" s="60"/>
      <c r="Q225" s="60"/>
      <c r="R225" s="60"/>
      <c r="S225" s="60"/>
      <c r="T225" s="60"/>
      <c r="U225" s="60"/>
      <c r="V225" s="60"/>
      <c r="W225" s="65">
        <f t="shared" si="4"/>
        <v>0</v>
      </c>
      <c r="X225" s="60"/>
    </row>
    <row r="226">
      <c r="A226" s="64" t="s">
        <v>2744</v>
      </c>
      <c r="B226" s="58" t="s">
        <v>2358</v>
      </c>
      <c r="C226" s="58" t="s">
        <v>2745</v>
      </c>
      <c r="D226" s="58" t="s">
        <v>2056</v>
      </c>
      <c r="E226" s="58" t="s">
        <v>2383</v>
      </c>
      <c r="F226" s="58" t="s">
        <v>2383</v>
      </c>
      <c r="G226" s="58" t="s">
        <v>2360</v>
      </c>
      <c r="H226" s="58" t="s">
        <v>2364</v>
      </c>
      <c r="I226" s="58" t="s">
        <v>2414</v>
      </c>
      <c r="J226" s="58" t="s">
        <v>322</v>
      </c>
      <c r="K226" s="58" t="s">
        <v>93</v>
      </c>
      <c r="L226" s="58" t="s">
        <v>2373</v>
      </c>
      <c r="M226" s="58" t="s">
        <v>191</v>
      </c>
      <c r="N226" s="60"/>
      <c r="O226" s="60"/>
      <c r="P226" s="60"/>
      <c r="Q226" s="60"/>
      <c r="R226" s="60"/>
      <c r="S226" s="60"/>
      <c r="T226" s="60"/>
      <c r="U226" s="60"/>
      <c r="V226" s="60"/>
      <c r="W226" s="65">
        <f t="shared" si="4"/>
        <v>0</v>
      </c>
      <c r="X226" s="60"/>
    </row>
    <row r="227">
      <c r="A227" s="64" t="s">
        <v>2746</v>
      </c>
      <c r="B227" s="58" t="s">
        <v>2358</v>
      </c>
      <c r="C227" s="58" t="s">
        <v>2747</v>
      </c>
      <c r="D227" s="58" t="s">
        <v>2056</v>
      </c>
      <c r="E227" s="58" t="s">
        <v>2403</v>
      </c>
      <c r="F227" s="58" t="s">
        <v>2403</v>
      </c>
      <c r="G227" s="58" t="s">
        <v>2360</v>
      </c>
      <c r="H227" s="58" t="s">
        <v>2364</v>
      </c>
      <c r="I227" s="58" t="s">
        <v>2414</v>
      </c>
      <c r="J227" s="58" t="s">
        <v>322</v>
      </c>
      <c r="K227" s="58" t="s">
        <v>93</v>
      </c>
      <c r="L227" s="58" t="s">
        <v>2373</v>
      </c>
      <c r="M227" s="58" t="s">
        <v>197</v>
      </c>
      <c r="N227" s="58" t="s">
        <v>197</v>
      </c>
      <c r="O227" s="58" t="s">
        <v>46</v>
      </c>
      <c r="P227" s="58" t="s">
        <v>354</v>
      </c>
      <c r="Q227" s="58" t="s">
        <v>2365</v>
      </c>
      <c r="R227" s="58" t="s">
        <v>2398</v>
      </c>
      <c r="S227" s="58" t="s">
        <v>2396</v>
      </c>
      <c r="T227" s="58" t="s">
        <v>2365</v>
      </c>
      <c r="U227" s="58" t="s">
        <v>2398</v>
      </c>
      <c r="V227" s="58" t="s">
        <v>2465</v>
      </c>
      <c r="W227" s="65">
        <f t="shared" si="4"/>
        <v>17</v>
      </c>
      <c r="X227" s="60"/>
    </row>
    <row r="228">
      <c r="A228" s="64" t="s">
        <v>2748</v>
      </c>
      <c r="B228" s="58" t="s">
        <v>2358</v>
      </c>
      <c r="C228" s="58" t="s">
        <v>2747</v>
      </c>
      <c r="D228" s="58" t="s">
        <v>2056</v>
      </c>
      <c r="E228" s="58" t="s">
        <v>2403</v>
      </c>
      <c r="F228" s="58" t="s">
        <v>2403</v>
      </c>
      <c r="G228" s="58" t="s">
        <v>2360</v>
      </c>
      <c r="H228" s="58" t="s">
        <v>2364</v>
      </c>
      <c r="I228" s="58" t="s">
        <v>2414</v>
      </c>
      <c r="J228" s="58" t="s">
        <v>322</v>
      </c>
      <c r="K228" s="58" t="s">
        <v>93</v>
      </c>
      <c r="L228" s="58" t="s">
        <v>2373</v>
      </c>
      <c r="M228" s="58" t="s">
        <v>197</v>
      </c>
      <c r="N228" s="58" t="s">
        <v>46</v>
      </c>
      <c r="O228" s="58" t="s">
        <v>197</v>
      </c>
      <c r="P228" s="58" t="s">
        <v>354</v>
      </c>
      <c r="Q228" s="58" t="s">
        <v>2365</v>
      </c>
      <c r="R228" s="58" t="s">
        <v>2398</v>
      </c>
      <c r="S228" s="58" t="s">
        <v>2396</v>
      </c>
      <c r="T228" s="58" t="s">
        <v>2365</v>
      </c>
      <c r="U228" s="58" t="s">
        <v>2398</v>
      </c>
      <c r="V228" s="58" t="s">
        <v>2465</v>
      </c>
      <c r="W228" s="65">
        <f t="shared" si="4"/>
        <v>17</v>
      </c>
      <c r="X228" s="60"/>
    </row>
    <row r="229">
      <c r="A229" s="64" t="s">
        <v>2749</v>
      </c>
      <c r="B229" s="58" t="s">
        <v>2358</v>
      </c>
      <c r="C229" s="58" t="s">
        <v>2747</v>
      </c>
      <c r="D229" s="58" t="s">
        <v>2056</v>
      </c>
      <c r="E229" s="58" t="s">
        <v>2403</v>
      </c>
      <c r="F229" s="58" t="s">
        <v>2403</v>
      </c>
      <c r="G229" s="58" t="s">
        <v>2360</v>
      </c>
      <c r="H229" s="58" t="s">
        <v>2364</v>
      </c>
      <c r="I229" s="58" t="s">
        <v>2414</v>
      </c>
      <c r="J229" s="58" t="s">
        <v>322</v>
      </c>
      <c r="K229" s="58" t="s">
        <v>93</v>
      </c>
      <c r="L229" s="58" t="s">
        <v>2373</v>
      </c>
      <c r="M229" s="58" t="s">
        <v>197</v>
      </c>
      <c r="N229" s="58" t="s">
        <v>197</v>
      </c>
      <c r="O229" s="58" t="s">
        <v>46</v>
      </c>
      <c r="P229" s="58" t="s">
        <v>354</v>
      </c>
      <c r="Q229" s="58" t="s">
        <v>2365</v>
      </c>
      <c r="R229" s="58" t="s">
        <v>2383</v>
      </c>
      <c r="S229" s="58" t="s">
        <v>2492</v>
      </c>
      <c r="T229" s="58" t="s">
        <v>2365</v>
      </c>
      <c r="U229" s="58" t="s">
        <v>2383</v>
      </c>
      <c r="V229" s="58" t="s">
        <v>2383</v>
      </c>
      <c r="W229" s="65">
        <f t="shared" si="4"/>
        <v>14</v>
      </c>
      <c r="X229" s="60"/>
    </row>
    <row r="230">
      <c r="A230" s="64" t="s">
        <v>2750</v>
      </c>
      <c r="B230" s="58" t="s">
        <v>2358</v>
      </c>
      <c r="C230" s="58" t="s">
        <v>2747</v>
      </c>
      <c r="D230" s="58" t="s">
        <v>2056</v>
      </c>
      <c r="E230" s="58" t="s">
        <v>2403</v>
      </c>
      <c r="F230" s="58" t="s">
        <v>2403</v>
      </c>
      <c r="G230" s="58" t="s">
        <v>2360</v>
      </c>
      <c r="H230" s="58" t="s">
        <v>2364</v>
      </c>
      <c r="I230" s="58" t="s">
        <v>2414</v>
      </c>
      <c r="J230" s="58" t="s">
        <v>322</v>
      </c>
      <c r="K230" s="58" t="s">
        <v>93</v>
      </c>
      <c r="L230" s="58" t="s">
        <v>2373</v>
      </c>
      <c r="M230" s="58" t="s">
        <v>197</v>
      </c>
      <c r="N230" s="58" t="s">
        <v>46</v>
      </c>
      <c r="O230" s="58" t="s">
        <v>197</v>
      </c>
      <c r="P230" s="58" t="s">
        <v>354</v>
      </c>
      <c r="Q230" s="58" t="s">
        <v>2365</v>
      </c>
      <c r="R230" s="58" t="s">
        <v>2383</v>
      </c>
      <c r="S230" s="58" t="s">
        <v>2492</v>
      </c>
      <c r="T230" s="58" t="s">
        <v>2365</v>
      </c>
      <c r="U230" s="58" t="s">
        <v>2383</v>
      </c>
      <c r="V230" s="58" t="s">
        <v>2383</v>
      </c>
      <c r="W230" s="65">
        <f t="shared" si="4"/>
        <v>14</v>
      </c>
      <c r="X230" s="60"/>
    </row>
    <row r="231">
      <c r="A231" s="64" t="s">
        <v>2751</v>
      </c>
      <c r="B231" s="58" t="s">
        <v>2358</v>
      </c>
      <c r="C231" s="58" t="s">
        <v>2747</v>
      </c>
      <c r="D231" s="58" t="s">
        <v>2056</v>
      </c>
      <c r="E231" s="58" t="s">
        <v>2403</v>
      </c>
      <c r="F231" s="58" t="s">
        <v>2403</v>
      </c>
      <c r="G231" s="58" t="s">
        <v>2360</v>
      </c>
      <c r="H231" s="58" t="s">
        <v>2364</v>
      </c>
      <c r="I231" s="58" t="s">
        <v>2414</v>
      </c>
      <c r="J231" s="58" t="s">
        <v>322</v>
      </c>
      <c r="K231" s="58" t="s">
        <v>93</v>
      </c>
      <c r="L231" s="58" t="s">
        <v>2373</v>
      </c>
      <c r="M231" s="58" t="s">
        <v>197</v>
      </c>
      <c r="N231" s="58" t="s">
        <v>46</v>
      </c>
      <c r="O231" s="58" t="s">
        <v>118</v>
      </c>
      <c r="P231" s="58" t="s">
        <v>354</v>
      </c>
      <c r="Q231" s="58" t="s">
        <v>2365</v>
      </c>
      <c r="R231" s="58" t="s">
        <v>2383</v>
      </c>
      <c r="S231" s="58" t="s">
        <v>2432</v>
      </c>
      <c r="T231" s="58" t="s">
        <v>2365</v>
      </c>
      <c r="U231" s="58" t="s">
        <v>2383</v>
      </c>
      <c r="V231" s="58" t="s">
        <v>2455</v>
      </c>
      <c r="W231" s="65">
        <f t="shared" si="4"/>
        <v>17</v>
      </c>
      <c r="X231" s="60"/>
    </row>
    <row r="232">
      <c r="A232" s="64" t="s">
        <v>2752</v>
      </c>
      <c r="B232" s="58" t="s">
        <v>2358</v>
      </c>
      <c r="C232" s="58" t="s">
        <v>2747</v>
      </c>
      <c r="D232" s="58" t="s">
        <v>2056</v>
      </c>
      <c r="E232" s="58" t="s">
        <v>2403</v>
      </c>
      <c r="F232" s="58" t="s">
        <v>2403</v>
      </c>
      <c r="G232" s="58" t="s">
        <v>2360</v>
      </c>
      <c r="H232" s="58" t="s">
        <v>2364</v>
      </c>
      <c r="I232" s="58" t="s">
        <v>2414</v>
      </c>
      <c r="J232" s="58" t="s">
        <v>322</v>
      </c>
      <c r="K232" s="58" t="s">
        <v>93</v>
      </c>
      <c r="L232" s="58" t="s">
        <v>2373</v>
      </c>
      <c r="M232" s="58" t="s">
        <v>197</v>
      </c>
      <c r="N232" s="58" t="s">
        <v>118</v>
      </c>
      <c r="O232" s="58" t="s">
        <v>46</v>
      </c>
      <c r="P232" s="58" t="s">
        <v>354</v>
      </c>
      <c r="Q232" s="58" t="s">
        <v>2365</v>
      </c>
      <c r="R232" s="58" t="s">
        <v>2383</v>
      </c>
      <c r="S232" s="58" t="s">
        <v>2432</v>
      </c>
      <c r="T232" s="58" t="s">
        <v>2365</v>
      </c>
      <c r="U232" s="58" t="s">
        <v>2403</v>
      </c>
      <c r="V232" s="58" t="s">
        <v>2369</v>
      </c>
      <c r="W232" s="65">
        <f t="shared" si="4"/>
        <v>30</v>
      </c>
      <c r="X232" s="60"/>
    </row>
    <row r="233">
      <c r="A233" s="64" t="s">
        <v>2753</v>
      </c>
      <c r="B233" s="58" t="s">
        <v>2358</v>
      </c>
      <c r="C233" s="58" t="s">
        <v>2747</v>
      </c>
      <c r="D233" s="58" t="s">
        <v>2056</v>
      </c>
      <c r="E233" s="58" t="s">
        <v>2403</v>
      </c>
      <c r="F233" s="58" t="s">
        <v>2403</v>
      </c>
      <c r="G233" s="58" t="s">
        <v>2360</v>
      </c>
      <c r="H233" s="58" t="s">
        <v>2364</v>
      </c>
      <c r="I233" s="58" t="s">
        <v>2414</v>
      </c>
      <c r="J233" s="58" t="s">
        <v>322</v>
      </c>
      <c r="K233" s="58" t="s">
        <v>93</v>
      </c>
      <c r="L233" s="58" t="s">
        <v>2373</v>
      </c>
      <c r="M233" s="58" t="s">
        <v>197</v>
      </c>
      <c r="N233" s="58" t="s">
        <v>46</v>
      </c>
      <c r="O233" s="58" t="s">
        <v>118</v>
      </c>
      <c r="P233" s="58" t="s">
        <v>354</v>
      </c>
      <c r="Q233" s="58" t="s">
        <v>2365</v>
      </c>
      <c r="R233" s="58" t="s">
        <v>2403</v>
      </c>
      <c r="S233" s="58" t="s">
        <v>2383</v>
      </c>
      <c r="T233" s="58" t="s">
        <v>2365</v>
      </c>
      <c r="U233" s="58" t="s">
        <v>2403</v>
      </c>
      <c r="V233" s="58" t="s">
        <v>2411</v>
      </c>
      <c r="W233" s="65">
        <f t="shared" si="4"/>
        <v>5</v>
      </c>
      <c r="X233" s="60"/>
    </row>
    <row r="234">
      <c r="A234" s="64" t="s">
        <v>2754</v>
      </c>
      <c r="B234" s="58" t="s">
        <v>2358</v>
      </c>
      <c r="C234" s="58" t="s">
        <v>2747</v>
      </c>
      <c r="D234" s="58" t="s">
        <v>2056</v>
      </c>
      <c r="E234" s="58" t="s">
        <v>2403</v>
      </c>
      <c r="F234" s="58" t="s">
        <v>2403</v>
      </c>
      <c r="G234" s="58" t="s">
        <v>2360</v>
      </c>
      <c r="H234" s="58" t="s">
        <v>2364</v>
      </c>
      <c r="I234" s="58" t="s">
        <v>2414</v>
      </c>
      <c r="J234" s="58" t="s">
        <v>322</v>
      </c>
      <c r="K234" s="58" t="s">
        <v>93</v>
      </c>
      <c r="L234" s="58" t="s">
        <v>2373</v>
      </c>
      <c r="M234" s="58" t="s">
        <v>197</v>
      </c>
      <c r="N234" s="58" t="s">
        <v>118</v>
      </c>
      <c r="O234" s="58" t="s">
        <v>46</v>
      </c>
      <c r="P234" s="58" t="s">
        <v>354</v>
      </c>
      <c r="Q234" s="58" t="s">
        <v>2365</v>
      </c>
      <c r="R234" s="58" t="s">
        <v>2403</v>
      </c>
      <c r="S234" s="58" t="s">
        <v>2383</v>
      </c>
      <c r="T234" s="58" t="s">
        <v>2365</v>
      </c>
      <c r="U234" s="58" t="s">
        <v>2403</v>
      </c>
      <c r="V234" s="58" t="s">
        <v>2411</v>
      </c>
      <c r="W234" s="65">
        <f t="shared" si="4"/>
        <v>5</v>
      </c>
      <c r="X234" s="60"/>
    </row>
    <row r="235">
      <c r="A235" s="64" t="s">
        <v>2755</v>
      </c>
      <c r="B235" s="58"/>
      <c r="C235" s="60"/>
      <c r="D235" s="58"/>
      <c r="E235" s="58"/>
      <c r="F235" s="58"/>
      <c r="G235" s="58"/>
      <c r="H235" s="58"/>
      <c r="I235" s="58"/>
      <c r="J235" s="58"/>
      <c r="K235" s="58"/>
      <c r="L235" s="58"/>
      <c r="M235" s="60"/>
      <c r="N235" s="60"/>
      <c r="O235" s="60"/>
      <c r="P235" s="60"/>
      <c r="Q235" s="60"/>
      <c r="R235" s="60"/>
      <c r="S235" s="60"/>
      <c r="T235" s="60"/>
      <c r="U235" s="60"/>
      <c r="V235" s="60"/>
      <c r="W235" s="65"/>
      <c r="X235" s="60"/>
    </row>
    <row r="236">
      <c r="A236" s="64" t="s">
        <v>2756</v>
      </c>
      <c r="B236" s="58" t="s">
        <v>2358</v>
      </c>
      <c r="C236" s="58" t="s">
        <v>2757</v>
      </c>
      <c r="D236" s="58" t="s">
        <v>2442</v>
      </c>
      <c r="E236" s="58" t="s">
        <v>2358</v>
      </c>
      <c r="F236" s="58" t="s">
        <v>2358</v>
      </c>
      <c r="G236" s="58" t="s">
        <v>2360</v>
      </c>
      <c r="H236" s="58" t="s">
        <v>2364</v>
      </c>
      <c r="I236" s="58" t="s">
        <v>2420</v>
      </c>
      <c r="J236" s="58" t="s">
        <v>2304</v>
      </c>
      <c r="K236" s="58" t="s">
        <v>220</v>
      </c>
      <c r="L236" s="58" t="s">
        <v>2376</v>
      </c>
      <c r="M236" s="58" t="s">
        <v>2572</v>
      </c>
      <c r="N236" s="58" t="s">
        <v>203</v>
      </c>
      <c r="O236" s="58" t="s">
        <v>125</v>
      </c>
      <c r="P236" s="58" t="s">
        <v>353</v>
      </c>
      <c r="Q236" s="58" t="s">
        <v>2418</v>
      </c>
      <c r="R236" s="58" t="s">
        <v>2406</v>
      </c>
      <c r="S236" s="58" t="s">
        <v>2461</v>
      </c>
      <c r="T236" s="58" t="s">
        <v>2418</v>
      </c>
      <c r="U236" s="58" t="s">
        <v>2408</v>
      </c>
      <c r="V236" s="58" t="s">
        <v>2381</v>
      </c>
      <c r="W236" s="65">
        <f t="shared" ref="W236:W298" si="5">((T236*60*60)+(U236*60)+V236)-((Q236*60*60)+(R236*60)+S236)</f>
        <v>22</v>
      </c>
      <c r="X236" s="60"/>
    </row>
    <row r="237">
      <c r="A237" s="64" t="s">
        <v>2758</v>
      </c>
      <c r="B237" s="58" t="s">
        <v>2358</v>
      </c>
      <c r="C237" s="58" t="s">
        <v>2757</v>
      </c>
      <c r="D237" s="58" t="s">
        <v>772</v>
      </c>
      <c r="E237" s="58" t="s">
        <v>2358</v>
      </c>
      <c r="F237" s="58" t="s">
        <v>2358</v>
      </c>
      <c r="G237" s="61">
        <v>2022.0</v>
      </c>
      <c r="H237" s="58" t="s">
        <v>2364</v>
      </c>
      <c r="I237" s="58" t="s">
        <v>2420</v>
      </c>
      <c r="J237" s="58" t="s">
        <v>2304</v>
      </c>
      <c r="K237" s="58" t="s">
        <v>220</v>
      </c>
      <c r="L237" s="58" t="s">
        <v>2376</v>
      </c>
      <c r="M237" s="58" t="s">
        <v>2572</v>
      </c>
      <c r="N237" s="58" t="s">
        <v>67</v>
      </c>
      <c r="O237" s="58" t="s">
        <v>125</v>
      </c>
      <c r="P237" s="58" t="s">
        <v>354</v>
      </c>
      <c r="Q237" s="58" t="s">
        <v>2418</v>
      </c>
      <c r="R237" s="58" t="s">
        <v>2464</v>
      </c>
      <c r="S237" s="58" t="s">
        <v>2381</v>
      </c>
      <c r="T237" s="58" t="s">
        <v>2418</v>
      </c>
      <c r="U237" s="58" t="s">
        <v>2464</v>
      </c>
      <c r="V237" s="58" t="s">
        <v>2363</v>
      </c>
      <c r="W237" s="65">
        <f t="shared" si="5"/>
        <v>10</v>
      </c>
      <c r="X237" s="60"/>
    </row>
    <row r="238">
      <c r="A238" s="64" t="s">
        <v>2759</v>
      </c>
      <c r="B238" s="58" t="s">
        <v>2358</v>
      </c>
      <c r="C238" s="58" t="s">
        <v>2760</v>
      </c>
      <c r="D238" s="58" t="s">
        <v>772</v>
      </c>
      <c r="E238" s="58" t="s">
        <v>2369</v>
      </c>
      <c r="F238" s="58" t="s">
        <v>2369</v>
      </c>
      <c r="G238" s="58" t="s">
        <v>2360</v>
      </c>
      <c r="H238" s="58" t="s">
        <v>2364</v>
      </c>
      <c r="I238" s="58" t="s">
        <v>2420</v>
      </c>
      <c r="J238" s="58" t="s">
        <v>2304</v>
      </c>
      <c r="K238" s="58" t="s">
        <v>220</v>
      </c>
      <c r="L238" s="58" t="s">
        <v>2376</v>
      </c>
      <c r="M238" s="58" t="s">
        <v>2761</v>
      </c>
      <c r="N238" s="58" t="s">
        <v>26</v>
      </c>
      <c r="O238" s="58" t="s">
        <v>133</v>
      </c>
      <c r="P238" s="58" t="s">
        <v>353</v>
      </c>
      <c r="Q238" s="58" t="s">
        <v>2418</v>
      </c>
      <c r="R238" s="58" t="s">
        <v>2423</v>
      </c>
      <c r="S238" s="58" t="s">
        <v>2469</v>
      </c>
      <c r="T238" s="58" t="s">
        <v>2418</v>
      </c>
      <c r="U238" s="58" t="s">
        <v>2399</v>
      </c>
      <c r="V238" s="58" t="s">
        <v>2598</v>
      </c>
      <c r="W238" s="65">
        <f t="shared" si="5"/>
        <v>6</v>
      </c>
      <c r="X238" s="60"/>
    </row>
    <row r="239">
      <c r="A239" s="64" t="s">
        <v>2762</v>
      </c>
      <c r="B239" s="58" t="s">
        <v>2358</v>
      </c>
      <c r="C239" s="58" t="s">
        <v>2763</v>
      </c>
      <c r="D239" s="58" t="s">
        <v>772</v>
      </c>
      <c r="E239" s="58" t="s">
        <v>2373</v>
      </c>
      <c r="F239" s="58" t="s">
        <v>2373</v>
      </c>
      <c r="G239" s="58" t="s">
        <v>2360</v>
      </c>
      <c r="H239" s="58" t="s">
        <v>2364</v>
      </c>
      <c r="I239" s="58" t="s">
        <v>2420</v>
      </c>
      <c r="J239" s="58" t="s">
        <v>2304</v>
      </c>
      <c r="K239" s="58" t="s">
        <v>220</v>
      </c>
      <c r="L239" s="58" t="s">
        <v>2376</v>
      </c>
      <c r="M239" s="58" t="s">
        <v>2503</v>
      </c>
      <c r="N239" s="60"/>
      <c r="O239" s="60"/>
      <c r="P239" s="60"/>
      <c r="Q239" s="60"/>
      <c r="R239" s="60"/>
      <c r="S239" s="60"/>
      <c r="T239" s="60"/>
      <c r="U239" s="60"/>
      <c r="V239" s="60"/>
      <c r="W239" s="65">
        <f t="shared" si="5"/>
        <v>0</v>
      </c>
      <c r="X239" s="60"/>
    </row>
    <row r="240">
      <c r="A240" s="64" t="s">
        <v>2764</v>
      </c>
      <c r="B240" s="58" t="s">
        <v>2358</v>
      </c>
      <c r="C240" s="58" t="s">
        <v>2765</v>
      </c>
      <c r="D240" s="58" t="s">
        <v>772</v>
      </c>
      <c r="E240" s="58" t="s">
        <v>2376</v>
      </c>
      <c r="F240" s="58" t="s">
        <v>2376</v>
      </c>
      <c r="G240" s="58" t="s">
        <v>2360</v>
      </c>
      <c r="H240" s="58" t="s">
        <v>2364</v>
      </c>
      <c r="I240" s="58" t="s">
        <v>2420</v>
      </c>
      <c r="J240" s="58" t="s">
        <v>2304</v>
      </c>
      <c r="K240" s="58" t="s">
        <v>220</v>
      </c>
      <c r="L240" s="58" t="s">
        <v>2376</v>
      </c>
      <c r="M240" s="58" t="s">
        <v>2506</v>
      </c>
      <c r="N240" s="58" t="s">
        <v>143</v>
      </c>
      <c r="O240" s="58" t="s">
        <v>219</v>
      </c>
      <c r="P240" s="58" t="s">
        <v>353</v>
      </c>
      <c r="Q240" s="58" t="s">
        <v>2418</v>
      </c>
      <c r="R240" s="58" t="s">
        <v>2405</v>
      </c>
      <c r="S240" s="58" t="s">
        <v>2398</v>
      </c>
      <c r="T240" s="58" t="s">
        <v>2418</v>
      </c>
      <c r="U240" s="58" t="s">
        <v>2405</v>
      </c>
      <c r="V240" s="58" t="s">
        <v>2363</v>
      </c>
      <c r="W240" s="65">
        <f t="shared" si="5"/>
        <v>7</v>
      </c>
      <c r="X240" s="60"/>
    </row>
    <row r="241">
      <c r="A241" s="64" t="s">
        <v>2766</v>
      </c>
      <c r="B241" s="58" t="s">
        <v>2358</v>
      </c>
      <c r="C241" s="58" t="s">
        <v>2765</v>
      </c>
      <c r="D241" s="58" t="s">
        <v>772</v>
      </c>
      <c r="E241" s="58" t="s">
        <v>2376</v>
      </c>
      <c r="F241" s="58" t="s">
        <v>2376</v>
      </c>
      <c r="G241" s="58" t="s">
        <v>2360</v>
      </c>
      <c r="H241" s="58" t="s">
        <v>2364</v>
      </c>
      <c r="I241" s="58" t="s">
        <v>2420</v>
      </c>
      <c r="J241" s="58" t="s">
        <v>2304</v>
      </c>
      <c r="K241" s="58" t="s">
        <v>220</v>
      </c>
      <c r="L241" s="58" t="s">
        <v>2376</v>
      </c>
      <c r="M241" s="58" t="s">
        <v>2506</v>
      </c>
      <c r="N241" s="58" t="s">
        <v>219</v>
      </c>
      <c r="O241" s="58" t="s">
        <v>143</v>
      </c>
      <c r="P241" s="58" t="s">
        <v>354</v>
      </c>
      <c r="Q241" s="58" t="s">
        <v>2418</v>
      </c>
      <c r="R241" s="58" t="s">
        <v>2469</v>
      </c>
      <c r="S241" s="58" t="s">
        <v>2461</v>
      </c>
      <c r="T241" s="58" t="s">
        <v>2418</v>
      </c>
      <c r="U241" s="58" t="s">
        <v>2471</v>
      </c>
      <c r="V241" s="58" t="s">
        <v>2366</v>
      </c>
      <c r="W241" s="65">
        <f t="shared" si="5"/>
        <v>16</v>
      </c>
      <c r="X241" s="60"/>
    </row>
    <row r="242">
      <c r="A242" s="64" t="s">
        <v>2767</v>
      </c>
      <c r="B242" s="58" t="s">
        <v>2358</v>
      </c>
      <c r="C242" s="58" t="s">
        <v>2765</v>
      </c>
      <c r="D242" s="58" t="s">
        <v>772</v>
      </c>
      <c r="E242" s="58" t="s">
        <v>2376</v>
      </c>
      <c r="F242" s="58" t="s">
        <v>2376</v>
      </c>
      <c r="G242" s="58" t="s">
        <v>2360</v>
      </c>
      <c r="H242" s="58" t="s">
        <v>2364</v>
      </c>
      <c r="I242" s="58" t="s">
        <v>2420</v>
      </c>
      <c r="J242" s="58" t="s">
        <v>2304</v>
      </c>
      <c r="K242" s="58" t="s">
        <v>220</v>
      </c>
      <c r="L242" s="58" t="s">
        <v>2376</v>
      </c>
      <c r="M242" s="58" t="s">
        <v>2506</v>
      </c>
      <c r="N242" s="58" t="s">
        <v>219</v>
      </c>
      <c r="O242" s="58" t="s">
        <v>143</v>
      </c>
      <c r="P242" s="58" t="s">
        <v>354</v>
      </c>
      <c r="Q242" s="58" t="s">
        <v>2418</v>
      </c>
      <c r="R242" s="58" t="s">
        <v>2471</v>
      </c>
      <c r="S242" s="58" t="s">
        <v>2443</v>
      </c>
      <c r="T242" s="58" t="s">
        <v>2418</v>
      </c>
      <c r="U242" s="58" t="s">
        <v>2471</v>
      </c>
      <c r="V242" s="58" t="s">
        <v>2428</v>
      </c>
      <c r="W242" s="65">
        <f t="shared" si="5"/>
        <v>21</v>
      </c>
      <c r="X242" s="60"/>
    </row>
    <row r="243">
      <c r="A243" s="64" t="s">
        <v>2768</v>
      </c>
      <c r="B243" s="58" t="s">
        <v>2358</v>
      </c>
      <c r="C243" s="58" t="s">
        <v>2765</v>
      </c>
      <c r="D243" s="58" t="s">
        <v>772</v>
      </c>
      <c r="E243" s="58" t="s">
        <v>2376</v>
      </c>
      <c r="F243" s="58" t="s">
        <v>2376</v>
      </c>
      <c r="G243" s="58" t="s">
        <v>2360</v>
      </c>
      <c r="H243" s="58" t="s">
        <v>2364</v>
      </c>
      <c r="I243" s="58" t="s">
        <v>2420</v>
      </c>
      <c r="J243" s="58" t="s">
        <v>2304</v>
      </c>
      <c r="K243" s="58" t="s">
        <v>220</v>
      </c>
      <c r="L243" s="58" t="s">
        <v>2376</v>
      </c>
      <c r="M243" s="58" t="s">
        <v>2506</v>
      </c>
      <c r="N243" s="58" t="s">
        <v>143</v>
      </c>
      <c r="O243" s="58" t="s">
        <v>61</v>
      </c>
      <c r="P243" s="58" t="s">
        <v>353</v>
      </c>
      <c r="Q243" s="58" t="s">
        <v>2418</v>
      </c>
      <c r="R243" s="58" t="s">
        <v>2388</v>
      </c>
      <c r="S243" s="58" t="s">
        <v>2394</v>
      </c>
      <c r="T243" s="58" t="s">
        <v>2418</v>
      </c>
      <c r="U243" s="58" t="s">
        <v>2388</v>
      </c>
      <c r="V243" s="58" t="s">
        <v>2448</v>
      </c>
      <c r="W243" s="65">
        <f t="shared" si="5"/>
        <v>7</v>
      </c>
      <c r="X243" s="60"/>
    </row>
    <row r="244">
      <c r="A244" s="64" t="s">
        <v>2769</v>
      </c>
      <c r="B244" s="58" t="s">
        <v>2358</v>
      </c>
      <c r="C244" s="58" t="s">
        <v>2770</v>
      </c>
      <c r="D244" s="58" t="s">
        <v>772</v>
      </c>
      <c r="E244" s="58" t="s">
        <v>2378</v>
      </c>
      <c r="F244" s="58" t="s">
        <v>2378</v>
      </c>
      <c r="G244" s="58" t="s">
        <v>2360</v>
      </c>
      <c r="H244" s="58" t="s">
        <v>2364</v>
      </c>
      <c r="I244" s="58" t="s">
        <v>2420</v>
      </c>
      <c r="J244" s="58" t="s">
        <v>2304</v>
      </c>
      <c r="K244" s="58" t="s">
        <v>220</v>
      </c>
      <c r="L244" s="58" t="s">
        <v>2376</v>
      </c>
      <c r="M244" s="58" t="s">
        <v>2518</v>
      </c>
      <c r="N244" s="60"/>
      <c r="O244" s="60"/>
      <c r="P244" s="60"/>
      <c r="Q244" s="60"/>
      <c r="R244" s="60"/>
      <c r="S244" s="60"/>
      <c r="T244" s="60"/>
      <c r="U244" s="60"/>
      <c r="V244" s="60"/>
      <c r="W244" s="65">
        <f t="shared" si="5"/>
        <v>0</v>
      </c>
      <c r="X244" s="60"/>
    </row>
    <row r="245">
      <c r="A245" s="64" t="s">
        <v>2771</v>
      </c>
      <c r="B245" s="58" t="s">
        <v>2358</v>
      </c>
      <c r="C245" s="58" t="s">
        <v>2772</v>
      </c>
      <c r="D245" s="58" t="s">
        <v>772</v>
      </c>
      <c r="E245" s="58" t="s">
        <v>2382</v>
      </c>
      <c r="F245" s="58" t="s">
        <v>2382</v>
      </c>
      <c r="G245" s="58" t="s">
        <v>2360</v>
      </c>
      <c r="H245" s="58" t="s">
        <v>2364</v>
      </c>
      <c r="I245" s="58" t="s">
        <v>2420</v>
      </c>
      <c r="J245" s="58" t="s">
        <v>2304</v>
      </c>
      <c r="K245" s="58" t="s">
        <v>220</v>
      </c>
      <c r="L245" s="58" t="s">
        <v>2376</v>
      </c>
      <c r="M245" s="58" t="s">
        <v>2521</v>
      </c>
      <c r="N245" s="60"/>
      <c r="O245" s="60"/>
      <c r="P245" s="60"/>
      <c r="Q245" s="60"/>
      <c r="R245" s="60"/>
      <c r="S245" s="60"/>
      <c r="T245" s="60"/>
      <c r="U245" s="60"/>
      <c r="V245" s="60"/>
      <c r="W245" s="65">
        <f t="shared" si="5"/>
        <v>0</v>
      </c>
      <c r="X245" s="60"/>
    </row>
    <row r="246">
      <c r="A246" s="64" t="s">
        <v>2773</v>
      </c>
      <c r="B246" s="58" t="s">
        <v>2358</v>
      </c>
      <c r="C246" s="58" t="s">
        <v>2774</v>
      </c>
      <c r="D246" s="58" t="s">
        <v>772</v>
      </c>
      <c r="E246" s="58" t="s">
        <v>2386</v>
      </c>
      <c r="F246" s="58" t="s">
        <v>2386</v>
      </c>
      <c r="G246" s="58" t="s">
        <v>2360</v>
      </c>
      <c r="H246" s="58" t="s">
        <v>2364</v>
      </c>
      <c r="I246" s="58" t="s">
        <v>2420</v>
      </c>
      <c r="J246" s="58" t="s">
        <v>2304</v>
      </c>
      <c r="K246" s="58" t="s">
        <v>220</v>
      </c>
      <c r="L246" s="58" t="s">
        <v>2376</v>
      </c>
      <c r="M246" s="58" t="s">
        <v>2775</v>
      </c>
      <c r="N246" s="60"/>
      <c r="O246" s="60"/>
      <c r="P246" s="60"/>
      <c r="Q246" s="60"/>
      <c r="R246" s="60"/>
      <c r="S246" s="60"/>
      <c r="T246" s="60"/>
      <c r="U246" s="60"/>
      <c r="V246" s="60"/>
      <c r="W246" s="65">
        <f t="shared" si="5"/>
        <v>0</v>
      </c>
      <c r="X246" s="60"/>
    </row>
    <row r="247">
      <c r="A247" s="64" t="s">
        <v>2776</v>
      </c>
      <c r="B247" s="58" t="s">
        <v>2358</v>
      </c>
      <c r="C247" s="58" t="s">
        <v>2777</v>
      </c>
      <c r="D247" s="58" t="s">
        <v>772</v>
      </c>
      <c r="E247" s="58" t="s">
        <v>2389</v>
      </c>
      <c r="F247" s="58" t="s">
        <v>2389</v>
      </c>
      <c r="G247" s="58" t="s">
        <v>2360</v>
      </c>
      <c r="H247" s="58" t="s">
        <v>2364</v>
      </c>
      <c r="I247" s="58" t="s">
        <v>2420</v>
      </c>
      <c r="J247" s="58" t="s">
        <v>2304</v>
      </c>
      <c r="K247" s="58" t="s">
        <v>220</v>
      </c>
      <c r="L247" s="58" t="s">
        <v>2376</v>
      </c>
      <c r="M247" s="58" t="s">
        <v>2527</v>
      </c>
      <c r="N247" s="58" t="s">
        <v>163</v>
      </c>
      <c r="O247" s="58" t="s">
        <v>87</v>
      </c>
      <c r="P247" s="58" t="s">
        <v>354</v>
      </c>
      <c r="Q247" s="58" t="s">
        <v>2418</v>
      </c>
      <c r="R247" s="58" t="s">
        <v>2432</v>
      </c>
      <c r="S247" s="58" t="s">
        <v>2459</v>
      </c>
      <c r="T247" s="58" t="s">
        <v>2418</v>
      </c>
      <c r="U247" s="58" t="s">
        <v>2432</v>
      </c>
      <c r="V247" s="58" t="s">
        <v>2388</v>
      </c>
      <c r="W247" s="65">
        <f t="shared" si="5"/>
        <v>9</v>
      </c>
      <c r="X247" s="60"/>
    </row>
    <row r="248">
      <c r="A248" s="64" t="s">
        <v>2778</v>
      </c>
      <c r="B248" s="58" t="s">
        <v>2358</v>
      </c>
      <c r="C248" s="58" t="s">
        <v>2777</v>
      </c>
      <c r="D248" s="58" t="s">
        <v>772</v>
      </c>
      <c r="E248" s="58" t="s">
        <v>2389</v>
      </c>
      <c r="F248" s="58" t="s">
        <v>2389</v>
      </c>
      <c r="G248" s="58" t="s">
        <v>2360</v>
      </c>
      <c r="H248" s="58" t="s">
        <v>2364</v>
      </c>
      <c r="I248" s="58" t="s">
        <v>2420</v>
      </c>
      <c r="J248" s="58" t="s">
        <v>2304</v>
      </c>
      <c r="K248" s="58" t="s">
        <v>220</v>
      </c>
      <c r="L248" s="58" t="s">
        <v>2376</v>
      </c>
      <c r="M248" s="58" t="s">
        <v>2527</v>
      </c>
      <c r="N248" s="58" t="s">
        <v>87</v>
      </c>
      <c r="O248" s="58" t="s">
        <v>252</v>
      </c>
      <c r="P248" s="58" t="s">
        <v>353</v>
      </c>
      <c r="Q248" s="58" t="s">
        <v>2418</v>
      </c>
      <c r="R248" s="58" t="s">
        <v>2406</v>
      </c>
      <c r="S248" s="58" t="s">
        <v>2445</v>
      </c>
      <c r="T248" s="58" t="s">
        <v>2418</v>
      </c>
      <c r="U248" s="58" t="s">
        <v>2408</v>
      </c>
      <c r="V248" s="58" t="s">
        <v>2399</v>
      </c>
      <c r="W248" s="65">
        <f t="shared" si="5"/>
        <v>43</v>
      </c>
      <c r="X248" s="60"/>
    </row>
    <row r="249">
      <c r="A249" s="64" t="s">
        <v>2779</v>
      </c>
      <c r="B249" s="58" t="s">
        <v>2358</v>
      </c>
      <c r="C249" s="58" t="s">
        <v>2777</v>
      </c>
      <c r="D249" s="58" t="s">
        <v>772</v>
      </c>
      <c r="E249" s="58" t="s">
        <v>2389</v>
      </c>
      <c r="F249" s="58" t="s">
        <v>2389</v>
      </c>
      <c r="G249" s="58" t="s">
        <v>2360</v>
      </c>
      <c r="H249" s="58" t="s">
        <v>2364</v>
      </c>
      <c r="I249" s="58" t="s">
        <v>2420</v>
      </c>
      <c r="J249" s="58" t="s">
        <v>2304</v>
      </c>
      <c r="K249" s="58" t="s">
        <v>220</v>
      </c>
      <c r="L249" s="58" t="s">
        <v>2376</v>
      </c>
      <c r="M249" s="58" t="s">
        <v>2527</v>
      </c>
      <c r="N249" s="58" t="s">
        <v>252</v>
      </c>
      <c r="O249" s="58" t="s">
        <v>87</v>
      </c>
      <c r="P249" s="58" t="s">
        <v>353</v>
      </c>
      <c r="Q249" s="58" t="s">
        <v>2418</v>
      </c>
      <c r="R249" s="58" t="s">
        <v>2408</v>
      </c>
      <c r="S249" s="58" t="s">
        <v>2388</v>
      </c>
      <c r="T249" s="58" t="s">
        <v>2418</v>
      </c>
      <c r="U249" s="58" t="s">
        <v>2448</v>
      </c>
      <c r="V249" s="58" t="s">
        <v>2394</v>
      </c>
      <c r="W249" s="65">
        <f t="shared" si="5"/>
        <v>37</v>
      </c>
      <c r="X249" s="60"/>
    </row>
    <row r="250">
      <c r="A250" s="64" t="s">
        <v>2780</v>
      </c>
      <c r="B250" s="58" t="s">
        <v>2358</v>
      </c>
      <c r="C250" s="58" t="s">
        <v>2777</v>
      </c>
      <c r="D250" s="58" t="s">
        <v>772</v>
      </c>
      <c r="E250" s="58" t="s">
        <v>2389</v>
      </c>
      <c r="F250" s="58" t="s">
        <v>2389</v>
      </c>
      <c r="G250" s="58" t="s">
        <v>2360</v>
      </c>
      <c r="H250" s="58" t="s">
        <v>2364</v>
      </c>
      <c r="I250" s="58" t="s">
        <v>2420</v>
      </c>
      <c r="J250" s="58" t="s">
        <v>2304</v>
      </c>
      <c r="K250" s="58" t="s">
        <v>220</v>
      </c>
      <c r="L250" s="58" t="s">
        <v>2376</v>
      </c>
      <c r="M250" s="58" t="s">
        <v>2527</v>
      </c>
      <c r="N250" s="58" t="s">
        <v>87</v>
      </c>
      <c r="O250" s="58" t="s">
        <v>252</v>
      </c>
      <c r="P250" s="58" t="s">
        <v>353</v>
      </c>
      <c r="Q250" s="58" t="s">
        <v>2418</v>
      </c>
      <c r="R250" s="58" t="s">
        <v>2448</v>
      </c>
      <c r="S250" s="58" t="s">
        <v>2447</v>
      </c>
      <c r="T250" s="58" t="s">
        <v>2418</v>
      </c>
      <c r="U250" s="58" t="s">
        <v>2434</v>
      </c>
      <c r="V250" s="58" t="s">
        <v>2598</v>
      </c>
      <c r="W250" s="65">
        <f t="shared" si="5"/>
        <v>15</v>
      </c>
      <c r="X250" s="60"/>
    </row>
    <row r="251">
      <c r="A251" s="64" t="s">
        <v>2781</v>
      </c>
      <c r="B251" s="58" t="s">
        <v>2358</v>
      </c>
      <c r="C251" s="60"/>
      <c r="D251" s="58"/>
      <c r="E251" s="60"/>
      <c r="F251" s="60"/>
      <c r="G251" s="58"/>
      <c r="H251" s="58"/>
      <c r="I251" s="58"/>
      <c r="J251" s="58"/>
      <c r="K251" s="58"/>
      <c r="L251" s="58"/>
      <c r="M251" s="60"/>
      <c r="N251" s="60"/>
      <c r="O251" s="60"/>
      <c r="P251" s="60"/>
      <c r="Q251" s="60"/>
      <c r="R251" s="60"/>
      <c r="S251" s="60"/>
      <c r="T251" s="60"/>
      <c r="U251" s="60"/>
      <c r="V251" s="60"/>
      <c r="W251" s="65">
        <f t="shared" si="5"/>
        <v>0</v>
      </c>
      <c r="X251" s="60"/>
    </row>
    <row r="252">
      <c r="A252" s="64" t="s">
        <v>2782</v>
      </c>
      <c r="B252" s="58"/>
      <c r="C252" s="60"/>
      <c r="D252" s="60"/>
      <c r="E252" s="60"/>
      <c r="F252" s="60"/>
      <c r="G252" s="60"/>
      <c r="H252" s="60"/>
      <c r="I252" s="60"/>
      <c r="J252" s="60"/>
      <c r="K252" s="60"/>
      <c r="L252" s="60"/>
      <c r="M252" s="60"/>
      <c r="N252" s="60"/>
      <c r="O252" s="60"/>
      <c r="P252" s="60"/>
      <c r="Q252" s="60"/>
      <c r="R252" s="60"/>
      <c r="S252" s="60"/>
      <c r="T252" s="60"/>
      <c r="U252" s="60"/>
      <c r="V252" s="60"/>
      <c r="W252" s="65">
        <f t="shared" si="5"/>
        <v>0</v>
      </c>
      <c r="X252" s="60"/>
    </row>
    <row r="253">
      <c r="A253" s="64" t="s">
        <v>2783</v>
      </c>
      <c r="B253" s="58" t="s">
        <v>2358</v>
      </c>
      <c r="C253" s="58" t="s">
        <v>2784</v>
      </c>
      <c r="D253" s="58" t="s">
        <v>772</v>
      </c>
      <c r="E253" s="58" t="s">
        <v>2358</v>
      </c>
      <c r="F253" s="58" t="s">
        <v>2358</v>
      </c>
      <c r="G253" s="58" t="s">
        <v>2360</v>
      </c>
      <c r="H253" s="58" t="s">
        <v>2366</v>
      </c>
      <c r="I253" s="58" t="s">
        <v>2460</v>
      </c>
      <c r="J253" s="58" t="s">
        <v>2304</v>
      </c>
      <c r="K253" s="58" t="s">
        <v>220</v>
      </c>
      <c r="L253" s="58" t="s">
        <v>2386</v>
      </c>
      <c r="M253" s="58" t="s">
        <v>203</v>
      </c>
      <c r="N253" s="58" t="s">
        <v>203</v>
      </c>
      <c r="O253" s="58" t="s">
        <v>125</v>
      </c>
      <c r="P253" s="58" t="s">
        <v>354</v>
      </c>
      <c r="Q253" s="58" t="s">
        <v>2418</v>
      </c>
      <c r="R253" s="58" t="s">
        <v>2394</v>
      </c>
      <c r="S253" s="58" t="s">
        <v>2384</v>
      </c>
      <c r="T253" s="58" t="s">
        <v>2418</v>
      </c>
      <c r="U253" s="58" t="s">
        <v>2394</v>
      </c>
      <c r="V253" s="58" t="s">
        <v>2405</v>
      </c>
      <c r="W253" s="65">
        <f t="shared" si="5"/>
        <v>6</v>
      </c>
      <c r="X253" s="60"/>
    </row>
    <row r="254">
      <c r="A254" s="64" t="s">
        <v>2785</v>
      </c>
      <c r="B254" s="58" t="s">
        <v>2358</v>
      </c>
      <c r="C254" s="58" t="s">
        <v>2784</v>
      </c>
      <c r="D254" s="58" t="s">
        <v>772</v>
      </c>
      <c r="E254" s="58" t="s">
        <v>2358</v>
      </c>
      <c r="F254" s="58" t="s">
        <v>2358</v>
      </c>
      <c r="G254" s="58" t="s">
        <v>2360</v>
      </c>
      <c r="H254" s="58" t="s">
        <v>2366</v>
      </c>
      <c r="I254" s="58" t="s">
        <v>2460</v>
      </c>
      <c r="J254" s="58" t="s">
        <v>2304</v>
      </c>
      <c r="K254" s="58" t="s">
        <v>220</v>
      </c>
      <c r="L254" s="58" t="s">
        <v>2386</v>
      </c>
      <c r="M254" s="58" t="s">
        <v>203</v>
      </c>
      <c r="N254" s="58" t="s">
        <v>125</v>
      </c>
      <c r="O254" s="58" t="s">
        <v>203</v>
      </c>
      <c r="P254" s="58" t="s">
        <v>354</v>
      </c>
      <c r="Q254" s="58" t="s">
        <v>2418</v>
      </c>
      <c r="R254" s="58" t="s">
        <v>2394</v>
      </c>
      <c r="S254" s="58" t="s">
        <v>2437</v>
      </c>
      <c r="T254" s="58" t="s">
        <v>2418</v>
      </c>
      <c r="U254" s="58" t="s">
        <v>2394</v>
      </c>
      <c r="V254" s="58" t="s">
        <v>2434</v>
      </c>
      <c r="W254" s="65">
        <f t="shared" si="5"/>
        <v>7</v>
      </c>
      <c r="X254" s="60"/>
    </row>
    <row r="255">
      <c r="A255" s="64" t="s">
        <v>2786</v>
      </c>
      <c r="B255" s="58" t="s">
        <v>2358</v>
      </c>
      <c r="C255" s="58" t="s">
        <v>2787</v>
      </c>
      <c r="D255" s="58" t="s">
        <v>772</v>
      </c>
      <c r="E255" s="58" t="s">
        <v>2369</v>
      </c>
      <c r="F255" s="58" t="s">
        <v>2369</v>
      </c>
      <c r="G255" s="58" t="s">
        <v>2360</v>
      </c>
      <c r="H255" s="58" t="s">
        <v>2366</v>
      </c>
      <c r="I255" s="58" t="s">
        <v>2460</v>
      </c>
      <c r="J255" s="58" t="s">
        <v>2304</v>
      </c>
      <c r="K255" s="58" t="s">
        <v>220</v>
      </c>
      <c r="L255" s="58" t="s">
        <v>2386</v>
      </c>
      <c r="M255" s="58" t="s">
        <v>276</v>
      </c>
      <c r="N255" s="58" t="s">
        <v>26</v>
      </c>
      <c r="O255" s="58" t="s">
        <v>133</v>
      </c>
      <c r="P255" s="58" t="s">
        <v>353</v>
      </c>
      <c r="Q255" s="58" t="s">
        <v>2418</v>
      </c>
      <c r="R255" s="58" t="s">
        <v>2418</v>
      </c>
      <c r="S255" s="58" t="s">
        <v>2391</v>
      </c>
      <c r="T255" s="58" t="s">
        <v>2418</v>
      </c>
      <c r="U255" s="58" t="s">
        <v>2418</v>
      </c>
      <c r="V255" s="58" t="s">
        <v>2399</v>
      </c>
      <c r="W255" s="65">
        <f t="shared" si="5"/>
        <v>9</v>
      </c>
      <c r="X255" s="60"/>
    </row>
    <row r="256">
      <c r="A256" s="64" t="s">
        <v>2788</v>
      </c>
      <c r="B256" s="58" t="s">
        <v>2358</v>
      </c>
      <c r="C256" s="58" t="s">
        <v>2787</v>
      </c>
      <c r="D256" s="58" t="s">
        <v>772</v>
      </c>
      <c r="E256" s="58" t="s">
        <v>2369</v>
      </c>
      <c r="F256" s="58" t="s">
        <v>2369</v>
      </c>
      <c r="G256" s="58" t="s">
        <v>2360</v>
      </c>
      <c r="H256" s="58" t="s">
        <v>2366</v>
      </c>
      <c r="I256" s="58" t="s">
        <v>2460</v>
      </c>
      <c r="J256" s="58" t="s">
        <v>2304</v>
      </c>
      <c r="K256" s="58" t="s">
        <v>220</v>
      </c>
      <c r="L256" s="58" t="s">
        <v>2386</v>
      </c>
      <c r="M256" s="58" t="s">
        <v>276</v>
      </c>
      <c r="N256" s="58" t="s">
        <v>276</v>
      </c>
      <c r="O256" s="58" t="s">
        <v>26</v>
      </c>
      <c r="P256" s="58" t="s">
        <v>354</v>
      </c>
      <c r="Q256" s="58" t="s">
        <v>2418</v>
      </c>
      <c r="R256" s="58" t="s">
        <v>2399</v>
      </c>
      <c r="S256" s="58" t="s">
        <v>2450</v>
      </c>
      <c r="T256" s="58" t="s">
        <v>2418</v>
      </c>
      <c r="U256" s="58" t="s">
        <v>2399</v>
      </c>
      <c r="V256" s="58" t="s">
        <v>2464</v>
      </c>
      <c r="W256" s="65">
        <f t="shared" si="5"/>
        <v>8</v>
      </c>
      <c r="X256" s="60"/>
    </row>
    <row r="257">
      <c r="A257" s="64" t="s">
        <v>2789</v>
      </c>
      <c r="B257" s="58" t="s">
        <v>2358</v>
      </c>
      <c r="C257" s="58" t="s">
        <v>2787</v>
      </c>
      <c r="D257" s="58" t="s">
        <v>772</v>
      </c>
      <c r="E257" s="58" t="s">
        <v>2369</v>
      </c>
      <c r="F257" s="58" t="s">
        <v>2369</v>
      </c>
      <c r="G257" s="58" t="s">
        <v>2360</v>
      </c>
      <c r="H257" s="58" t="s">
        <v>2366</v>
      </c>
      <c r="I257" s="58" t="s">
        <v>2460</v>
      </c>
      <c r="J257" s="58" t="s">
        <v>2304</v>
      </c>
      <c r="K257" s="58" t="s">
        <v>220</v>
      </c>
      <c r="L257" s="58" t="s">
        <v>2386</v>
      </c>
      <c r="M257" s="58" t="s">
        <v>276</v>
      </c>
      <c r="N257" s="58" t="s">
        <v>276</v>
      </c>
      <c r="O257" s="58" t="s">
        <v>26</v>
      </c>
      <c r="P257" s="58" t="s">
        <v>354</v>
      </c>
      <c r="Q257" s="58" t="s">
        <v>2418</v>
      </c>
      <c r="R257" s="58" t="s">
        <v>2446</v>
      </c>
      <c r="S257" s="58" t="s">
        <v>2363</v>
      </c>
      <c r="T257" s="58" t="s">
        <v>2418</v>
      </c>
      <c r="U257" s="58" t="s">
        <v>2446</v>
      </c>
      <c r="V257" s="58" t="s">
        <v>2396</v>
      </c>
      <c r="W257" s="65">
        <f t="shared" si="5"/>
        <v>15</v>
      </c>
      <c r="X257" s="60"/>
    </row>
    <row r="258">
      <c r="A258" s="64" t="s">
        <v>2790</v>
      </c>
      <c r="B258" s="58" t="s">
        <v>2358</v>
      </c>
      <c r="C258" s="58" t="s">
        <v>2791</v>
      </c>
      <c r="D258" s="58" t="s">
        <v>772</v>
      </c>
      <c r="E258" s="58" t="s">
        <v>2373</v>
      </c>
      <c r="F258" s="58" t="s">
        <v>2373</v>
      </c>
      <c r="G258" s="58" t="s">
        <v>2360</v>
      </c>
      <c r="H258" s="58" t="s">
        <v>2366</v>
      </c>
      <c r="I258" s="58" t="s">
        <v>2460</v>
      </c>
      <c r="J258" s="58" t="s">
        <v>2304</v>
      </c>
      <c r="K258" s="58" t="s">
        <v>220</v>
      </c>
      <c r="L258" s="58" t="s">
        <v>2386</v>
      </c>
      <c r="M258" s="58" t="s">
        <v>213</v>
      </c>
      <c r="N258" s="58" t="s">
        <v>51</v>
      </c>
      <c r="O258" s="58" t="s">
        <v>191</v>
      </c>
      <c r="P258" s="58" t="s">
        <v>354</v>
      </c>
      <c r="Q258" s="58" t="s">
        <v>2418</v>
      </c>
      <c r="R258" s="58" t="s">
        <v>2446</v>
      </c>
      <c r="S258" s="58" t="s">
        <v>2443</v>
      </c>
      <c r="T258" s="58" t="s">
        <v>2418</v>
      </c>
      <c r="U258" s="58" t="s">
        <v>2446</v>
      </c>
      <c r="V258" s="58" t="s">
        <v>2403</v>
      </c>
      <c r="W258" s="65">
        <f t="shared" si="5"/>
        <v>7</v>
      </c>
      <c r="X258" s="60"/>
    </row>
    <row r="259">
      <c r="A259" s="64" t="s">
        <v>2792</v>
      </c>
      <c r="B259" s="58" t="s">
        <v>2358</v>
      </c>
      <c r="C259" s="58" t="s">
        <v>2793</v>
      </c>
      <c r="D259" s="58" t="s">
        <v>772</v>
      </c>
      <c r="E259" s="58" t="s">
        <v>2376</v>
      </c>
      <c r="F259" s="58" t="s">
        <v>2376</v>
      </c>
      <c r="G259" s="58" t="s">
        <v>2360</v>
      </c>
      <c r="H259" s="58" t="s">
        <v>2366</v>
      </c>
      <c r="I259" s="58" t="s">
        <v>2460</v>
      </c>
      <c r="J259" s="58" t="s">
        <v>2304</v>
      </c>
      <c r="K259" s="58" t="s">
        <v>220</v>
      </c>
      <c r="L259" s="58" t="s">
        <v>2386</v>
      </c>
      <c r="M259" s="58" t="s">
        <v>219</v>
      </c>
      <c r="N259" s="58" t="s">
        <v>61</v>
      </c>
      <c r="O259" s="58" t="s">
        <v>219</v>
      </c>
      <c r="P259" s="58" t="s">
        <v>354</v>
      </c>
      <c r="Q259" s="58" t="s">
        <v>2418</v>
      </c>
      <c r="R259" s="58" t="s">
        <v>2420</v>
      </c>
      <c r="S259" s="58" t="s">
        <v>2384</v>
      </c>
      <c r="T259" s="58" t="s">
        <v>2418</v>
      </c>
      <c r="U259" s="58" t="s">
        <v>2420</v>
      </c>
      <c r="V259" s="58" t="s">
        <v>2408</v>
      </c>
      <c r="W259" s="65">
        <f t="shared" si="5"/>
        <v>14</v>
      </c>
      <c r="X259" s="60"/>
    </row>
    <row r="260">
      <c r="A260" s="64" t="s">
        <v>2794</v>
      </c>
      <c r="B260" s="58" t="s">
        <v>2358</v>
      </c>
      <c r="C260" s="58" t="s">
        <v>2793</v>
      </c>
      <c r="D260" s="58" t="s">
        <v>772</v>
      </c>
      <c r="E260" s="58" t="s">
        <v>2376</v>
      </c>
      <c r="F260" s="58" t="s">
        <v>2376</v>
      </c>
      <c r="G260" s="58" t="s">
        <v>2360</v>
      </c>
      <c r="H260" s="58" t="s">
        <v>2366</v>
      </c>
      <c r="I260" s="58" t="s">
        <v>2460</v>
      </c>
      <c r="J260" s="58" t="s">
        <v>2304</v>
      </c>
      <c r="K260" s="58" t="s">
        <v>220</v>
      </c>
      <c r="L260" s="58" t="s">
        <v>2386</v>
      </c>
      <c r="M260" s="58" t="s">
        <v>219</v>
      </c>
      <c r="N260" s="58" t="s">
        <v>219</v>
      </c>
      <c r="O260" s="58" t="s">
        <v>61</v>
      </c>
      <c r="P260" s="58" t="s">
        <v>354</v>
      </c>
      <c r="Q260" s="58" t="s">
        <v>2418</v>
      </c>
      <c r="R260" s="58" t="s">
        <v>2392</v>
      </c>
      <c r="S260" s="58" t="s">
        <v>2439</v>
      </c>
      <c r="T260" s="58" t="s">
        <v>2418</v>
      </c>
      <c r="U260" s="58" t="s">
        <v>2392</v>
      </c>
      <c r="V260" s="58" t="s">
        <v>2450</v>
      </c>
      <c r="W260" s="65">
        <f t="shared" si="5"/>
        <v>6</v>
      </c>
      <c r="X260" s="60"/>
    </row>
    <row r="261">
      <c r="A261" s="64" t="s">
        <v>2795</v>
      </c>
      <c r="B261" s="58" t="s">
        <v>2358</v>
      </c>
      <c r="C261" s="58" t="s">
        <v>2796</v>
      </c>
      <c r="D261" s="58" t="s">
        <v>772</v>
      </c>
      <c r="E261" s="58" t="s">
        <v>2378</v>
      </c>
      <c r="F261" s="58" t="s">
        <v>2378</v>
      </c>
      <c r="G261" s="58" t="s">
        <v>2360</v>
      </c>
      <c r="H261" s="58" t="s">
        <v>2366</v>
      </c>
      <c r="I261" s="58" t="s">
        <v>2460</v>
      </c>
      <c r="J261" s="58" t="s">
        <v>2304</v>
      </c>
      <c r="K261" s="58" t="s">
        <v>220</v>
      </c>
      <c r="L261" s="58" t="s">
        <v>2386</v>
      </c>
      <c r="M261" s="58" t="s">
        <v>225</v>
      </c>
      <c r="N261" s="58"/>
      <c r="O261" s="58"/>
      <c r="P261" s="58"/>
      <c r="Q261" s="58"/>
      <c r="R261" s="58"/>
      <c r="S261" s="58"/>
      <c r="T261" s="58"/>
      <c r="U261" s="58"/>
      <c r="V261" s="58"/>
      <c r="W261" s="65">
        <f t="shared" si="5"/>
        <v>0</v>
      </c>
      <c r="X261" s="60"/>
    </row>
    <row r="262">
      <c r="A262" s="64"/>
      <c r="B262" s="58" t="s">
        <v>2358</v>
      </c>
      <c r="C262" s="58" t="s">
        <v>2797</v>
      </c>
      <c r="D262" s="58" t="s">
        <v>772</v>
      </c>
      <c r="E262" s="58" t="s">
        <v>2382</v>
      </c>
      <c r="F262" s="58" t="s">
        <v>2382</v>
      </c>
      <c r="G262" s="58" t="s">
        <v>2360</v>
      </c>
      <c r="H262" s="58" t="s">
        <v>2366</v>
      </c>
      <c r="I262" s="58" t="s">
        <v>2460</v>
      </c>
      <c r="J262" s="58" t="s">
        <v>2304</v>
      </c>
      <c r="K262" s="58" t="s">
        <v>220</v>
      </c>
      <c r="L262" s="58" t="s">
        <v>2386</v>
      </c>
      <c r="M262" s="58" t="s">
        <v>232</v>
      </c>
      <c r="N262" s="58" t="s">
        <v>232</v>
      </c>
      <c r="O262" s="58" t="s">
        <v>153</v>
      </c>
      <c r="P262" s="58" t="s">
        <v>354</v>
      </c>
      <c r="Q262" s="58" t="s">
        <v>2418</v>
      </c>
      <c r="R262" s="58" t="s">
        <v>2469</v>
      </c>
      <c r="S262" s="58" t="s">
        <v>2459</v>
      </c>
      <c r="T262" s="58" t="s">
        <v>2418</v>
      </c>
      <c r="U262" s="58" t="s">
        <v>2471</v>
      </c>
      <c r="V262" s="58" t="s">
        <v>2403</v>
      </c>
      <c r="W262" s="65">
        <f t="shared" si="5"/>
        <v>28</v>
      </c>
      <c r="X262" s="60"/>
    </row>
    <row r="263">
      <c r="A263" s="64"/>
      <c r="B263" s="58" t="s">
        <v>2358</v>
      </c>
      <c r="C263" s="58" t="s">
        <v>2798</v>
      </c>
      <c r="D263" s="58" t="s">
        <v>772</v>
      </c>
      <c r="E263" s="58" t="s">
        <v>2386</v>
      </c>
      <c r="F263" s="58" t="s">
        <v>2386</v>
      </c>
      <c r="G263" s="58" t="s">
        <v>2360</v>
      </c>
      <c r="H263" s="58" t="s">
        <v>2366</v>
      </c>
      <c r="I263" s="58" t="s">
        <v>2460</v>
      </c>
      <c r="J263" s="58" t="s">
        <v>2304</v>
      </c>
      <c r="K263" s="58" t="s">
        <v>220</v>
      </c>
      <c r="L263" s="58" t="s">
        <v>2386</v>
      </c>
      <c r="M263" s="58" t="s">
        <v>2799</v>
      </c>
      <c r="N263" s="58" t="s">
        <v>242</v>
      </c>
      <c r="O263" s="58" t="s">
        <v>158</v>
      </c>
      <c r="P263" s="58" t="s">
        <v>354</v>
      </c>
      <c r="Q263" s="58" t="s">
        <v>2418</v>
      </c>
      <c r="R263" s="58" t="s">
        <v>2411</v>
      </c>
      <c r="S263" s="58" t="s">
        <v>2420</v>
      </c>
      <c r="T263" s="58" t="s">
        <v>2418</v>
      </c>
      <c r="U263" s="58" t="s">
        <v>2411</v>
      </c>
      <c r="V263" s="58" t="s">
        <v>2392</v>
      </c>
      <c r="W263" s="65">
        <f t="shared" si="5"/>
        <v>6</v>
      </c>
      <c r="X263" s="60"/>
    </row>
    <row r="264">
      <c r="A264" s="64"/>
      <c r="B264" s="58" t="s">
        <v>2358</v>
      </c>
      <c r="C264" s="58" t="s">
        <v>2798</v>
      </c>
      <c r="D264" s="58" t="s">
        <v>772</v>
      </c>
      <c r="E264" s="58" t="s">
        <v>2386</v>
      </c>
      <c r="F264" s="58" t="s">
        <v>2386</v>
      </c>
      <c r="G264" s="58" t="s">
        <v>2360</v>
      </c>
      <c r="H264" s="58" t="s">
        <v>2366</v>
      </c>
      <c r="I264" s="58" t="s">
        <v>2460</v>
      </c>
      <c r="J264" s="58" t="s">
        <v>2304</v>
      </c>
      <c r="K264" s="58" t="s">
        <v>220</v>
      </c>
      <c r="L264" s="58" t="s">
        <v>2386</v>
      </c>
      <c r="M264" s="58" t="s">
        <v>242</v>
      </c>
      <c r="N264" s="58" t="s">
        <v>242</v>
      </c>
      <c r="O264" s="58" t="s">
        <v>83</v>
      </c>
      <c r="P264" s="58" t="s">
        <v>353</v>
      </c>
      <c r="Q264" s="58" t="s">
        <v>2418</v>
      </c>
      <c r="R264" s="58" t="s">
        <v>2412</v>
      </c>
      <c r="S264" s="58" t="s">
        <v>2428</v>
      </c>
      <c r="T264" s="58" t="s">
        <v>2418</v>
      </c>
      <c r="U264" s="58" t="s">
        <v>2412</v>
      </c>
      <c r="V264" s="58" t="s">
        <v>2448</v>
      </c>
      <c r="W264" s="65">
        <f t="shared" si="5"/>
        <v>11</v>
      </c>
      <c r="X264" s="60"/>
    </row>
    <row r="265">
      <c r="A265" s="64"/>
      <c r="B265" s="58" t="s">
        <v>2358</v>
      </c>
      <c r="C265" s="58" t="s">
        <v>2800</v>
      </c>
      <c r="D265" s="58" t="s">
        <v>772</v>
      </c>
      <c r="E265" s="58" t="s">
        <v>2389</v>
      </c>
      <c r="F265" s="58" t="s">
        <v>2389</v>
      </c>
      <c r="G265" s="58" t="s">
        <v>2360</v>
      </c>
      <c r="H265" s="58" t="s">
        <v>2366</v>
      </c>
      <c r="I265" s="58" t="s">
        <v>2460</v>
      </c>
      <c r="J265" s="58" t="s">
        <v>2304</v>
      </c>
      <c r="K265" s="58" t="s">
        <v>220</v>
      </c>
      <c r="L265" s="58" t="s">
        <v>2386</v>
      </c>
      <c r="M265" s="58" t="s">
        <v>247</v>
      </c>
      <c r="N265" s="58"/>
      <c r="O265" s="58"/>
      <c r="P265" s="58"/>
      <c r="Q265" s="58"/>
      <c r="R265" s="58"/>
      <c r="S265" s="58"/>
      <c r="T265" s="58"/>
      <c r="U265" s="58"/>
      <c r="V265" s="58"/>
      <c r="W265" s="65">
        <f t="shared" si="5"/>
        <v>0</v>
      </c>
      <c r="X265" s="60"/>
    </row>
    <row r="266">
      <c r="A266" s="64"/>
      <c r="B266" s="58"/>
      <c r="C266" s="60"/>
      <c r="D266" s="58" t="s">
        <v>772</v>
      </c>
      <c r="E266" s="58" t="s">
        <v>2379</v>
      </c>
      <c r="F266" s="58" t="s">
        <v>2379</v>
      </c>
      <c r="G266" s="58" t="s">
        <v>2360</v>
      </c>
      <c r="H266" s="58" t="s">
        <v>2366</v>
      </c>
      <c r="I266" s="58" t="s">
        <v>2460</v>
      </c>
      <c r="J266" s="58" t="s">
        <v>2304</v>
      </c>
      <c r="K266" s="60"/>
      <c r="L266" s="58" t="s">
        <v>2386</v>
      </c>
      <c r="M266" s="58"/>
      <c r="N266" s="58"/>
      <c r="O266" s="58"/>
      <c r="P266" s="58"/>
      <c r="Q266" s="58"/>
      <c r="R266" s="58"/>
      <c r="S266" s="58"/>
      <c r="T266" s="58"/>
      <c r="U266" s="58"/>
      <c r="V266" s="58"/>
      <c r="W266" s="65">
        <f t="shared" si="5"/>
        <v>0</v>
      </c>
      <c r="X266" s="60"/>
    </row>
    <row r="267">
      <c r="A267" s="64"/>
      <c r="B267" s="58"/>
      <c r="C267" s="60"/>
      <c r="D267" s="60"/>
      <c r="E267" s="60"/>
      <c r="F267" s="60"/>
      <c r="G267" s="60"/>
      <c r="H267" s="60"/>
      <c r="I267" s="60"/>
      <c r="J267" s="60"/>
      <c r="K267" s="60"/>
      <c r="L267" s="58"/>
      <c r="M267" s="58"/>
      <c r="N267" s="58"/>
      <c r="O267" s="58"/>
      <c r="P267" s="58"/>
      <c r="Q267" s="58"/>
      <c r="R267" s="58"/>
      <c r="S267" s="58"/>
      <c r="T267" s="58"/>
      <c r="U267" s="58"/>
      <c r="V267" s="58"/>
      <c r="W267" s="65">
        <f t="shared" si="5"/>
        <v>0</v>
      </c>
      <c r="X267" s="60"/>
    </row>
    <row r="268">
      <c r="A268" s="64"/>
      <c r="B268" s="58"/>
      <c r="C268" s="60"/>
      <c r="D268" s="60"/>
      <c r="E268" s="60"/>
      <c r="F268" s="60"/>
      <c r="G268" s="60"/>
      <c r="H268" s="60"/>
      <c r="I268" s="60"/>
      <c r="J268" s="60"/>
      <c r="K268" s="60"/>
      <c r="L268" s="58"/>
      <c r="M268" s="58"/>
      <c r="N268" s="58"/>
      <c r="O268" s="58"/>
      <c r="P268" s="58"/>
      <c r="Q268" s="58"/>
      <c r="R268" s="58"/>
      <c r="S268" s="58"/>
      <c r="T268" s="58"/>
      <c r="U268" s="58"/>
      <c r="V268" s="58"/>
      <c r="W268" s="65">
        <f t="shared" si="5"/>
        <v>0</v>
      </c>
      <c r="X268" s="60"/>
    </row>
    <row r="269">
      <c r="A269" s="64"/>
      <c r="B269" s="58"/>
      <c r="C269" s="60"/>
      <c r="D269" s="60"/>
      <c r="E269" s="60"/>
      <c r="F269" s="60"/>
      <c r="G269" s="60"/>
      <c r="H269" s="60"/>
      <c r="I269" s="60"/>
      <c r="J269" s="60"/>
      <c r="K269" s="60"/>
      <c r="L269" s="58"/>
      <c r="M269" s="58"/>
      <c r="N269" s="58"/>
      <c r="O269" s="58"/>
      <c r="P269" s="58"/>
      <c r="Q269" s="58"/>
      <c r="R269" s="58"/>
      <c r="S269" s="58"/>
      <c r="T269" s="58"/>
      <c r="U269" s="58"/>
      <c r="V269" s="58"/>
      <c r="W269" s="65">
        <f t="shared" si="5"/>
        <v>0</v>
      </c>
      <c r="X269" s="60"/>
    </row>
    <row r="270">
      <c r="A270" s="64"/>
      <c r="B270" s="58"/>
      <c r="C270" s="60"/>
      <c r="D270" s="60"/>
      <c r="E270" s="60"/>
      <c r="F270" s="60"/>
      <c r="G270" s="60"/>
      <c r="H270" s="60"/>
      <c r="I270" s="60"/>
      <c r="J270" s="60"/>
      <c r="K270" s="60"/>
      <c r="L270" s="58"/>
      <c r="M270" s="58"/>
      <c r="N270" s="58"/>
      <c r="O270" s="58"/>
      <c r="P270" s="58"/>
      <c r="Q270" s="58"/>
      <c r="R270" s="58"/>
      <c r="S270" s="58"/>
      <c r="T270" s="58"/>
      <c r="U270" s="58"/>
      <c r="V270" s="58"/>
      <c r="W270" s="65">
        <f t="shared" si="5"/>
        <v>0</v>
      </c>
      <c r="X270" s="60"/>
    </row>
    <row r="271">
      <c r="A271" s="64" t="s">
        <v>2801</v>
      </c>
      <c r="B271" s="58" t="s">
        <v>2358</v>
      </c>
      <c r="C271" s="60"/>
      <c r="D271" s="58" t="s">
        <v>2056</v>
      </c>
      <c r="E271" s="58" t="s">
        <v>2358</v>
      </c>
      <c r="F271" s="58" t="s">
        <v>2358</v>
      </c>
      <c r="G271" s="58" t="s">
        <v>2360</v>
      </c>
      <c r="H271" s="58" t="s">
        <v>2366</v>
      </c>
      <c r="I271" s="58" t="s">
        <v>2460</v>
      </c>
      <c r="J271" s="58" t="s">
        <v>322</v>
      </c>
      <c r="K271" s="58" t="s">
        <v>93</v>
      </c>
      <c r="L271" s="58" t="s">
        <v>2386</v>
      </c>
      <c r="M271" s="58" t="s">
        <v>203</v>
      </c>
      <c r="N271" s="60"/>
      <c r="O271" s="60"/>
      <c r="P271" s="60"/>
      <c r="Q271" s="60"/>
      <c r="R271" s="60"/>
      <c r="S271" s="60"/>
      <c r="T271" s="60"/>
      <c r="U271" s="60"/>
      <c r="V271" s="60"/>
      <c r="W271" s="65">
        <f t="shared" si="5"/>
        <v>0</v>
      </c>
      <c r="X271" s="60"/>
    </row>
    <row r="272">
      <c r="A272" s="64" t="s">
        <v>2802</v>
      </c>
      <c r="B272" s="60"/>
      <c r="C272" s="60"/>
      <c r="D272" s="60"/>
      <c r="E272" s="60"/>
      <c r="F272" s="60"/>
      <c r="G272" s="60"/>
      <c r="H272" s="60"/>
      <c r="I272" s="60"/>
      <c r="J272" s="60"/>
      <c r="K272" s="60"/>
      <c r="L272" s="60"/>
      <c r="M272" s="60"/>
      <c r="N272" s="60"/>
      <c r="O272" s="60"/>
      <c r="P272" s="60"/>
      <c r="Q272" s="60"/>
      <c r="R272" s="60"/>
      <c r="S272" s="60"/>
      <c r="T272" s="60"/>
      <c r="U272" s="60"/>
      <c r="V272" s="60"/>
      <c r="W272" s="65">
        <f t="shared" si="5"/>
        <v>0</v>
      </c>
      <c r="X272" s="60"/>
    </row>
    <row r="273">
      <c r="A273" s="64" t="s">
        <v>2803</v>
      </c>
      <c r="B273" s="60"/>
      <c r="C273" s="60"/>
      <c r="D273" s="60"/>
      <c r="E273" s="60"/>
      <c r="F273" s="60"/>
      <c r="G273" s="60"/>
      <c r="H273" s="60"/>
      <c r="I273" s="60"/>
      <c r="J273" s="60"/>
      <c r="K273" s="60"/>
      <c r="L273" s="60"/>
      <c r="M273" s="60"/>
      <c r="N273" s="60"/>
      <c r="O273" s="60"/>
      <c r="P273" s="60"/>
      <c r="Q273" s="60"/>
      <c r="R273" s="60"/>
      <c r="S273" s="60"/>
      <c r="T273" s="60"/>
      <c r="U273" s="60"/>
      <c r="V273" s="60"/>
      <c r="W273" s="65">
        <f t="shared" si="5"/>
        <v>0</v>
      </c>
      <c r="X273" s="60"/>
    </row>
    <row r="274">
      <c r="A274" s="64" t="s">
        <v>2804</v>
      </c>
      <c r="B274" s="60"/>
      <c r="C274" s="60"/>
      <c r="D274" s="60"/>
      <c r="E274" s="60"/>
      <c r="F274" s="60"/>
      <c r="G274" s="60"/>
      <c r="H274" s="60"/>
      <c r="I274" s="60"/>
      <c r="J274" s="60"/>
      <c r="K274" s="60"/>
      <c r="L274" s="60"/>
      <c r="M274" s="60"/>
      <c r="N274" s="60"/>
      <c r="O274" s="60"/>
      <c r="P274" s="60"/>
      <c r="Q274" s="60"/>
      <c r="R274" s="60"/>
      <c r="S274" s="60"/>
      <c r="T274" s="60"/>
      <c r="U274" s="60"/>
      <c r="V274" s="60"/>
      <c r="W274" s="65">
        <f t="shared" si="5"/>
        <v>0</v>
      </c>
      <c r="X274" s="60"/>
    </row>
    <row r="275">
      <c r="A275" s="64" t="s">
        <v>2805</v>
      </c>
      <c r="B275" s="60"/>
      <c r="C275" s="60"/>
      <c r="D275" s="60"/>
      <c r="E275" s="60"/>
      <c r="F275" s="60"/>
      <c r="G275" s="60"/>
      <c r="H275" s="60"/>
      <c r="I275" s="60"/>
      <c r="J275" s="60"/>
      <c r="K275" s="60"/>
      <c r="L275" s="60"/>
      <c r="M275" s="60"/>
      <c r="N275" s="60"/>
      <c r="O275" s="60"/>
      <c r="P275" s="60"/>
      <c r="Q275" s="60"/>
      <c r="R275" s="60"/>
      <c r="S275" s="60"/>
      <c r="T275" s="60"/>
      <c r="U275" s="60"/>
      <c r="V275" s="60"/>
      <c r="W275" s="65">
        <f t="shared" si="5"/>
        <v>0</v>
      </c>
      <c r="X275" s="60"/>
    </row>
    <row r="276">
      <c r="A276" s="64" t="s">
        <v>2806</v>
      </c>
      <c r="B276" s="60"/>
      <c r="C276" s="60"/>
      <c r="D276" s="60"/>
      <c r="E276" s="60"/>
      <c r="F276" s="60"/>
      <c r="G276" s="60"/>
      <c r="H276" s="60"/>
      <c r="I276" s="60"/>
      <c r="J276" s="60"/>
      <c r="K276" s="60"/>
      <c r="L276" s="60"/>
      <c r="M276" s="60"/>
      <c r="N276" s="60"/>
      <c r="O276" s="60"/>
      <c r="P276" s="60"/>
      <c r="Q276" s="60"/>
      <c r="R276" s="60"/>
      <c r="S276" s="60"/>
      <c r="T276" s="60"/>
      <c r="U276" s="60"/>
      <c r="V276" s="60"/>
      <c r="W276" s="65">
        <f t="shared" si="5"/>
        <v>0</v>
      </c>
      <c r="X276" s="60"/>
    </row>
    <row r="277">
      <c r="A277" s="64" t="s">
        <v>2807</v>
      </c>
      <c r="B277" s="60"/>
      <c r="C277" s="60"/>
      <c r="D277" s="60"/>
      <c r="E277" s="60"/>
      <c r="F277" s="60"/>
      <c r="G277" s="60"/>
      <c r="H277" s="60"/>
      <c r="I277" s="60"/>
      <c r="J277" s="60"/>
      <c r="K277" s="60"/>
      <c r="L277" s="60"/>
      <c r="M277" s="60"/>
      <c r="N277" s="60"/>
      <c r="O277" s="60"/>
      <c r="P277" s="60"/>
      <c r="Q277" s="60"/>
      <c r="R277" s="60"/>
      <c r="S277" s="60"/>
      <c r="T277" s="60"/>
      <c r="U277" s="60"/>
      <c r="V277" s="60"/>
      <c r="W277" s="65">
        <f t="shared" si="5"/>
        <v>0</v>
      </c>
      <c r="X277" s="60"/>
    </row>
    <row r="278">
      <c r="A278" s="64" t="s">
        <v>2808</v>
      </c>
      <c r="B278" s="58" t="s">
        <v>2358</v>
      </c>
      <c r="C278" s="60"/>
      <c r="D278" s="58" t="s">
        <v>772</v>
      </c>
      <c r="E278" s="58" t="s">
        <v>2358</v>
      </c>
      <c r="F278" s="58" t="s">
        <v>2358</v>
      </c>
      <c r="G278" s="58" t="s">
        <v>2360</v>
      </c>
      <c r="H278" s="58" t="s">
        <v>2366</v>
      </c>
      <c r="I278" s="58" t="s">
        <v>2467</v>
      </c>
      <c r="J278" s="58" t="s">
        <v>2304</v>
      </c>
      <c r="K278" s="58"/>
      <c r="L278" s="58"/>
      <c r="M278" s="58"/>
      <c r="N278" s="58"/>
      <c r="O278" s="58"/>
      <c r="P278" s="58"/>
      <c r="Q278" s="58"/>
      <c r="R278" s="60"/>
      <c r="S278" s="60"/>
      <c r="T278" s="60"/>
      <c r="U278" s="60"/>
      <c r="V278" s="60"/>
      <c r="W278" s="65">
        <f t="shared" si="5"/>
        <v>0</v>
      </c>
      <c r="X278" s="60"/>
    </row>
    <row r="279">
      <c r="A279" s="64" t="s">
        <v>2809</v>
      </c>
      <c r="B279" s="60"/>
      <c r="C279" s="60"/>
      <c r="D279" s="60"/>
      <c r="E279" s="60"/>
      <c r="F279" s="60"/>
      <c r="G279" s="60"/>
      <c r="H279" s="60"/>
      <c r="I279" s="60"/>
      <c r="J279" s="60"/>
      <c r="K279" s="60"/>
      <c r="L279" s="60"/>
      <c r="M279" s="60"/>
      <c r="N279" s="60"/>
      <c r="O279" s="60"/>
      <c r="P279" s="60"/>
      <c r="Q279" s="60"/>
      <c r="R279" s="60"/>
      <c r="S279" s="60"/>
      <c r="T279" s="60"/>
      <c r="U279" s="60"/>
      <c r="V279" s="60"/>
      <c r="W279" s="65">
        <f t="shared" si="5"/>
        <v>0</v>
      </c>
      <c r="X279" s="60"/>
    </row>
    <row r="280">
      <c r="A280" s="64" t="s">
        <v>2810</v>
      </c>
      <c r="B280" s="60"/>
      <c r="C280" s="60"/>
      <c r="D280" s="60"/>
      <c r="E280" s="60"/>
      <c r="F280" s="60"/>
      <c r="G280" s="60"/>
      <c r="H280" s="60"/>
      <c r="I280" s="60"/>
      <c r="J280" s="60"/>
      <c r="K280" s="60"/>
      <c r="L280" s="60"/>
      <c r="M280" s="60"/>
      <c r="N280" s="60"/>
      <c r="O280" s="60"/>
      <c r="P280" s="60"/>
      <c r="Q280" s="60"/>
      <c r="R280" s="60"/>
      <c r="S280" s="60"/>
      <c r="T280" s="60"/>
      <c r="U280" s="60"/>
      <c r="V280" s="60"/>
      <c r="W280" s="65">
        <f t="shared" si="5"/>
        <v>0</v>
      </c>
      <c r="X280" s="60"/>
    </row>
    <row r="281">
      <c r="A281" s="64" t="s">
        <v>2811</v>
      </c>
      <c r="B281" s="60"/>
      <c r="C281" s="60"/>
      <c r="D281" s="60"/>
      <c r="E281" s="60"/>
      <c r="F281" s="60"/>
      <c r="G281" s="60"/>
      <c r="H281" s="60"/>
      <c r="I281" s="60"/>
      <c r="J281" s="60"/>
      <c r="K281" s="60"/>
      <c r="L281" s="60"/>
      <c r="M281" s="60"/>
      <c r="N281" s="60"/>
      <c r="O281" s="60"/>
      <c r="P281" s="60"/>
      <c r="Q281" s="60"/>
      <c r="R281" s="60"/>
      <c r="S281" s="60"/>
      <c r="T281" s="60"/>
      <c r="U281" s="60"/>
      <c r="V281" s="60"/>
      <c r="W281" s="65">
        <f t="shared" si="5"/>
        <v>0</v>
      </c>
      <c r="X281" s="60"/>
    </row>
    <row r="282">
      <c r="A282" s="64" t="s">
        <v>2812</v>
      </c>
      <c r="B282" s="60"/>
      <c r="C282" s="60"/>
      <c r="D282" s="60"/>
      <c r="E282" s="60"/>
      <c r="F282" s="60"/>
      <c r="G282" s="60"/>
      <c r="H282" s="60"/>
      <c r="I282" s="60"/>
      <c r="J282" s="60"/>
      <c r="K282" s="60"/>
      <c r="L282" s="60"/>
      <c r="M282" s="60"/>
      <c r="N282" s="58" t="s">
        <v>339</v>
      </c>
      <c r="O282" s="58" t="s">
        <v>340</v>
      </c>
      <c r="P282" s="58" t="s">
        <v>2813</v>
      </c>
      <c r="Q282" s="58" t="s">
        <v>2814</v>
      </c>
      <c r="R282" s="58" t="s">
        <v>2815</v>
      </c>
      <c r="S282" s="58" t="s">
        <v>2816</v>
      </c>
      <c r="T282" s="60"/>
      <c r="U282" s="60"/>
      <c r="V282" s="60"/>
      <c r="W282" s="65" t="str">
        <f t="shared" si="5"/>
        <v>#VALUE!</v>
      </c>
      <c r="X282" s="60"/>
    </row>
    <row r="283">
      <c r="A283" s="64" t="s">
        <v>2817</v>
      </c>
      <c r="B283" s="58" t="s">
        <v>2358</v>
      </c>
      <c r="C283" s="58" t="s">
        <v>2818</v>
      </c>
      <c r="D283" s="58" t="s">
        <v>2307</v>
      </c>
      <c r="E283" s="58" t="s">
        <v>2358</v>
      </c>
      <c r="F283" s="58" t="s">
        <v>2358</v>
      </c>
      <c r="G283" s="58" t="s">
        <v>2360</v>
      </c>
      <c r="H283" s="58" t="s">
        <v>2364</v>
      </c>
      <c r="I283" s="58" t="s">
        <v>2414</v>
      </c>
      <c r="J283" s="58" t="s">
        <v>309</v>
      </c>
      <c r="K283" s="58" t="s">
        <v>220</v>
      </c>
      <c r="L283" s="60"/>
      <c r="M283" s="60"/>
      <c r="N283" s="58"/>
      <c r="O283" s="58"/>
      <c r="P283" s="58"/>
      <c r="Q283" s="58"/>
      <c r="R283" s="60"/>
      <c r="S283" s="60"/>
      <c r="T283" s="60"/>
      <c r="U283" s="60"/>
      <c r="V283" s="60"/>
      <c r="W283" s="65">
        <f t="shared" si="5"/>
        <v>0</v>
      </c>
      <c r="X283" s="60"/>
    </row>
    <row r="284">
      <c r="A284" s="64" t="s">
        <v>2819</v>
      </c>
      <c r="B284" s="58" t="s">
        <v>2358</v>
      </c>
      <c r="C284" s="58" t="s">
        <v>2820</v>
      </c>
      <c r="D284" s="58" t="s">
        <v>2307</v>
      </c>
      <c r="E284" s="58" t="s">
        <v>2369</v>
      </c>
      <c r="F284" s="58" t="s">
        <v>2369</v>
      </c>
      <c r="G284" s="58" t="s">
        <v>2360</v>
      </c>
      <c r="H284" s="58" t="s">
        <v>2364</v>
      </c>
      <c r="I284" s="58" t="s">
        <v>2414</v>
      </c>
      <c r="J284" s="58" t="s">
        <v>309</v>
      </c>
      <c r="K284" s="58" t="s">
        <v>220</v>
      </c>
      <c r="L284" s="60"/>
      <c r="M284" s="60"/>
      <c r="N284" s="60"/>
      <c r="O284" s="60"/>
      <c r="P284" s="60"/>
      <c r="Q284" s="60"/>
      <c r="R284" s="60"/>
      <c r="S284" s="60"/>
      <c r="T284" s="60"/>
      <c r="U284" s="60"/>
      <c r="V284" s="60"/>
      <c r="W284" s="65">
        <f t="shared" si="5"/>
        <v>0</v>
      </c>
      <c r="X284" s="60"/>
    </row>
    <row r="285">
      <c r="A285" s="64" t="s">
        <v>2821</v>
      </c>
      <c r="B285" s="58" t="s">
        <v>2358</v>
      </c>
      <c r="C285" s="58" t="s">
        <v>2822</v>
      </c>
      <c r="D285" s="58" t="s">
        <v>2307</v>
      </c>
      <c r="E285" s="58" t="s">
        <v>2373</v>
      </c>
      <c r="F285" s="58" t="s">
        <v>2373</v>
      </c>
      <c r="G285" s="58" t="s">
        <v>2360</v>
      </c>
      <c r="H285" s="58" t="s">
        <v>2364</v>
      </c>
      <c r="I285" s="58" t="s">
        <v>2414</v>
      </c>
      <c r="J285" s="58" t="s">
        <v>309</v>
      </c>
      <c r="K285" s="58" t="s">
        <v>220</v>
      </c>
      <c r="L285" s="60"/>
      <c r="M285" s="60"/>
      <c r="N285" s="60"/>
      <c r="O285" s="60"/>
      <c r="P285" s="60"/>
      <c r="Q285" s="60"/>
      <c r="R285" s="60"/>
      <c r="S285" s="60"/>
      <c r="T285" s="60"/>
      <c r="U285" s="60"/>
      <c r="V285" s="60"/>
      <c r="W285" s="65">
        <f t="shared" si="5"/>
        <v>0</v>
      </c>
      <c r="X285" s="60"/>
    </row>
    <row r="286">
      <c r="A286" s="64" t="s">
        <v>2823</v>
      </c>
      <c r="B286" s="58" t="s">
        <v>2358</v>
      </c>
      <c r="C286" s="58" t="s">
        <v>2824</v>
      </c>
      <c r="D286" s="58" t="s">
        <v>2307</v>
      </c>
      <c r="E286" s="58" t="s">
        <v>2376</v>
      </c>
      <c r="F286" s="58" t="s">
        <v>2376</v>
      </c>
      <c r="G286" s="58" t="s">
        <v>2360</v>
      </c>
      <c r="H286" s="58" t="s">
        <v>2364</v>
      </c>
      <c r="I286" s="58" t="s">
        <v>2414</v>
      </c>
      <c r="J286" s="58" t="s">
        <v>309</v>
      </c>
      <c r="K286" s="58" t="s">
        <v>220</v>
      </c>
      <c r="L286" s="60"/>
      <c r="M286" s="60"/>
      <c r="N286" s="60"/>
      <c r="O286" s="60"/>
      <c r="P286" s="60"/>
      <c r="Q286" s="60"/>
      <c r="R286" s="60"/>
      <c r="S286" s="60"/>
      <c r="T286" s="60"/>
      <c r="U286" s="60"/>
      <c r="V286" s="60"/>
      <c r="W286" s="65">
        <f t="shared" si="5"/>
        <v>0</v>
      </c>
      <c r="X286" s="60"/>
    </row>
    <row r="287">
      <c r="A287" s="64" t="s">
        <v>2825</v>
      </c>
      <c r="B287" s="58" t="s">
        <v>2358</v>
      </c>
      <c r="C287" s="58" t="s">
        <v>2826</v>
      </c>
      <c r="D287" s="58" t="s">
        <v>2307</v>
      </c>
      <c r="E287" s="58" t="s">
        <v>2378</v>
      </c>
      <c r="F287" s="58" t="s">
        <v>2378</v>
      </c>
      <c r="G287" s="58" t="s">
        <v>2360</v>
      </c>
      <c r="H287" s="58" t="s">
        <v>2364</v>
      </c>
      <c r="I287" s="58" t="s">
        <v>2414</v>
      </c>
      <c r="J287" s="58" t="s">
        <v>309</v>
      </c>
      <c r="K287" s="58" t="s">
        <v>220</v>
      </c>
      <c r="L287" s="60"/>
      <c r="M287" s="60"/>
      <c r="N287" s="60"/>
      <c r="O287" s="60"/>
      <c r="P287" s="60"/>
      <c r="Q287" s="60"/>
      <c r="R287" s="60"/>
      <c r="S287" s="60"/>
      <c r="T287" s="60"/>
      <c r="U287" s="60"/>
      <c r="V287" s="60"/>
      <c r="W287" s="65">
        <f t="shared" si="5"/>
        <v>0</v>
      </c>
      <c r="X287" s="60"/>
    </row>
    <row r="288">
      <c r="A288" s="64" t="s">
        <v>2827</v>
      </c>
      <c r="B288" s="58" t="s">
        <v>2358</v>
      </c>
      <c r="C288" s="58" t="s">
        <v>2828</v>
      </c>
      <c r="D288" s="58" t="s">
        <v>2307</v>
      </c>
      <c r="E288" s="58" t="s">
        <v>2382</v>
      </c>
      <c r="F288" s="58" t="s">
        <v>2382</v>
      </c>
      <c r="G288" s="58" t="s">
        <v>2360</v>
      </c>
      <c r="H288" s="58" t="s">
        <v>2364</v>
      </c>
      <c r="I288" s="58" t="s">
        <v>2414</v>
      </c>
      <c r="J288" s="58" t="s">
        <v>309</v>
      </c>
      <c r="K288" s="58" t="s">
        <v>220</v>
      </c>
      <c r="L288" s="60"/>
      <c r="M288" s="60"/>
      <c r="N288" s="60"/>
      <c r="O288" s="60"/>
      <c r="P288" s="60"/>
      <c r="Q288" s="60"/>
      <c r="R288" s="60"/>
      <c r="S288" s="60"/>
      <c r="T288" s="60"/>
      <c r="U288" s="60"/>
      <c r="V288" s="60"/>
      <c r="W288" s="65">
        <f t="shared" si="5"/>
        <v>0</v>
      </c>
      <c r="X288" s="60"/>
    </row>
    <row r="289">
      <c r="A289" s="64" t="s">
        <v>2829</v>
      </c>
      <c r="B289" s="58" t="s">
        <v>2358</v>
      </c>
      <c r="C289" s="58" t="s">
        <v>2830</v>
      </c>
      <c r="D289" s="58" t="s">
        <v>2307</v>
      </c>
      <c r="E289" s="58" t="s">
        <v>2386</v>
      </c>
      <c r="F289" s="58" t="s">
        <v>2386</v>
      </c>
      <c r="G289" s="58" t="s">
        <v>2360</v>
      </c>
      <c r="H289" s="58" t="s">
        <v>2364</v>
      </c>
      <c r="I289" s="58" t="s">
        <v>2414</v>
      </c>
      <c r="J289" s="58" t="s">
        <v>309</v>
      </c>
      <c r="K289" s="58" t="s">
        <v>220</v>
      </c>
      <c r="L289" s="60"/>
      <c r="M289" s="60"/>
      <c r="N289" s="60"/>
      <c r="O289" s="60"/>
      <c r="P289" s="60"/>
      <c r="Q289" s="60"/>
      <c r="R289" s="60"/>
      <c r="S289" s="60"/>
      <c r="T289" s="60"/>
      <c r="U289" s="60"/>
      <c r="V289" s="60"/>
      <c r="W289" s="65">
        <f t="shared" si="5"/>
        <v>0</v>
      </c>
      <c r="X289" s="60"/>
    </row>
    <row r="290">
      <c r="A290" s="64" t="s">
        <v>2831</v>
      </c>
      <c r="B290" s="58" t="s">
        <v>2358</v>
      </c>
      <c r="C290" s="58" t="s">
        <v>2832</v>
      </c>
      <c r="D290" s="58" t="s">
        <v>2307</v>
      </c>
      <c r="E290" s="58" t="s">
        <v>2389</v>
      </c>
      <c r="F290" s="58" t="s">
        <v>2389</v>
      </c>
      <c r="G290" s="58" t="s">
        <v>2360</v>
      </c>
      <c r="H290" s="58" t="s">
        <v>2364</v>
      </c>
      <c r="I290" s="58" t="s">
        <v>2414</v>
      </c>
      <c r="J290" s="58" t="s">
        <v>309</v>
      </c>
      <c r="K290" s="58" t="s">
        <v>220</v>
      </c>
      <c r="L290" s="60"/>
      <c r="M290" s="60"/>
      <c r="N290" s="60"/>
      <c r="O290" s="60"/>
      <c r="P290" s="60"/>
      <c r="Q290" s="60"/>
      <c r="R290" s="60"/>
      <c r="S290" s="60"/>
      <c r="T290" s="60"/>
      <c r="U290" s="60"/>
      <c r="V290" s="60"/>
      <c r="W290" s="65">
        <f t="shared" si="5"/>
        <v>0</v>
      </c>
      <c r="X290" s="60"/>
    </row>
    <row r="291">
      <c r="A291" s="64" t="s">
        <v>2833</v>
      </c>
      <c r="B291" s="60"/>
      <c r="C291" s="60"/>
      <c r="D291" s="58" t="s">
        <v>2307</v>
      </c>
      <c r="E291" s="58"/>
      <c r="F291" s="58"/>
      <c r="G291" s="58" t="s">
        <v>2360</v>
      </c>
      <c r="H291" s="58" t="s">
        <v>2364</v>
      </c>
      <c r="I291" s="58" t="s">
        <v>2414</v>
      </c>
      <c r="J291" s="58" t="s">
        <v>309</v>
      </c>
      <c r="K291" s="58" t="s">
        <v>220</v>
      </c>
      <c r="L291" s="60"/>
      <c r="M291" s="60"/>
      <c r="N291" s="60"/>
      <c r="O291" s="60"/>
      <c r="P291" s="60"/>
      <c r="Q291" s="60"/>
      <c r="R291" s="60"/>
      <c r="S291" s="60"/>
      <c r="T291" s="60"/>
      <c r="U291" s="60"/>
      <c r="V291" s="60"/>
      <c r="W291" s="65">
        <f t="shared" si="5"/>
        <v>0</v>
      </c>
      <c r="X291" s="60"/>
    </row>
    <row r="292">
      <c r="A292" s="64" t="s">
        <v>2834</v>
      </c>
      <c r="B292" s="60"/>
      <c r="C292" s="60"/>
      <c r="D292" s="58" t="s">
        <v>2307</v>
      </c>
      <c r="E292" s="58"/>
      <c r="F292" s="58"/>
      <c r="G292" s="58" t="s">
        <v>2360</v>
      </c>
      <c r="H292" s="58" t="s">
        <v>2364</v>
      </c>
      <c r="I292" s="58" t="s">
        <v>2414</v>
      </c>
      <c r="J292" s="58" t="s">
        <v>309</v>
      </c>
      <c r="K292" s="58" t="s">
        <v>220</v>
      </c>
      <c r="L292" s="60"/>
      <c r="M292" s="60"/>
      <c r="N292" s="60"/>
      <c r="O292" s="60"/>
      <c r="P292" s="60"/>
      <c r="Q292" s="60"/>
      <c r="R292" s="60"/>
      <c r="S292" s="60"/>
      <c r="T292" s="60"/>
      <c r="U292" s="60"/>
      <c r="V292" s="60"/>
      <c r="W292" s="65">
        <f t="shared" si="5"/>
        <v>0</v>
      </c>
      <c r="X292" s="60"/>
    </row>
    <row r="293">
      <c r="A293" s="64" t="s">
        <v>2835</v>
      </c>
      <c r="B293" s="60"/>
      <c r="C293" s="60"/>
      <c r="D293" s="58" t="s">
        <v>2307</v>
      </c>
      <c r="E293" s="58"/>
      <c r="F293" s="58"/>
      <c r="G293" s="58" t="s">
        <v>2360</v>
      </c>
      <c r="H293" s="58" t="s">
        <v>2364</v>
      </c>
      <c r="I293" s="58" t="s">
        <v>2414</v>
      </c>
      <c r="J293" s="58" t="s">
        <v>309</v>
      </c>
      <c r="K293" s="58" t="s">
        <v>220</v>
      </c>
      <c r="L293" s="60"/>
      <c r="M293" s="60"/>
      <c r="N293" s="60"/>
      <c r="O293" s="60"/>
      <c r="P293" s="60"/>
      <c r="Q293" s="60"/>
      <c r="R293" s="60"/>
      <c r="S293" s="60"/>
      <c r="T293" s="60"/>
      <c r="U293" s="60"/>
      <c r="V293" s="60"/>
      <c r="W293" s="65">
        <f t="shared" si="5"/>
        <v>0</v>
      </c>
      <c r="X293" s="60"/>
    </row>
    <row r="294">
      <c r="A294" s="64" t="s">
        <v>2836</v>
      </c>
      <c r="B294" s="60"/>
      <c r="C294" s="60"/>
      <c r="D294" s="58" t="s">
        <v>2307</v>
      </c>
      <c r="E294" s="58"/>
      <c r="F294" s="58"/>
      <c r="G294" s="58" t="s">
        <v>2360</v>
      </c>
      <c r="H294" s="58" t="s">
        <v>2364</v>
      </c>
      <c r="I294" s="58" t="s">
        <v>2414</v>
      </c>
      <c r="J294" s="58" t="s">
        <v>309</v>
      </c>
      <c r="K294" s="58" t="s">
        <v>220</v>
      </c>
      <c r="L294" s="60"/>
      <c r="M294" s="60"/>
      <c r="N294" s="60"/>
      <c r="O294" s="60"/>
      <c r="P294" s="60"/>
      <c r="Q294" s="60"/>
      <c r="R294" s="60"/>
      <c r="S294" s="60"/>
      <c r="T294" s="60"/>
      <c r="U294" s="60"/>
      <c r="V294" s="60"/>
      <c r="W294" s="65">
        <f t="shared" si="5"/>
        <v>0</v>
      </c>
      <c r="X294" s="60"/>
    </row>
    <row r="295">
      <c r="A295" s="64" t="s">
        <v>2837</v>
      </c>
      <c r="B295" s="60"/>
      <c r="C295" s="60"/>
      <c r="D295" s="58" t="s">
        <v>2307</v>
      </c>
      <c r="E295" s="58"/>
      <c r="F295" s="58"/>
      <c r="G295" s="58" t="s">
        <v>2360</v>
      </c>
      <c r="H295" s="58" t="s">
        <v>2364</v>
      </c>
      <c r="I295" s="58" t="s">
        <v>2414</v>
      </c>
      <c r="J295" s="58" t="s">
        <v>309</v>
      </c>
      <c r="K295" s="58" t="s">
        <v>220</v>
      </c>
      <c r="L295" s="60"/>
      <c r="M295" s="60"/>
      <c r="N295" s="60"/>
      <c r="O295" s="60"/>
      <c r="P295" s="60"/>
      <c r="Q295" s="60"/>
      <c r="R295" s="60"/>
      <c r="S295" s="60"/>
      <c r="T295" s="60"/>
      <c r="U295" s="60"/>
      <c r="V295" s="60"/>
      <c r="W295" s="65">
        <f t="shared" si="5"/>
        <v>0</v>
      </c>
      <c r="X295" s="60"/>
    </row>
    <row r="296">
      <c r="A296" s="64" t="s">
        <v>2838</v>
      </c>
      <c r="B296" s="60"/>
      <c r="C296" s="60"/>
      <c r="D296" s="58" t="s">
        <v>2307</v>
      </c>
      <c r="E296" s="58"/>
      <c r="F296" s="58"/>
      <c r="G296" s="58" t="s">
        <v>2360</v>
      </c>
      <c r="H296" s="58" t="s">
        <v>2364</v>
      </c>
      <c r="I296" s="58" t="s">
        <v>2414</v>
      </c>
      <c r="J296" s="58" t="s">
        <v>309</v>
      </c>
      <c r="K296" s="58" t="s">
        <v>220</v>
      </c>
      <c r="L296" s="60"/>
      <c r="M296" s="60"/>
      <c r="N296" s="60"/>
      <c r="O296" s="60"/>
      <c r="P296" s="60"/>
      <c r="Q296" s="60"/>
      <c r="R296" s="60"/>
      <c r="S296" s="60"/>
      <c r="T296" s="60"/>
      <c r="U296" s="60"/>
      <c r="V296" s="60"/>
      <c r="W296" s="65">
        <f t="shared" si="5"/>
        <v>0</v>
      </c>
      <c r="X296" s="60"/>
    </row>
    <row r="297">
      <c r="A297" s="64" t="s">
        <v>2839</v>
      </c>
      <c r="B297" s="60"/>
      <c r="C297" s="60"/>
      <c r="D297" s="58" t="s">
        <v>2307</v>
      </c>
      <c r="E297" s="58"/>
      <c r="F297" s="58"/>
      <c r="G297" s="58" t="s">
        <v>2360</v>
      </c>
      <c r="H297" s="58" t="s">
        <v>2364</v>
      </c>
      <c r="I297" s="58" t="s">
        <v>2414</v>
      </c>
      <c r="J297" s="58" t="s">
        <v>309</v>
      </c>
      <c r="K297" s="58" t="s">
        <v>220</v>
      </c>
      <c r="L297" s="60"/>
      <c r="M297" s="60"/>
      <c r="N297" s="60"/>
      <c r="O297" s="60"/>
      <c r="P297" s="60"/>
      <c r="Q297" s="60"/>
      <c r="R297" s="60"/>
      <c r="S297" s="60"/>
      <c r="T297" s="60"/>
      <c r="U297" s="60"/>
      <c r="V297" s="60"/>
      <c r="W297" s="65">
        <f t="shared" si="5"/>
        <v>0</v>
      </c>
      <c r="X297" s="60"/>
    </row>
    <row r="298">
      <c r="A298" s="64" t="s">
        <v>2840</v>
      </c>
      <c r="B298" s="60"/>
      <c r="C298" s="60"/>
      <c r="D298" s="60"/>
      <c r="E298" s="60"/>
      <c r="F298" s="60"/>
      <c r="G298" s="58"/>
      <c r="H298" s="58"/>
      <c r="I298" s="58"/>
      <c r="J298" s="58"/>
      <c r="K298" s="60"/>
      <c r="L298" s="60"/>
      <c r="M298" s="60"/>
      <c r="N298" s="60"/>
      <c r="O298" s="60"/>
      <c r="P298" s="60"/>
      <c r="Q298" s="60"/>
      <c r="R298" s="60"/>
      <c r="S298" s="60"/>
      <c r="T298" s="60"/>
      <c r="U298" s="60"/>
      <c r="V298" s="60"/>
      <c r="W298" s="65">
        <f t="shared" si="5"/>
        <v>0</v>
      </c>
      <c r="X298" s="60"/>
    </row>
    <row r="299">
      <c r="A299" s="64"/>
      <c r="B299" s="60"/>
      <c r="C299" s="60"/>
      <c r="D299" s="60"/>
      <c r="E299" s="60"/>
      <c r="F299" s="60"/>
      <c r="G299" s="58"/>
      <c r="H299" s="58"/>
      <c r="I299" s="58"/>
      <c r="J299" s="58"/>
      <c r="K299" s="60"/>
      <c r="L299" s="60"/>
      <c r="M299" s="60"/>
      <c r="N299" s="60"/>
      <c r="O299" s="60"/>
      <c r="P299" s="60"/>
      <c r="Q299" s="60"/>
      <c r="R299" s="60"/>
      <c r="S299" s="60"/>
      <c r="T299" s="60"/>
      <c r="U299" s="60"/>
      <c r="V299" s="60"/>
      <c r="W299" s="65"/>
      <c r="X299" s="60"/>
    </row>
    <row r="300">
      <c r="A300" s="64" t="s">
        <v>2841</v>
      </c>
      <c r="B300" s="58" t="s">
        <v>2358</v>
      </c>
      <c r="C300" s="58" t="s">
        <v>2842</v>
      </c>
      <c r="D300" s="58" t="s">
        <v>2442</v>
      </c>
      <c r="E300" s="58" t="s">
        <v>2358</v>
      </c>
      <c r="F300" s="58" t="s">
        <v>2358</v>
      </c>
      <c r="G300" s="58" t="s">
        <v>2360</v>
      </c>
      <c r="H300" s="58" t="s">
        <v>2460</v>
      </c>
      <c r="I300" s="58" t="s">
        <v>2423</v>
      </c>
      <c r="J300" s="58" t="s">
        <v>2304</v>
      </c>
      <c r="K300" s="60"/>
      <c r="L300" s="58" t="s">
        <v>2381</v>
      </c>
      <c r="M300" s="58" t="s">
        <v>125</v>
      </c>
      <c r="N300" s="58" t="s">
        <v>125</v>
      </c>
      <c r="O300" s="58" t="s">
        <v>67</v>
      </c>
      <c r="P300" s="58" t="s">
        <v>353</v>
      </c>
      <c r="Q300" s="58" t="s">
        <v>2418</v>
      </c>
      <c r="R300" s="58" t="s">
        <v>2420</v>
      </c>
      <c r="S300" s="58" t="s">
        <v>2383</v>
      </c>
      <c r="T300" s="58" t="s">
        <v>2418</v>
      </c>
      <c r="U300" s="58" t="s">
        <v>2420</v>
      </c>
      <c r="V300" s="58" t="s">
        <v>2365</v>
      </c>
      <c r="W300" s="65">
        <f t="shared" ref="W300:W318" si="6">((T300*60*60)+(U300*60)+V300)-((Q300*60*60)+(R300*60)+S300)</f>
        <v>7</v>
      </c>
      <c r="X300" s="60"/>
    </row>
    <row r="301">
      <c r="A301" s="64" t="s">
        <v>2843</v>
      </c>
      <c r="B301" s="58" t="s">
        <v>2358</v>
      </c>
      <c r="C301" s="58" t="s">
        <v>2844</v>
      </c>
      <c r="D301" s="58" t="s">
        <v>2442</v>
      </c>
      <c r="E301" s="58" t="s">
        <v>2369</v>
      </c>
      <c r="F301" s="58" t="s">
        <v>2369</v>
      </c>
      <c r="G301" s="58" t="s">
        <v>2360</v>
      </c>
      <c r="H301" s="58" t="s">
        <v>2460</v>
      </c>
      <c r="I301" s="58" t="s">
        <v>2423</v>
      </c>
      <c r="J301" s="58" t="s">
        <v>2304</v>
      </c>
      <c r="K301" s="60"/>
      <c r="L301" s="58" t="s">
        <v>2381</v>
      </c>
      <c r="M301" s="58"/>
      <c r="N301" s="60"/>
      <c r="O301" s="60"/>
      <c r="P301" s="60"/>
      <c r="Q301" s="60"/>
      <c r="R301" s="60"/>
      <c r="S301" s="60"/>
      <c r="T301" s="60"/>
      <c r="U301" s="60"/>
      <c r="V301" s="60"/>
      <c r="W301" s="65">
        <f t="shared" si="6"/>
        <v>0</v>
      </c>
      <c r="X301" s="60"/>
    </row>
    <row r="302">
      <c r="A302" s="64" t="s">
        <v>2845</v>
      </c>
      <c r="B302" s="58" t="s">
        <v>2358</v>
      </c>
      <c r="C302" s="60"/>
      <c r="D302" s="58" t="s">
        <v>2442</v>
      </c>
      <c r="E302" s="58" t="s">
        <v>2373</v>
      </c>
      <c r="F302" s="58" t="s">
        <v>2373</v>
      </c>
      <c r="G302" s="58" t="s">
        <v>2360</v>
      </c>
      <c r="H302" s="58" t="s">
        <v>2460</v>
      </c>
      <c r="I302" s="58" t="s">
        <v>2423</v>
      </c>
      <c r="J302" s="58" t="s">
        <v>2304</v>
      </c>
      <c r="K302" s="60"/>
      <c r="L302" s="58" t="s">
        <v>2381</v>
      </c>
      <c r="M302" s="60"/>
      <c r="N302" s="60"/>
      <c r="O302" s="60"/>
      <c r="P302" s="60"/>
      <c r="Q302" s="60"/>
      <c r="R302" s="60"/>
      <c r="S302" s="60"/>
      <c r="T302" s="60"/>
      <c r="U302" s="60"/>
      <c r="V302" s="60"/>
      <c r="W302" s="65">
        <f t="shared" si="6"/>
        <v>0</v>
      </c>
      <c r="X302" s="60"/>
    </row>
    <row r="303">
      <c r="A303" s="64" t="s">
        <v>2846</v>
      </c>
      <c r="B303" s="60"/>
      <c r="C303" s="60"/>
      <c r="D303" s="60"/>
      <c r="E303" s="60"/>
      <c r="F303" s="60"/>
      <c r="G303" s="60"/>
      <c r="H303" s="60"/>
      <c r="I303" s="60"/>
      <c r="J303" s="60"/>
      <c r="K303" s="60"/>
      <c r="L303" s="60"/>
      <c r="M303" s="60"/>
      <c r="N303" s="60"/>
      <c r="O303" s="60"/>
      <c r="P303" s="60"/>
      <c r="Q303" s="60"/>
      <c r="R303" s="60"/>
      <c r="S303" s="60"/>
      <c r="T303" s="60"/>
      <c r="U303" s="60"/>
      <c r="V303" s="60"/>
      <c r="W303" s="65">
        <f t="shared" si="6"/>
        <v>0</v>
      </c>
      <c r="X303" s="60"/>
    </row>
    <row r="304">
      <c r="A304" s="64" t="s">
        <v>2847</v>
      </c>
      <c r="B304" s="60"/>
      <c r="C304" s="60"/>
      <c r="D304" s="60"/>
      <c r="E304" s="60"/>
      <c r="F304" s="60"/>
      <c r="G304" s="60"/>
      <c r="H304" s="60"/>
      <c r="I304" s="60"/>
      <c r="J304" s="60"/>
      <c r="K304" s="60"/>
      <c r="L304" s="60"/>
      <c r="M304" s="60"/>
      <c r="N304" s="60"/>
      <c r="O304" s="60"/>
      <c r="P304" s="60"/>
      <c r="Q304" s="60"/>
      <c r="R304" s="60"/>
      <c r="S304" s="60"/>
      <c r="T304" s="60"/>
      <c r="U304" s="60"/>
      <c r="V304" s="60"/>
      <c r="W304" s="65">
        <f t="shared" si="6"/>
        <v>0</v>
      </c>
      <c r="X304" s="60"/>
    </row>
    <row r="305">
      <c r="A305" s="64" t="s">
        <v>2848</v>
      </c>
      <c r="B305" s="60"/>
      <c r="C305" s="60"/>
      <c r="D305" s="60"/>
      <c r="E305" s="60"/>
      <c r="F305" s="60"/>
      <c r="G305" s="60"/>
      <c r="H305" s="60"/>
      <c r="I305" s="60"/>
      <c r="J305" s="60"/>
      <c r="K305" s="60"/>
      <c r="L305" s="60"/>
      <c r="M305" s="60"/>
      <c r="N305" s="60"/>
      <c r="O305" s="60"/>
      <c r="P305" s="60"/>
      <c r="Q305" s="60"/>
      <c r="R305" s="60"/>
      <c r="S305" s="60"/>
      <c r="T305" s="60"/>
      <c r="U305" s="60"/>
      <c r="V305" s="60"/>
      <c r="W305" s="65">
        <f t="shared" si="6"/>
        <v>0</v>
      </c>
      <c r="X305" s="60"/>
    </row>
    <row r="306">
      <c r="A306" s="64" t="s">
        <v>2849</v>
      </c>
      <c r="B306" s="60"/>
      <c r="C306" s="60"/>
      <c r="D306" s="60"/>
      <c r="E306" s="60"/>
      <c r="F306" s="60"/>
      <c r="G306" s="60"/>
      <c r="H306" s="60"/>
      <c r="I306" s="60"/>
      <c r="J306" s="60"/>
      <c r="K306" s="60"/>
      <c r="L306" s="60"/>
      <c r="M306" s="60"/>
      <c r="N306" s="60"/>
      <c r="O306" s="60"/>
      <c r="P306" s="60"/>
      <c r="Q306" s="60"/>
      <c r="R306" s="60"/>
      <c r="S306" s="60"/>
      <c r="T306" s="60"/>
      <c r="U306" s="60"/>
      <c r="V306" s="60"/>
      <c r="W306" s="65">
        <f t="shared" si="6"/>
        <v>0</v>
      </c>
      <c r="X306" s="60"/>
    </row>
    <row r="307">
      <c r="A307" s="64" t="s">
        <v>2850</v>
      </c>
      <c r="B307" s="60"/>
      <c r="C307" s="60"/>
      <c r="D307" s="60"/>
      <c r="E307" s="60"/>
      <c r="F307" s="60"/>
      <c r="G307" s="60"/>
      <c r="H307" s="60"/>
      <c r="I307" s="60"/>
      <c r="J307" s="60"/>
      <c r="K307" s="60"/>
      <c r="L307" s="60"/>
      <c r="M307" s="60"/>
      <c r="N307" s="60"/>
      <c r="O307" s="60"/>
      <c r="P307" s="60"/>
      <c r="Q307" s="60"/>
      <c r="R307" s="60"/>
      <c r="S307" s="60"/>
      <c r="T307" s="60"/>
      <c r="U307" s="60"/>
      <c r="V307" s="60"/>
      <c r="W307" s="65">
        <f t="shared" si="6"/>
        <v>0</v>
      </c>
      <c r="X307" s="60"/>
    </row>
    <row r="308">
      <c r="A308" s="64" t="s">
        <v>2851</v>
      </c>
      <c r="B308" s="60"/>
      <c r="C308" s="60"/>
      <c r="D308" s="60"/>
      <c r="E308" s="60"/>
      <c r="F308" s="60"/>
      <c r="G308" s="60"/>
      <c r="H308" s="60"/>
      <c r="I308" s="60"/>
      <c r="J308" s="60"/>
      <c r="K308" s="60"/>
      <c r="L308" s="60"/>
      <c r="M308" s="60"/>
      <c r="N308" s="60"/>
      <c r="O308" s="60"/>
      <c r="P308" s="60"/>
      <c r="Q308" s="60"/>
      <c r="R308" s="60"/>
      <c r="S308" s="60"/>
      <c r="T308" s="60"/>
      <c r="U308" s="60"/>
      <c r="V308" s="60"/>
      <c r="W308" s="65">
        <f t="shared" si="6"/>
        <v>0</v>
      </c>
      <c r="X308" s="60"/>
    </row>
    <row r="309">
      <c r="A309" s="64" t="s">
        <v>2852</v>
      </c>
      <c r="B309" s="60"/>
      <c r="C309" s="60"/>
      <c r="D309" s="60"/>
      <c r="E309" s="60"/>
      <c r="F309" s="60"/>
      <c r="G309" s="60"/>
      <c r="H309" s="60"/>
      <c r="I309" s="60"/>
      <c r="J309" s="60"/>
      <c r="K309" s="60"/>
      <c r="L309" s="60"/>
      <c r="M309" s="60"/>
      <c r="N309" s="60"/>
      <c r="O309" s="60"/>
      <c r="P309" s="60"/>
      <c r="Q309" s="60"/>
      <c r="R309" s="60"/>
      <c r="S309" s="60"/>
      <c r="T309" s="60"/>
      <c r="U309" s="60"/>
      <c r="V309" s="60"/>
      <c r="W309" s="65">
        <f t="shared" si="6"/>
        <v>0</v>
      </c>
      <c r="X309" s="60"/>
    </row>
    <row r="310">
      <c r="A310" s="64" t="s">
        <v>2853</v>
      </c>
      <c r="B310" s="60"/>
      <c r="C310" s="60"/>
      <c r="D310" s="60"/>
      <c r="E310" s="60"/>
      <c r="F310" s="60"/>
      <c r="G310" s="60"/>
      <c r="H310" s="60"/>
      <c r="I310" s="60"/>
      <c r="J310" s="60"/>
      <c r="K310" s="60"/>
      <c r="L310" s="60"/>
      <c r="M310" s="60"/>
      <c r="N310" s="60"/>
      <c r="O310" s="60"/>
      <c r="P310" s="60"/>
      <c r="Q310" s="60"/>
      <c r="R310" s="60"/>
      <c r="S310" s="60"/>
      <c r="T310" s="60"/>
      <c r="U310" s="60"/>
      <c r="V310" s="60"/>
      <c r="W310" s="65">
        <f t="shared" si="6"/>
        <v>0</v>
      </c>
      <c r="X310" s="60"/>
    </row>
    <row r="311">
      <c r="A311" s="64" t="s">
        <v>2854</v>
      </c>
      <c r="B311" s="60"/>
      <c r="C311" s="60"/>
      <c r="D311" s="60"/>
      <c r="E311" s="60"/>
      <c r="F311" s="60"/>
      <c r="G311" s="60"/>
      <c r="H311" s="60"/>
      <c r="I311" s="60"/>
      <c r="J311" s="60"/>
      <c r="K311" s="60"/>
      <c r="L311" s="60"/>
      <c r="M311" s="60"/>
      <c r="N311" s="60"/>
      <c r="O311" s="60"/>
      <c r="P311" s="60"/>
      <c r="Q311" s="60"/>
      <c r="R311" s="60"/>
      <c r="S311" s="60"/>
      <c r="T311" s="60"/>
      <c r="U311" s="60"/>
      <c r="V311" s="60"/>
      <c r="W311" s="65">
        <f t="shared" si="6"/>
        <v>0</v>
      </c>
      <c r="X311" s="60"/>
    </row>
    <row r="312">
      <c r="A312" s="64" t="s">
        <v>2855</v>
      </c>
      <c r="B312" s="60"/>
      <c r="C312" s="60"/>
      <c r="D312" s="60"/>
      <c r="E312" s="60"/>
      <c r="F312" s="60"/>
      <c r="G312" s="60"/>
      <c r="H312" s="60"/>
      <c r="I312" s="60"/>
      <c r="J312" s="60"/>
      <c r="K312" s="60"/>
      <c r="L312" s="60"/>
      <c r="M312" s="60"/>
      <c r="N312" s="60"/>
      <c r="O312" s="60"/>
      <c r="P312" s="60"/>
      <c r="Q312" s="60"/>
      <c r="R312" s="60"/>
      <c r="S312" s="60"/>
      <c r="T312" s="60"/>
      <c r="U312" s="60"/>
      <c r="V312" s="60"/>
      <c r="W312" s="65">
        <f t="shared" si="6"/>
        <v>0</v>
      </c>
      <c r="X312" s="60"/>
    </row>
    <row r="313">
      <c r="A313" s="64" t="s">
        <v>2856</v>
      </c>
      <c r="B313" s="60"/>
      <c r="C313" s="60"/>
      <c r="D313" s="60"/>
      <c r="E313" s="60"/>
      <c r="F313" s="60"/>
      <c r="G313" s="60"/>
      <c r="H313" s="60"/>
      <c r="I313" s="60"/>
      <c r="J313" s="60"/>
      <c r="K313" s="60"/>
      <c r="L313" s="60"/>
      <c r="M313" s="60"/>
      <c r="N313" s="60"/>
      <c r="O313" s="60"/>
      <c r="P313" s="60"/>
      <c r="Q313" s="60"/>
      <c r="R313" s="60"/>
      <c r="S313" s="60"/>
      <c r="T313" s="60"/>
      <c r="U313" s="60"/>
      <c r="V313" s="60"/>
      <c r="W313" s="65">
        <f t="shared" si="6"/>
        <v>0</v>
      </c>
      <c r="X313" s="60"/>
    </row>
    <row r="314">
      <c r="A314" s="64" t="s">
        <v>2857</v>
      </c>
      <c r="B314" s="60"/>
      <c r="C314" s="60"/>
      <c r="D314" s="60"/>
      <c r="E314" s="60"/>
      <c r="F314" s="60"/>
      <c r="G314" s="60"/>
      <c r="H314" s="60"/>
      <c r="I314" s="60"/>
      <c r="J314" s="60"/>
      <c r="K314" s="60"/>
      <c r="L314" s="60"/>
      <c r="M314" s="60"/>
      <c r="N314" s="60"/>
      <c r="O314" s="60"/>
      <c r="P314" s="60"/>
      <c r="Q314" s="60"/>
      <c r="R314" s="60"/>
      <c r="S314" s="60"/>
      <c r="T314" s="60"/>
      <c r="U314" s="60"/>
      <c r="V314" s="60"/>
      <c r="W314" s="65">
        <f t="shared" si="6"/>
        <v>0</v>
      </c>
      <c r="X314" s="60"/>
    </row>
    <row r="315">
      <c r="A315" s="64" t="s">
        <v>2858</v>
      </c>
      <c r="B315" s="60"/>
      <c r="C315" s="60"/>
      <c r="D315" s="60"/>
      <c r="E315" s="60"/>
      <c r="F315" s="60"/>
      <c r="G315" s="60"/>
      <c r="H315" s="60"/>
      <c r="I315" s="60"/>
      <c r="J315" s="60"/>
      <c r="K315" s="60"/>
      <c r="L315" s="60"/>
      <c r="M315" s="60"/>
      <c r="N315" s="60"/>
      <c r="O315" s="60"/>
      <c r="P315" s="60"/>
      <c r="Q315" s="60"/>
      <c r="R315" s="60"/>
      <c r="S315" s="60"/>
      <c r="T315" s="60"/>
      <c r="U315" s="60"/>
      <c r="V315" s="60"/>
      <c r="W315" s="65">
        <f t="shared" si="6"/>
        <v>0</v>
      </c>
      <c r="X315" s="60"/>
    </row>
    <row r="316">
      <c r="A316" s="64" t="s">
        <v>2859</v>
      </c>
      <c r="B316" s="60"/>
      <c r="C316" s="60"/>
      <c r="D316" s="60"/>
      <c r="E316" s="60"/>
      <c r="F316" s="60"/>
      <c r="G316" s="60"/>
      <c r="H316" s="60"/>
      <c r="I316" s="60"/>
      <c r="J316" s="60"/>
      <c r="K316" s="60"/>
      <c r="L316" s="60"/>
      <c r="M316" s="60"/>
      <c r="N316" s="60"/>
      <c r="O316" s="60"/>
      <c r="P316" s="60"/>
      <c r="Q316" s="60"/>
      <c r="R316" s="60"/>
      <c r="S316" s="60"/>
      <c r="T316" s="60"/>
      <c r="U316" s="60"/>
      <c r="V316" s="60"/>
      <c r="W316" s="65">
        <f t="shared" si="6"/>
        <v>0</v>
      </c>
      <c r="X316" s="60"/>
    </row>
    <row r="317">
      <c r="A317" s="64" t="s">
        <v>2860</v>
      </c>
      <c r="B317" s="60"/>
      <c r="C317" s="60"/>
      <c r="D317" s="60"/>
      <c r="E317" s="60"/>
      <c r="F317" s="60"/>
      <c r="G317" s="60"/>
      <c r="H317" s="60"/>
      <c r="I317" s="60"/>
      <c r="J317" s="60"/>
      <c r="K317" s="60"/>
      <c r="L317" s="60"/>
      <c r="M317" s="60"/>
      <c r="N317" s="60"/>
      <c r="O317" s="60"/>
      <c r="P317" s="60"/>
      <c r="Q317" s="60"/>
      <c r="R317" s="60"/>
      <c r="S317" s="60"/>
      <c r="T317" s="60"/>
      <c r="U317" s="60"/>
      <c r="V317" s="60"/>
      <c r="W317" s="65">
        <f t="shared" si="6"/>
        <v>0</v>
      </c>
      <c r="X317" s="60"/>
    </row>
    <row r="318">
      <c r="A318" s="64" t="s">
        <v>2861</v>
      </c>
      <c r="B318" s="60"/>
      <c r="C318" s="60"/>
      <c r="D318" s="60"/>
      <c r="E318" s="60"/>
      <c r="F318" s="60"/>
      <c r="G318" s="60"/>
      <c r="H318" s="60"/>
      <c r="I318" s="60"/>
      <c r="J318" s="60"/>
      <c r="K318" s="60"/>
      <c r="L318" s="60"/>
      <c r="M318" s="60"/>
      <c r="N318" s="60"/>
      <c r="O318" s="60"/>
      <c r="P318" s="60"/>
      <c r="Q318" s="60"/>
      <c r="R318" s="60"/>
      <c r="S318" s="60"/>
      <c r="T318" s="60"/>
      <c r="U318" s="60"/>
      <c r="V318" s="60"/>
      <c r="W318" s="65">
        <f t="shared" si="6"/>
        <v>0</v>
      </c>
      <c r="X318" s="60"/>
    </row>
    <row r="319">
      <c r="A319" s="64" t="s">
        <v>2862</v>
      </c>
      <c r="B319" s="60"/>
      <c r="C319" s="60"/>
      <c r="D319" s="60"/>
      <c r="E319" s="60"/>
      <c r="F319" s="60"/>
      <c r="G319" s="60"/>
      <c r="H319" s="60"/>
      <c r="I319" s="60"/>
      <c r="J319" s="60"/>
      <c r="K319" s="60"/>
      <c r="L319" s="60"/>
      <c r="M319" s="60"/>
      <c r="N319" s="60"/>
      <c r="O319" s="60"/>
      <c r="P319" s="60"/>
      <c r="Q319" s="60"/>
      <c r="R319" s="60"/>
      <c r="S319" s="60"/>
      <c r="T319" s="60"/>
      <c r="U319" s="60"/>
      <c r="V319" s="60"/>
      <c r="W319" s="60"/>
      <c r="X319" s="60"/>
    </row>
    <row r="320">
      <c r="A320" s="64" t="s">
        <v>2863</v>
      </c>
      <c r="B320" s="60"/>
      <c r="C320" s="60"/>
      <c r="D320" s="60"/>
      <c r="E320" s="60"/>
      <c r="F320" s="60"/>
      <c r="G320" s="60"/>
      <c r="H320" s="60"/>
      <c r="I320" s="60"/>
      <c r="J320" s="60"/>
      <c r="K320" s="60"/>
      <c r="L320" s="60"/>
      <c r="M320" s="60"/>
      <c r="N320" s="60"/>
      <c r="O320" s="60"/>
      <c r="P320" s="60"/>
      <c r="Q320" s="60"/>
      <c r="R320" s="60"/>
      <c r="S320" s="60"/>
      <c r="T320" s="60"/>
      <c r="U320" s="60"/>
      <c r="V320" s="60"/>
      <c r="W320" s="60"/>
      <c r="X320" s="60"/>
    </row>
    <row r="321">
      <c r="A321" s="64" t="s">
        <v>2864</v>
      </c>
      <c r="B321" s="60"/>
      <c r="C321" s="60"/>
      <c r="D321" s="60"/>
      <c r="E321" s="60"/>
      <c r="F321" s="60"/>
      <c r="G321" s="60"/>
      <c r="H321" s="60"/>
      <c r="I321" s="60"/>
      <c r="J321" s="60"/>
      <c r="K321" s="60"/>
      <c r="L321" s="60"/>
      <c r="M321" s="60"/>
      <c r="N321" s="60"/>
      <c r="O321" s="60"/>
      <c r="P321" s="60"/>
      <c r="Q321" s="60"/>
      <c r="R321" s="60"/>
      <c r="S321" s="60"/>
      <c r="T321" s="60"/>
      <c r="U321" s="60"/>
      <c r="V321" s="60"/>
      <c r="W321" s="60"/>
      <c r="X321" s="60"/>
    </row>
    <row r="322">
      <c r="A322" s="64" t="s">
        <v>2865</v>
      </c>
      <c r="B322" s="60"/>
      <c r="C322" s="60"/>
      <c r="D322" s="60"/>
      <c r="E322" s="60"/>
      <c r="F322" s="60"/>
      <c r="G322" s="60"/>
      <c r="H322" s="60"/>
      <c r="I322" s="60"/>
      <c r="J322" s="60"/>
      <c r="K322" s="60"/>
      <c r="L322" s="60"/>
      <c r="M322" s="60"/>
      <c r="N322" s="60"/>
      <c r="O322" s="60"/>
      <c r="P322" s="60"/>
      <c r="Q322" s="60"/>
      <c r="R322" s="60"/>
      <c r="S322" s="60"/>
      <c r="T322" s="60"/>
      <c r="U322" s="60"/>
      <c r="V322" s="60"/>
      <c r="W322" s="60"/>
      <c r="X322" s="60"/>
    </row>
    <row r="323">
      <c r="A323" s="64" t="s">
        <v>2866</v>
      </c>
      <c r="B323" s="60"/>
      <c r="C323" s="60"/>
      <c r="D323" s="60"/>
      <c r="E323" s="60"/>
      <c r="F323" s="60"/>
      <c r="G323" s="60"/>
      <c r="H323" s="60"/>
      <c r="I323" s="60"/>
      <c r="J323" s="60"/>
      <c r="K323" s="60"/>
      <c r="L323" s="60"/>
      <c r="M323" s="60"/>
      <c r="N323" s="60"/>
      <c r="O323" s="60"/>
      <c r="P323" s="60"/>
      <c r="Q323" s="60"/>
      <c r="R323" s="60"/>
      <c r="S323" s="60"/>
      <c r="T323" s="60"/>
      <c r="U323" s="60"/>
      <c r="V323" s="60"/>
      <c r="W323" s="60"/>
      <c r="X323" s="60"/>
    </row>
    <row r="324">
      <c r="A324" s="64" t="s">
        <v>2867</v>
      </c>
      <c r="B324" s="60"/>
      <c r="C324" s="60"/>
      <c r="D324" s="60"/>
      <c r="E324" s="60"/>
      <c r="F324" s="60"/>
      <c r="G324" s="60"/>
      <c r="H324" s="60"/>
      <c r="I324" s="60"/>
      <c r="J324" s="60"/>
      <c r="K324" s="60"/>
      <c r="L324" s="60"/>
      <c r="M324" s="60"/>
      <c r="N324" s="60"/>
      <c r="O324" s="60"/>
      <c r="P324" s="60"/>
      <c r="Q324" s="60"/>
      <c r="R324" s="60"/>
      <c r="S324" s="60"/>
      <c r="T324" s="60"/>
      <c r="U324" s="60"/>
      <c r="V324" s="60"/>
      <c r="W324" s="60"/>
      <c r="X324" s="60"/>
    </row>
    <row r="325">
      <c r="A325" s="64" t="s">
        <v>2868</v>
      </c>
      <c r="B325" s="60"/>
      <c r="C325" s="60"/>
      <c r="D325" s="60"/>
      <c r="E325" s="60"/>
      <c r="F325" s="60"/>
      <c r="G325" s="60"/>
      <c r="H325" s="60"/>
      <c r="I325" s="60"/>
      <c r="J325" s="60"/>
      <c r="K325" s="60"/>
      <c r="L325" s="60"/>
      <c r="M325" s="60"/>
      <c r="N325" s="60"/>
      <c r="O325" s="60"/>
      <c r="P325" s="60"/>
      <c r="Q325" s="60"/>
      <c r="R325" s="60"/>
      <c r="S325" s="60"/>
      <c r="T325" s="60"/>
      <c r="U325" s="60"/>
      <c r="V325" s="60"/>
      <c r="W325" s="60"/>
      <c r="X325" s="60"/>
    </row>
    <row r="326">
      <c r="A326" s="64" t="s">
        <v>2869</v>
      </c>
      <c r="B326" s="60"/>
      <c r="C326" s="60"/>
      <c r="D326" s="60"/>
      <c r="E326" s="60"/>
      <c r="F326" s="60"/>
      <c r="G326" s="60"/>
      <c r="H326" s="60"/>
      <c r="I326" s="60"/>
      <c r="J326" s="60"/>
      <c r="K326" s="60"/>
      <c r="L326" s="60"/>
      <c r="M326" s="60"/>
      <c r="N326" s="60"/>
      <c r="O326" s="60"/>
      <c r="P326" s="60"/>
      <c r="Q326" s="60"/>
      <c r="R326" s="60"/>
      <c r="S326" s="60"/>
      <c r="T326" s="60"/>
      <c r="U326" s="60"/>
      <c r="V326" s="60"/>
      <c r="W326" s="60"/>
      <c r="X326" s="60"/>
    </row>
    <row r="327">
      <c r="A327" s="64" t="s">
        <v>2870</v>
      </c>
      <c r="B327" s="60"/>
      <c r="C327" s="60"/>
      <c r="D327" s="60"/>
      <c r="E327" s="60"/>
      <c r="F327" s="60"/>
      <c r="G327" s="60"/>
      <c r="H327" s="60"/>
      <c r="I327" s="60"/>
      <c r="J327" s="60"/>
      <c r="K327" s="60"/>
      <c r="L327" s="60"/>
      <c r="M327" s="60"/>
      <c r="N327" s="60"/>
      <c r="O327" s="60"/>
      <c r="P327" s="60"/>
      <c r="Q327" s="60"/>
      <c r="R327" s="60"/>
      <c r="S327" s="60"/>
      <c r="T327" s="60"/>
      <c r="U327" s="60"/>
      <c r="V327" s="60"/>
      <c r="W327" s="60"/>
      <c r="X327" s="60"/>
    </row>
    <row r="328">
      <c r="A328" s="64" t="s">
        <v>2871</v>
      </c>
      <c r="B328" s="60"/>
      <c r="C328" s="60"/>
      <c r="D328" s="60"/>
      <c r="E328" s="60"/>
      <c r="F328" s="60"/>
      <c r="G328" s="60"/>
      <c r="H328" s="60"/>
      <c r="I328" s="60"/>
      <c r="J328" s="60"/>
      <c r="K328" s="60"/>
      <c r="L328" s="60"/>
      <c r="M328" s="60"/>
      <c r="N328" s="60"/>
      <c r="O328" s="60"/>
      <c r="P328" s="60"/>
      <c r="Q328" s="60"/>
      <c r="R328" s="60"/>
      <c r="S328" s="60"/>
      <c r="T328" s="60"/>
      <c r="U328" s="60"/>
      <c r="V328" s="60"/>
      <c r="W328" s="60"/>
      <c r="X328" s="60"/>
    </row>
    <row r="329">
      <c r="A329" s="64" t="s">
        <v>2872</v>
      </c>
      <c r="B329" s="60"/>
      <c r="C329" s="60"/>
      <c r="D329" s="60"/>
      <c r="E329" s="60"/>
      <c r="F329" s="60"/>
      <c r="G329" s="60"/>
      <c r="H329" s="60"/>
      <c r="I329" s="60"/>
      <c r="J329" s="60"/>
      <c r="K329" s="60"/>
      <c r="L329" s="60"/>
      <c r="M329" s="60"/>
      <c r="N329" s="60"/>
      <c r="O329" s="60"/>
      <c r="P329" s="60"/>
      <c r="Q329" s="60"/>
      <c r="R329" s="60"/>
      <c r="S329" s="60"/>
      <c r="T329" s="60"/>
      <c r="U329" s="60"/>
      <c r="V329" s="60"/>
      <c r="W329" s="60"/>
      <c r="X329" s="60"/>
    </row>
    <row r="330">
      <c r="A330" s="64" t="s">
        <v>2873</v>
      </c>
      <c r="B330" s="60"/>
      <c r="C330" s="60"/>
      <c r="D330" s="60"/>
      <c r="E330" s="60"/>
      <c r="F330" s="60"/>
      <c r="G330" s="60"/>
      <c r="H330" s="60"/>
      <c r="I330" s="60"/>
      <c r="J330" s="60"/>
      <c r="K330" s="60"/>
      <c r="L330" s="60"/>
      <c r="M330" s="60"/>
      <c r="N330" s="60"/>
      <c r="O330" s="60"/>
      <c r="P330" s="60"/>
      <c r="Q330" s="60"/>
      <c r="R330" s="60"/>
      <c r="S330" s="60"/>
      <c r="T330" s="60"/>
      <c r="U330" s="60"/>
      <c r="V330" s="60"/>
      <c r="W330" s="60"/>
      <c r="X330" s="60"/>
    </row>
    <row r="331">
      <c r="A331" s="64" t="s">
        <v>2874</v>
      </c>
      <c r="B331" s="60"/>
      <c r="C331" s="60"/>
      <c r="D331" s="60"/>
      <c r="E331" s="60"/>
      <c r="F331" s="60"/>
      <c r="G331" s="60"/>
      <c r="H331" s="60"/>
      <c r="I331" s="60"/>
      <c r="J331" s="60"/>
      <c r="K331" s="60"/>
      <c r="L331" s="60"/>
      <c r="M331" s="60"/>
      <c r="N331" s="60"/>
      <c r="O331" s="60"/>
      <c r="P331" s="60"/>
      <c r="Q331" s="60"/>
      <c r="R331" s="60"/>
      <c r="S331" s="60"/>
      <c r="T331" s="60"/>
      <c r="U331" s="60"/>
      <c r="V331" s="60"/>
      <c r="W331" s="60"/>
      <c r="X331" s="60"/>
    </row>
    <row r="332">
      <c r="A332" s="64" t="s">
        <v>2875</v>
      </c>
      <c r="B332" s="60"/>
      <c r="C332" s="60"/>
      <c r="D332" s="60"/>
      <c r="E332" s="60"/>
      <c r="F332" s="60"/>
      <c r="G332" s="60"/>
      <c r="H332" s="60"/>
      <c r="I332" s="60"/>
      <c r="J332" s="60"/>
      <c r="K332" s="60"/>
      <c r="L332" s="60"/>
      <c r="M332" s="60"/>
      <c r="N332" s="60"/>
      <c r="O332" s="60"/>
      <c r="P332" s="60"/>
      <c r="Q332" s="60"/>
      <c r="R332" s="60"/>
      <c r="S332" s="60"/>
      <c r="T332" s="60"/>
      <c r="U332" s="60"/>
      <c r="V332" s="60"/>
      <c r="W332" s="60"/>
      <c r="X332" s="60"/>
    </row>
    <row r="333">
      <c r="A333" s="64" t="s">
        <v>2876</v>
      </c>
      <c r="B333" s="60"/>
      <c r="C333" s="60"/>
      <c r="D333" s="60"/>
      <c r="E333" s="60"/>
      <c r="F333" s="60"/>
      <c r="G333" s="60"/>
      <c r="H333" s="60"/>
      <c r="I333" s="60"/>
      <c r="J333" s="60"/>
      <c r="K333" s="60"/>
      <c r="L333" s="60"/>
      <c r="M333" s="60"/>
      <c r="N333" s="60"/>
      <c r="O333" s="60"/>
      <c r="P333" s="60"/>
      <c r="Q333" s="60"/>
      <c r="R333" s="60"/>
      <c r="S333" s="60"/>
      <c r="T333" s="60"/>
      <c r="U333" s="60"/>
      <c r="V333" s="60"/>
      <c r="W333" s="60"/>
      <c r="X333" s="60"/>
    </row>
    <row r="334">
      <c r="A334" s="64" t="s">
        <v>2877</v>
      </c>
      <c r="B334" s="60"/>
      <c r="C334" s="60"/>
      <c r="D334" s="60"/>
      <c r="E334" s="60"/>
      <c r="F334" s="60"/>
      <c r="G334" s="60"/>
      <c r="H334" s="60"/>
      <c r="I334" s="60"/>
      <c r="J334" s="60"/>
      <c r="K334" s="60"/>
      <c r="L334" s="60"/>
      <c r="M334" s="60"/>
      <c r="N334" s="60"/>
      <c r="O334" s="60"/>
      <c r="P334" s="60"/>
      <c r="Q334" s="60"/>
      <c r="R334" s="60"/>
      <c r="S334" s="60"/>
      <c r="T334" s="60"/>
      <c r="U334" s="60"/>
      <c r="V334" s="60"/>
      <c r="W334" s="60"/>
      <c r="X334" s="60"/>
    </row>
    <row r="335">
      <c r="A335" s="64" t="s">
        <v>2878</v>
      </c>
      <c r="B335" s="60"/>
      <c r="C335" s="60"/>
      <c r="D335" s="60"/>
      <c r="E335" s="60"/>
      <c r="F335" s="60"/>
      <c r="G335" s="60"/>
      <c r="H335" s="60"/>
      <c r="I335" s="60"/>
      <c r="J335" s="60"/>
      <c r="K335" s="60"/>
      <c r="L335" s="60"/>
      <c r="M335" s="60"/>
      <c r="N335" s="60"/>
      <c r="O335" s="60"/>
      <c r="P335" s="60"/>
      <c r="Q335" s="60"/>
      <c r="R335" s="60"/>
      <c r="S335" s="60"/>
      <c r="T335" s="60"/>
      <c r="U335" s="60"/>
      <c r="V335" s="60"/>
      <c r="W335" s="60"/>
      <c r="X335" s="60"/>
    </row>
    <row r="336">
      <c r="A336" s="64" t="s">
        <v>2879</v>
      </c>
      <c r="B336" s="60"/>
      <c r="C336" s="60"/>
      <c r="D336" s="60"/>
      <c r="E336" s="60"/>
      <c r="F336" s="60"/>
      <c r="G336" s="60"/>
      <c r="H336" s="60"/>
      <c r="I336" s="60"/>
      <c r="J336" s="60"/>
      <c r="K336" s="60"/>
      <c r="L336" s="60"/>
      <c r="M336" s="60"/>
      <c r="N336" s="60"/>
      <c r="O336" s="60"/>
      <c r="P336" s="60"/>
      <c r="Q336" s="60"/>
      <c r="R336" s="60"/>
      <c r="S336" s="60"/>
      <c r="T336" s="60"/>
      <c r="U336" s="60"/>
      <c r="V336" s="60"/>
      <c r="W336" s="60"/>
      <c r="X336" s="60"/>
    </row>
    <row r="337">
      <c r="A337" s="64" t="s">
        <v>2880</v>
      </c>
      <c r="B337" s="60"/>
      <c r="C337" s="60"/>
      <c r="D337" s="60"/>
      <c r="E337" s="60"/>
      <c r="F337" s="60"/>
      <c r="G337" s="60"/>
      <c r="H337" s="60"/>
      <c r="I337" s="60"/>
      <c r="J337" s="60"/>
      <c r="K337" s="60"/>
      <c r="L337" s="60"/>
      <c r="M337" s="60"/>
      <c r="N337" s="60"/>
      <c r="O337" s="60"/>
      <c r="P337" s="60"/>
      <c r="Q337" s="60"/>
      <c r="R337" s="60"/>
      <c r="S337" s="60"/>
      <c r="T337" s="60"/>
      <c r="U337" s="60"/>
      <c r="V337" s="60"/>
      <c r="W337" s="60"/>
      <c r="X337" s="60"/>
    </row>
    <row r="338">
      <c r="A338" s="64" t="s">
        <v>2881</v>
      </c>
      <c r="B338" s="60"/>
      <c r="C338" s="60"/>
      <c r="D338" s="60"/>
      <c r="E338" s="60"/>
      <c r="F338" s="60"/>
      <c r="G338" s="60"/>
      <c r="H338" s="60"/>
      <c r="I338" s="60"/>
      <c r="J338" s="60"/>
      <c r="K338" s="60"/>
      <c r="L338" s="60"/>
      <c r="M338" s="60"/>
      <c r="N338" s="60"/>
      <c r="O338" s="60"/>
      <c r="P338" s="60"/>
      <c r="Q338" s="60"/>
      <c r="R338" s="60"/>
      <c r="S338" s="60"/>
      <c r="T338" s="60"/>
      <c r="U338" s="60"/>
      <c r="V338" s="60"/>
      <c r="W338" s="60"/>
      <c r="X338" s="60"/>
    </row>
    <row r="339">
      <c r="A339" s="64" t="s">
        <v>2882</v>
      </c>
      <c r="B339" s="60"/>
      <c r="C339" s="60"/>
      <c r="D339" s="60"/>
      <c r="E339" s="60"/>
      <c r="F339" s="60"/>
      <c r="G339" s="60"/>
      <c r="H339" s="60"/>
      <c r="I339" s="60"/>
      <c r="J339" s="60"/>
      <c r="K339" s="60"/>
      <c r="L339" s="60"/>
      <c r="M339" s="60"/>
      <c r="N339" s="60"/>
      <c r="O339" s="60"/>
      <c r="P339" s="60"/>
      <c r="Q339" s="60"/>
      <c r="R339" s="60"/>
      <c r="S339" s="60"/>
      <c r="T339" s="60"/>
      <c r="U339" s="60"/>
      <c r="V339" s="60"/>
      <c r="W339" s="60"/>
      <c r="X339" s="60"/>
    </row>
    <row r="340">
      <c r="A340" s="64" t="s">
        <v>2883</v>
      </c>
      <c r="B340" s="60"/>
      <c r="C340" s="60"/>
      <c r="D340" s="60"/>
      <c r="E340" s="60"/>
      <c r="F340" s="60"/>
      <c r="G340" s="60"/>
      <c r="H340" s="60"/>
      <c r="I340" s="60"/>
      <c r="J340" s="60"/>
      <c r="K340" s="60"/>
      <c r="L340" s="60"/>
      <c r="M340" s="60"/>
      <c r="N340" s="60"/>
      <c r="O340" s="60"/>
      <c r="P340" s="60"/>
      <c r="Q340" s="60"/>
      <c r="R340" s="60"/>
      <c r="S340" s="60"/>
      <c r="T340" s="60"/>
      <c r="U340" s="60"/>
      <c r="V340" s="60"/>
      <c r="W340" s="60"/>
      <c r="X340" s="60"/>
    </row>
    <row r="341">
      <c r="A341" s="64" t="s">
        <v>2884</v>
      </c>
      <c r="B341" s="60"/>
      <c r="C341" s="60"/>
      <c r="D341" s="60"/>
      <c r="E341" s="60"/>
      <c r="F341" s="60"/>
      <c r="G341" s="60"/>
      <c r="H341" s="60"/>
      <c r="I341" s="60"/>
      <c r="J341" s="60"/>
      <c r="K341" s="60"/>
      <c r="L341" s="60"/>
      <c r="M341" s="60"/>
      <c r="N341" s="60"/>
      <c r="O341" s="60"/>
      <c r="P341" s="60"/>
      <c r="Q341" s="60"/>
      <c r="R341" s="60"/>
      <c r="S341" s="60"/>
      <c r="T341" s="60"/>
      <c r="U341" s="60"/>
      <c r="V341" s="60"/>
      <c r="W341" s="60"/>
      <c r="X341" s="60"/>
    </row>
    <row r="342">
      <c r="A342" s="64" t="s">
        <v>2885</v>
      </c>
      <c r="B342" s="60"/>
      <c r="C342" s="60"/>
      <c r="D342" s="60"/>
      <c r="E342" s="60"/>
      <c r="F342" s="60"/>
      <c r="G342" s="60"/>
      <c r="H342" s="60"/>
      <c r="I342" s="60"/>
      <c r="J342" s="60"/>
      <c r="K342" s="60"/>
      <c r="L342" s="60"/>
      <c r="M342" s="60"/>
      <c r="N342" s="60"/>
      <c r="O342" s="60"/>
      <c r="P342" s="60"/>
      <c r="Q342" s="60"/>
      <c r="R342" s="60"/>
      <c r="S342" s="60"/>
      <c r="T342" s="60"/>
      <c r="U342" s="60"/>
      <c r="V342" s="60"/>
      <c r="W342" s="60"/>
      <c r="X342" s="60"/>
    </row>
    <row r="343">
      <c r="A343" s="64" t="s">
        <v>2886</v>
      </c>
      <c r="B343" s="60"/>
      <c r="C343" s="60"/>
      <c r="D343" s="60"/>
      <c r="E343" s="60"/>
      <c r="F343" s="60"/>
      <c r="G343" s="60"/>
      <c r="H343" s="60"/>
      <c r="I343" s="60"/>
      <c r="J343" s="60"/>
      <c r="K343" s="60"/>
      <c r="L343" s="60"/>
      <c r="M343" s="60"/>
      <c r="N343" s="60"/>
      <c r="O343" s="60"/>
      <c r="P343" s="60"/>
      <c r="Q343" s="60"/>
      <c r="R343" s="60"/>
      <c r="S343" s="60"/>
      <c r="T343" s="60"/>
      <c r="U343" s="60"/>
      <c r="V343" s="60"/>
      <c r="W343" s="60"/>
      <c r="X343" s="60"/>
    </row>
    <row r="344">
      <c r="A344" s="64" t="s">
        <v>2887</v>
      </c>
      <c r="B344" s="60"/>
      <c r="C344" s="60"/>
      <c r="D344" s="60"/>
      <c r="E344" s="60"/>
      <c r="F344" s="60"/>
      <c r="G344" s="60"/>
      <c r="H344" s="60"/>
      <c r="I344" s="60"/>
      <c r="J344" s="60"/>
      <c r="K344" s="60"/>
      <c r="L344" s="60"/>
      <c r="M344" s="60"/>
      <c r="N344" s="60"/>
      <c r="O344" s="60"/>
      <c r="P344" s="60"/>
      <c r="Q344" s="60"/>
      <c r="R344" s="60"/>
      <c r="S344" s="60"/>
      <c r="T344" s="60"/>
      <c r="U344" s="60"/>
      <c r="V344" s="60"/>
      <c r="W344" s="60"/>
      <c r="X344" s="60"/>
    </row>
    <row r="345">
      <c r="A345" s="64" t="s">
        <v>2888</v>
      </c>
      <c r="B345" s="60"/>
      <c r="C345" s="60"/>
      <c r="D345" s="60"/>
      <c r="E345" s="60"/>
      <c r="F345" s="60"/>
      <c r="G345" s="60"/>
      <c r="H345" s="60"/>
      <c r="I345" s="60"/>
      <c r="J345" s="60"/>
      <c r="K345" s="60"/>
      <c r="L345" s="60"/>
      <c r="M345" s="60"/>
      <c r="N345" s="60"/>
      <c r="O345" s="60"/>
      <c r="P345" s="60"/>
      <c r="Q345" s="60"/>
      <c r="R345" s="60"/>
      <c r="S345" s="60"/>
      <c r="T345" s="60"/>
      <c r="U345" s="60"/>
      <c r="V345" s="60"/>
      <c r="W345" s="60"/>
      <c r="X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row>
    <row r="1002">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row>
    <row r="1003">
      <c r="A1003" s="60"/>
      <c r="B1003" s="60"/>
      <c r="C1003" s="60"/>
      <c r="D1003" s="60"/>
      <c r="E1003" s="60"/>
      <c r="F1003" s="60"/>
      <c r="G1003" s="60"/>
      <c r="H1003" s="60"/>
      <c r="I1003" s="60"/>
      <c r="J1003" s="60"/>
      <c r="K1003" s="60"/>
      <c r="L1003" s="60"/>
      <c r="M1003" s="60"/>
      <c r="N1003" s="60"/>
      <c r="O1003" s="60"/>
      <c r="P1003" s="60"/>
      <c r="Q1003" s="60"/>
      <c r="R1003" s="60"/>
      <c r="S1003" s="60"/>
      <c r="T1003" s="60"/>
      <c r="U1003" s="60"/>
      <c r="V1003" s="60"/>
      <c r="W1003" s="60"/>
      <c r="X1003" s="60"/>
    </row>
    <row r="1004">
      <c r="A1004" s="60"/>
      <c r="B1004" s="60"/>
      <c r="C1004" s="60"/>
      <c r="D1004" s="60"/>
      <c r="E1004" s="60"/>
      <c r="F1004" s="60"/>
      <c r="G1004" s="60"/>
      <c r="H1004" s="60"/>
      <c r="I1004" s="60"/>
      <c r="J1004" s="60"/>
      <c r="K1004" s="60"/>
      <c r="L1004" s="60"/>
      <c r="M1004" s="60"/>
      <c r="N1004" s="60"/>
      <c r="O1004" s="60"/>
      <c r="P1004" s="60"/>
      <c r="Q1004" s="60"/>
      <c r="R1004" s="60"/>
      <c r="S1004" s="60"/>
      <c r="T1004" s="60"/>
      <c r="U1004" s="60"/>
      <c r="V1004" s="60"/>
      <c r="W1004" s="60"/>
      <c r="X1004" s="60"/>
    </row>
    <row r="1005">
      <c r="A1005" s="60"/>
      <c r="B1005" s="60"/>
      <c r="C1005" s="60"/>
      <c r="D1005" s="60"/>
      <c r="E1005" s="60"/>
      <c r="F1005" s="60"/>
      <c r="G1005" s="60"/>
      <c r="H1005" s="60"/>
      <c r="I1005" s="60"/>
      <c r="J1005" s="60"/>
      <c r="K1005" s="60"/>
      <c r="L1005" s="60"/>
      <c r="M1005" s="60"/>
      <c r="N1005" s="60"/>
      <c r="O1005" s="60"/>
      <c r="P1005" s="60"/>
      <c r="Q1005" s="60"/>
      <c r="R1005" s="60"/>
      <c r="S1005" s="60"/>
      <c r="T1005" s="60"/>
      <c r="U1005" s="60"/>
      <c r="V1005" s="60"/>
      <c r="W1005" s="60"/>
      <c r="X1005" s="60"/>
    </row>
    <row r="1006">
      <c r="A1006" s="60"/>
      <c r="B1006" s="60"/>
      <c r="C1006" s="60"/>
      <c r="D1006" s="60"/>
      <c r="E1006" s="60"/>
      <c r="F1006" s="60"/>
      <c r="G1006" s="60"/>
      <c r="H1006" s="60"/>
      <c r="I1006" s="60"/>
      <c r="J1006" s="60"/>
      <c r="K1006" s="60"/>
      <c r="L1006" s="60"/>
      <c r="M1006" s="60"/>
      <c r="N1006" s="60"/>
      <c r="O1006" s="60"/>
      <c r="P1006" s="60"/>
      <c r="Q1006" s="60"/>
      <c r="R1006" s="60"/>
      <c r="S1006" s="60"/>
      <c r="T1006" s="60"/>
      <c r="U1006" s="60"/>
      <c r="V1006" s="60"/>
      <c r="W1006" s="60"/>
      <c r="X1006" s="60"/>
    </row>
    <row r="1007">
      <c r="A1007" s="60"/>
      <c r="B1007" s="60"/>
      <c r="C1007" s="60"/>
      <c r="D1007" s="60"/>
      <c r="E1007" s="60"/>
      <c r="F1007" s="60"/>
      <c r="G1007" s="60"/>
      <c r="H1007" s="60"/>
      <c r="I1007" s="60"/>
      <c r="J1007" s="60"/>
      <c r="K1007" s="60"/>
      <c r="L1007" s="60"/>
      <c r="M1007" s="60"/>
      <c r="N1007" s="60"/>
      <c r="O1007" s="60"/>
      <c r="P1007" s="60"/>
      <c r="Q1007" s="60"/>
      <c r="R1007" s="60"/>
      <c r="S1007" s="60"/>
      <c r="T1007" s="60"/>
      <c r="U1007" s="60"/>
      <c r="V1007" s="60"/>
      <c r="W1007" s="60"/>
      <c r="X1007" s="60"/>
    </row>
    <row r="1008">
      <c r="A1008" s="60"/>
      <c r="B1008" s="60"/>
      <c r="C1008" s="60"/>
      <c r="D1008" s="60"/>
      <c r="E1008" s="60"/>
      <c r="F1008" s="60"/>
      <c r="G1008" s="60"/>
      <c r="H1008" s="60"/>
      <c r="I1008" s="60"/>
      <c r="J1008" s="60"/>
      <c r="K1008" s="60"/>
      <c r="L1008" s="60"/>
      <c r="M1008" s="60"/>
      <c r="N1008" s="60"/>
      <c r="O1008" s="60"/>
      <c r="P1008" s="60"/>
      <c r="Q1008" s="60"/>
      <c r="R1008" s="60"/>
      <c r="S1008" s="60"/>
      <c r="T1008" s="60"/>
      <c r="U1008" s="60"/>
      <c r="V1008" s="60"/>
      <c r="W1008" s="60"/>
      <c r="X1008" s="60"/>
    </row>
    <row r="1009">
      <c r="A1009" s="60"/>
      <c r="B1009" s="60"/>
      <c r="C1009" s="60"/>
      <c r="D1009" s="60"/>
      <c r="E1009" s="60"/>
      <c r="F1009" s="60"/>
      <c r="G1009" s="60"/>
      <c r="H1009" s="60"/>
      <c r="I1009" s="60"/>
      <c r="J1009" s="60"/>
      <c r="K1009" s="60"/>
      <c r="L1009" s="60"/>
      <c r="M1009" s="60"/>
      <c r="N1009" s="60"/>
      <c r="O1009" s="60"/>
      <c r="P1009" s="60"/>
      <c r="Q1009" s="60"/>
      <c r="R1009" s="60"/>
      <c r="S1009" s="60"/>
      <c r="T1009" s="60"/>
      <c r="U1009" s="60"/>
      <c r="V1009" s="60"/>
      <c r="W1009" s="60"/>
      <c r="X1009" s="60"/>
    </row>
    <row r="1010">
      <c r="A1010" s="60"/>
      <c r="B1010" s="60"/>
      <c r="C1010" s="60"/>
      <c r="D1010" s="60"/>
      <c r="E1010" s="60"/>
      <c r="F1010" s="60"/>
      <c r="G1010" s="60"/>
      <c r="H1010" s="60"/>
      <c r="I1010" s="60"/>
      <c r="J1010" s="60"/>
      <c r="K1010" s="60"/>
      <c r="L1010" s="60"/>
      <c r="M1010" s="60"/>
      <c r="N1010" s="60"/>
      <c r="O1010" s="60"/>
      <c r="P1010" s="60"/>
      <c r="Q1010" s="60"/>
      <c r="R1010" s="60"/>
      <c r="S1010" s="60"/>
      <c r="T1010" s="60"/>
      <c r="U1010" s="60"/>
      <c r="V1010" s="60"/>
      <c r="W1010" s="60"/>
      <c r="X1010" s="60"/>
    </row>
    <row r="1011">
      <c r="A1011" s="60"/>
      <c r="B1011" s="60"/>
      <c r="C1011" s="60"/>
      <c r="D1011" s="60"/>
      <c r="E1011" s="60"/>
      <c r="F1011" s="60"/>
      <c r="G1011" s="60"/>
      <c r="H1011" s="60"/>
      <c r="I1011" s="60"/>
      <c r="J1011" s="60"/>
      <c r="K1011" s="60"/>
      <c r="L1011" s="60"/>
      <c r="M1011" s="60"/>
      <c r="N1011" s="60"/>
      <c r="O1011" s="60"/>
      <c r="P1011" s="60"/>
      <c r="Q1011" s="60"/>
      <c r="R1011" s="60"/>
      <c r="S1011" s="60"/>
      <c r="T1011" s="60"/>
      <c r="U1011" s="60"/>
      <c r="V1011" s="60"/>
      <c r="W1011" s="60"/>
      <c r="X1011" s="60"/>
    </row>
    <row r="1012">
      <c r="A1012" s="60"/>
      <c r="B1012" s="60"/>
      <c r="C1012" s="60"/>
      <c r="D1012" s="60"/>
      <c r="E1012" s="60"/>
      <c r="F1012" s="60"/>
      <c r="G1012" s="60"/>
      <c r="H1012" s="60"/>
      <c r="I1012" s="60"/>
      <c r="J1012" s="60"/>
      <c r="K1012" s="60"/>
      <c r="L1012" s="60"/>
      <c r="M1012" s="60"/>
      <c r="N1012" s="60"/>
      <c r="O1012" s="60"/>
      <c r="P1012" s="60"/>
      <c r="Q1012" s="60"/>
      <c r="R1012" s="60"/>
      <c r="S1012" s="60"/>
      <c r="T1012" s="60"/>
      <c r="U1012" s="60"/>
      <c r="V1012" s="60"/>
      <c r="W1012" s="60"/>
      <c r="X1012" s="60"/>
    </row>
    <row r="1013">
      <c r="A1013" s="60"/>
      <c r="B1013" s="60"/>
      <c r="C1013" s="60"/>
      <c r="D1013" s="60"/>
      <c r="E1013" s="60"/>
      <c r="F1013" s="60"/>
      <c r="G1013" s="60"/>
      <c r="H1013" s="60"/>
      <c r="I1013" s="60"/>
      <c r="J1013" s="60"/>
      <c r="K1013" s="60"/>
      <c r="L1013" s="60"/>
      <c r="M1013" s="60"/>
      <c r="N1013" s="60"/>
      <c r="O1013" s="60"/>
      <c r="P1013" s="60"/>
      <c r="Q1013" s="60"/>
      <c r="R1013" s="60"/>
      <c r="S1013" s="60"/>
      <c r="T1013" s="60"/>
      <c r="U1013" s="60"/>
      <c r="V1013" s="60"/>
      <c r="W1013" s="60"/>
      <c r="X1013" s="60"/>
    </row>
    <row r="1014">
      <c r="A1014" s="60"/>
      <c r="B1014" s="60"/>
      <c r="C1014" s="60"/>
      <c r="D1014" s="60"/>
      <c r="E1014" s="60"/>
      <c r="F1014" s="60"/>
      <c r="G1014" s="60"/>
      <c r="H1014" s="60"/>
      <c r="I1014" s="60"/>
      <c r="J1014" s="60"/>
      <c r="K1014" s="60"/>
      <c r="L1014" s="60"/>
      <c r="M1014" s="60"/>
      <c r="N1014" s="60"/>
      <c r="O1014" s="60"/>
      <c r="P1014" s="60"/>
      <c r="Q1014" s="60"/>
      <c r="R1014" s="60"/>
      <c r="S1014" s="60"/>
      <c r="T1014" s="60"/>
      <c r="U1014" s="60"/>
      <c r="V1014" s="60"/>
      <c r="W1014" s="60"/>
      <c r="X1014" s="60"/>
    </row>
    <row r="1015">
      <c r="A1015" s="60"/>
      <c r="B1015" s="60"/>
      <c r="C1015" s="60"/>
      <c r="D1015" s="60"/>
      <c r="E1015" s="60"/>
      <c r="F1015" s="60"/>
      <c r="G1015" s="60"/>
      <c r="H1015" s="60"/>
      <c r="I1015" s="60"/>
      <c r="J1015" s="60"/>
      <c r="K1015" s="60"/>
      <c r="L1015" s="60"/>
      <c r="M1015" s="60"/>
      <c r="N1015" s="60"/>
      <c r="O1015" s="60"/>
      <c r="P1015" s="60"/>
      <c r="Q1015" s="60"/>
      <c r="R1015" s="60"/>
      <c r="S1015" s="60"/>
      <c r="T1015" s="60"/>
      <c r="U1015" s="60"/>
      <c r="V1015" s="60"/>
      <c r="W1015" s="60"/>
      <c r="X1015" s="60"/>
    </row>
    <row r="1016">
      <c r="A1016" s="60"/>
      <c r="B1016" s="60"/>
      <c r="C1016" s="60"/>
      <c r="D1016" s="60"/>
      <c r="E1016" s="60"/>
      <c r="F1016" s="60"/>
      <c r="G1016" s="60"/>
      <c r="H1016" s="60"/>
      <c r="I1016" s="60"/>
      <c r="J1016" s="60"/>
      <c r="K1016" s="60"/>
      <c r="L1016" s="60"/>
      <c r="M1016" s="60"/>
      <c r="N1016" s="60"/>
      <c r="O1016" s="60"/>
      <c r="P1016" s="60"/>
      <c r="Q1016" s="60"/>
      <c r="R1016" s="60"/>
      <c r="S1016" s="60"/>
      <c r="T1016" s="60"/>
      <c r="U1016" s="60"/>
      <c r="V1016" s="60"/>
      <c r="W1016" s="60"/>
      <c r="X1016" s="60"/>
    </row>
    <row r="1017">
      <c r="A1017" s="60"/>
      <c r="B1017" s="60"/>
      <c r="C1017" s="60"/>
      <c r="D1017" s="60"/>
      <c r="E1017" s="60"/>
      <c r="F1017" s="60"/>
      <c r="G1017" s="60"/>
      <c r="H1017" s="60"/>
      <c r="I1017" s="60"/>
      <c r="J1017" s="60"/>
      <c r="K1017" s="60"/>
      <c r="L1017" s="60"/>
      <c r="M1017" s="60"/>
      <c r="N1017" s="60"/>
      <c r="O1017" s="60"/>
      <c r="P1017" s="60"/>
      <c r="Q1017" s="60"/>
      <c r="R1017" s="60"/>
      <c r="S1017" s="60"/>
      <c r="T1017" s="60"/>
      <c r="U1017" s="60"/>
      <c r="V1017" s="60"/>
      <c r="W1017" s="60"/>
      <c r="X1017" s="60"/>
    </row>
    <row r="1018">
      <c r="A1018" s="60"/>
      <c r="B1018" s="60"/>
      <c r="C1018" s="60"/>
      <c r="D1018" s="60"/>
      <c r="E1018" s="60"/>
      <c r="F1018" s="60"/>
      <c r="G1018" s="60"/>
      <c r="H1018" s="60"/>
      <c r="I1018" s="60"/>
      <c r="J1018" s="60"/>
      <c r="K1018" s="60"/>
      <c r="L1018" s="60"/>
      <c r="M1018" s="60"/>
      <c r="N1018" s="60"/>
      <c r="O1018" s="60"/>
      <c r="P1018" s="60"/>
      <c r="Q1018" s="60"/>
      <c r="R1018" s="60"/>
      <c r="S1018" s="60"/>
      <c r="T1018" s="60"/>
      <c r="U1018" s="60"/>
      <c r="V1018" s="60"/>
      <c r="W1018" s="60"/>
      <c r="X1018" s="60"/>
    </row>
    <row r="1019">
      <c r="A1019" s="60"/>
      <c r="B1019" s="60"/>
      <c r="C1019" s="60"/>
      <c r="D1019" s="60"/>
      <c r="E1019" s="60"/>
      <c r="F1019" s="60"/>
      <c r="G1019" s="60"/>
      <c r="H1019" s="60"/>
      <c r="I1019" s="60"/>
      <c r="J1019" s="60"/>
      <c r="K1019" s="60"/>
      <c r="L1019" s="60"/>
      <c r="M1019" s="60"/>
      <c r="N1019" s="60"/>
      <c r="O1019" s="60"/>
      <c r="P1019" s="60"/>
      <c r="Q1019" s="60"/>
      <c r="R1019" s="60"/>
      <c r="S1019" s="60"/>
      <c r="T1019" s="60"/>
      <c r="U1019" s="60"/>
      <c r="V1019" s="60"/>
      <c r="W1019" s="60"/>
      <c r="X1019" s="60"/>
    </row>
    <row r="1020">
      <c r="A1020" s="60"/>
      <c r="B1020" s="60"/>
      <c r="C1020" s="60"/>
      <c r="D1020" s="60"/>
      <c r="E1020" s="60"/>
      <c r="F1020" s="60"/>
      <c r="G1020" s="60"/>
      <c r="H1020" s="60"/>
      <c r="I1020" s="60"/>
      <c r="J1020" s="60"/>
      <c r="K1020" s="60"/>
      <c r="L1020" s="60"/>
      <c r="M1020" s="60"/>
      <c r="N1020" s="60"/>
      <c r="O1020" s="60"/>
      <c r="P1020" s="60"/>
      <c r="Q1020" s="60"/>
      <c r="R1020" s="60"/>
      <c r="S1020" s="60"/>
      <c r="T1020" s="60"/>
      <c r="U1020" s="60"/>
      <c r="V1020" s="60"/>
      <c r="W1020" s="60"/>
      <c r="X1020" s="60"/>
    </row>
    <row r="1021">
      <c r="A1021" s="60"/>
      <c r="B1021" s="60"/>
      <c r="C1021" s="60"/>
      <c r="D1021" s="60"/>
      <c r="E1021" s="60"/>
      <c r="F1021" s="60"/>
      <c r="G1021" s="60"/>
      <c r="H1021" s="60"/>
      <c r="I1021" s="60"/>
      <c r="J1021" s="60"/>
      <c r="K1021" s="60"/>
      <c r="L1021" s="60"/>
      <c r="M1021" s="60"/>
      <c r="N1021" s="60"/>
      <c r="O1021" s="60"/>
      <c r="P1021" s="60"/>
      <c r="Q1021" s="60"/>
      <c r="R1021" s="60"/>
      <c r="S1021" s="60"/>
      <c r="T1021" s="60"/>
      <c r="U1021" s="60"/>
      <c r="V1021" s="60"/>
      <c r="W1021" s="60"/>
      <c r="X1021" s="60"/>
    </row>
    <row r="1022">
      <c r="A1022" s="60"/>
      <c r="B1022" s="60"/>
      <c r="C1022" s="60"/>
      <c r="D1022" s="60"/>
      <c r="E1022" s="60"/>
      <c r="F1022" s="60"/>
      <c r="G1022" s="60"/>
      <c r="H1022" s="60"/>
      <c r="I1022" s="60"/>
      <c r="J1022" s="60"/>
      <c r="K1022" s="60"/>
      <c r="L1022" s="60"/>
      <c r="M1022" s="60"/>
      <c r="N1022" s="60"/>
      <c r="O1022" s="60"/>
      <c r="P1022" s="60"/>
      <c r="Q1022" s="60"/>
      <c r="R1022" s="60"/>
      <c r="S1022" s="60"/>
      <c r="T1022" s="60"/>
      <c r="U1022" s="60"/>
      <c r="V1022" s="60"/>
      <c r="W1022" s="60"/>
      <c r="X1022" s="60"/>
    </row>
    <row r="1023">
      <c r="A1023" s="60"/>
      <c r="B1023" s="60"/>
      <c r="C1023" s="60"/>
      <c r="D1023" s="60"/>
      <c r="E1023" s="60"/>
      <c r="F1023" s="60"/>
      <c r="G1023" s="60"/>
      <c r="H1023" s="60"/>
      <c r="I1023" s="60"/>
      <c r="J1023" s="60"/>
      <c r="K1023" s="60"/>
      <c r="L1023" s="60"/>
      <c r="M1023" s="60"/>
      <c r="N1023" s="60"/>
      <c r="O1023" s="60"/>
      <c r="P1023" s="60"/>
      <c r="Q1023" s="60"/>
      <c r="R1023" s="60"/>
      <c r="S1023" s="60"/>
      <c r="T1023" s="60"/>
      <c r="U1023" s="60"/>
      <c r="V1023" s="60"/>
      <c r="W1023" s="60"/>
      <c r="X1023" s="60"/>
    </row>
    <row r="1024">
      <c r="A1024" s="60"/>
      <c r="B1024" s="60"/>
      <c r="C1024" s="60"/>
      <c r="D1024" s="60"/>
      <c r="E1024" s="60"/>
      <c r="F1024" s="60"/>
      <c r="G1024" s="60"/>
      <c r="H1024" s="60"/>
      <c r="I1024" s="60"/>
      <c r="J1024" s="60"/>
      <c r="K1024" s="60"/>
      <c r="L1024" s="60"/>
      <c r="M1024" s="60"/>
      <c r="N1024" s="60"/>
      <c r="O1024" s="60"/>
      <c r="P1024" s="60"/>
      <c r="Q1024" s="60"/>
      <c r="R1024" s="60"/>
      <c r="S1024" s="60"/>
      <c r="T1024" s="60"/>
      <c r="U1024" s="60"/>
      <c r="V1024" s="60"/>
      <c r="W1024" s="60"/>
      <c r="X1024" s="60"/>
    </row>
    <row r="1025">
      <c r="A1025" s="60"/>
      <c r="B1025" s="60"/>
      <c r="C1025" s="60"/>
      <c r="D1025" s="60"/>
      <c r="E1025" s="60"/>
      <c r="F1025" s="60"/>
      <c r="G1025" s="60"/>
      <c r="H1025" s="60"/>
      <c r="I1025" s="60"/>
      <c r="J1025" s="60"/>
      <c r="K1025" s="60"/>
      <c r="L1025" s="60"/>
      <c r="M1025" s="60"/>
      <c r="N1025" s="60"/>
      <c r="O1025" s="60"/>
      <c r="P1025" s="60"/>
      <c r="Q1025" s="60"/>
      <c r="R1025" s="60"/>
      <c r="S1025" s="60"/>
      <c r="T1025" s="60"/>
      <c r="U1025" s="60"/>
      <c r="V1025" s="60"/>
      <c r="W1025" s="60"/>
      <c r="X1025" s="60"/>
    </row>
    <row r="1026">
      <c r="A1026" s="60"/>
      <c r="B1026" s="60"/>
      <c r="C1026" s="60"/>
      <c r="D1026" s="60"/>
      <c r="E1026" s="60"/>
      <c r="F1026" s="60"/>
      <c r="G1026" s="60"/>
      <c r="H1026" s="60"/>
      <c r="I1026" s="60"/>
      <c r="J1026" s="60"/>
      <c r="K1026" s="60"/>
      <c r="L1026" s="60"/>
      <c r="M1026" s="60"/>
      <c r="N1026" s="60"/>
      <c r="O1026" s="60"/>
      <c r="P1026" s="60"/>
      <c r="Q1026" s="60"/>
      <c r="R1026" s="60"/>
      <c r="S1026" s="60"/>
      <c r="T1026" s="60"/>
      <c r="U1026" s="60"/>
      <c r="V1026" s="60"/>
      <c r="W1026" s="60"/>
      <c r="X1026" s="60"/>
    </row>
    <row r="1027">
      <c r="A1027" s="60"/>
      <c r="B1027" s="60"/>
      <c r="C1027" s="60"/>
      <c r="D1027" s="60"/>
      <c r="E1027" s="60"/>
      <c r="F1027" s="60"/>
      <c r="G1027" s="60"/>
      <c r="H1027" s="60"/>
      <c r="I1027" s="60"/>
      <c r="J1027" s="60"/>
      <c r="K1027" s="60"/>
      <c r="L1027" s="60"/>
      <c r="M1027" s="60"/>
      <c r="N1027" s="60"/>
      <c r="O1027" s="60"/>
      <c r="P1027" s="60"/>
      <c r="Q1027" s="60"/>
      <c r="R1027" s="60"/>
      <c r="S1027" s="60"/>
      <c r="T1027" s="60"/>
      <c r="U1027" s="60"/>
      <c r="V1027" s="60"/>
      <c r="W1027" s="60"/>
      <c r="X1027" s="60"/>
    </row>
    <row r="1028">
      <c r="A1028" s="60"/>
      <c r="B1028" s="60"/>
      <c r="C1028" s="60"/>
      <c r="D1028" s="60"/>
      <c r="E1028" s="60"/>
      <c r="F1028" s="60"/>
      <c r="G1028" s="60"/>
      <c r="H1028" s="60"/>
      <c r="I1028" s="60"/>
      <c r="J1028" s="60"/>
      <c r="K1028" s="60"/>
      <c r="L1028" s="60"/>
      <c r="M1028" s="60"/>
      <c r="N1028" s="60"/>
      <c r="O1028" s="60"/>
      <c r="P1028" s="60"/>
      <c r="Q1028" s="60"/>
      <c r="R1028" s="60"/>
      <c r="S1028" s="60"/>
      <c r="T1028" s="60"/>
      <c r="U1028" s="60"/>
      <c r="V1028" s="60"/>
      <c r="W1028" s="60"/>
      <c r="X1028" s="60"/>
    </row>
    <row r="1029">
      <c r="A1029" s="60"/>
      <c r="B1029" s="60"/>
      <c r="C1029" s="60"/>
      <c r="D1029" s="60"/>
      <c r="E1029" s="60"/>
      <c r="F1029" s="60"/>
      <c r="G1029" s="60"/>
      <c r="H1029" s="60"/>
      <c r="I1029" s="60"/>
      <c r="J1029" s="60"/>
      <c r="K1029" s="60"/>
      <c r="L1029" s="60"/>
      <c r="M1029" s="60"/>
      <c r="N1029" s="60"/>
      <c r="O1029" s="60"/>
      <c r="P1029" s="60"/>
      <c r="Q1029" s="60"/>
      <c r="R1029" s="60"/>
      <c r="S1029" s="60"/>
      <c r="T1029" s="60"/>
      <c r="U1029" s="60"/>
      <c r="V1029" s="60"/>
      <c r="W1029" s="60"/>
      <c r="X1029" s="60"/>
    </row>
    <row r="1030">
      <c r="A1030" s="60"/>
      <c r="B1030" s="60"/>
      <c r="C1030" s="60"/>
      <c r="D1030" s="60"/>
      <c r="E1030" s="60"/>
      <c r="F1030" s="60"/>
      <c r="G1030" s="60"/>
      <c r="H1030" s="60"/>
      <c r="I1030" s="60"/>
      <c r="J1030" s="60"/>
      <c r="K1030" s="60"/>
      <c r="L1030" s="60"/>
      <c r="M1030" s="60"/>
      <c r="N1030" s="60"/>
      <c r="O1030" s="60"/>
      <c r="P1030" s="60"/>
      <c r="Q1030" s="60"/>
      <c r="R1030" s="60"/>
      <c r="S1030" s="60"/>
      <c r="T1030" s="60"/>
      <c r="U1030" s="60"/>
      <c r="V1030" s="60"/>
      <c r="W1030" s="60"/>
      <c r="X1030" s="60"/>
    </row>
    <row r="1031">
      <c r="A1031" s="60"/>
      <c r="B1031" s="60"/>
      <c r="C1031" s="60"/>
      <c r="D1031" s="60"/>
      <c r="E1031" s="60"/>
      <c r="F1031" s="60"/>
      <c r="G1031" s="60"/>
      <c r="H1031" s="60"/>
      <c r="I1031" s="60"/>
      <c r="J1031" s="60"/>
      <c r="K1031" s="60"/>
      <c r="L1031" s="60"/>
      <c r="M1031" s="60"/>
      <c r="N1031" s="60"/>
      <c r="O1031" s="60"/>
      <c r="P1031" s="60"/>
      <c r="Q1031" s="60"/>
      <c r="R1031" s="60"/>
      <c r="S1031" s="60"/>
      <c r="T1031" s="60"/>
      <c r="U1031" s="60"/>
      <c r="V1031" s="60"/>
      <c r="W1031" s="60"/>
      <c r="X1031" s="60"/>
    </row>
    <row r="1032">
      <c r="A1032" s="60"/>
      <c r="B1032" s="60"/>
      <c r="C1032" s="60"/>
      <c r="D1032" s="60"/>
      <c r="E1032" s="60"/>
      <c r="F1032" s="60"/>
      <c r="G1032" s="60"/>
      <c r="H1032" s="60"/>
      <c r="I1032" s="60"/>
      <c r="J1032" s="60"/>
      <c r="K1032" s="60"/>
      <c r="L1032" s="60"/>
      <c r="M1032" s="60"/>
      <c r="N1032" s="60"/>
      <c r="O1032" s="60"/>
      <c r="P1032" s="60"/>
      <c r="Q1032" s="60"/>
      <c r="R1032" s="60"/>
      <c r="S1032" s="60"/>
      <c r="T1032" s="60"/>
      <c r="U1032" s="60"/>
      <c r="V1032" s="60"/>
      <c r="W1032" s="60"/>
      <c r="X1032" s="60"/>
    </row>
    <row r="1033">
      <c r="A1033" s="60"/>
      <c r="B1033" s="60"/>
      <c r="C1033" s="60"/>
      <c r="D1033" s="60"/>
      <c r="E1033" s="60"/>
      <c r="F1033" s="60"/>
      <c r="G1033" s="60"/>
      <c r="H1033" s="60"/>
      <c r="I1033" s="60"/>
      <c r="J1033" s="60"/>
      <c r="K1033" s="60"/>
      <c r="L1033" s="60"/>
      <c r="M1033" s="60"/>
      <c r="N1033" s="60"/>
      <c r="O1033" s="60"/>
      <c r="P1033" s="60"/>
      <c r="Q1033" s="60"/>
      <c r="R1033" s="60"/>
      <c r="S1033" s="60"/>
      <c r="T1033" s="60"/>
      <c r="U1033" s="60"/>
      <c r="V1033" s="60"/>
      <c r="W1033" s="60"/>
      <c r="X1033" s="60"/>
    </row>
    <row r="1034">
      <c r="A1034" s="60"/>
      <c r="B1034" s="60"/>
      <c r="C1034" s="60"/>
      <c r="D1034" s="60"/>
      <c r="E1034" s="60"/>
      <c r="F1034" s="60"/>
      <c r="G1034" s="60"/>
      <c r="H1034" s="60"/>
      <c r="I1034" s="60"/>
      <c r="J1034" s="60"/>
      <c r="K1034" s="60"/>
      <c r="L1034" s="60"/>
      <c r="M1034" s="60"/>
      <c r="N1034" s="60"/>
      <c r="O1034" s="60"/>
      <c r="P1034" s="60"/>
      <c r="Q1034" s="60"/>
      <c r="R1034" s="60"/>
      <c r="S1034" s="60"/>
      <c r="T1034" s="60"/>
      <c r="U1034" s="60"/>
      <c r="V1034" s="60"/>
      <c r="W1034" s="60"/>
      <c r="X1034" s="60"/>
    </row>
    <row r="1035">
      <c r="A1035" s="60"/>
      <c r="B1035" s="60"/>
      <c r="C1035" s="60"/>
      <c r="D1035" s="60"/>
      <c r="E1035" s="60"/>
      <c r="F1035" s="60"/>
      <c r="G1035" s="60"/>
      <c r="H1035" s="60"/>
      <c r="I1035" s="60"/>
      <c r="J1035" s="60"/>
      <c r="K1035" s="60"/>
      <c r="L1035" s="60"/>
      <c r="M1035" s="60"/>
      <c r="N1035" s="60"/>
      <c r="O1035" s="60"/>
      <c r="P1035" s="60"/>
      <c r="Q1035" s="60"/>
      <c r="R1035" s="60"/>
      <c r="S1035" s="60"/>
      <c r="T1035" s="60"/>
      <c r="U1035" s="60"/>
      <c r="V1035" s="60"/>
      <c r="W1035" s="60"/>
      <c r="X1035" s="60"/>
    </row>
    <row r="1036">
      <c r="A1036" s="60"/>
      <c r="B1036" s="60"/>
      <c r="C1036" s="60"/>
      <c r="D1036" s="60"/>
      <c r="E1036" s="60"/>
      <c r="F1036" s="60"/>
      <c r="G1036" s="60"/>
      <c r="H1036" s="60"/>
      <c r="I1036" s="60"/>
      <c r="J1036" s="60"/>
      <c r="K1036" s="60"/>
      <c r="L1036" s="60"/>
      <c r="M1036" s="60"/>
      <c r="N1036" s="60"/>
      <c r="O1036" s="60"/>
      <c r="P1036" s="60"/>
      <c r="Q1036" s="60"/>
      <c r="R1036" s="60"/>
      <c r="S1036" s="60"/>
      <c r="T1036" s="60"/>
      <c r="U1036" s="60"/>
      <c r="V1036" s="60"/>
      <c r="W1036" s="60"/>
      <c r="X1036" s="60"/>
    </row>
    <row r="1037">
      <c r="A1037" s="60"/>
      <c r="B1037" s="60"/>
      <c r="C1037" s="60"/>
      <c r="D1037" s="60"/>
      <c r="E1037" s="60"/>
      <c r="F1037" s="60"/>
      <c r="G1037" s="60"/>
      <c r="H1037" s="60"/>
      <c r="I1037" s="60"/>
      <c r="J1037" s="60"/>
      <c r="K1037" s="60"/>
      <c r="L1037" s="60"/>
      <c r="M1037" s="60"/>
      <c r="N1037" s="60"/>
      <c r="O1037" s="60"/>
      <c r="P1037" s="60"/>
      <c r="Q1037" s="60"/>
      <c r="R1037" s="60"/>
      <c r="S1037" s="60"/>
      <c r="T1037" s="60"/>
      <c r="U1037" s="60"/>
      <c r="V1037" s="60"/>
      <c r="W1037" s="60"/>
      <c r="X1037" s="60"/>
    </row>
    <row r="1038">
      <c r="A1038" s="60"/>
      <c r="B1038" s="60"/>
      <c r="C1038" s="60"/>
      <c r="D1038" s="60"/>
      <c r="E1038" s="60"/>
      <c r="F1038" s="60"/>
      <c r="G1038" s="60"/>
      <c r="H1038" s="60"/>
      <c r="I1038" s="60"/>
      <c r="J1038" s="60"/>
      <c r="K1038" s="60"/>
      <c r="L1038" s="60"/>
      <c r="M1038" s="60"/>
      <c r="N1038" s="60"/>
      <c r="O1038" s="60"/>
      <c r="P1038" s="60"/>
      <c r="Q1038" s="60"/>
      <c r="R1038" s="60"/>
      <c r="S1038" s="60"/>
      <c r="T1038" s="60"/>
      <c r="U1038" s="60"/>
      <c r="V1038" s="60"/>
      <c r="W1038" s="60"/>
      <c r="X1038" s="60"/>
    </row>
    <row r="1039">
      <c r="A1039" s="60"/>
      <c r="B1039" s="60"/>
      <c r="C1039" s="60"/>
      <c r="D1039" s="60"/>
      <c r="E1039" s="60"/>
      <c r="F1039" s="60"/>
      <c r="G1039" s="60"/>
      <c r="H1039" s="60"/>
      <c r="I1039" s="60"/>
      <c r="J1039" s="60"/>
      <c r="K1039" s="60"/>
      <c r="L1039" s="60"/>
      <c r="M1039" s="60"/>
      <c r="N1039" s="60"/>
      <c r="O1039" s="60"/>
      <c r="P1039" s="60"/>
      <c r="Q1039" s="60"/>
      <c r="R1039" s="60"/>
      <c r="S1039" s="60"/>
      <c r="T1039" s="60"/>
      <c r="U1039" s="60"/>
      <c r="V1039" s="60"/>
      <c r="W1039" s="60"/>
      <c r="X1039" s="60"/>
    </row>
    <row r="1040">
      <c r="A1040" s="60"/>
      <c r="B1040" s="60"/>
      <c r="C1040" s="60"/>
      <c r="D1040" s="60"/>
      <c r="E1040" s="60"/>
      <c r="F1040" s="60"/>
      <c r="G1040" s="60"/>
      <c r="H1040" s="60"/>
      <c r="I1040" s="60"/>
      <c r="J1040" s="60"/>
      <c r="K1040" s="60"/>
      <c r="L1040" s="60"/>
      <c r="M1040" s="60"/>
      <c r="N1040" s="60"/>
      <c r="O1040" s="60"/>
      <c r="P1040" s="60"/>
      <c r="Q1040" s="60"/>
      <c r="R1040" s="60"/>
      <c r="S1040" s="60"/>
      <c r="T1040" s="60"/>
      <c r="U1040" s="60"/>
      <c r="V1040" s="60"/>
      <c r="W1040" s="60"/>
      <c r="X1040" s="60"/>
    </row>
    <row r="1041">
      <c r="A1041" s="60"/>
      <c r="B1041" s="60"/>
      <c r="C1041" s="60"/>
      <c r="D1041" s="60"/>
      <c r="E1041" s="60"/>
      <c r="F1041" s="60"/>
      <c r="G1041" s="60"/>
      <c r="H1041" s="60"/>
      <c r="I1041" s="60"/>
      <c r="J1041" s="60"/>
      <c r="K1041" s="60"/>
      <c r="L1041" s="60"/>
      <c r="M1041" s="60"/>
      <c r="N1041" s="60"/>
      <c r="O1041" s="60"/>
      <c r="P1041" s="60"/>
      <c r="Q1041" s="60"/>
      <c r="R1041" s="60"/>
      <c r="S1041" s="60"/>
      <c r="T1041" s="60"/>
      <c r="U1041" s="60"/>
      <c r="V1041" s="60"/>
      <c r="W1041" s="60"/>
      <c r="X1041" s="60"/>
    </row>
    <row r="1042">
      <c r="A1042" s="60"/>
      <c r="B1042" s="60"/>
      <c r="C1042" s="60"/>
      <c r="D1042" s="60"/>
      <c r="E1042" s="60"/>
      <c r="F1042" s="60"/>
      <c r="G1042" s="60"/>
      <c r="H1042" s="60"/>
      <c r="I1042" s="60"/>
      <c r="J1042" s="60"/>
      <c r="K1042" s="60"/>
      <c r="L1042" s="60"/>
      <c r="M1042" s="60"/>
      <c r="N1042" s="60"/>
      <c r="O1042" s="60"/>
      <c r="P1042" s="60"/>
      <c r="Q1042" s="60"/>
      <c r="R1042" s="60"/>
      <c r="S1042" s="60"/>
      <c r="T1042" s="60"/>
      <c r="U1042" s="60"/>
      <c r="V1042" s="60"/>
      <c r="W1042" s="60"/>
      <c r="X1042" s="60"/>
    </row>
    <row r="1043">
      <c r="A1043" s="60"/>
      <c r="B1043" s="60"/>
      <c r="C1043" s="60"/>
      <c r="D1043" s="60"/>
      <c r="E1043" s="60"/>
      <c r="F1043" s="60"/>
      <c r="G1043" s="60"/>
      <c r="H1043" s="60"/>
      <c r="I1043" s="60"/>
      <c r="J1043" s="60"/>
      <c r="K1043" s="60"/>
      <c r="L1043" s="60"/>
      <c r="M1043" s="60"/>
      <c r="N1043" s="60"/>
      <c r="O1043" s="60"/>
      <c r="P1043" s="60"/>
      <c r="Q1043" s="60"/>
      <c r="R1043" s="60"/>
      <c r="S1043" s="60"/>
      <c r="T1043" s="60"/>
      <c r="U1043" s="60"/>
      <c r="V1043" s="60"/>
      <c r="W1043" s="60"/>
      <c r="X1043" s="60"/>
    </row>
    <row r="1044">
      <c r="A1044" s="60"/>
      <c r="B1044" s="60"/>
      <c r="C1044" s="60"/>
      <c r="D1044" s="60"/>
      <c r="E1044" s="60"/>
      <c r="F1044" s="60"/>
      <c r="G1044" s="60"/>
      <c r="H1044" s="60"/>
      <c r="I1044" s="60"/>
      <c r="J1044" s="60"/>
      <c r="K1044" s="60"/>
      <c r="L1044" s="60"/>
      <c r="M1044" s="60"/>
      <c r="N1044" s="60"/>
      <c r="O1044" s="60"/>
      <c r="P1044" s="60"/>
      <c r="Q1044" s="60"/>
      <c r="R1044" s="60"/>
      <c r="S1044" s="60"/>
      <c r="T1044" s="60"/>
      <c r="U1044" s="60"/>
      <c r="V1044" s="60"/>
      <c r="W1044" s="60"/>
      <c r="X1044" s="60"/>
    </row>
    <row r="1045">
      <c r="A1045" s="60"/>
      <c r="B1045" s="60"/>
      <c r="C1045" s="60"/>
      <c r="D1045" s="60"/>
      <c r="E1045" s="60"/>
      <c r="F1045" s="60"/>
      <c r="G1045" s="60"/>
      <c r="H1045" s="60"/>
      <c r="I1045" s="60"/>
      <c r="J1045" s="60"/>
      <c r="K1045" s="60"/>
      <c r="L1045" s="60"/>
      <c r="M1045" s="60"/>
      <c r="N1045" s="60"/>
      <c r="O1045" s="60"/>
      <c r="P1045" s="60"/>
      <c r="Q1045" s="60"/>
      <c r="R1045" s="60"/>
      <c r="S1045" s="60"/>
      <c r="T1045" s="60"/>
      <c r="U1045" s="60"/>
      <c r="V1045" s="60"/>
      <c r="W1045" s="60"/>
      <c r="X1045" s="60"/>
    </row>
    <row r="1046">
      <c r="A1046" s="60"/>
      <c r="B1046" s="60"/>
      <c r="C1046" s="60"/>
      <c r="D1046" s="60"/>
      <c r="E1046" s="60"/>
      <c r="F1046" s="60"/>
      <c r="G1046" s="60"/>
      <c r="H1046" s="60"/>
      <c r="I1046" s="60"/>
      <c r="J1046" s="60"/>
      <c r="K1046" s="60"/>
      <c r="L1046" s="60"/>
      <c r="M1046" s="60"/>
      <c r="N1046" s="60"/>
      <c r="O1046" s="60"/>
      <c r="P1046" s="60"/>
      <c r="Q1046" s="60"/>
      <c r="R1046" s="60"/>
      <c r="S1046" s="60"/>
      <c r="T1046" s="60"/>
      <c r="U1046" s="60"/>
      <c r="V1046" s="60"/>
      <c r="W1046" s="60"/>
      <c r="X1046" s="60"/>
    </row>
    <row r="1047">
      <c r="A1047" s="60"/>
      <c r="B1047" s="60"/>
      <c r="C1047" s="60"/>
      <c r="D1047" s="60"/>
      <c r="E1047" s="60"/>
      <c r="F1047" s="60"/>
      <c r="G1047" s="60"/>
      <c r="H1047" s="60"/>
      <c r="I1047" s="60"/>
      <c r="J1047" s="60"/>
      <c r="K1047" s="60"/>
      <c r="L1047" s="60"/>
      <c r="M1047" s="60"/>
      <c r="N1047" s="60"/>
      <c r="O1047" s="60"/>
      <c r="P1047" s="60"/>
      <c r="Q1047" s="60"/>
      <c r="R1047" s="60"/>
      <c r="S1047" s="60"/>
      <c r="T1047" s="60"/>
      <c r="U1047" s="60"/>
      <c r="V1047" s="60"/>
      <c r="W1047" s="60"/>
      <c r="X1047" s="60"/>
    </row>
    <row r="1048">
      <c r="A1048" s="60"/>
      <c r="B1048" s="60"/>
      <c r="C1048" s="60"/>
      <c r="D1048" s="60"/>
      <c r="E1048" s="60"/>
      <c r="F1048" s="60"/>
      <c r="G1048" s="60"/>
      <c r="H1048" s="60"/>
      <c r="I1048" s="60"/>
      <c r="J1048" s="60"/>
      <c r="K1048" s="60"/>
      <c r="L1048" s="60"/>
      <c r="M1048" s="60"/>
      <c r="N1048" s="60"/>
      <c r="O1048" s="60"/>
      <c r="P1048" s="60"/>
      <c r="Q1048" s="60"/>
      <c r="R1048" s="60"/>
      <c r="S1048" s="60"/>
      <c r="T1048" s="60"/>
      <c r="U1048" s="60"/>
      <c r="V1048" s="60"/>
      <c r="W1048" s="60"/>
      <c r="X1048" s="60"/>
    </row>
    <row r="1049">
      <c r="A1049" s="60"/>
      <c r="B1049" s="60"/>
      <c r="C1049" s="60"/>
      <c r="D1049" s="60"/>
      <c r="E1049" s="60"/>
      <c r="F1049" s="60"/>
      <c r="G1049" s="60"/>
      <c r="H1049" s="60"/>
      <c r="I1049" s="60"/>
      <c r="J1049" s="60"/>
      <c r="K1049" s="60"/>
      <c r="L1049" s="60"/>
      <c r="M1049" s="60"/>
      <c r="N1049" s="60"/>
      <c r="O1049" s="60"/>
      <c r="P1049" s="60"/>
      <c r="Q1049" s="60"/>
      <c r="R1049" s="60"/>
      <c r="S1049" s="60"/>
      <c r="T1049" s="60"/>
      <c r="U1049" s="60"/>
      <c r="V1049" s="60"/>
      <c r="W1049" s="60"/>
      <c r="X1049" s="60"/>
    </row>
    <row r="1050">
      <c r="A1050" s="60"/>
      <c r="B1050" s="60"/>
      <c r="C1050" s="60"/>
      <c r="D1050" s="60"/>
      <c r="E1050" s="60"/>
      <c r="F1050" s="60"/>
      <c r="G1050" s="60"/>
      <c r="H1050" s="60"/>
      <c r="I1050" s="60"/>
      <c r="J1050" s="60"/>
      <c r="K1050" s="60"/>
      <c r="L1050" s="60"/>
      <c r="M1050" s="60"/>
      <c r="N1050" s="60"/>
      <c r="O1050" s="60"/>
      <c r="P1050" s="60"/>
      <c r="Q1050" s="60"/>
      <c r="R1050" s="60"/>
      <c r="S1050" s="60"/>
      <c r="T1050" s="60"/>
      <c r="U1050" s="60"/>
      <c r="V1050" s="60"/>
      <c r="W1050" s="60"/>
      <c r="X1050" s="60"/>
    </row>
    <row r="1051">
      <c r="A1051" s="60"/>
      <c r="B1051" s="60"/>
      <c r="C1051" s="60"/>
      <c r="D1051" s="60"/>
      <c r="E1051" s="60"/>
      <c r="F1051" s="60"/>
      <c r="G1051" s="60"/>
      <c r="H1051" s="60"/>
      <c r="I1051" s="60"/>
      <c r="J1051" s="60"/>
      <c r="K1051" s="60"/>
      <c r="L1051" s="60"/>
      <c r="M1051" s="60"/>
      <c r="N1051" s="60"/>
      <c r="O1051" s="60"/>
      <c r="P1051" s="60"/>
      <c r="Q1051" s="60"/>
      <c r="R1051" s="60"/>
      <c r="S1051" s="60"/>
      <c r="T1051" s="60"/>
      <c r="U1051" s="60"/>
      <c r="V1051" s="60"/>
      <c r="W1051" s="60"/>
      <c r="X1051" s="60"/>
    </row>
    <row r="1052">
      <c r="A1052" s="60"/>
      <c r="B1052" s="60"/>
      <c r="C1052" s="60"/>
      <c r="D1052" s="60"/>
      <c r="E1052" s="60"/>
      <c r="F1052" s="60"/>
      <c r="G1052" s="60"/>
      <c r="H1052" s="60"/>
      <c r="I1052" s="60"/>
      <c r="J1052" s="60"/>
      <c r="K1052" s="60"/>
      <c r="L1052" s="60"/>
      <c r="M1052" s="60"/>
      <c r="N1052" s="60"/>
      <c r="O1052" s="60"/>
      <c r="P1052" s="60"/>
      <c r="Q1052" s="60"/>
      <c r="R1052" s="60"/>
      <c r="S1052" s="60"/>
      <c r="T1052" s="60"/>
      <c r="U1052" s="60"/>
      <c r="V1052" s="60"/>
      <c r="W1052" s="60"/>
      <c r="X1052" s="60"/>
    </row>
    <row r="1053">
      <c r="A1053" s="60"/>
      <c r="B1053" s="60"/>
      <c r="C1053" s="60"/>
      <c r="D1053" s="60"/>
      <c r="E1053" s="60"/>
      <c r="F1053" s="60"/>
      <c r="G1053" s="60"/>
      <c r="H1053" s="60"/>
      <c r="I1053" s="60"/>
      <c r="J1053" s="60"/>
      <c r="K1053" s="60"/>
      <c r="L1053" s="60"/>
      <c r="M1053" s="60"/>
      <c r="N1053" s="60"/>
      <c r="O1053" s="60"/>
      <c r="P1053" s="60"/>
      <c r="Q1053" s="60"/>
      <c r="R1053" s="60"/>
      <c r="S1053" s="60"/>
      <c r="T1053" s="60"/>
      <c r="U1053" s="60"/>
      <c r="V1053" s="60"/>
      <c r="W1053" s="60"/>
      <c r="X1053" s="60"/>
    </row>
    <row r="1054">
      <c r="A1054" s="60"/>
      <c r="B1054" s="60"/>
      <c r="C1054" s="60"/>
      <c r="D1054" s="60"/>
      <c r="E1054" s="60"/>
      <c r="F1054" s="60"/>
      <c r="G1054" s="60"/>
      <c r="H1054" s="60"/>
      <c r="I1054" s="60"/>
      <c r="J1054" s="60"/>
      <c r="K1054" s="60"/>
      <c r="L1054" s="60"/>
      <c r="M1054" s="60"/>
      <c r="N1054" s="60"/>
      <c r="O1054" s="60"/>
      <c r="P1054" s="60"/>
      <c r="Q1054" s="60"/>
      <c r="R1054" s="60"/>
      <c r="S1054" s="60"/>
      <c r="T1054" s="60"/>
      <c r="U1054" s="60"/>
      <c r="V1054" s="60"/>
      <c r="W1054" s="60"/>
      <c r="X1054" s="60"/>
    </row>
    <row r="1055">
      <c r="A1055" s="60"/>
      <c r="B1055" s="60"/>
      <c r="C1055" s="60"/>
      <c r="D1055" s="60"/>
      <c r="E1055" s="60"/>
      <c r="F1055" s="60"/>
      <c r="G1055" s="60"/>
      <c r="H1055" s="60"/>
      <c r="I1055" s="60"/>
      <c r="J1055" s="60"/>
      <c r="K1055" s="60"/>
      <c r="L1055" s="60"/>
      <c r="M1055" s="60"/>
      <c r="N1055" s="60"/>
      <c r="O1055" s="60"/>
      <c r="P1055" s="60"/>
      <c r="Q1055" s="60"/>
      <c r="R1055" s="60"/>
      <c r="S1055" s="60"/>
      <c r="T1055" s="60"/>
      <c r="U1055" s="60"/>
      <c r="V1055" s="60"/>
      <c r="W1055" s="60"/>
      <c r="X1055" s="60"/>
    </row>
    <row r="1056">
      <c r="A1056" s="60"/>
      <c r="B1056" s="60"/>
      <c r="C1056" s="60"/>
      <c r="D1056" s="60"/>
      <c r="E1056" s="60"/>
      <c r="F1056" s="60"/>
      <c r="G1056" s="60"/>
      <c r="H1056" s="60"/>
      <c r="I1056" s="60"/>
      <c r="J1056" s="60"/>
      <c r="K1056" s="60"/>
      <c r="L1056" s="60"/>
      <c r="M1056" s="60"/>
      <c r="N1056" s="60"/>
      <c r="O1056" s="60"/>
      <c r="P1056" s="60"/>
      <c r="Q1056" s="60"/>
      <c r="R1056" s="60"/>
      <c r="S1056" s="60"/>
      <c r="T1056" s="60"/>
      <c r="U1056" s="60"/>
      <c r="V1056" s="60"/>
      <c r="W1056" s="60"/>
      <c r="X1056" s="60"/>
    </row>
    <row r="1057">
      <c r="A1057" s="60"/>
      <c r="B1057" s="60"/>
      <c r="C1057" s="60"/>
      <c r="D1057" s="60"/>
      <c r="E1057" s="60"/>
      <c r="F1057" s="60"/>
      <c r="G1057" s="60"/>
      <c r="H1057" s="60"/>
      <c r="I1057" s="60"/>
      <c r="J1057" s="60"/>
      <c r="K1057" s="60"/>
      <c r="L1057" s="60"/>
      <c r="M1057" s="60"/>
      <c r="N1057" s="60"/>
      <c r="O1057" s="60"/>
      <c r="P1057" s="60"/>
      <c r="Q1057" s="60"/>
      <c r="R1057" s="60"/>
      <c r="S1057" s="60"/>
      <c r="T1057" s="60"/>
      <c r="U1057" s="60"/>
      <c r="V1057" s="60"/>
      <c r="W1057" s="60"/>
      <c r="X1057" s="60"/>
    </row>
    <row r="1058">
      <c r="A1058" s="60"/>
      <c r="B1058" s="60"/>
      <c r="C1058" s="60"/>
      <c r="D1058" s="60"/>
      <c r="E1058" s="60"/>
      <c r="F1058" s="60"/>
      <c r="G1058" s="60"/>
      <c r="H1058" s="60"/>
      <c r="I1058" s="60"/>
      <c r="J1058" s="60"/>
      <c r="K1058" s="60"/>
      <c r="L1058" s="60"/>
      <c r="M1058" s="60"/>
      <c r="N1058" s="60"/>
      <c r="O1058" s="60"/>
      <c r="P1058" s="60"/>
      <c r="Q1058" s="60"/>
      <c r="R1058" s="60"/>
      <c r="S1058" s="60"/>
      <c r="T1058" s="60"/>
      <c r="U1058" s="60"/>
      <c r="V1058" s="60"/>
      <c r="W1058" s="60"/>
      <c r="X1058" s="60"/>
    </row>
    <row r="1059">
      <c r="A1059" s="60"/>
      <c r="B1059" s="60"/>
      <c r="C1059" s="60"/>
      <c r="D1059" s="60"/>
      <c r="E1059" s="60"/>
      <c r="F1059" s="60"/>
      <c r="G1059" s="60"/>
      <c r="H1059" s="60"/>
      <c r="I1059" s="60"/>
      <c r="J1059" s="60"/>
      <c r="K1059" s="60"/>
      <c r="L1059" s="60"/>
      <c r="M1059" s="60"/>
      <c r="N1059" s="60"/>
      <c r="O1059" s="60"/>
      <c r="P1059" s="60"/>
      <c r="Q1059" s="60"/>
      <c r="R1059" s="60"/>
      <c r="S1059" s="60"/>
      <c r="T1059" s="60"/>
      <c r="U1059" s="60"/>
      <c r="V1059" s="60"/>
      <c r="W1059" s="60"/>
      <c r="X1059" s="60"/>
    </row>
    <row r="1060">
      <c r="A1060" s="60"/>
      <c r="B1060" s="60"/>
      <c r="C1060" s="60"/>
      <c r="D1060" s="60"/>
      <c r="E1060" s="60"/>
      <c r="F1060" s="60"/>
      <c r="G1060" s="60"/>
      <c r="H1060" s="60"/>
      <c r="I1060" s="60"/>
      <c r="J1060" s="60"/>
      <c r="K1060" s="60"/>
      <c r="L1060" s="60"/>
      <c r="M1060" s="60"/>
      <c r="N1060" s="60"/>
      <c r="O1060" s="60"/>
      <c r="P1060" s="60"/>
      <c r="Q1060" s="60"/>
      <c r="R1060" s="60"/>
      <c r="S1060" s="60"/>
      <c r="T1060" s="60"/>
      <c r="U1060" s="60"/>
      <c r="V1060" s="60"/>
      <c r="W1060" s="60"/>
      <c r="X1060" s="60"/>
    </row>
    <row r="1061">
      <c r="A1061" s="60"/>
      <c r="B1061" s="60"/>
      <c r="C1061" s="60"/>
      <c r="D1061" s="60"/>
      <c r="E1061" s="60"/>
      <c r="F1061" s="60"/>
      <c r="G1061" s="60"/>
      <c r="H1061" s="60"/>
      <c r="I1061" s="60"/>
      <c r="J1061" s="60"/>
      <c r="K1061" s="60"/>
      <c r="L1061" s="60"/>
      <c r="M1061" s="60"/>
      <c r="N1061" s="60"/>
      <c r="O1061" s="60"/>
      <c r="P1061" s="60"/>
      <c r="Q1061" s="60"/>
      <c r="R1061" s="60"/>
      <c r="S1061" s="60"/>
      <c r="T1061" s="60"/>
      <c r="U1061" s="60"/>
      <c r="V1061" s="60"/>
      <c r="W1061" s="60"/>
      <c r="X1061" s="60"/>
    </row>
    <row r="1062">
      <c r="A1062" s="60"/>
      <c r="B1062" s="60"/>
      <c r="C1062" s="60"/>
      <c r="D1062" s="60"/>
      <c r="E1062" s="60"/>
      <c r="F1062" s="60"/>
      <c r="G1062" s="60"/>
      <c r="H1062" s="60"/>
      <c r="I1062" s="60"/>
      <c r="J1062" s="60"/>
      <c r="K1062" s="60"/>
      <c r="L1062" s="60"/>
      <c r="M1062" s="60"/>
      <c r="N1062" s="60"/>
      <c r="O1062" s="60"/>
      <c r="P1062" s="60"/>
      <c r="Q1062" s="60"/>
      <c r="R1062" s="60"/>
      <c r="S1062" s="60"/>
      <c r="T1062" s="60"/>
      <c r="U1062" s="60"/>
      <c r="V1062" s="60"/>
      <c r="W1062" s="60"/>
      <c r="X1062" s="60"/>
    </row>
    <row r="1063">
      <c r="A1063" s="60"/>
      <c r="B1063" s="60"/>
      <c r="C1063" s="60"/>
      <c r="D1063" s="60"/>
      <c r="E1063" s="60"/>
      <c r="F1063" s="60"/>
      <c r="G1063" s="60"/>
      <c r="H1063" s="60"/>
      <c r="I1063" s="60"/>
      <c r="J1063" s="60"/>
      <c r="K1063" s="60"/>
      <c r="L1063" s="60"/>
      <c r="M1063" s="60"/>
      <c r="N1063" s="60"/>
      <c r="O1063" s="60"/>
      <c r="P1063" s="60"/>
      <c r="Q1063" s="60"/>
      <c r="R1063" s="60"/>
      <c r="S1063" s="60"/>
      <c r="T1063" s="60"/>
      <c r="U1063" s="60"/>
      <c r="V1063" s="60"/>
      <c r="W1063" s="60"/>
      <c r="X1063" s="60"/>
    </row>
    <row r="1064">
      <c r="A1064" s="60"/>
      <c r="B1064" s="60"/>
      <c r="C1064" s="60"/>
      <c r="D1064" s="60"/>
      <c r="E1064" s="60"/>
      <c r="F1064" s="60"/>
      <c r="G1064" s="60"/>
      <c r="H1064" s="60"/>
      <c r="I1064" s="60"/>
      <c r="J1064" s="60"/>
      <c r="K1064" s="60"/>
      <c r="L1064" s="60"/>
      <c r="M1064" s="60"/>
      <c r="N1064" s="60"/>
      <c r="O1064" s="60"/>
      <c r="P1064" s="60"/>
      <c r="Q1064" s="60"/>
      <c r="R1064" s="60"/>
      <c r="S1064" s="60"/>
      <c r="T1064" s="60"/>
      <c r="U1064" s="60"/>
      <c r="V1064" s="60"/>
      <c r="W1064" s="60"/>
      <c r="X1064" s="60"/>
    </row>
    <row r="1065">
      <c r="A1065" s="60"/>
      <c r="B1065" s="60"/>
      <c r="C1065" s="60"/>
      <c r="D1065" s="60"/>
      <c r="E1065" s="60"/>
      <c r="F1065" s="60"/>
      <c r="G1065" s="60"/>
      <c r="H1065" s="60"/>
      <c r="I1065" s="60"/>
      <c r="J1065" s="60"/>
      <c r="K1065" s="60"/>
      <c r="L1065" s="60"/>
      <c r="M1065" s="60"/>
      <c r="N1065" s="60"/>
      <c r="O1065" s="60"/>
      <c r="P1065" s="60"/>
      <c r="Q1065" s="60"/>
      <c r="R1065" s="60"/>
      <c r="S1065" s="60"/>
      <c r="T1065" s="60"/>
      <c r="U1065" s="60"/>
      <c r="V1065" s="60"/>
      <c r="W1065" s="60"/>
      <c r="X1065" s="60"/>
    </row>
    <row r="1066">
      <c r="A1066" s="60"/>
      <c r="B1066" s="60"/>
      <c r="C1066" s="60"/>
      <c r="D1066" s="60"/>
      <c r="E1066" s="60"/>
      <c r="F1066" s="60"/>
      <c r="G1066" s="60"/>
      <c r="H1066" s="60"/>
      <c r="I1066" s="60"/>
      <c r="J1066" s="60"/>
      <c r="K1066" s="60"/>
      <c r="L1066" s="60"/>
      <c r="M1066" s="60"/>
      <c r="N1066" s="60"/>
      <c r="O1066" s="60"/>
      <c r="P1066" s="60"/>
      <c r="Q1066" s="60"/>
      <c r="R1066" s="60"/>
      <c r="S1066" s="60"/>
      <c r="T1066" s="60"/>
      <c r="U1066" s="60"/>
      <c r="V1066" s="60"/>
      <c r="W1066" s="60"/>
      <c r="X1066" s="60"/>
    </row>
    <row r="1067">
      <c r="A1067" s="60"/>
      <c r="B1067" s="60"/>
      <c r="C1067" s="60"/>
      <c r="D1067" s="60"/>
      <c r="E1067" s="60"/>
      <c r="F1067" s="60"/>
      <c r="G1067" s="60"/>
      <c r="H1067" s="60"/>
      <c r="I1067" s="60"/>
      <c r="J1067" s="60"/>
      <c r="K1067" s="60"/>
      <c r="L1067" s="60"/>
      <c r="M1067" s="60"/>
      <c r="N1067" s="60"/>
      <c r="O1067" s="60"/>
      <c r="P1067" s="60"/>
      <c r="Q1067" s="60"/>
      <c r="R1067" s="60"/>
      <c r="S1067" s="60"/>
      <c r="T1067" s="60"/>
      <c r="U1067" s="60"/>
      <c r="V1067" s="60"/>
      <c r="W1067" s="60"/>
      <c r="X1067" s="60"/>
    </row>
    <row r="1068">
      <c r="A1068" s="60"/>
      <c r="B1068" s="60"/>
      <c r="C1068" s="60"/>
      <c r="D1068" s="60"/>
      <c r="E1068" s="60"/>
      <c r="F1068" s="60"/>
      <c r="G1068" s="60"/>
      <c r="H1068" s="60"/>
      <c r="I1068" s="60"/>
      <c r="J1068" s="60"/>
      <c r="K1068" s="60"/>
      <c r="L1068" s="60"/>
      <c r="M1068" s="60"/>
      <c r="N1068" s="60"/>
      <c r="O1068" s="60"/>
      <c r="P1068" s="60"/>
      <c r="Q1068" s="60"/>
      <c r="R1068" s="60"/>
      <c r="S1068" s="60"/>
      <c r="T1068" s="60"/>
      <c r="U1068" s="60"/>
      <c r="V1068" s="60"/>
      <c r="W1068" s="60"/>
      <c r="X1068" s="60"/>
    </row>
    <row r="1069">
      <c r="A1069" s="60"/>
      <c r="B1069" s="60"/>
      <c r="C1069" s="60"/>
      <c r="D1069" s="60"/>
      <c r="E1069" s="60"/>
      <c r="F1069" s="60"/>
      <c r="G1069" s="60"/>
      <c r="H1069" s="60"/>
      <c r="I1069" s="60"/>
      <c r="J1069" s="60"/>
      <c r="K1069" s="60"/>
      <c r="L1069" s="60"/>
      <c r="M1069" s="60"/>
      <c r="N1069" s="60"/>
      <c r="O1069" s="60"/>
      <c r="P1069" s="60"/>
      <c r="Q1069" s="60"/>
      <c r="R1069" s="60"/>
      <c r="S1069" s="60"/>
      <c r="T1069" s="60"/>
      <c r="U1069" s="60"/>
      <c r="V1069" s="60"/>
      <c r="W1069" s="60"/>
      <c r="X1069" s="60"/>
    </row>
    <row r="1070">
      <c r="A1070" s="60"/>
      <c r="B1070" s="60"/>
      <c r="C1070" s="60"/>
      <c r="D1070" s="60"/>
      <c r="E1070" s="60"/>
      <c r="F1070" s="60"/>
      <c r="G1070" s="60"/>
      <c r="H1070" s="60"/>
      <c r="I1070" s="60"/>
      <c r="J1070" s="60"/>
      <c r="K1070" s="60"/>
      <c r="L1070" s="60"/>
      <c r="M1070" s="60"/>
      <c r="N1070" s="60"/>
      <c r="O1070" s="60"/>
      <c r="P1070" s="60"/>
      <c r="Q1070" s="60"/>
      <c r="R1070" s="60"/>
      <c r="S1070" s="60"/>
      <c r="T1070" s="60"/>
      <c r="U1070" s="60"/>
      <c r="V1070" s="60"/>
      <c r="W1070" s="60"/>
      <c r="X1070" s="60"/>
    </row>
    <row r="1071">
      <c r="A1071" s="60"/>
      <c r="B1071" s="60"/>
      <c r="C1071" s="60"/>
      <c r="D1071" s="60"/>
      <c r="E1071" s="60"/>
      <c r="F1071" s="60"/>
      <c r="G1071" s="60"/>
      <c r="H1071" s="60"/>
      <c r="I1071" s="60"/>
      <c r="J1071" s="60"/>
      <c r="K1071" s="60"/>
      <c r="L1071" s="60"/>
      <c r="M1071" s="60"/>
      <c r="N1071" s="60"/>
      <c r="O1071" s="60"/>
      <c r="P1071" s="60"/>
      <c r="Q1071" s="60"/>
      <c r="R1071" s="60"/>
      <c r="S1071" s="60"/>
      <c r="T1071" s="60"/>
      <c r="U1071" s="60"/>
      <c r="V1071" s="60"/>
      <c r="W1071" s="60"/>
      <c r="X1071" s="60"/>
    </row>
    <row r="1072">
      <c r="A1072" s="60"/>
      <c r="B1072" s="60"/>
      <c r="C1072" s="60"/>
      <c r="D1072" s="60"/>
      <c r="E1072" s="60"/>
      <c r="F1072" s="60"/>
      <c r="G1072" s="60"/>
      <c r="H1072" s="60"/>
      <c r="I1072" s="60"/>
      <c r="J1072" s="60"/>
      <c r="K1072" s="60"/>
      <c r="L1072" s="60"/>
      <c r="M1072" s="60"/>
      <c r="N1072" s="60"/>
      <c r="O1072" s="60"/>
      <c r="P1072" s="60"/>
      <c r="Q1072" s="60"/>
      <c r="R1072" s="60"/>
      <c r="S1072" s="60"/>
      <c r="T1072" s="60"/>
      <c r="U1072" s="60"/>
      <c r="V1072" s="60"/>
      <c r="W1072" s="60"/>
      <c r="X1072" s="60"/>
    </row>
    <row r="1073">
      <c r="A1073" s="60"/>
      <c r="B1073" s="60"/>
      <c r="C1073" s="60"/>
      <c r="D1073" s="60"/>
      <c r="E1073" s="60"/>
      <c r="F1073" s="60"/>
      <c r="G1073" s="60"/>
      <c r="H1073" s="60"/>
      <c r="I1073" s="60"/>
      <c r="J1073" s="60"/>
      <c r="K1073" s="60"/>
      <c r="L1073" s="60"/>
      <c r="M1073" s="60"/>
      <c r="N1073" s="60"/>
      <c r="O1073" s="60"/>
      <c r="P1073" s="60"/>
      <c r="Q1073" s="60"/>
      <c r="R1073" s="60"/>
      <c r="S1073" s="60"/>
      <c r="T1073" s="60"/>
      <c r="U1073" s="60"/>
      <c r="V1073" s="60"/>
      <c r="W1073" s="60"/>
      <c r="X1073" s="60"/>
    </row>
    <row r="1074">
      <c r="A1074" s="60"/>
      <c r="B1074" s="60"/>
      <c r="C1074" s="60"/>
      <c r="D1074" s="60"/>
      <c r="E1074" s="60"/>
      <c r="F1074" s="60"/>
      <c r="G1074" s="60"/>
      <c r="H1074" s="60"/>
      <c r="I1074" s="60"/>
      <c r="J1074" s="60"/>
      <c r="K1074" s="60"/>
      <c r="L1074" s="60"/>
      <c r="M1074" s="60"/>
      <c r="N1074" s="60"/>
      <c r="O1074" s="60"/>
      <c r="P1074" s="60"/>
      <c r="Q1074" s="60"/>
      <c r="R1074" s="60"/>
      <c r="S1074" s="60"/>
      <c r="T1074" s="60"/>
      <c r="U1074" s="60"/>
      <c r="V1074" s="60"/>
      <c r="W1074" s="60"/>
      <c r="X1074" s="60"/>
    </row>
    <row r="1075">
      <c r="A1075" s="60"/>
      <c r="B1075" s="60"/>
      <c r="C1075" s="60"/>
      <c r="D1075" s="60"/>
      <c r="E1075" s="60"/>
      <c r="F1075" s="60"/>
      <c r="G1075" s="60"/>
      <c r="H1075" s="60"/>
      <c r="I1075" s="60"/>
      <c r="J1075" s="60"/>
      <c r="K1075" s="60"/>
      <c r="L1075" s="60"/>
      <c r="M1075" s="60"/>
      <c r="N1075" s="60"/>
      <c r="O1075" s="60"/>
      <c r="P1075" s="60"/>
      <c r="Q1075" s="60"/>
      <c r="R1075" s="60"/>
      <c r="S1075" s="60"/>
      <c r="T1075" s="60"/>
      <c r="U1075" s="60"/>
      <c r="V1075" s="60"/>
      <c r="W1075" s="60"/>
      <c r="X1075" s="60"/>
    </row>
    <row r="1076">
      <c r="A1076" s="60"/>
      <c r="B1076" s="60"/>
      <c r="C1076" s="60"/>
      <c r="D1076" s="60"/>
      <c r="E1076" s="60"/>
      <c r="F1076" s="60"/>
      <c r="G1076" s="60"/>
      <c r="H1076" s="60"/>
      <c r="I1076" s="60"/>
      <c r="J1076" s="60"/>
      <c r="K1076" s="60"/>
      <c r="L1076" s="60"/>
      <c r="M1076" s="60"/>
      <c r="N1076" s="60"/>
      <c r="O1076" s="60"/>
      <c r="P1076" s="60"/>
      <c r="Q1076" s="60"/>
      <c r="R1076" s="60"/>
      <c r="S1076" s="60"/>
      <c r="T1076" s="60"/>
      <c r="U1076" s="60"/>
      <c r="V1076" s="60"/>
      <c r="W1076" s="60"/>
      <c r="X1076" s="60"/>
    </row>
    <row r="1077">
      <c r="A1077" s="60"/>
      <c r="B1077" s="60"/>
      <c r="C1077" s="60"/>
      <c r="D1077" s="60"/>
      <c r="E1077" s="60"/>
      <c r="F1077" s="60"/>
      <c r="G1077" s="60"/>
      <c r="H1077" s="60"/>
      <c r="I1077" s="60"/>
      <c r="J1077" s="60"/>
      <c r="K1077" s="60"/>
      <c r="L1077" s="60"/>
      <c r="M1077" s="60"/>
      <c r="N1077" s="60"/>
      <c r="O1077" s="60"/>
      <c r="P1077" s="60"/>
      <c r="Q1077" s="60"/>
      <c r="R1077" s="60"/>
      <c r="S1077" s="60"/>
      <c r="T1077" s="60"/>
      <c r="U1077" s="60"/>
      <c r="V1077" s="60"/>
      <c r="W1077" s="60"/>
      <c r="X1077" s="60"/>
    </row>
    <row r="1078">
      <c r="A1078" s="60"/>
      <c r="B1078" s="60"/>
      <c r="C1078" s="60"/>
      <c r="D1078" s="60"/>
      <c r="E1078" s="60"/>
      <c r="F1078" s="60"/>
      <c r="G1078" s="60"/>
      <c r="H1078" s="60"/>
      <c r="I1078" s="60"/>
      <c r="J1078" s="60"/>
      <c r="K1078" s="60"/>
      <c r="L1078" s="60"/>
      <c r="M1078" s="60"/>
      <c r="N1078" s="60"/>
      <c r="O1078" s="60"/>
      <c r="P1078" s="60"/>
      <c r="Q1078" s="60"/>
      <c r="R1078" s="60"/>
      <c r="S1078" s="60"/>
      <c r="T1078" s="60"/>
      <c r="U1078" s="60"/>
      <c r="V1078" s="60"/>
      <c r="W1078" s="60"/>
      <c r="X1078" s="60"/>
    </row>
    <row r="1079">
      <c r="A1079" s="60"/>
      <c r="B1079" s="60"/>
      <c r="C1079" s="60"/>
      <c r="D1079" s="60"/>
      <c r="E1079" s="60"/>
      <c r="F1079" s="60"/>
      <c r="G1079" s="60"/>
      <c r="H1079" s="60"/>
      <c r="I1079" s="60"/>
      <c r="J1079" s="60"/>
      <c r="K1079" s="60"/>
      <c r="L1079" s="60"/>
      <c r="M1079" s="60"/>
      <c r="N1079" s="60"/>
      <c r="O1079" s="60"/>
      <c r="P1079" s="60"/>
      <c r="Q1079" s="60"/>
      <c r="R1079" s="60"/>
      <c r="S1079" s="60"/>
      <c r="T1079" s="60"/>
      <c r="U1079" s="60"/>
      <c r="V1079" s="60"/>
      <c r="W1079" s="60"/>
      <c r="X1079" s="60"/>
    </row>
    <row r="1080">
      <c r="A1080" s="60"/>
      <c r="B1080" s="60"/>
      <c r="C1080" s="60"/>
      <c r="D1080" s="60"/>
      <c r="E1080" s="60"/>
      <c r="F1080" s="60"/>
      <c r="G1080" s="60"/>
      <c r="H1080" s="60"/>
      <c r="I1080" s="60"/>
      <c r="J1080" s="60"/>
      <c r="K1080" s="60"/>
      <c r="L1080" s="60"/>
      <c r="M1080" s="60"/>
      <c r="N1080" s="60"/>
      <c r="O1080" s="60"/>
      <c r="P1080" s="60"/>
      <c r="Q1080" s="60"/>
      <c r="R1080" s="60"/>
      <c r="S1080" s="60"/>
      <c r="T1080" s="60"/>
      <c r="U1080" s="60"/>
      <c r="V1080" s="60"/>
      <c r="W1080" s="60"/>
      <c r="X1080" s="60"/>
    </row>
    <row r="1081">
      <c r="A1081" s="60"/>
      <c r="B1081" s="60"/>
      <c r="C1081" s="60"/>
      <c r="D1081" s="60"/>
      <c r="E1081" s="60"/>
      <c r="F1081" s="60"/>
      <c r="G1081" s="60"/>
      <c r="H1081" s="60"/>
      <c r="I1081" s="60"/>
      <c r="J1081" s="60"/>
      <c r="K1081" s="60"/>
      <c r="L1081" s="60"/>
      <c r="M1081" s="60"/>
      <c r="N1081" s="60"/>
      <c r="O1081" s="60"/>
      <c r="P1081" s="60"/>
      <c r="Q1081" s="60"/>
      <c r="R1081" s="60"/>
      <c r="S1081" s="60"/>
      <c r="T1081" s="60"/>
      <c r="U1081" s="60"/>
      <c r="V1081" s="60"/>
      <c r="W1081" s="60"/>
      <c r="X1081" s="60"/>
    </row>
    <row r="1082">
      <c r="A1082" s="60"/>
      <c r="B1082" s="60"/>
      <c r="C1082" s="60"/>
      <c r="D1082" s="60"/>
      <c r="E1082" s="60"/>
      <c r="F1082" s="60"/>
      <c r="G1082" s="60"/>
      <c r="H1082" s="60"/>
      <c r="I1082" s="60"/>
      <c r="J1082" s="60"/>
      <c r="K1082" s="60"/>
      <c r="L1082" s="60"/>
      <c r="M1082" s="60"/>
      <c r="N1082" s="60"/>
      <c r="O1082" s="60"/>
      <c r="P1082" s="60"/>
      <c r="Q1082" s="60"/>
      <c r="R1082" s="60"/>
      <c r="S1082" s="60"/>
      <c r="T1082" s="60"/>
      <c r="U1082" s="60"/>
      <c r="V1082" s="60"/>
      <c r="W1082" s="60"/>
      <c r="X1082" s="60"/>
    </row>
    <row r="1083">
      <c r="A1083" s="60"/>
      <c r="B1083" s="60"/>
      <c r="C1083" s="60"/>
      <c r="D1083" s="60"/>
      <c r="E1083" s="60"/>
      <c r="F1083" s="60"/>
      <c r="G1083" s="60"/>
      <c r="H1083" s="60"/>
      <c r="I1083" s="60"/>
      <c r="J1083" s="60"/>
      <c r="K1083" s="60"/>
      <c r="L1083" s="60"/>
      <c r="M1083" s="60"/>
      <c r="N1083" s="60"/>
      <c r="O1083" s="60"/>
      <c r="P1083" s="60"/>
      <c r="Q1083" s="60"/>
      <c r="R1083" s="60"/>
      <c r="S1083" s="60"/>
      <c r="T1083" s="60"/>
      <c r="U1083" s="60"/>
      <c r="V1083" s="60"/>
      <c r="W1083" s="60"/>
      <c r="X1083" s="60"/>
    </row>
    <row r="1084">
      <c r="A1084" s="60"/>
      <c r="B1084" s="60"/>
      <c r="C1084" s="60"/>
      <c r="D1084" s="60"/>
      <c r="E1084" s="60"/>
      <c r="F1084" s="60"/>
      <c r="G1084" s="60"/>
      <c r="H1084" s="60"/>
      <c r="I1084" s="60"/>
      <c r="J1084" s="60"/>
      <c r="K1084" s="60"/>
      <c r="L1084" s="60"/>
      <c r="M1084" s="60"/>
      <c r="N1084" s="60"/>
      <c r="O1084" s="60"/>
      <c r="P1084" s="60"/>
      <c r="Q1084" s="60"/>
      <c r="R1084" s="60"/>
      <c r="S1084" s="60"/>
      <c r="T1084" s="60"/>
      <c r="U1084" s="60"/>
      <c r="V1084" s="60"/>
      <c r="W1084" s="60"/>
      <c r="X1084" s="60"/>
    </row>
    <row r="1085">
      <c r="A1085" s="60"/>
      <c r="B1085" s="60"/>
      <c r="C1085" s="60"/>
      <c r="D1085" s="60"/>
      <c r="E1085" s="60"/>
      <c r="F1085" s="60"/>
      <c r="G1085" s="60"/>
      <c r="H1085" s="60"/>
      <c r="I1085" s="60"/>
      <c r="J1085" s="60"/>
      <c r="K1085" s="60"/>
      <c r="L1085" s="60"/>
      <c r="M1085" s="60"/>
      <c r="N1085" s="60"/>
      <c r="O1085" s="60"/>
      <c r="P1085" s="60"/>
      <c r="Q1085" s="60"/>
      <c r="R1085" s="60"/>
      <c r="S1085" s="60"/>
      <c r="T1085" s="60"/>
      <c r="U1085" s="60"/>
      <c r="V1085" s="60"/>
      <c r="W1085" s="60"/>
      <c r="X1085" s="60"/>
    </row>
    <row r="1086">
      <c r="A1086" s="60"/>
      <c r="B1086" s="60"/>
      <c r="C1086" s="60"/>
      <c r="D1086" s="60"/>
      <c r="E1086" s="60"/>
      <c r="F1086" s="60"/>
      <c r="G1086" s="60"/>
      <c r="H1086" s="60"/>
      <c r="I1086" s="60"/>
      <c r="J1086" s="60"/>
      <c r="K1086" s="60"/>
      <c r="L1086" s="60"/>
      <c r="M1086" s="60"/>
      <c r="N1086" s="60"/>
      <c r="O1086" s="60"/>
      <c r="P1086" s="60"/>
      <c r="Q1086" s="60"/>
      <c r="R1086" s="60"/>
      <c r="S1086" s="60"/>
      <c r="T1086" s="60"/>
      <c r="U1086" s="60"/>
      <c r="V1086" s="60"/>
      <c r="W1086" s="60"/>
      <c r="X1086" s="60"/>
    </row>
    <row r="1087">
      <c r="A1087" s="60"/>
      <c r="B1087" s="60"/>
      <c r="C1087" s="60"/>
      <c r="D1087" s="60"/>
      <c r="E1087" s="60"/>
      <c r="F1087" s="60"/>
      <c r="G1087" s="60"/>
      <c r="H1087" s="60"/>
      <c r="I1087" s="60"/>
      <c r="J1087" s="60"/>
      <c r="K1087" s="60"/>
      <c r="L1087" s="60"/>
      <c r="M1087" s="60"/>
      <c r="N1087" s="60"/>
      <c r="O1087" s="60"/>
      <c r="P1087" s="60"/>
      <c r="Q1087" s="60"/>
      <c r="R1087" s="60"/>
      <c r="S1087" s="60"/>
      <c r="T1087" s="60"/>
      <c r="U1087" s="60"/>
      <c r="V1087" s="60"/>
      <c r="W1087" s="60"/>
      <c r="X1087" s="60"/>
    </row>
    <row r="1088">
      <c r="A1088" s="60"/>
      <c r="B1088" s="60"/>
      <c r="C1088" s="60"/>
      <c r="D1088" s="60"/>
      <c r="E1088" s="60"/>
      <c r="F1088" s="60"/>
      <c r="G1088" s="60"/>
      <c r="H1088" s="60"/>
      <c r="I1088" s="60"/>
      <c r="J1088" s="60"/>
      <c r="K1088" s="60"/>
      <c r="L1088" s="60"/>
      <c r="M1088" s="60"/>
      <c r="N1088" s="60"/>
      <c r="O1088" s="60"/>
      <c r="P1088" s="60"/>
      <c r="Q1088" s="60"/>
      <c r="R1088" s="60"/>
      <c r="S1088" s="60"/>
      <c r="T1088" s="60"/>
      <c r="U1088" s="60"/>
      <c r="V1088" s="60"/>
      <c r="W1088" s="60"/>
      <c r="X1088" s="60"/>
    </row>
    <row r="1089">
      <c r="A1089" s="60"/>
      <c r="B1089" s="60"/>
      <c r="C1089" s="60"/>
      <c r="D1089" s="60"/>
      <c r="E1089" s="60"/>
      <c r="F1089" s="60"/>
      <c r="G1089" s="60"/>
      <c r="H1089" s="60"/>
      <c r="I1089" s="60"/>
      <c r="J1089" s="60"/>
      <c r="K1089" s="60"/>
      <c r="L1089" s="60"/>
      <c r="M1089" s="60"/>
      <c r="N1089" s="60"/>
      <c r="O1089" s="60"/>
      <c r="P1089" s="60"/>
      <c r="Q1089" s="60"/>
      <c r="R1089" s="60"/>
      <c r="S1089" s="60"/>
      <c r="T1089" s="60"/>
      <c r="U1089" s="60"/>
      <c r="V1089" s="60"/>
      <c r="W1089" s="60"/>
      <c r="X1089" s="60"/>
    </row>
    <row r="1090">
      <c r="A1090" s="60"/>
      <c r="B1090" s="60"/>
      <c r="C1090" s="60"/>
      <c r="D1090" s="60"/>
      <c r="E1090" s="60"/>
      <c r="F1090" s="60"/>
      <c r="G1090" s="60"/>
      <c r="H1090" s="60"/>
      <c r="I1090" s="60"/>
      <c r="J1090" s="60"/>
      <c r="K1090" s="60"/>
      <c r="L1090" s="60"/>
      <c r="M1090" s="60"/>
      <c r="N1090" s="60"/>
      <c r="O1090" s="60"/>
      <c r="P1090" s="60"/>
      <c r="Q1090" s="60"/>
      <c r="R1090" s="60"/>
      <c r="S1090" s="60"/>
      <c r="T1090" s="60"/>
      <c r="U1090" s="60"/>
      <c r="V1090" s="60"/>
      <c r="W1090" s="60"/>
      <c r="X1090" s="60"/>
    </row>
    <row r="1091">
      <c r="A1091" s="60"/>
      <c r="B1091" s="60"/>
      <c r="C1091" s="60"/>
      <c r="D1091" s="60"/>
      <c r="E1091" s="60"/>
      <c r="F1091" s="60"/>
      <c r="G1091" s="60"/>
      <c r="H1091" s="60"/>
      <c r="I1091" s="60"/>
      <c r="J1091" s="60"/>
      <c r="K1091" s="60"/>
      <c r="L1091" s="60"/>
      <c r="M1091" s="60"/>
      <c r="N1091" s="60"/>
      <c r="O1091" s="60"/>
      <c r="P1091" s="60"/>
      <c r="Q1091" s="60"/>
      <c r="R1091" s="60"/>
      <c r="S1091" s="60"/>
      <c r="T1091" s="60"/>
      <c r="U1091" s="60"/>
      <c r="V1091" s="60"/>
      <c r="W1091" s="60"/>
      <c r="X1091" s="60"/>
    </row>
    <row r="1092">
      <c r="A1092" s="60"/>
      <c r="B1092" s="60"/>
      <c r="C1092" s="60"/>
      <c r="D1092" s="60"/>
      <c r="E1092" s="60"/>
      <c r="F1092" s="60"/>
      <c r="G1092" s="60"/>
      <c r="H1092" s="60"/>
      <c r="I1092" s="60"/>
      <c r="J1092" s="60"/>
      <c r="K1092" s="60"/>
      <c r="L1092" s="60"/>
      <c r="M1092" s="60"/>
      <c r="N1092" s="60"/>
      <c r="O1092" s="60"/>
      <c r="P1092" s="60"/>
      <c r="Q1092" s="60"/>
      <c r="R1092" s="60"/>
      <c r="S1092" s="60"/>
      <c r="T1092" s="60"/>
      <c r="U1092" s="60"/>
      <c r="V1092" s="60"/>
      <c r="W1092" s="60"/>
      <c r="X1092" s="60"/>
    </row>
    <row r="1093">
      <c r="A1093" s="60"/>
      <c r="B1093" s="60"/>
      <c r="C1093" s="60"/>
      <c r="D1093" s="60"/>
      <c r="E1093" s="60"/>
      <c r="F1093" s="60"/>
      <c r="G1093" s="60"/>
      <c r="H1093" s="60"/>
      <c r="I1093" s="60"/>
      <c r="J1093" s="60"/>
      <c r="K1093" s="60"/>
      <c r="L1093" s="60"/>
      <c r="M1093" s="60"/>
      <c r="N1093" s="60"/>
      <c r="O1093" s="60"/>
      <c r="P1093" s="60"/>
      <c r="Q1093" s="60"/>
      <c r="R1093" s="60"/>
      <c r="S1093" s="60"/>
      <c r="T1093" s="60"/>
      <c r="U1093" s="60"/>
      <c r="V1093" s="60"/>
      <c r="W1093" s="60"/>
      <c r="X1093" s="60"/>
    </row>
    <row r="1094">
      <c r="A1094" s="60"/>
      <c r="B1094" s="60"/>
      <c r="C1094" s="60"/>
      <c r="D1094" s="60"/>
      <c r="E1094" s="60"/>
      <c r="F1094" s="60"/>
      <c r="G1094" s="60"/>
      <c r="H1094" s="60"/>
      <c r="I1094" s="60"/>
      <c r="J1094" s="60"/>
      <c r="K1094" s="60"/>
      <c r="L1094" s="60"/>
      <c r="M1094" s="60"/>
      <c r="N1094" s="60"/>
      <c r="O1094" s="60"/>
      <c r="P1094" s="60"/>
      <c r="Q1094" s="60"/>
      <c r="R1094" s="60"/>
      <c r="S1094" s="60"/>
      <c r="T1094" s="60"/>
      <c r="U1094" s="60"/>
      <c r="V1094" s="60"/>
      <c r="W1094" s="60"/>
      <c r="X1094" s="6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304</v>
      </c>
      <c r="B1" s="27" t="s">
        <v>305</v>
      </c>
      <c r="C1" s="27" t="s">
        <v>2889</v>
      </c>
      <c r="D1" s="27" t="s">
        <v>2890</v>
      </c>
      <c r="E1" s="48"/>
      <c r="F1" s="48"/>
      <c r="G1" s="48"/>
      <c r="H1" s="48"/>
      <c r="I1" s="48"/>
      <c r="J1" s="48"/>
      <c r="K1" s="48"/>
      <c r="L1" s="48"/>
      <c r="M1" s="48"/>
      <c r="N1" s="48"/>
      <c r="O1" s="48"/>
      <c r="P1" s="48"/>
      <c r="Q1" s="48"/>
      <c r="R1" s="48"/>
      <c r="S1" s="48"/>
      <c r="T1" s="48"/>
      <c r="U1" s="48"/>
      <c r="V1" s="48"/>
      <c r="W1" s="48"/>
      <c r="X1" s="48"/>
      <c r="Y1" s="48"/>
      <c r="Z1" s="48"/>
      <c r="AA1" s="48"/>
    </row>
    <row r="2">
      <c r="A2" s="1">
        <v>2.0220228E7</v>
      </c>
      <c r="B2" s="1">
        <v>2000.0</v>
      </c>
      <c r="C2" s="1">
        <v>1.0</v>
      </c>
      <c r="D2" s="1" t="s">
        <v>203</v>
      </c>
    </row>
    <row r="3">
      <c r="A3" s="1">
        <v>2.0220228E7</v>
      </c>
      <c r="B3" s="1">
        <v>2000.0</v>
      </c>
      <c r="C3" s="1">
        <v>2.0</v>
      </c>
      <c r="D3" s="1" t="s">
        <v>208</v>
      </c>
    </row>
    <row r="4">
      <c r="A4" s="1">
        <v>2.0220228E7</v>
      </c>
      <c r="B4" s="1">
        <v>2000.0</v>
      </c>
      <c r="C4" s="1">
        <v>3.0</v>
      </c>
      <c r="D4" s="1" t="s">
        <v>213</v>
      </c>
    </row>
    <row r="5">
      <c r="A5" s="1">
        <v>2.0220228E7</v>
      </c>
      <c r="B5" s="1">
        <v>2000.0</v>
      </c>
      <c r="C5" s="1">
        <v>4.0</v>
      </c>
      <c r="D5" s="1" t="s">
        <v>219</v>
      </c>
    </row>
    <row r="6">
      <c r="A6" s="1">
        <v>2.0220228E7</v>
      </c>
      <c r="B6" s="1">
        <v>2000.0</v>
      </c>
      <c r="C6" s="1">
        <v>5.0</v>
      </c>
      <c r="D6" s="1" t="s">
        <v>225</v>
      </c>
    </row>
    <row r="7">
      <c r="A7" s="1">
        <v>2.0220228E7</v>
      </c>
      <c r="B7" s="1">
        <v>2000.0</v>
      </c>
      <c r="C7" s="1">
        <v>6.0</v>
      </c>
      <c r="D7" s="1" t="s">
        <v>232</v>
      </c>
    </row>
    <row r="8">
      <c r="A8" s="1">
        <v>2.0220228E7</v>
      </c>
      <c r="B8" s="1">
        <v>2000.0</v>
      </c>
      <c r="C8" s="1">
        <v>7.0</v>
      </c>
      <c r="D8" s="1" t="s">
        <v>242</v>
      </c>
    </row>
    <row r="9">
      <c r="A9" s="1">
        <v>2.0220228E7</v>
      </c>
      <c r="B9" s="1">
        <v>2000.0</v>
      </c>
      <c r="C9" s="1">
        <v>8.0</v>
      </c>
      <c r="D9" s="1" t="s">
        <v>247</v>
      </c>
    </row>
    <row r="10">
      <c r="A10" s="1">
        <v>2.0220228E7</v>
      </c>
      <c r="B10" s="1">
        <v>2000.0</v>
      </c>
      <c r="C10" s="1">
        <v>9.0</v>
      </c>
      <c r="D10" s="1" t="s">
        <v>252</v>
      </c>
    </row>
    <row r="11">
      <c r="A11" s="1">
        <v>2.0220228E7</v>
      </c>
      <c r="B11" s="1">
        <v>2000.0</v>
      </c>
      <c r="C11" s="1">
        <v>10.0</v>
      </c>
      <c r="D11" s="1" t="s">
        <v>257</v>
      </c>
    </row>
    <row r="12">
      <c r="A12" s="1">
        <v>2.0220228E7</v>
      </c>
      <c r="B12" s="1">
        <v>2000.0</v>
      </c>
      <c r="C12" s="1">
        <v>11.0</v>
      </c>
      <c r="D12" s="1" t="s">
        <v>264</v>
      </c>
    </row>
    <row r="13">
      <c r="A13" s="1">
        <v>2.0220228E7</v>
      </c>
      <c r="B13" s="1">
        <v>2000.0</v>
      </c>
      <c r="C13" s="1">
        <v>12.0</v>
      </c>
      <c r="D13" s="1" t="s">
        <v>271</v>
      </c>
    </row>
    <row r="14">
      <c r="A14" s="1">
        <v>2.0220228E7</v>
      </c>
      <c r="B14" s="1">
        <v>2000.0</v>
      </c>
      <c r="C14" s="1">
        <v>13.0</v>
      </c>
      <c r="D14" s="1" t="s">
        <v>276</v>
      </c>
    </row>
    <row r="15">
      <c r="A15" s="1">
        <v>2.0220228E7</v>
      </c>
      <c r="B15" s="1">
        <v>2000.0</v>
      </c>
      <c r="C15" s="1">
        <v>14.0</v>
      </c>
      <c r="D15" s="1" t="s">
        <v>236</v>
      </c>
    </row>
    <row r="16">
      <c r="A16" s="1">
        <v>2.0220228E7</v>
      </c>
      <c r="B16" s="1">
        <v>2000.0</v>
      </c>
      <c r="C16" s="1">
        <v>15.0</v>
      </c>
      <c r="D16" s="1" t="s">
        <v>197</v>
      </c>
    </row>
    <row r="17">
      <c r="A17" s="1">
        <v>2.0220228E7</v>
      </c>
      <c r="B17" s="1">
        <v>2100.0</v>
      </c>
      <c r="C17" s="1">
        <v>1.0</v>
      </c>
      <c r="D17" s="1" t="s">
        <v>203</v>
      </c>
    </row>
    <row r="18">
      <c r="A18" s="1">
        <v>2.0220228E7</v>
      </c>
      <c r="B18" s="1">
        <v>2100.0</v>
      </c>
      <c r="C18" s="1">
        <v>2.0</v>
      </c>
      <c r="D18" s="1" t="s">
        <v>208</v>
      </c>
    </row>
    <row r="19">
      <c r="A19" s="1">
        <v>2.0220228E7</v>
      </c>
      <c r="B19" s="1">
        <v>2100.0</v>
      </c>
      <c r="C19" s="1">
        <v>3.0</v>
      </c>
      <c r="D19" s="1" t="s">
        <v>213</v>
      </c>
    </row>
    <row r="20">
      <c r="A20" s="1">
        <v>2.0220228E7</v>
      </c>
      <c r="B20" s="1">
        <v>2100.0</v>
      </c>
      <c r="C20" s="1">
        <v>4.0</v>
      </c>
      <c r="D20" s="1" t="s">
        <v>219</v>
      </c>
    </row>
    <row r="21">
      <c r="A21" s="1">
        <v>2.0220228E7</v>
      </c>
      <c r="B21" s="1">
        <v>2100.0</v>
      </c>
      <c r="C21" s="1">
        <v>5.0</v>
      </c>
      <c r="D21" s="1" t="s">
        <v>225</v>
      </c>
    </row>
    <row r="22">
      <c r="A22" s="1">
        <v>2.0220228E7</v>
      </c>
      <c r="B22" s="1">
        <v>2100.0</v>
      </c>
      <c r="C22" s="1">
        <v>6.0</v>
      </c>
      <c r="D22" s="1" t="s">
        <v>232</v>
      </c>
    </row>
    <row r="23">
      <c r="A23" s="1">
        <v>2.0220228E7</v>
      </c>
      <c r="B23" s="1">
        <v>2100.0</v>
      </c>
      <c r="C23" s="1">
        <v>7.0</v>
      </c>
      <c r="D23" s="1" t="s">
        <v>242</v>
      </c>
    </row>
    <row r="24">
      <c r="A24" s="1">
        <v>2.0220228E7</v>
      </c>
      <c r="B24" s="1">
        <v>2100.0</v>
      </c>
      <c r="C24" s="1">
        <v>8.0</v>
      </c>
      <c r="D24" s="1" t="s">
        <v>247</v>
      </c>
    </row>
    <row r="25">
      <c r="A25" s="1">
        <v>2.0220228E7</v>
      </c>
      <c r="B25" s="1">
        <v>2100.0</v>
      </c>
      <c r="C25" s="1">
        <v>9.0</v>
      </c>
      <c r="D25" s="1" t="s">
        <v>252</v>
      </c>
    </row>
    <row r="26">
      <c r="A26" s="1">
        <v>2.0220228E7</v>
      </c>
      <c r="B26" s="1">
        <v>2100.0</v>
      </c>
      <c r="C26" s="1">
        <v>10.0</v>
      </c>
      <c r="D26" s="1" t="s">
        <v>257</v>
      </c>
    </row>
    <row r="27">
      <c r="A27" s="1">
        <v>2.0220228E7</v>
      </c>
      <c r="B27" s="1">
        <v>2100.0</v>
      </c>
      <c r="C27" s="1">
        <v>11.0</v>
      </c>
      <c r="D27" s="1" t="s">
        <v>264</v>
      </c>
    </row>
    <row r="28">
      <c r="A28" s="1">
        <v>2.0220228E7</v>
      </c>
      <c r="B28" s="1">
        <v>2100.0</v>
      </c>
      <c r="C28" s="1">
        <v>12.0</v>
      </c>
      <c r="D28" s="1" t="s">
        <v>271</v>
      </c>
    </row>
    <row r="29">
      <c r="A29" s="1">
        <v>2.0220228E7</v>
      </c>
      <c r="B29" s="1">
        <v>2100.0</v>
      </c>
      <c r="C29" s="1">
        <v>13.0</v>
      </c>
      <c r="D29" s="1" t="s">
        <v>276</v>
      </c>
    </row>
    <row r="30">
      <c r="A30" s="1">
        <v>2.0220228E7</v>
      </c>
      <c r="B30" s="1">
        <v>2100.0</v>
      </c>
      <c r="C30" s="1">
        <v>14.0</v>
      </c>
      <c r="D30" s="1" t="s">
        <v>236</v>
      </c>
    </row>
    <row r="31">
      <c r="A31" s="1">
        <v>2.0220228E7</v>
      </c>
      <c r="B31" s="1">
        <v>2100.0</v>
      </c>
      <c r="C31" s="1">
        <v>15.0</v>
      </c>
      <c r="D31" s="1" t="s">
        <v>197</v>
      </c>
    </row>
    <row r="32">
      <c r="A32" s="1">
        <v>2.0220228E7</v>
      </c>
      <c r="B32" s="1">
        <v>2200.0</v>
      </c>
      <c r="C32" s="1">
        <v>1.0</v>
      </c>
      <c r="D32" s="1" t="s">
        <v>203</v>
      </c>
    </row>
    <row r="33">
      <c r="A33" s="1">
        <v>2.0220228E7</v>
      </c>
      <c r="B33" s="1">
        <v>2200.0</v>
      </c>
      <c r="C33" s="1">
        <v>2.0</v>
      </c>
      <c r="D33" s="1" t="s">
        <v>208</v>
      </c>
    </row>
    <row r="34">
      <c r="A34" s="1">
        <v>2.0220228E7</v>
      </c>
      <c r="B34" s="1">
        <v>2200.0</v>
      </c>
      <c r="C34" s="1">
        <v>3.0</v>
      </c>
      <c r="D34" s="1" t="s">
        <v>213</v>
      </c>
    </row>
    <row r="35">
      <c r="A35" s="1">
        <v>2.0220228E7</v>
      </c>
      <c r="B35" s="1">
        <v>2200.0</v>
      </c>
      <c r="C35" s="1">
        <v>4.0</v>
      </c>
      <c r="D35" s="1" t="s">
        <v>219</v>
      </c>
    </row>
    <row r="36">
      <c r="A36" s="1">
        <v>2.0220228E7</v>
      </c>
      <c r="B36" s="1">
        <v>2200.0</v>
      </c>
      <c r="C36" s="1">
        <v>5.0</v>
      </c>
      <c r="D36" s="1" t="s">
        <v>225</v>
      </c>
    </row>
    <row r="37">
      <c r="A37" s="1">
        <v>2.0220228E7</v>
      </c>
      <c r="B37" s="1">
        <v>2200.0</v>
      </c>
      <c r="C37" s="1">
        <v>6.0</v>
      </c>
      <c r="D37" s="1" t="s">
        <v>232</v>
      </c>
    </row>
    <row r="38">
      <c r="A38" s="1">
        <v>2.0220228E7</v>
      </c>
      <c r="B38" s="1">
        <v>2200.0</v>
      </c>
      <c r="C38" s="1">
        <v>7.0</v>
      </c>
      <c r="D38" s="1" t="s">
        <v>242</v>
      </c>
    </row>
    <row r="39">
      <c r="A39" s="1">
        <v>2.0220228E7</v>
      </c>
      <c r="B39" s="1">
        <v>2200.0</v>
      </c>
      <c r="C39" s="1">
        <v>8.0</v>
      </c>
      <c r="D39" s="1" t="s">
        <v>247</v>
      </c>
    </row>
    <row r="40">
      <c r="A40" s="1">
        <v>2.0220228E7</v>
      </c>
      <c r="B40" s="1">
        <v>2200.0</v>
      </c>
      <c r="C40" s="1">
        <v>9.0</v>
      </c>
      <c r="D40" s="1" t="s">
        <v>252</v>
      </c>
    </row>
    <row r="41">
      <c r="A41" s="1">
        <v>2.0220228E7</v>
      </c>
      <c r="B41" s="1">
        <v>2200.0</v>
      </c>
      <c r="C41" s="1">
        <v>10.0</v>
      </c>
      <c r="D41" s="1" t="s">
        <v>257</v>
      </c>
    </row>
    <row r="42">
      <c r="A42" s="1">
        <v>2.0220228E7</v>
      </c>
      <c r="B42" s="1">
        <v>2200.0</v>
      </c>
      <c r="C42" s="1">
        <v>11.0</v>
      </c>
      <c r="D42" s="1" t="s">
        <v>264</v>
      </c>
    </row>
    <row r="43">
      <c r="A43" s="1">
        <v>2.0220228E7</v>
      </c>
      <c r="B43" s="1">
        <v>2200.0</v>
      </c>
      <c r="C43" s="1">
        <v>12.0</v>
      </c>
      <c r="D43" s="1" t="s">
        <v>271</v>
      </c>
    </row>
    <row r="44">
      <c r="A44" s="1">
        <v>2.0220228E7</v>
      </c>
      <c r="B44" s="1">
        <v>2200.0</v>
      </c>
      <c r="C44" s="1">
        <v>13.0</v>
      </c>
      <c r="D44" s="1" t="s">
        <v>276</v>
      </c>
    </row>
    <row r="45">
      <c r="A45" s="1">
        <v>2.0220228E7</v>
      </c>
      <c r="B45" s="1">
        <v>2200.0</v>
      </c>
      <c r="C45" s="1">
        <v>14.0</v>
      </c>
      <c r="D45" s="1" t="s">
        <v>236</v>
      </c>
    </row>
    <row r="46">
      <c r="A46" s="1">
        <v>2.0220228E7</v>
      </c>
      <c r="B46" s="1">
        <v>2200.0</v>
      </c>
      <c r="C46" s="1">
        <v>15.0</v>
      </c>
      <c r="D46" s="1" t="s">
        <v>197</v>
      </c>
    </row>
    <row r="47">
      <c r="A47" s="1">
        <v>2.0220228E7</v>
      </c>
      <c r="B47" s="1">
        <v>2300.0</v>
      </c>
      <c r="C47" s="1">
        <v>1.0</v>
      </c>
      <c r="D47" s="1" t="s">
        <v>203</v>
      </c>
    </row>
    <row r="48">
      <c r="A48" s="1">
        <v>2.0220228E7</v>
      </c>
      <c r="B48" s="1">
        <v>2300.0</v>
      </c>
      <c r="C48" s="1">
        <v>2.0</v>
      </c>
      <c r="D48" s="1" t="s">
        <v>208</v>
      </c>
    </row>
    <row r="49">
      <c r="A49" s="1">
        <v>2.0220228E7</v>
      </c>
      <c r="B49" s="1">
        <v>2300.0</v>
      </c>
      <c r="C49" s="1">
        <v>3.0</v>
      </c>
      <c r="D49" s="1" t="s">
        <v>213</v>
      </c>
    </row>
    <row r="50">
      <c r="A50" s="1">
        <v>2.0220228E7</v>
      </c>
      <c r="B50" s="1">
        <v>2300.0</v>
      </c>
      <c r="C50" s="1">
        <v>4.0</v>
      </c>
      <c r="D50" s="1" t="s">
        <v>219</v>
      </c>
    </row>
    <row r="51">
      <c r="A51" s="1">
        <v>2.0220228E7</v>
      </c>
      <c r="B51" s="1">
        <v>2300.0</v>
      </c>
      <c r="C51" s="1">
        <v>5.0</v>
      </c>
      <c r="D51" s="1" t="s">
        <v>225</v>
      </c>
    </row>
    <row r="52">
      <c r="A52" s="1">
        <v>2.0220228E7</v>
      </c>
      <c r="B52" s="1">
        <v>2300.0</v>
      </c>
      <c r="C52" s="1">
        <v>6.0</v>
      </c>
      <c r="D52" s="1" t="s">
        <v>232</v>
      </c>
    </row>
    <row r="53">
      <c r="A53" s="1">
        <v>2.0220228E7</v>
      </c>
      <c r="B53" s="1">
        <v>2300.0</v>
      </c>
      <c r="C53" s="1">
        <v>7.0</v>
      </c>
      <c r="D53" s="1" t="s">
        <v>242</v>
      </c>
    </row>
    <row r="54">
      <c r="A54" s="1">
        <v>2.0220228E7</v>
      </c>
      <c r="B54" s="1">
        <v>2300.0</v>
      </c>
      <c r="C54" s="1">
        <v>8.0</v>
      </c>
      <c r="D54" s="1" t="s">
        <v>247</v>
      </c>
    </row>
    <row r="55">
      <c r="A55" s="1">
        <v>2.0220228E7</v>
      </c>
      <c r="B55" s="1">
        <v>2300.0</v>
      </c>
      <c r="C55" s="1">
        <v>9.0</v>
      </c>
      <c r="D55" s="1" t="s">
        <v>252</v>
      </c>
    </row>
    <row r="56">
      <c r="A56" s="1">
        <v>2.0220228E7</v>
      </c>
      <c r="B56" s="1">
        <v>2300.0</v>
      </c>
      <c r="C56" s="1">
        <v>10.0</v>
      </c>
      <c r="D56" s="1" t="s">
        <v>257</v>
      </c>
    </row>
    <row r="57">
      <c r="A57" s="1">
        <v>2.0220228E7</v>
      </c>
      <c r="B57" s="1">
        <v>2300.0</v>
      </c>
      <c r="C57" s="1">
        <v>11.0</v>
      </c>
      <c r="D57" s="1" t="s">
        <v>264</v>
      </c>
    </row>
    <row r="58">
      <c r="A58" s="1">
        <v>2.0220228E7</v>
      </c>
      <c r="B58" s="1">
        <v>2300.0</v>
      </c>
      <c r="C58" s="1">
        <v>12.0</v>
      </c>
      <c r="D58" s="1" t="s">
        <v>271</v>
      </c>
    </row>
    <row r="59">
      <c r="A59" s="1">
        <v>2.0220228E7</v>
      </c>
      <c r="B59" s="1">
        <v>2300.0</v>
      </c>
      <c r="C59" s="1">
        <v>13.0</v>
      </c>
      <c r="D59" s="1" t="s">
        <v>276</v>
      </c>
    </row>
    <row r="60">
      <c r="A60" s="1">
        <v>2.0220228E7</v>
      </c>
      <c r="B60" s="1">
        <v>2300.0</v>
      </c>
      <c r="C60" s="1">
        <v>14.0</v>
      </c>
      <c r="D60" s="1" t="s">
        <v>236</v>
      </c>
    </row>
    <row r="61">
      <c r="A61" s="1">
        <v>2.0220228E7</v>
      </c>
      <c r="B61" s="1">
        <v>2300.0</v>
      </c>
      <c r="C61" s="1">
        <v>15.0</v>
      </c>
      <c r="D61" s="1" t="s">
        <v>197</v>
      </c>
    </row>
    <row r="62">
      <c r="A62" s="1">
        <v>2.0220301E7</v>
      </c>
      <c r="B62" s="1">
        <v>2000.0</v>
      </c>
      <c r="C62" s="1">
        <v>1.0</v>
      </c>
      <c r="D62" s="1" t="s">
        <v>203</v>
      </c>
    </row>
    <row r="63">
      <c r="A63" s="1">
        <v>2.0220301E7</v>
      </c>
      <c r="B63" s="1">
        <v>2000.0</v>
      </c>
      <c r="C63" s="1">
        <v>2.0</v>
      </c>
      <c r="D63" s="1" t="s">
        <v>208</v>
      </c>
    </row>
    <row r="64">
      <c r="A64" s="1">
        <v>2.0220301E7</v>
      </c>
      <c r="B64" s="1">
        <v>2000.0</v>
      </c>
      <c r="C64" s="1">
        <v>3.0</v>
      </c>
      <c r="D64" s="1" t="s">
        <v>213</v>
      </c>
    </row>
    <row r="65">
      <c r="A65" s="1">
        <v>2.0220301E7</v>
      </c>
      <c r="B65" s="1">
        <v>2000.0</v>
      </c>
      <c r="C65" s="1">
        <v>4.0</v>
      </c>
      <c r="D65" s="1" t="s">
        <v>219</v>
      </c>
    </row>
    <row r="66">
      <c r="A66" s="1">
        <v>2.0220301E7</v>
      </c>
      <c r="B66" s="1">
        <v>2000.0</v>
      </c>
      <c r="C66" s="1">
        <v>5.0</v>
      </c>
      <c r="D66" s="1" t="s">
        <v>225</v>
      </c>
    </row>
    <row r="67">
      <c r="A67" s="1">
        <v>2.0220301E7</v>
      </c>
      <c r="B67" s="1">
        <v>2000.0</v>
      </c>
      <c r="C67" s="1">
        <v>6.0</v>
      </c>
      <c r="D67" s="1" t="s">
        <v>232</v>
      </c>
    </row>
    <row r="68">
      <c r="A68" s="1">
        <v>2.0220301E7</v>
      </c>
      <c r="B68" s="1">
        <v>2000.0</v>
      </c>
      <c r="C68" s="1">
        <v>7.0</v>
      </c>
      <c r="D68" s="1" t="s">
        <v>242</v>
      </c>
    </row>
    <row r="69">
      <c r="A69" s="1">
        <v>2.0220301E7</v>
      </c>
      <c r="B69" s="1">
        <v>2000.0</v>
      </c>
      <c r="C69" s="1">
        <v>8.0</v>
      </c>
      <c r="D69" s="1" t="s">
        <v>247</v>
      </c>
    </row>
    <row r="70">
      <c r="A70" s="1">
        <v>2.0220301E7</v>
      </c>
      <c r="B70" s="1">
        <v>2000.0</v>
      </c>
      <c r="C70" s="1">
        <v>9.0</v>
      </c>
      <c r="D70" s="1" t="s">
        <v>252</v>
      </c>
    </row>
    <row r="71">
      <c r="A71" s="1">
        <v>2.0220301E7</v>
      </c>
      <c r="B71" s="1">
        <v>2000.0</v>
      </c>
      <c r="C71" s="1">
        <v>10.0</v>
      </c>
      <c r="D71" s="1" t="s">
        <v>257</v>
      </c>
    </row>
    <row r="72">
      <c r="A72" s="1">
        <v>2.0220301E7</v>
      </c>
      <c r="B72" s="1">
        <v>2000.0</v>
      </c>
      <c r="C72" s="1">
        <v>11.0</v>
      </c>
      <c r="D72" s="1" t="s">
        <v>264</v>
      </c>
    </row>
    <row r="73">
      <c r="A73" s="1">
        <v>2.0220301E7</v>
      </c>
      <c r="B73" s="1">
        <v>2000.0</v>
      </c>
      <c r="C73" s="1">
        <v>12.0</v>
      </c>
      <c r="D73" s="1" t="s">
        <v>271</v>
      </c>
    </row>
    <row r="74">
      <c r="A74" s="1">
        <v>2.0220301E7</v>
      </c>
      <c r="B74" s="1">
        <v>2000.0</v>
      </c>
      <c r="C74" s="1">
        <v>13.0</v>
      </c>
      <c r="D74" s="1" t="s">
        <v>276</v>
      </c>
    </row>
    <row r="75">
      <c r="A75" s="1">
        <v>2.0220301E7</v>
      </c>
      <c r="B75" s="1">
        <v>2000.0</v>
      </c>
      <c r="C75" s="1">
        <v>14.0</v>
      </c>
      <c r="D75" s="1" t="s">
        <v>236</v>
      </c>
    </row>
    <row r="76">
      <c r="A76" s="1">
        <v>2.0220301E7</v>
      </c>
      <c r="B76" s="1">
        <v>2000.0</v>
      </c>
      <c r="C76" s="1">
        <v>15.0</v>
      </c>
      <c r="D76" s="1" t="s">
        <v>197</v>
      </c>
    </row>
    <row r="77">
      <c r="A77" s="1">
        <v>2.0220301E7</v>
      </c>
      <c r="B77" s="1">
        <v>2100.0</v>
      </c>
      <c r="C77" s="1">
        <v>1.0</v>
      </c>
      <c r="D77" s="1" t="s">
        <v>67</v>
      </c>
    </row>
    <row r="78">
      <c r="A78" s="1">
        <v>2.0220301E7</v>
      </c>
      <c r="B78" s="1">
        <v>2100.0</v>
      </c>
      <c r="C78" s="1">
        <v>2.0</v>
      </c>
      <c r="D78" s="1" t="s">
        <v>40</v>
      </c>
    </row>
    <row r="79">
      <c r="A79" s="1">
        <v>2.0220301E7</v>
      </c>
      <c r="B79" s="1">
        <v>2100.0</v>
      </c>
      <c r="C79" s="1">
        <v>3.0</v>
      </c>
      <c r="D79" s="1" t="s">
        <v>51</v>
      </c>
    </row>
    <row r="80">
      <c r="A80" s="1">
        <v>2.0220301E7</v>
      </c>
      <c r="B80" s="1">
        <v>2100.0</v>
      </c>
      <c r="C80" s="1">
        <v>4.0</v>
      </c>
      <c r="D80" s="1" t="s">
        <v>61</v>
      </c>
    </row>
    <row r="81">
      <c r="A81" s="1">
        <v>2.0220301E7</v>
      </c>
      <c r="B81" s="1">
        <v>2100.0</v>
      </c>
      <c r="C81" s="1">
        <v>5.0</v>
      </c>
      <c r="D81" s="1" t="s">
        <v>74</v>
      </c>
    </row>
    <row r="82">
      <c r="A82" s="1">
        <v>2.0220301E7</v>
      </c>
      <c r="B82" s="1">
        <v>2100.0</v>
      </c>
      <c r="C82" s="1">
        <v>6.0</v>
      </c>
      <c r="D82" s="1" t="s">
        <v>2324</v>
      </c>
    </row>
    <row r="83">
      <c r="A83" s="1">
        <v>2.0220301E7</v>
      </c>
      <c r="B83" s="1">
        <v>2100.0</v>
      </c>
      <c r="C83" s="1">
        <v>7.0</v>
      </c>
      <c r="D83" s="1" t="s">
        <v>83</v>
      </c>
    </row>
    <row r="84">
      <c r="A84" s="1">
        <v>2.0220301E7</v>
      </c>
      <c r="B84" s="1">
        <v>2100.0</v>
      </c>
      <c r="C84" s="1">
        <v>8.0</v>
      </c>
      <c r="D84" s="1" t="s">
        <v>87</v>
      </c>
    </row>
    <row r="85">
      <c r="A85" s="1">
        <v>2.0220301E7</v>
      </c>
      <c r="B85" s="1">
        <v>2100.0</v>
      </c>
      <c r="C85" s="1">
        <v>9.0</v>
      </c>
      <c r="D85" s="1" t="s">
        <v>92</v>
      </c>
    </row>
    <row r="86">
      <c r="A86" s="1">
        <v>2.0220301E7</v>
      </c>
      <c r="B86" s="1">
        <v>2100.0</v>
      </c>
      <c r="C86" s="1">
        <v>10.0</v>
      </c>
      <c r="D86" s="1" t="s">
        <v>99</v>
      </c>
    </row>
    <row r="87">
      <c r="A87" s="1">
        <v>2.0220301E7</v>
      </c>
      <c r="B87" s="1">
        <v>2100.0</v>
      </c>
      <c r="C87" s="1">
        <v>11.0</v>
      </c>
      <c r="D87" s="1" t="s">
        <v>106</v>
      </c>
    </row>
    <row r="88">
      <c r="A88" s="1">
        <v>2.0220301E7</v>
      </c>
      <c r="B88" s="1">
        <v>2100.0</v>
      </c>
      <c r="C88" s="1">
        <v>12.0</v>
      </c>
      <c r="D88" s="1" t="s">
        <v>113</v>
      </c>
    </row>
    <row r="89">
      <c r="A89" s="1">
        <v>2.0220301E7</v>
      </c>
      <c r="B89" s="1">
        <v>2100.0</v>
      </c>
      <c r="C89" s="1">
        <v>13.0</v>
      </c>
      <c r="D89" s="1" t="s">
        <v>35</v>
      </c>
    </row>
    <row r="90">
      <c r="A90" s="1">
        <v>2.0220301E7</v>
      </c>
      <c r="B90" s="1">
        <v>2100.0</v>
      </c>
      <c r="C90" s="1">
        <v>14.0</v>
      </c>
      <c r="D90" s="1" t="s">
        <v>40</v>
      </c>
    </row>
    <row r="91">
      <c r="A91" s="1">
        <v>2.0220301E7</v>
      </c>
      <c r="B91" s="1">
        <v>2100.0</v>
      </c>
      <c r="C91" s="1">
        <v>15.0</v>
      </c>
      <c r="D91" s="1" t="s">
        <v>118</v>
      </c>
    </row>
    <row r="92">
      <c r="A92" s="1">
        <v>2.0220302E7</v>
      </c>
      <c r="B92" s="1">
        <v>2000.0</v>
      </c>
      <c r="C92" s="1">
        <v>1.0</v>
      </c>
      <c r="D92" s="1" t="s">
        <v>125</v>
      </c>
      <c r="E92" s="1" t="s">
        <v>67</v>
      </c>
    </row>
    <row r="93">
      <c r="A93" s="1">
        <v>2.0220302E7</v>
      </c>
      <c r="B93" s="1">
        <v>2000.0</v>
      </c>
      <c r="C93" s="1">
        <v>2.0</v>
      </c>
      <c r="D93" s="1" t="s">
        <v>133</v>
      </c>
      <c r="E93" s="1" t="s">
        <v>26</v>
      </c>
    </row>
    <row r="94">
      <c r="A94" s="1">
        <v>2.0220302E7</v>
      </c>
      <c r="B94" s="1">
        <v>2000.0</v>
      </c>
      <c r="C94" s="1">
        <v>3.0</v>
      </c>
      <c r="D94" s="1" t="s">
        <v>138</v>
      </c>
      <c r="E94" s="1" t="s">
        <v>51</v>
      </c>
    </row>
    <row r="95">
      <c r="A95" s="1">
        <v>2.0220302E7</v>
      </c>
      <c r="B95" s="1">
        <v>2000.0</v>
      </c>
      <c r="C95" s="1">
        <v>4.0</v>
      </c>
      <c r="D95" s="1" t="s">
        <v>143</v>
      </c>
      <c r="E95" s="1" t="s">
        <v>61</v>
      </c>
    </row>
    <row r="96">
      <c r="A96" s="1">
        <v>2.0220302E7</v>
      </c>
      <c r="B96" s="1">
        <v>2000.0</v>
      </c>
      <c r="C96" s="1">
        <v>5.0</v>
      </c>
      <c r="D96" s="1" t="s">
        <v>148</v>
      </c>
      <c r="E96" s="1" t="s">
        <v>74</v>
      </c>
    </row>
    <row r="97">
      <c r="A97" s="1">
        <v>2.0220302E7</v>
      </c>
      <c r="B97" s="1">
        <v>2000.0</v>
      </c>
      <c r="C97" s="1">
        <v>6.0</v>
      </c>
      <c r="D97" s="1" t="s">
        <v>153</v>
      </c>
      <c r="E97" s="1" t="s">
        <v>2324</v>
      </c>
    </row>
    <row r="98">
      <c r="A98" s="1">
        <v>2.0220302E7</v>
      </c>
      <c r="B98" s="1">
        <v>2000.0</v>
      </c>
      <c r="C98" s="1">
        <v>7.0</v>
      </c>
      <c r="D98" s="1" t="s">
        <v>158</v>
      </c>
      <c r="E98" s="1" t="s">
        <v>83</v>
      </c>
    </row>
    <row r="99">
      <c r="A99" s="1">
        <v>2.0220302E7</v>
      </c>
      <c r="B99" s="1">
        <v>2000.0</v>
      </c>
      <c r="C99" s="1">
        <v>8.0</v>
      </c>
      <c r="D99" s="1" t="s">
        <v>163</v>
      </c>
      <c r="E99" s="1" t="s">
        <v>87</v>
      </c>
    </row>
    <row r="100">
      <c r="A100" s="1">
        <v>2.0220302E7</v>
      </c>
      <c r="B100" s="1">
        <v>2000.0</v>
      </c>
      <c r="C100" s="1">
        <v>9.0</v>
      </c>
      <c r="D100" s="1" t="s">
        <v>167</v>
      </c>
      <c r="E100" s="1" t="s">
        <v>92</v>
      </c>
    </row>
    <row r="101">
      <c r="A101" s="1">
        <v>2.0220302E7</v>
      </c>
      <c r="B101" s="1">
        <v>2000.0</v>
      </c>
      <c r="C101" s="1">
        <v>10.0</v>
      </c>
      <c r="D101" s="1" t="s">
        <v>172</v>
      </c>
      <c r="E101" s="1" t="s">
        <v>99</v>
      </c>
    </row>
    <row r="102">
      <c r="A102" s="1">
        <v>2.0220302E7</v>
      </c>
      <c r="B102" s="1">
        <v>2000.0</v>
      </c>
      <c r="C102" s="1">
        <v>11.0</v>
      </c>
      <c r="D102" s="1" t="s">
        <v>178</v>
      </c>
      <c r="E102" s="1" t="s">
        <v>106</v>
      </c>
    </row>
    <row r="103">
      <c r="A103" s="1">
        <v>2.0220302E7</v>
      </c>
      <c r="B103" s="1">
        <v>2000.0</v>
      </c>
      <c r="C103" s="1">
        <v>12.0</v>
      </c>
      <c r="D103" s="1" t="s">
        <v>183</v>
      </c>
      <c r="E103" s="1" t="s">
        <v>113</v>
      </c>
    </row>
    <row r="104">
      <c r="A104" s="1">
        <v>2.0220302E7</v>
      </c>
      <c r="B104" s="1">
        <v>2000.0</v>
      </c>
      <c r="C104" s="1">
        <v>13.0</v>
      </c>
      <c r="D104" s="1" t="s">
        <v>186</v>
      </c>
      <c r="E104" s="1" t="s">
        <v>35</v>
      </c>
    </row>
    <row r="105">
      <c r="A105" s="1">
        <v>2.0220302E7</v>
      </c>
      <c r="B105" s="1">
        <v>2000.0</v>
      </c>
      <c r="C105" s="1">
        <v>14.0</v>
      </c>
      <c r="D105" s="1" t="s">
        <v>191</v>
      </c>
      <c r="E105" s="1" t="s">
        <v>40</v>
      </c>
    </row>
    <row r="106">
      <c r="A106" s="1">
        <v>2.0220302E7</v>
      </c>
      <c r="B106" s="1">
        <v>2000.0</v>
      </c>
      <c r="C106" s="1">
        <v>15.0</v>
      </c>
      <c r="D106" s="1" t="s">
        <v>46</v>
      </c>
      <c r="E106" s="1" t="s">
        <v>118</v>
      </c>
    </row>
    <row r="107">
      <c r="A107" s="1">
        <v>2.0220302E7</v>
      </c>
      <c r="B107" s="1">
        <v>2100.0</v>
      </c>
      <c r="C107" s="1">
        <v>1.0</v>
      </c>
      <c r="D107" s="23" t="s">
        <v>125</v>
      </c>
      <c r="E107" s="23" t="s">
        <v>67</v>
      </c>
    </row>
    <row r="108">
      <c r="A108" s="1">
        <v>2.0220302E7</v>
      </c>
      <c r="B108" s="1">
        <v>2100.0</v>
      </c>
      <c r="C108" s="1">
        <v>2.0</v>
      </c>
      <c r="D108" s="23" t="s">
        <v>133</v>
      </c>
      <c r="E108" s="23" t="s">
        <v>26</v>
      </c>
    </row>
    <row r="109">
      <c r="A109" s="1">
        <v>2.0220302E7</v>
      </c>
      <c r="B109" s="1">
        <v>2100.0</v>
      </c>
      <c r="C109" s="1">
        <v>3.0</v>
      </c>
      <c r="D109" s="23" t="s">
        <v>138</v>
      </c>
      <c r="E109" s="23" t="s">
        <v>51</v>
      </c>
    </row>
    <row r="110">
      <c r="A110" s="1">
        <v>2.0220302E7</v>
      </c>
      <c r="B110" s="1">
        <v>2100.0</v>
      </c>
      <c r="C110" s="1">
        <v>4.0</v>
      </c>
      <c r="D110" s="23" t="s">
        <v>143</v>
      </c>
      <c r="E110" s="23" t="s">
        <v>61</v>
      </c>
    </row>
    <row r="111">
      <c r="A111" s="1">
        <v>2.0220302E7</v>
      </c>
      <c r="B111" s="1">
        <v>2100.0</v>
      </c>
      <c r="C111" s="1">
        <v>5.0</v>
      </c>
      <c r="D111" s="23" t="s">
        <v>148</v>
      </c>
      <c r="E111" s="23" t="s">
        <v>74</v>
      </c>
    </row>
    <row r="112">
      <c r="A112" s="1">
        <v>2.0220302E7</v>
      </c>
      <c r="B112" s="1">
        <v>2100.0</v>
      </c>
      <c r="C112" s="1">
        <v>6.0</v>
      </c>
      <c r="D112" s="23" t="s">
        <v>153</v>
      </c>
      <c r="E112" s="23" t="s">
        <v>2324</v>
      </c>
    </row>
    <row r="113">
      <c r="A113" s="1">
        <v>2.0220302E7</v>
      </c>
      <c r="B113" s="1">
        <v>2100.0</v>
      </c>
      <c r="C113" s="1">
        <v>7.0</v>
      </c>
      <c r="D113" s="23" t="s">
        <v>158</v>
      </c>
      <c r="E113" s="23" t="s">
        <v>83</v>
      </c>
    </row>
    <row r="114">
      <c r="A114" s="1">
        <v>2.0220302E7</v>
      </c>
      <c r="B114" s="1">
        <v>2100.0</v>
      </c>
      <c r="C114" s="1">
        <v>8.0</v>
      </c>
      <c r="D114" s="23" t="s">
        <v>163</v>
      </c>
      <c r="E114" s="23" t="s">
        <v>87</v>
      </c>
    </row>
    <row r="115">
      <c r="A115" s="1">
        <v>2.0220302E7</v>
      </c>
      <c r="B115" s="1">
        <v>2100.0</v>
      </c>
      <c r="C115" s="1">
        <v>9.0</v>
      </c>
      <c r="D115" s="23" t="s">
        <v>167</v>
      </c>
      <c r="E115" s="23" t="s">
        <v>92</v>
      </c>
    </row>
    <row r="116">
      <c r="A116" s="1">
        <v>2.0220302E7</v>
      </c>
      <c r="B116" s="1">
        <v>2100.0</v>
      </c>
      <c r="C116" s="1">
        <v>10.0</v>
      </c>
      <c r="D116" s="23" t="s">
        <v>172</v>
      </c>
      <c r="E116" s="23" t="s">
        <v>99</v>
      </c>
    </row>
    <row r="117">
      <c r="A117" s="1">
        <v>2.0220302E7</v>
      </c>
      <c r="B117" s="1">
        <v>2100.0</v>
      </c>
      <c r="C117" s="1">
        <v>11.0</v>
      </c>
      <c r="D117" s="23" t="s">
        <v>178</v>
      </c>
      <c r="E117" s="23" t="s">
        <v>106</v>
      </c>
    </row>
    <row r="118">
      <c r="A118" s="1">
        <v>2.0220302E7</v>
      </c>
      <c r="B118" s="1">
        <v>2100.0</v>
      </c>
      <c r="C118" s="1">
        <v>12.0</v>
      </c>
      <c r="D118" s="23" t="s">
        <v>183</v>
      </c>
      <c r="E118" s="23" t="s">
        <v>113</v>
      </c>
    </row>
    <row r="119">
      <c r="A119" s="1">
        <v>2.0220302E7</v>
      </c>
      <c r="B119" s="1">
        <v>2100.0</v>
      </c>
      <c r="C119" s="1">
        <v>13.0</v>
      </c>
      <c r="D119" s="23" t="s">
        <v>186</v>
      </c>
      <c r="E119" s="23" t="s">
        <v>35</v>
      </c>
    </row>
    <row r="120">
      <c r="A120" s="1">
        <v>2.0220302E7</v>
      </c>
      <c r="B120" s="1">
        <v>2100.0</v>
      </c>
      <c r="C120" s="1">
        <v>14.0</v>
      </c>
      <c r="D120" s="23" t="s">
        <v>191</v>
      </c>
      <c r="E120" s="23" t="s">
        <v>40</v>
      </c>
    </row>
    <row r="121">
      <c r="A121" s="1">
        <v>2.0220302E7</v>
      </c>
      <c r="B121" s="1">
        <v>2100.0</v>
      </c>
      <c r="C121" s="1">
        <v>15.0</v>
      </c>
      <c r="D121" s="23" t="s">
        <v>46</v>
      </c>
      <c r="E121" s="23" t="s">
        <v>118</v>
      </c>
    </row>
    <row r="122">
      <c r="A122" s="1">
        <v>2.0220302E7</v>
      </c>
      <c r="B122" s="1">
        <v>2200.0</v>
      </c>
      <c r="C122" s="1">
        <v>1.0</v>
      </c>
      <c r="D122" s="23" t="s">
        <v>125</v>
      </c>
      <c r="E122" s="23" t="s">
        <v>67</v>
      </c>
    </row>
    <row r="123">
      <c r="A123" s="1">
        <v>2.0220302E7</v>
      </c>
      <c r="B123" s="1">
        <v>2200.0</v>
      </c>
      <c r="C123" s="1">
        <v>2.0</v>
      </c>
      <c r="D123" s="23" t="s">
        <v>133</v>
      </c>
      <c r="E123" s="23" t="s">
        <v>26</v>
      </c>
    </row>
    <row r="124">
      <c r="A124" s="1">
        <v>2.0220302E7</v>
      </c>
      <c r="B124" s="1">
        <v>2200.0</v>
      </c>
      <c r="C124" s="1">
        <v>3.0</v>
      </c>
      <c r="D124" s="23" t="s">
        <v>138</v>
      </c>
      <c r="E124" s="23" t="s">
        <v>51</v>
      </c>
    </row>
    <row r="125">
      <c r="A125" s="1">
        <v>2.0220302E7</v>
      </c>
      <c r="B125" s="1">
        <v>2200.0</v>
      </c>
      <c r="C125" s="1">
        <v>4.0</v>
      </c>
      <c r="D125" s="23" t="s">
        <v>143</v>
      </c>
      <c r="E125" s="23" t="s">
        <v>61</v>
      </c>
    </row>
    <row r="126">
      <c r="A126" s="1">
        <v>2.0220302E7</v>
      </c>
      <c r="B126" s="1">
        <v>2200.0</v>
      </c>
      <c r="C126" s="1">
        <v>5.0</v>
      </c>
      <c r="D126" s="23" t="s">
        <v>148</v>
      </c>
      <c r="E126" s="23" t="s">
        <v>74</v>
      </c>
    </row>
    <row r="127">
      <c r="A127" s="1">
        <v>2.0220302E7</v>
      </c>
      <c r="B127" s="1">
        <v>2200.0</v>
      </c>
      <c r="C127" s="1">
        <v>6.0</v>
      </c>
      <c r="D127" s="23" t="s">
        <v>153</v>
      </c>
      <c r="E127" s="23" t="s">
        <v>2324</v>
      </c>
    </row>
    <row r="128">
      <c r="A128" s="1">
        <v>2.0220302E7</v>
      </c>
      <c r="B128" s="1">
        <v>2200.0</v>
      </c>
      <c r="C128" s="1">
        <v>7.0</v>
      </c>
      <c r="D128" s="23" t="s">
        <v>158</v>
      </c>
      <c r="E128" s="23" t="s">
        <v>83</v>
      </c>
    </row>
    <row r="129">
      <c r="A129" s="1">
        <v>2.0220302E7</v>
      </c>
      <c r="B129" s="1">
        <v>2200.0</v>
      </c>
      <c r="C129" s="1">
        <v>8.0</v>
      </c>
      <c r="D129" s="23" t="s">
        <v>163</v>
      </c>
      <c r="E129" s="23" t="s">
        <v>87</v>
      </c>
    </row>
    <row r="130">
      <c r="A130" s="1">
        <v>2.0220302E7</v>
      </c>
      <c r="B130" s="1">
        <v>2200.0</v>
      </c>
      <c r="C130" s="1">
        <v>9.0</v>
      </c>
      <c r="D130" s="23" t="s">
        <v>167</v>
      </c>
      <c r="E130" s="23" t="s">
        <v>92</v>
      </c>
    </row>
    <row r="131">
      <c r="A131" s="1">
        <v>2.0220302E7</v>
      </c>
      <c r="B131" s="1">
        <v>2200.0</v>
      </c>
      <c r="C131" s="1">
        <v>10.0</v>
      </c>
      <c r="D131" s="23" t="s">
        <v>172</v>
      </c>
      <c r="E131" s="23" t="s">
        <v>99</v>
      </c>
    </row>
    <row r="132">
      <c r="A132" s="1">
        <v>2.0220302E7</v>
      </c>
      <c r="B132" s="1">
        <v>2200.0</v>
      </c>
      <c r="C132" s="1">
        <v>11.0</v>
      </c>
      <c r="D132" s="23" t="s">
        <v>178</v>
      </c>
      <c r="E132" s="23" t="s">
        <v>106</v>
      </c>
    </row>
    <row r="133">
      <c r="A133" s="1">
        <v>2.0220302E7</v>
      </c>
      <c r="B133" s="1">
        <v>2200.0</v>
      </c>
      <c r="C133" s="1">
        <v>12.0</v>
      </c>
      <c r="D133" s="23" t="s">
        <v>183</v>
      </c>
      <c r="E133" s="23" t="s">
        <v>113</v>
      </c>
    </row>
    <row r="134">
      <c r="A134" s="1">
        <v>2.0220302E7</v>
      </c>
      <c r="B134" s="1">
        <v>2200.0</v>
      </c>
      <c r="C134" s="1">
        <v>13.0</v>
      </c>
      <c r="D134" s="23" t="s">
        <v>186</v>
      </c>
      <c r="E134" s="23" t="s">
        <v>35</v>
      </c>
    </row>
    <row r="135">
      <c r="A135" s="1">
        <v>2.0220302E7</v>
      </c>
      <c r="B135" s="1">
        <v>2200.0</v>
      </c>
      <c r="C135" s="1">
        <v>14.0</v>
      </c>
      <c r="D135" s="23" t="s">
        <v>191</v>
      </c>
      <c r="E135" s="23" t="s">
        <v>40</v>
      </c>
    </row>
    <row r="136">
      <c r="A136" s="1">
        <v>2.0220302E7</v>
      </c>
      <c r="B136" s="1">
        <v>2200.0</v>
      </c>
      <c r="C136" s="1">
        <v>15.0</v>
      </c>
      <c r="D136" s="23" t="s">
        <v>46</v>
      </c>
      <c r="E136" s="23" t="s">
        <v>118</v>
      </c>
    </row>
    <row r="137">
      <c r="A137" s="1">
        <v>2.0220302E7</v>
      </c>
      <c r="B137" s="1">
        <v>2300.0</v>
      </c>
      <c r="C137" s="1">
        <v>1.0</v>
      </c>
      <c r="D137" s="23" t="s">
        <v>125</v>
      </c>
      <c r="E137" s="23" t="s">
        <v>67</v>
      </c>
    </row>
    <row r="138">
      <c r="A138" s="1">
        <v>2.0220302E7</v>
      </c>
      <c r="B138" s="1">
        <v>2300.0</v>
      </c>
      <c r="C138" s="1">
        <v>2.0</v>
      </c>
      <c r="D138" s="23" t="s">
        <v>133</v>
      </c>
      <c r="E138" s="23" t="s">
        <v>26</v>
      </c>
    </row>
    <row r="139">
      <c r="A139" s="1">
        <v>2.0220302E7</v>
      </c>
      <c r="B139" s="1">
        <v>2300.0</v>
      </c>
      <c r="C139" s="1">
        <v>3.0</v>
      </c>
      <c r="D139" s="23" t="s">
        <v>138</v>
      </c>
      <c r="E139" s="23" t="s">
        <v>51</v>
      </c>
    </row>
    <row r="140">
      <c r="A140" s="1">
        <v>2.0220302E7</v>
      </c>
      <c r="B140" s="1">
        <v>2300.0</v>
      </c>
      <c r="C140" s="1">
        <v>4.0</v>
      </c>
      <c r="D140" s="23" t="s">
        <v>143</v>
      </c>
      <c r="E140" s="23" t="s">
        <v>61</v>
      </c>
    </row>
    <row r="141">
      <c r="A141" s="1">
        <v>2.0220302E7</v>
      </c>
      <c r="B141" s="1">
        <v>2300.0</v>
      </c>
      <c r="C141" s="1">
        <v>5.0</v>
      </c>
      <c r="D141" s="23" t="s">
        <v>148</v>
      </c>
      <c r="E141" s="23" t="s">
        <v>74</v>
      </c>
    </row>
    <row r="142">
      <c r="A142" s="1">
        <v>2.0220302E7</v>
      </c>
      <c r="B142" s="1">
        <v>2300.0</v>
      </c>
      <c r="C142" s="1">
        <v>6.0</v>
      </c>
      <c r="D142" s="23" t="s">
        <v>153</v>
      </c>
      <c r="E142" s="23" t="s">
        <v>2324</v>
      </c>
    </row>
    <row r="143">
      <c r="A143" s="1">
        <v>2.0220302E7</v>
      </c>
      <c r="B143" s="1">
        <v>2300.0</v>
      </c>
      <c r="C143" s="1">
        <v>7.0</v>
      </c>
      <c r="D143" s="23" t="s">
        <v>158</v>
      </c>
      <c r="E143" s="23" t="s">
        <v>83</v>
      </c>
    </row>
    <row r="144">
      <c r="A144" s="1">
        <v>2.0220302E7</v>
      </c>
      <c r="B144" s="1">
        <v>2300.0</v>
      </c>
      <c r="C144" s="1">
        <v>8.0</v>
      </c>
      <c r="D144" s="23" t="s">
        <v>163</v>
      </c>
      <c r="E144" s="23" t="s">
        <v>87</v>
      </c>
    </row>
    <row r="145">
      <c r="A145" s="1">
        <v>2.0220302E7</v>
      </c>
      <c r="B145" s="1">
        <v>2300.0</v>
      </c>
      <c r="C145" s="1">
        <v>9.0</v>
      </c>
      <c r="D145" s="23" t="s">
        <v>167</v>
      </c>
      <c r="E145" s="23" t="s">
        <v>92</v>
      </c>
    </row>
    <row r="146">
      <c r="A146" s="1">
        <v>2.0220302E7</v>
      </c>
      <c r="B146" s="1">
        <v>2300.0</v>
      </c>
      <c r="C146" s="1">
        <v>10.0</v>
      </c>
      <c r="D146" s="23" t="s">
        <v>172</v>
      </c>
      <c r="E146" s="23" t="s">
        <v>99</v>
      </c>
    </row>
    <row r="147">
      <c r="A147" s="1">
        <v>2.0220302E7</v>
      </c>
      <c r="B147" s="1">
        <v>2300.0</v>
      </c>
      <c r="C147" s="1">
        <v>11.0</v>
      </c>
      <c r="D147" s="23" t="s">
        <v>178</v>
      </c>
      <c r="E147" s="23" t="s">
        <v>106</v>
      </c>
    </row>
    <row r="148">
      <c r="A148" s="1">
        <v>2.0220302E7</v>
      </c>
      <c r="B148" s="1">
        <v>2300.0</v>
      </c>
      <c r="C148" s="1">
        <v>12.0</v>
      </c>
      <c r="D148" s="23" t="s">
        <v>183</v>
      </c>
      <c r="E148" s="23" t="s">
        <v>113</v>
      </c>
    </row>
    <row r="149">
      <c r="A149" s="1">
        <v>2.0220302E7</v>
      </c>
      <c r="B149" s="1">
        <v>2300.0</v>
      </c>
      <c r="C149" s="1">
        <v>13.0</v>
      </c>
      <c r="D149" s="23" t="s">
        <v>186</v>
      </c>
      <c r="E149" s="23" t="s">
        <v>35</v>
      </c>
    </row>
    <row r="150">
      <c r="A150" s="1">
        <v>2.0220302E7</v>
      </c>
      <c r="B150" s="1">
        <v>2300.0</v>
      </c>
      <c r="C150" s="1">
        <v>14.0</v>
      </c>
      <c r="D150" s="23" t="s">
        <v>191</v>
      </c>
      <c r="E150" s="23" t="s">
        <v>40</v>
      </c>
    </row>
    <row r="151">
      <c r="A151" s="1">
        <v>2.0220302E7</v>
      </c>
      <c r="B151" s="1">
        <v>2300.0</v>
      </c>
      <c r="C151" s="1">
        <v>15.0</v>
      </c>
      <c r="D151" s="23" t="s">
        <v>46</v>
      </c>
      <c r="E151" s="23" t="s">
        <v>118</v>
      </c>
    </row>
    <row r="152">
      <c r="A152" s="1">
        <v>2.0220303E7</v>
      </c>
      <c r="B152" s="1">
        <v>2000.0</v>
      </c>
      <c r="C152" s="1">
        <v>1.0</v>
      </c>
      <c r="D152" s="23" t="s">
        <v>125</v>
      </c>
      <c r="E152" s="23" t="s">
        <v>67</v>
      </c>
    </row>
    <row r="153">
      <c r="A153" s="1">
        <v>2.0220303E7</v>
      </c>
      <c r="B153" s="1">
        <v>2000.0</v>
      </c>
      <c r="C153" s="1">
        <v>2.0</v>
      </c>
      <c r="D153" s="23" t="s">
        <v>133</v>
      </c>
      <c r="E153" s="23" t="s">
        <v>26</v>
      </c>
    </row>
    <row r="154">
      <c r="A154" s="1">
        <v>2.0220303E7</v>
      </c>
      <c r="B154" s="1">
        <v>2000.0</v>
      </c>
      <c r="C154" s="1">
        <v>3.0</v>
      </c>
      <c r="D154" s="23" t="s">
        <v>138</v>
      </c>
      <c r="E154" s="23" t="s">
        <v>51</v>
      </c>
    </row>
    <row r="155">
      <c r="A155" s="1">
        <v>2.0220303E7</v>
      </c>
      <c r="B155" s="1">
        <v>2000.0</v>
      </c>
      <c r="C155" s="1">
        <v>4.0</v>
      </c>
      <c r="D155" s="23" t="s">
        <v>143</v>
      </c>
      <c r="E155" s="23" t="s">
        <v>61</v>
      </c>
    </row>
    <row r="156">
      <c r="A156" s="1">
        <v>2.0220303E7</v>
      </c>
      <c r="B156" s="1">
        <v>2000.0</v>
      </c>
      <c r="C156" s="1">
        <v>5.0</v>
      </c>
      <c r="D156" s="23" t="s">
        <v>148</v>
      </c>
      <c r="E156" s="23" t="s">
        <v>74</v>
      </c>
    </row>
    <row r="157">
      <c r="A157" s="1">
        <v>2.0220303E7</v>
      </c>
      <c r="B157" s="1">
        <v>2000.0</v>
      </c>
      <c r="C157" s="1">
        <v>6.0</v>
      </c>
      <c r="D157" s="23" t="s">
        <v>153</v>
      </c>
      <c r="E157" s="23" t="s">
        <v>2324</v>
      </c>
    </row>
    <row r="158">
      <c r="A158" s="1">
        <v>2.0220303E7</v>
      </c>
      <c r="B158" s="1">
        <v>2000.0</v>
      </c>
      <c r="C158" s="1">
        <v>7.0</v>
      </c>
      <c r="D158" s="23" t="s">
        <v>158</v>
      </c>
      <c r="E158" s="23" t="s">
        <v>83</v>
      </c>
    </row>
    <row r="159">
      <c r="A159" s="1">
        <v>2.0220303E7</v>
      </c>
      <c r="B159" s="1">
        <v>2000.0</v>
      </c>
      <c r="C159" s="1">
        <v>8.0</v>
      </c>
      <c r="D159" s="23" t="s">
        <v>163</v>
      </c>
      <c r="E159" s="23" t="s">
        <v>87</v>
      </c>
    </row>
    <row r="160">
      <c r="A160" s="1">
        <v>2.0220303E7</v>
      </c>
      <c r="B160" s="1">
        <v>2000.0</v>
      </c>
      <c r="C160" s="1">
        <v>9.0</v>
      </c>
      <c r="D160" s="23" t="s">
        <v>167</v>
      </c>
      <c r="E160" s="23" t="s">
        <v>92</v>
      </c>
    </row>
    <row r="161">
      <c r="A161" s="1">
        <v>2.0220303E7</v>
      </c>
      <c r="B161" s="1">
        <v>2000.0</v>
      </c>
      <c r="C161" s="1">
        <v>10.0</v>
      </c>
      <c r="D161" s="23" t="s">
        <v>172</v>
      </c>
      <c r="E161" s="23" t="s">
        <v>99</v>
      </c>
    </row>
    <row r="162">
      <c r="A162" s="1">
        <v>2.0220303E7</v>
      </c>
      <c r="B162" s="1">
        <v>2000.0</v>
      </c>
      <c r="C162" s="1">
        <v>11.0</v>
      </c>
      <c r="D162" s="23" t="s">
        <v>178</v>
      </c>
      <c r="E162" s="23" t="s">
        <v>106</v>
      </c>
    </row>
    <row r="163">
      <c r="A163" s="1">
        <v>2.0220303E7</v>
      </c>
      <c r="B163" s="1">
        <v>2000.0</v>
      </c>
      <c r="C163" s="1">
        <v>12.0</v>
      </c>
      <c r="D163" s="23" t="s">
        <v>183</v>
      </c>
      <c r="E163" s="23" t="s">
        <v>113</v>
      </c>
    </row>
    <row r="164">
      <c r="A164" s="1">
        <v>2.0220303E7</v>
      </c>
      <c r="B164" s="1">
        <v>2000.0</v>
      </c>
      <c r="C164" s="1">
        <v>13.0</v>
      </c>
      <c r="D164" s="23" t="s">
        <v>186</v>
      </c>
      <c r="E164" s="23" t="s">
        <v>35</v>
      </c>
    </row>
    <row r="165">
      <c r="A165" s="1">
        <v>2.0220303E7</v>
      </c>
      <c r="B165" s="1">
        <v>2000.0</v>
      </c>
      <c r="C165" s="1">
        <v>14.0</v>
      </c>
      <c r="D165" s="23" t="s">
        <v>191</v>
      </c>
      <c r="E165" s="23" t="s">
        <v>40</v>
      </c>
    </row>
    <row r="166">
      <c r="A166" s="1">
        <v>2.0220303E7</v>
      </c>
      <c r="B166" s="1">
        <v>2000.0</v>
      </c>
      <c r="C166" s="1">
        <v>15.0</v>
      </c>
      <c r="D166" s="23" t="s">
        <v>46</v>
      </c>
      <c r="E166" s="23" t="s">
        <v>118</v>
      </c>
    </row>
    <row r="167">
      <c r="A167" s="1">
        <v>2.0220303E7</v>
      </c>
      <c r="B167" s="1">
        <v>2100.0</v>
      </c>
      <c r="C167" s="1">
        <v>1.0</v>
      </c>
    </row>
    <row r="168">
      <c r="A168" s="1">
        <v>2.0220303E7</v>
      </c>
      <c r="B168" s="1">
        <v>2100.0</v>
      </c>
      <c r="C168" s="1">
        <v>2.0</v>
      </c>
      <c r="D168" s="1" t="s">
        <v>26</v>
      </c>
    </row>
    <row r="169">
      <c r="A169" s="1">
        <v>2.0220303E7</v>
      </c>
      <c r="B169" s="1">
        <v>2100.0</v>
      </c>
      <c r="C169" s="1">
        <v>3.0</v>
      </c>
    </row>
    <row r="170">
      <c r="A170" s="1">
        <v>2.0220303E7</v>
      </c>
      <c r="B170" s="1">
        <v>2100.0</v>
      </c>
      <c r="C170" s="1">
        <v>4.0</v>
      </c>
    </row>
    <row r="171">
      <c r="A171" s="1">
        <v>2.0220303E7</v>
      </c>
      <c r="B171" s="1">
        <v>2100.0</v>
      </c>
      <c r="C171" s="1">
        <v>5.0</v>
      </c>
    </row>
    <row r="172">
      <c r="A172" s="1">
        <v>2.0220303E7</v>
      </c>
      <c r="B172" s="1">
        <v>2100.0</v>
      </c>
      <c r="C172" s="1">
        <v>6.0</v>
      </c>
    </row>
    <row r="173">
      <c r="A173" s="1">
        <v>2.0220303E7</v>
      </c>
      <c r="B173" s="1">
        <v>2100.0</v>
      </c>
      <c r="C173" s="1">
        <v>7.0</v>
      </c>
    </row>
    <row r="174">
      <c r="A174" s="1">
        <v>2.0220303E7</v>
      </c>
      <c r="B174" s="1">
        <v>2100.0</v>
      </c>
      <c r="C174" s="1">
        <v>8.0</v>
      </c>
    </row>
    <row r="175">
      <c r="A175" s="1">
        <v>2.0220303E7</v>
      </c>
      <c r="B175" s="1">
        <v>2100.0</v>
      </c>
      <c r="C175" s="1">
        <v>9.0</v>
      </c>
    </row>
    <row r="176">
      <c r="A176" s="1">
        <v>2.0220303E7</v>
      </c>
      <c r="B176" s="1">
        <v>2100.0</v>
      </c>
      <c r="C176" s="1">
        <v>10.0</v>
      </c>
    </row>
    <row r="177">
      <c r="A177" s="1">
        <v>2.0220303E7</v>
      </c>
      <c r="B177" s="1">
        <v>2100.0</v>
      </c>
      <c r="C177" s="1">
        <v>11.0</v>
      </c>
    </row>
    <row r="178">
      <c r="A178" s="1">
        <v>2.0220303E7</v>
      </c>
      <c r="B178" s="1">
        <v>2100.0</v>
      </c>
      <c r="C178" s="1">
        <v>12.0</v>
      </c>
      <c r="D178" s="1" t="s">
        <v>113</v>
      </c>
    </row>
    <row r="179">
      <c r="A179" s="1">
        <v>2.0220303E7</v>
      </c>
      <c r="B179" s="1">
        <v>2100.0</v>
      </c>
      <c r="C179" s="1">
        <v>13.0</v>
      </c>
    </row>
    <row r="180">
      <c r="A180" s="1">
        <v>2.0220303E7</v>
      </c>
      <c r="B180" s="1">
        <v>2100.0</v>
      </c>
      <c r="C180" s="1">
        <v>14.0</v>
      </c>
    </row>
    <row r="181">
      <c r="A181" s="1">
        <v>2.0220303E7</v>
      </c>
      <c r="B181" s="1">
        <v>2100.0</v>
      </c>
      <c r="C181" s="1">
        <v>15.0</v>
      </c>
    </row>
    <row r="182">
      <c r="A182" s="1">
        <v>2.0220303E7</v>
      </c>
      <c r="B182" s="1">
        <v>2200.0</v>
      </c>
      <c r="C182" s="1">
        <v>1.0</v>
      </c>
    </row>
    <row r="183">
      <c r="A183" s="1">
        <v>2.0220303E7</v>
      </c>
      <c r="B183" s="1">
        <v>2200.0</v>
      </c>
      <c r="C183" s="1">
        <v>2.0</v>
      </c>
      <c r="D183" s="1" t="s">
        <v>26</v>
      </c>
    </row>
    <row r="184">
      <c r="A184" s="1">
        <v>2.0220303E7</v>
      </c>
      <c r="B184" s="1">
        <v>2200.0</v>
      </c>
      <c r="C184" s="1">
        <v>3.0</v>
      </c>
    </row>
    <row r="185">
      <c r="A185" s="1">
        <v>2.0220303E7</v>
      </c>
      <c r="B185" s="1">
        <v>2200.0</v>
      </c>
      <c r="C185" s="1">
        <v>4.0</v>
      </c>
    </row>
    <row r="186">
      <c r="A186" s="1">
        <v>2.0220303E7</v>
      </c>
      <c r="B186" s="1">
        <v>2200.0</v>
      </c>
      <c r="C186" s="1">
        <v>5.0</v>
      </c>
    </row>
    <row r="187">
      <c r="A187" s="1">
        <v>2.0220303E7</v>
      </c>
      <c r="B187" s="1">
        <v>2200.0</v>
      </c>
      <c r="C187" s="1">
        <v>6.0</v>
      </c>
    </row>
    <row r="188">
      <c r="A188" s="1">
        <v>2.0220303E7</v>
      </c>
      <c r="B188" s="1">
        <v>2200.0</v>
      </c>
      <c r="C188" s="1">
        <v>7.0</v>
      </c>
    </row>
    <row r="189">
      <c r="A189" s="1">
        <v>2.0220303E7</v>
      </c>
      <c r="B189" s="1">
        <v>2200.0</v>
      </c>
      <c r="C189" s="1">
        <v>8.0</v>
      </c>
    </row>
    <row r="190">
      <c r="A190" s="1">
        <v>2.0220303E7</v>
      </c>
      <c r="B190" s="1">
        <v>2200.0</v>
      </c>
      <c r="C190" s="1">
        <v>9.0</v>
      </c>
    </row>
    <row r="191">
      <c r="A191" s="1">
        <v>2.0220303E7</v>
      </c>
      <c r="B191" s="1">
        <v>2200.0</v>
      </c>
      <c r="C191" s="1">
        <v>10.0</v>
      </c>
    </row>
    <row r="192">
      <c r="A192" s="1">
        <v>2.0220303E7</v>
      </c>
      <c r="B192" s="1">
        <v>2200.0</v>
      </c>
      <c r="C192" s="1">
        <v>11.0</v>
      </c>
    </row>
    <row r="193">
      <c r="A193" s="1">
        <v>2.0220303E7</v>
      </c>
      <c r="B193" s="1">
        <v>2200.0</v>
      </c>
      <c r="C193" s="1">
        <v>12.0</v>
      </c>
      <c r="D193" s="1" t="s">
        <v>113</v>
      </c>
    </row>
    <row r="194">
      <c r="A194" s="1">
        <v>2.0220303E7</v>
      </c>
      <c r="B194" s="1">
        <v>2200.0</v>
      </c>
      <c r="C194" s="1">
        <v>13.0</v>
      </c>
    </row>
    <row r="195">
      <c r="A195" s="1">
        <v>2.0220303E7</v>
      </c>
      <c r="B195" s="1">
        <v>2200.0</v>
      </c>
      <c r="C195" s="1">
        <v>14.0</v>
      </c>
    </row>
    <row r="196">
      <c r="A196" s="1">
        <v>2.0220303E7</v>
      </c>
      <c r="B196" s="1">
        <v>2200.0</v>
      </c>
      <c r="C196" s="1">
        <v>15.0</v>
      </c>
    </row>
    <row r="197">
      <c r="A197" s="1">
        <v>2.0220303E7</v>
      </c>
      <c r="B197" s="1">
        <v>2300.0</v>
      </c>
      <c r="C197" s="1">
        <v>1.0</v>
      </c>
    </row>
    <row r="198">
      <c r="A198" s="1">
        <v>2.0220303E7</v>
      </c>
      <c r="B198" s="1">
        <v>2300.0</v>
      </c>
      <c r="C198" s="1">
        <v>2.0</v>
      </c>
      <c r="D198" s="1" t="s">
        <v>26</v>
      </c>
    </row>
    <row r="199">
      <c r="A199" s="1">
        <v>2.0220303E7</v>
      </c>
      <c r="B199" s="1">
        <v>2300.0</v>
      </c>
      <c r="C199" s="1">
        <v>3.0</v>
      </c>
    </row>
    <row r="200">
      <c r="A200" s="1">
        <v>2.0220303E7</v>
      </c>
      <c r="B200" s="1">
        <v>2300.0</v>
      </c>
      <c r="C200" s="1">
        <v>4.0</v>
      </c>
    </row>
    <row r="201">
      <c r="A201" s="1">
        <v>2.0220303E7</v>
      </c>
      <c r="B201" s="1">
        <v>2300.0</v>
      </c>
      <c r="C201" s="1">
        <v>5.0</v>
      </c>
    </row>
    <row r="202">
      <c r="A202" s="1">
        <v>2.0220303E7</v>
      </c>
      <c r="B202" s="1">
        <v>2300.0</v>
      </c>
      <c r="C202" s="1">
        <v>6.0</v>
      </c>
    </row>
    <row r="203">
      <c r="A203" s="1">
        <v>2.0220303E7</v>
      </c>
      <c r="B203" s="1">
        <v>2300.0</v>
      </c>
      <c r="C203" s="1">
        <v>7.0</v>
      </c>
    </row>
    <row r="204">
      <c r="A204" s="1">
        <v>2.0220303E7</v>
      </c>
      <c r="B204" s="1">
        <v>2300.0</v>
      </c>
      <c r="C204" s="1">
        <v>8.0</v>
      </c>
    </row>
    <row r="205">
      <c r="A205" s="1">
        <v>2.0220303E7</v>
      </c>
      <c r="B205" s="1">
        <v>2300.0</v>
      </c>
      <c r="C205" s="1">
        <v>9.0</v>
      </c>
    </row>
    <row r="206">
      <c r="A206" s="1">
        <v>2.0220303E7</v>
      </c>
      <c r="B206" s="1">
        <v>2300.0</v>
      </c>
      <c r="C206" s="1">
        <v>10.0</v>
      </c>
    </row>
    <row r="207">
      <c r="A207" s="1">
        <v>2.0220303E7</v>
      </c>
      <c r="B207" s="1">
        <v>2300.0</v>
      </c>
      <c r="C207" s="1">
        <v>11.0</v>
      </c>
    </row>
    <row r="208">
      <c r="A208" s="1">
        <v>2.0220303E7</v>
      </c>
      <c r="B208" s="1">
        <v>2300.0</v>
      </c>
      <c r="C208" s="1">
        <v>12.0</v>
      </c>
      <c r="D208" s="1" t="s">
        <v>113</v>
      </c>
    </row>
    <row r="209">
      <c r="A209" s="1">
        <v>2.0220303E7</v>
      </c>
      <c r="B209" s="1">
        <v>2300.0</v>
      </c>
      <c r="C209" s="1">
        <v>13.0</v>
      </c>
    </row>
    <row r="210">
      <c r="A210" s="1">
        <v>2.0220303E7</v>
      </c>
      <c r="B210" s="1">
        <v>2300.0</v>
      </c>
      <c r="C210" s="1">
        <v>14.0</v>
      </c>
    </row>
    <row r="211">
      <c r="A211" s="1">
        <v>2.0220303E7</v>
      </c>
      <c r="B211" s="1">
        <v>2300.0</v>
      </c>
      <c r="C211" s="1">
        <v>15.0</v>
      </c>
    </row>
    <row r="212">
      <c r="A212" s="1">
        <v>2.0220314E7</v>
      </c>
      <c r="B212" s="1">
        <v>2000.0</v>
      </c>
      <c r="C212" s="1">
        <v>1.0</v>
      </c>
      <c r="D212" s="1" t="s">
        <v>203</v>
      </c>
    </row>
    <row r="213">
      <c r="A213" s="1">
        <v>2.0220314E7</v>
      </c>
      <c r="B213" s="1">
        <v>2000.0</v>
      </c>
      <c r="C213" s="1">
        <v>2.0</v>
      </c>
      <c r="D213" s="1" t="s">
        <v>208</v>
      </c>
    </row>
    <row r="214">
      <c r="A214" s="1">
        <v>2.0220314E7</v>
      </c>
      <c r="B214" s="1">
        <v>2000.0</v>
      </c>
      <c r="C214" s="1">
        <v>3.0</v>
      </c>
      <c r="D214" s="1" t="s">
        <v>213</v>
      </c>
    </row>
    <row r="215">
      <c r="A215" s="1">
        <v>2.0220314E7</v>
      </c>
      <c r="B215" s="1">
        <v>2000.0</v>
      </c>
      <c r="C215" s="1">
        <v>4.0</v>
      </c>
      <c r="D215" s="1" t="s">
        <v>219</v>
      </c>
    </row>
    <row r="216">
      <c r="A216" s="1">
        <v>2.0220314E7</v>
      </c>
      <c r="B216" s="1">
        <v>2000.0</v>
      </c>
      <c r="C216" s="1">
        <v>5.0</v>
      </c>
      <c r="D216" s="1" t="s">
        <v>225</v>
      </c>
    </row>
    <row r="217">
      <c r="A217" s="1">
        <v>2.0220314E7</v>
      </c>
      <c r="B217" s="1">
        <v>2000.0</v>
      </c>
      <c r="C217" s="1">
        <v>6.0</v>
      </c>
      <c r="D217" s="1" t="s">
        <v>232</v>
      </c>
    </row>
    <row r="218">
      <c r="A218" s="1">
        <v>2.0220314E7</v>
      </c>
      <c r="B218" s="1">
        <v>2000.0</v>
      </c>
      <c r="C218" s="1">
        <v>7.0</v>
      </c>
      <c r="D218" s="1" t="s">
        <v>242</v>
      </c>
    </row>
    <row r="219">
      <c r="A219" s="1">
        <v>2.0220314E7</v>
      </c>
      <c r="B219" s="1">
        <v>2000.0</v>
      </c>
      <c r="C219" s="1">
        <v>8.0</v>
      </c>
      <c r="D219" s="1" t="s">
        <v>247</v>
      </c>
    </row>
    <row r="220">
      <c r="A220" s="1">
        <v>2.0220314E7</v>
      </c>
      <c r="B220" s="1">
        <v>2000.0</v>
      </c>
      <c r="C220" s="1">
        <v>9.0</v>
      </c>
      <c r="D220" s="1" t="s">
        <v>252</v>
      </c>
    </row>
    <row r="221">
      <c r="A221" s="1">
        <v>2.0220314E7</v>
      </c>
      <c r="B221" s="1">
        <v>2000.0</v>
      </c>
      <c r="C221" s="1">
        <v>10.0</v>
      </c>
      <c r="D221" s="1" t="s">
        <v>257</v>
      </c>
    </row>
    <row r="222">
      <c r="A222" s="1">
        <v>2.0220314E7</v>
      </c>
      <c r="B222" s="1">
        <v>2000.0</v>
      </c>
      <c r="C222" s="1">
        <v>11.0</v>
      </c>
      <c r="D222" s="1" t="s">
        <v>264</v>
      </c>
    </row>
    <row r="223">
      <c r="A223" s="1">
        <v>2.0220314E7</v>
      </c>
      <c r="B223" s="1">
        <v>2000.0</v>
      </c>
      <c r="C223" s="1">
        <v>12.0</v>
      </c>
      <c r="D223" s="1" t="s">
        <v>271</v>
      </c>
    </row>
    <row r="224">
      <c r="A224" s="1">
        <v>2.0220314E7</v>
      </c>
      <c r="B224" s="1">
        <v>2000.0</v>
      </c>
      <c r="C224" s="1">
        <v>13.0</v>
      </c>
      <c r="D224" s="1" t="s">
        <v>276</v>
      </c>
    </row>
    <row r="225">
      <c r="A225" s="1">
        <v>2.0220314E7</v>
      </c>
      <c r="B225" s="1">
        <v>2000.0</v>
      </c>
      <c r="C225" s="1">
        <v>14.0</v>
      </c>
      <c r="D225" s="1" t="s">
        <v>236</v>
      </c>
    </row>
    <row r="226">
      <c r="A226" s="1">
        <v>2.0220314E7</v>
      </c>
      <c r="B226" s="1">
        <v>2000.0</v>
      </c>
      <c r="C226" s="1">
        <v>15.0</v>
      </c>
      <c r="D226" s="1" t="s">
        <v>197</v>
      </c>
    </row>
    <row r="227">
      <c r="A227" s="1">
        <v>2.0220314E7</v>
      </c>
      <c r="B227" s="1">
        <v>2100.0</v>
      </c>
      <c r="C227" s="1">
        <v>1.0</v>
      </c>
      <c r="D227" s="1" t="s">
        <v>203</v>
      </c>
    </row>
    <row r="228">
      <c r="A228" s="1">
        <v>2.0220314E7</v>
      </c>
      <c r="B228" s="1">
        <v>2100.0</v>
      </c>
      <c r="C228" s="1">
        <v>2.0</v>
      </c>
      <c r="D228" s="1" t="s">
        <v>208</v>
      </c>
    </row>
    <row r="229">
      <c r="A229" s="1">
        <v>2.0220314E7</v>
      </c>
      <c r="B229" s="1">
        <v>2100.0</v>
      </c>
      <c r="C229" s="1">
        <v>3.0</v>
      </c>
      <c r="D229" s="1" t="s">
        <v>213</v>
      </c>
    </row>
    <row r="230">
      <c r="A230" s="1">
        <v>2.0220314E7</v>
      </c>
      <c r="B230" s="1">
        <v>2100.0</v>
      </c>
      <c r="C230" s="1">
        <v>4.0</v>
      </c>
      <c r="D230" s="1" t="s">
        <v>219</v>
      </c>
    </row>
    <row r="231">
      <c r="A231" s="1">
        <v>2.0220314E7</v>
      </c>
      <c r="B231" s="1">
        <v>2100.0</v>
      </c>
      <c r="C231" s="1">
        <v>5.0</v>
      </c>
      <c r="D231" s="1" t="s">
        <v>225</v>
      </c>
    </row>
    <row r="232">
      <c r="A232" s="1">
        <v>2.0220314E7</v>
      </c>
      <c r="B232" s="1">
        <v>2100.0</v>
      </c>
      <c r="C232" s="1">
        <v>6.0</v>
      </c>
      <c r="D232" s="1" t="s">
        <v>232</v>
      </c>
    </row>
    <row r="233">
      <c r="A233" s="1">
        <v>2.0220314E7</v>
      </c>
      <c r="B233" s="1">
        <v>2100.0</v>
      </c>
      <c r="C233" s="1">
        <v>7.0</v>
      </c>
      <c r="D233" s="1" t="s">
        <v>242</v>
      </c>
    </row>
    <row r="234">
      <c r="A234" s="1">
        <v>2.0220314E7</v>
      </c>
      <c r="B234" s="1">
        <v>2100.0</v>
      </c>
      <c r="C234" s="1">
        <v>8.0</v>
      </c>
      <c r="D234" s="1" t="s">
        <v>247</v>
      </c>
    </row>
    <row r="235">
      <c r="A235" s="1">
        <v>2.0220314E7</v>
      </c>
      <c r="B235" s="1">
        <v>2100.0</v>
      </c>
      <c r="C235" s="1">
        <v>9.0</v>
      </c>
      <c r="D235" s="1" t="s">
        <v>252</v>
      </c>
    </row>
    <row r="236">
      <c r="A236" s="1">
        <v>2.0220314E7</v>
      </c>
      <c r="B236" s="1">
        <v>2100.0</v>
      </c>
      <c r="C236" s="1">
        <v>10.0</v>
      </c>
      <c r="D236" s="1" t="s">
        <v>257</v>
      </c>
    </row>
    <row r="237">
      <c r="A237" s="1">
        <v>2.0220314E7</v>
      </c>
      <c r="B237" s="1">
        <v>2100.0</v>
      </c>
      <c r="C237" s="1">
        <v>11.0</v>
      </c>
      <c r="D237" s="1" t="s">
        <v>264</v>
      </c>
    </row>
    <row r="238">
      <c r="A238" s="1">
        <v>2.0220314E7</v>
      </c>
      <c r="B238" s="1">
        <v>2100.0</v>
      </c>
      <c r="C238" s="1">
        <v>12.0</v>
      </c>
      <c r="D238" s="1" t="s">
        <v>271</v>
      </c>
    </row>
    <row r="239">
      <c r="A239" s="1">
        <v>2.0220314E7</v>
      </c>
      <c r="B239" s="1">
        <v>2100.0</v>
      </c>
      <c r="C239" s="1">
        <v>13.0</v>
      </c>
      <c r="D239" s="1" t="s">
        <v>276</v>
      </c>
    </row>
    <row r="240">
      <c r="A240" s="1">
        <v>2.0220314E7</v>
      </c>
      <c r="B240" s="1">
        <v>2100.0</v>
      </c>
      <c r="C240" s="1">
        <v>14.0</v>
      </c>
      <c r="D240" s="1" t="s">
        <v>236</v>
      </c>
    </row>
    <row r="241">
      <c r="A241" s="1">
        <v>2.0220314E7</v>
      </c>
      <c r="B241" s="1">
        <v>2100.0</v>
      </c>
      <c r="C241" s="1">
        <v>15.0</v>
      </c>
      <c r="D241" s="1" t="s">
        <v>197</v>
      </c>
    </row>
    <row r="242">
      <c r="A242" s="1">
        <v>2.0220314E7</v>
      </c>
      <c r="B242" s="1">
        <v>2200.0</v>
      </c>
      <c r="C242" s="1">
        <v>1.0</v>
      </c>
      <c r="D242" s="1" t="s">
        <v>203</v>
      </c>
    </row>
    <row r="243">
      <c r="A243" s="1">
        <v>2.0220314E7</v>
      </c>
      <c r="B243" s="1">
        <v>2200.0</v>
      </c>
      <c r="C243" s="1">
        <v>2.0</v>
      </c>
      <c r="D243" s="1" t="s">
        <v>208</v>
      </c>
    </row>
    <row r="244">
      <c r="A244" s="1">
        <v>2.0220314E7</v>
      </c>
      <c r="B244" s="1">
        <v>2200.0</v>
      </c>
      <c r="C244" s="1">
        <v>3.0</v>
      </c>
      <c r="D244" s="1" t="s">
        <v>213</v>
      </c>
    </row>
    <row r="245">
      <c r="A245" s="1">
        <v>2.0220314E7</v>
      </c>
      <c r="B245" s="1">
        <v>2200.0</v>
      </c>
      <c r="C245" s="1">
        <v>4.0</v>
      </c>
      <c r="D245" s="1" t="s">
        <v>219</v>
      </c>
    </row>
    <row r="246">
      <c r="A246" s="1">
        <v>2.0220314E7</v>
      </c>
      <c r="B246" s="1">
        <v>2200.0</v>
      </c>
      <c r="C246" s="1">
        <v>5.0</v>
      </c>
      <c r="D246" s="1" t="s">
        <v>225</v>
      </c>
    </row>
    <row r="247">
      <c r="A247" s="1">
        <v>2.0220314E7</v>
      </c>
      <c r="B247" s="1">
        <v>2200.0</v>
      </c>
      <c r="C247" s="1">
        <v>6.0</v>
      </c>
      <c r="D247" s="1" t="s">
        <v>232</v>
      </c>
    </row>
    <row r="248">
      <c r="A248" s="1">
        <v>2.0220314E7</v>
      </c>
      <c r="B248" s="1">
        <v>2200.0</v>
      </c>
      <c r="C248" s="1">
        <v>7.0</v>
      </c>
      <c r="D248" s="1" t="s">
        <v>242</v>
      </c>
    </row>
    <row r="249">
      <c r="A249" s="1">
        <v>2.0220314E7</v>
      </c>
      <c r="B249" s="1">
        <v>2200.0</v>
      </c>
      <c r="C249" s="1">
        <v>8.0</v>
      </c>
      <c r="D249" s="1" t="s">
        <v>247</v>
      </c>
    </row>
    <row r="250">
      <c r="A250" s="1">
        <v>2.0220314E7</v>
      </c>
      <c r="B250" s="1">
        <v>2200.0</v>
      </c>
      <c r="C250" s="1">
        <v>9.0</v>
      </c>
      <c r="D250" s="1" t="s">
        <v>252</v>
      </c>
    </row>
    <row r="251">
      <c r="A251" s="1">
        <v>2.0220314E7</v>
      </c>
      <c r="B251" s="1">
        <v>2200.0</v>
      </c>
      <c r="C251" s="1">
        <v>10.0</v>
      </c>
      <c r="D251" s="1" t="s">
        <v>257</v>
      </c>
    </row>
    <row r="252">
      <c r="A252" s="1">
        <v>2.0220314E7</v>
      </c>
      <c r="B252" s="1">
        <v>2200.0</v>
      </c>
      <c r="C252" s="1">
        <v>11.0</v>
      </c>
      <c r="D252" s="1" t="s">
        <v>264</v>
      </c>
    </row>
    <row r="253">
      <c r="A253" s="1">
        <v>2.0220314E7</v>
      </c>
      <c r="B253" s="1">
        <v>2200.0</v>
      </c>
      <c r="C253" s="1">
        <v>12.0</v>
      </c>
      <c r="D253" s="1" t="s">
        <v>271</v>
      </c>
    </row>
    <row r="254">
      <c r="A254" s="1">
        <v>2.0220314E7</v>
      </c>
      <c r="B254" s="1">
        <v>2200.0</v>
      </c>
      <c r="C254" s="1">
        <v>13.0</v>
      </c>
      <c r="D254" s="1" t="s">
        <v>276</v>
      </c>
    </row>
    <row r="255">
      <c r="A255" s="1">
        <v>2.0220314E7</v>
      </c>
      <c r="B255" s="1">
        <v>2200.0</v>
      </c>
      <c r="C255" s="1">
        <v>14.0</v>
      </c>
      <c r="D255" s="1" t="s">
        <v>236</v>
      </c>
    </row>
    <row r="256">
      <c r="A256" s="1">
        <v>2.0220314E7</v>
      </c>
      <c r="B256" s="1">
        <v>2200.0</v>
      </c>
      <c r="C256" s="1">
        <v>15.0</v>
      </c>
      <c r="D256" s="1" t="s">
        <v>197</v>
      </c>
    </row>
    <row r="257">
      <c r="A257" s="1">
        <v>2.0220314E7</v>
      </c>
      <c r="B257" s="1">
        <v>2300.0</v>
      </c>
      <c r="C257" s="1">
        <v>1.0</v>
      </c>
      <c r="D257" s="1" t="s">
        <v>203</v>
      </c>
    </row>
    <row r="258">
      <c r="A258" s="1">
        <v>2.0220314E7</v>
      </c>
      <c r="B258" s="1">
        <v>2300.0</v>
      </c>
      <c r="C258" s="1">
        <v>2.0</v>
      </c>
      <c r="D258" s="1" t="s">
        <v>208</v>
      </c>
    </row>
    <row r="259">
      <c r="A259" s="1">
        <v>2.0220314E7</v>
      </c>
      <c r="B259" s="1">
        <v>2300.0</v>
      </c>
      <c r="C259" s="1">
        <v>3.0</v>
      </c>
      <c r="D259" s="1" t="s">
        <v>213</v>
      </c>
    </row>
    <row r="260">
      <c r="A260" s="1">
        <v>2.0220314E7</v>
      </c>
      <c r="B260" s="1">
        <v>2300.0</v>
      </c>
      <c r="C260" s="1">
        <v>4.0</v>
      </c>
      <c r="D260" s="1" t="s">
        <v>219</v>
      </c>
    </row>
    <row r="261">
      <c r="A261" s="1">
        <v>2.0220314E7</v>
      </c>
      <c r="B261" s="1">
        <v>2300.0</v>
      </c>
      <c r="C261" s="1">
        <v>5.0</v>
      </c>
      <c r="D261" s="1" t="s">
        <v>225</v>
      </c>
    </row>
    <row r="262">
      <c r="A262" s="1">
        <v>2.0220314E7</v>
      </c>
      <c r="B262" s="1">
        <v>2300.0</v>
      </c>
      <c r="C262" s="1">
        <v>6.0</v>
      </c>
      <c r="D262" s="1" t="s">
        <v>232</v>
      </c>
    </row>
    <row r="263">
      <c r="A263" s="1">
        <v>2.0220314E7</v>
      </c>
      <c r="B263" s="1">
        <v>2300.0</v>
      </c>
      <c r="C263" s="1">
        <v>7.0</v>
      </c>
      <c r="D263" s="1" t="s">
        <v>242</v>
      </c>
    </row>
    <row r="264">
      <c r="A264" s="1">
        <v>2.0220314E7</v>
      </c>
      <c r="B264" s="1">
        <v>2300.0</v>
      </c>
      <c r="C264" s="1">
        <v>8.0</v>
      </c>
      <c r="D264" s="1" t="s">
        <v>247</v>
      </c>
    </row>
    <row r="265">
      <c r="A265" s="1">
        <v>2.0220314E7</v>
      </c>
      <c r="B265" s="1">
        <v>2300.0</v>
      </c>
      <c r="C265" s="1">
        <v>9.0</v>
      </c>
      <c r="D265" s="1" t="s">
        <v>252</v>
      </c>
    </row>
    <row r="266">
      <c r="A266" s="1">
        <v>2.0220314E7</v>
      </c>
      <c r="B266" s="1">
        <v>2300.0</v>
      </c>
      <c r="C266" s="1">
        <v>10.0</v>
      </c>
      <c r="D266" s="1" t="s">
        <v>257</v>
      </c>
    </row>
    <row r="267">
      <c r="A267" s="1">
        <v>2.0220314E7</v>
      </c>
      <c r="B267" s="1">
        <v>2300.0</v>
      </c>
      <c r="C267" s="1">
        <v>11.0</v>
      </c>
      <c r="D267" s="1" t="s">
        <v>264</v>
      </c>
    </row>
    <row r="268">
      <c r="A268" s="1">
        <v>2.0220314E7</v>
      </c>
      <c r="B268" s="1">
        <v>2300.0</v>
      </c>
      <c r="C268" s="1">
        <v>12.0</v>
      </c>
      <c r="D268" s="1" t="s">
        <v>271</v>
      </c>
    </row>
    <row r="269">
      <c r="A269" s="1">
        <v>2.0220314E7</v>
      </c>
      <c r="B269" s="1">
        <v>2300.0</v>
      </c>
      <c r="C269" s="1">
        <v>13.0</v>
      </c>
      <c r="D269" s="1" t="s">
        <v>276</v>
      </c>
    </row>
    <row r="270">
      <c r="A270" s="1">
        <v>2.0220314E7</v>
      </c>
      <c r="B270" s="1">
        <v>2300.0</v>
      </c>
      <c r="C270" s="1">
        <v>14.0</v>
      </c>
      <c r="D270" s="1" t="s">
        <v>236</v>
      </c>
    </row>
    <row r="271">
      <c r="A271" s="1">
        <v>2.0220314E7</v>
      </c>
      <c r="B271" s="1">
        <v>2300.0</v>
      </c>
      <c r="C271" s="1">
        <v>15.0</v>
      </c>
      <c r="D271" s="1" t="s">
        <v>197</v>
      </c>
    </row>
    <row r="272">
      <c r="A272" s="1">
        <v>2.0220321E7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304</v>
      </c>
      <c r="B1" s="27" t="s">
        <v>2891</v>
      </c>
      <c r="C1" s="48"/>
      <c r="D1" s="48"/>
      <c r="E1" s="48"/>
      <c r="F1" s="48"/>
      <c r="G1" s="48"/>
      <c r="H1" s="48"/>
      <c r="I1" s="48"/>
      <c r="J1" s="48"/>
      <c r="K1" s="48"/>
      <c r="L1" s="48"/>
      <c r="M1" s="48"/>
      <c r="N1" s="48"/>
      <c r="O1" s="48"/>
      <c r="P1" s="48"/>
      <c r="Q1" s="48"/>
      <c r="R1" s="48"/>
      <c r="S1" s="48"/>
      <c r="T1" s="48"/>
      <c r="U1" s="48"/>
      <c r="V1" s="48"/>
      <c r="W1" s="48"/>
      <c r="X1" s="48"/>
      <c r="Y1" s="48"/>
      <c r="Z1" s="48"/>
    </row>
    <row r="2">
      <c r="A2" s="1">
        <v>2.0220212E7</v>
      </c>
      <c r="B2" s="1" t="s">
        <v>2892</v>
      </c>
    </row>
    <row r="3">
      <c r="A3" s="1">
        <v>2.0220214E7</v>
      </c>
      <c r="B3" s="1" t="s">
        <v>2893</v>
      </c>
    </row>
    <row r="4">
      <c r="A4" s="1">
        <v>2.0220215E7</v>
      </c>
      <c r="B4" s="1" t="s">
        <v>2894</v>
      </c>
    </row>
    <row r="5">
      <c r="A5" s="1">
        <v>2.0220216E7</v>
      </c>
      <c r="B5" s="1" t="s">
        <v>2895</v>
      </c>
    </row>
    <row r="6">
      <c r="A6" s="1">
        <v>2.0220223E7</v>
      </c>
      <c r="B6" s="1" t="s">
        <v>2896</v>
      </c>
    </row>
    <row r="7">
      <c r="A7" s="1">
        <v>2.0220224E7</v>
      </c>
      <c r="B7" s="1" t="s">
        <v>2897</v>
      </c>
    </row>
    <row r="8">
      <c r="A8" s="1">
        <v>2.0220228E7</v>
      </c>
      <c r="B8" s="1" t="s">
        <v>2898</v>
      </c>
    </row>
    <row r="9">
      <c r="A9" s="1">
        <v>2.0220301E7</v>
      </c>
      <c r="B9" s="1" t="s">
        <v>2899</v>
      </c>
    </row>
    <row r="10">
      <c r="A10" s="1">
        <v>2.0220303E7</v>
      </c>
      <c r="B10" s="1" t="s">
        <v>2900</v>
      </c>
    </row>
    <row r="11">
      <c r="A11" s="1">
        <v>2.0220304E7</v>
      </c>
      <c r="B11" s="1" t="s">
        <v>2901</v>
      </c>
    </row>
    <row r="12">
      <c r="A12" s="1">
        <v>2.0220305E7</v>
      </c>
      <c r="B12" s="1" t="s">
        <v>2902</v>
      </c>
    </row>
    <row r="13">
      <c r="A13" s="1">
        <v>2.0220314E7</v>
      </c>
      <c r="B13" s="1" t="s">
        <v>2903</v>
      </c>
    </row>
    <row r="14">
      <c r="A14" s="1">
        <v>2.0220315E7</v>
      </c>
      <c r="B14" s="1" t="s">
        <v>2904</v>
      </c>
    </row>
    <row r="15">
      <c r="A15" s="1">
        <v>2.0220316E7</v>
      </c>
      <c r="B15" s="1" t="s">
        <v>2905</v>
      </c>
    </row>
    <row r="16">
      <c r="A16" s="1">
        <v>2.0220317E7</v>
      </c>
      <c r="B16" s="1" t="s">
        <v>2906</v>
      </c>
    </row>
    <row r="17">
      <c r="A17" s="1">
        <v>2.0220321E7</v>
      </c>
      <c r="B17" s="1" t="s">
        <v>2907</v>
      </c>
    </row>
    <row r="18">
      <c r="A18" s="1">
        <v>2.0220324E7</v>
      </c>
      <c r="B18" s="1" t="s">
        <v>2908</v>
      </c>
    </row>
    <row r="19">
      <c r="A19" s="1">
        <v>2.0220325E7</v>
      </c>
      <c r="B19" s="1" t="s">
        <v>2909</v>
      </c>
    </row>
    <row r="20">
      <c r="A20" s="1">
        <v>2.0220326E7</v>
      </c>
      <c r="B20" s="1" t="s">
        <v>2910</v>
      </c>
    </row>
    <row r="21">
      <c r="A21" s="1">
        <v>2.0220328E7</v>
      </c>
      <c r="B21" s="1" t="s">
        <v>2911</v>
      </c>
    </row>
    <row r="22">
      <c r="A22" s="1"/>
      <c r="B22" s="1"/>
    </row>
    <row r="23">
      <c r="A23" s="1"/>
      <c r="B23" s="1"/>
    </row>
    <row r="24">
      <c r="A24" s="1">
        <v>2.0220407E7</v>
      </c>
      <c r="B24" s="1" t="s">
        <v>2912</v>
      </c>
    </row>
    <row r="25">
      <c r="A25" s="1">
        <v>2.0220409E7</v>
      </c>
      <c r="B25" s="1" t="s">
        <v>2913</v>
      </c>
    </row>
    <row r="26">
      <c r="A26" s="1">
        <v>2.0220507E7</v>
      </c>
      <c r="B26" s="1" t="s">
        <v>2914</v>
      </c>
    </row>
    <row r="27">
      <c r="A27" s="1">
        <v>2.022051E7</v>
      </c>
      <c r="B27" s="1" t="s">
        <v>2915</v>
      </c>
    </row>
    <row r="28">
      <c r="A28" s="1">
        <v>2.0220511E7</v>
      </c>
      <c r="B28" s="1" t="s">
        <v>2916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304</v>
      </c>
      <c r="B1" s="17" t="s">
        <v>305</v>
      </c>
      <c r="C1" s="1" t="s">
        <v>306</v>
      </c>
      <c r="D1" s="1" t="s">
        <v>307</v>
      </c>
      <c r="E1" s="1" t="s">
        <v>308</v>
      </c>
    </row>
    <row r="2">
      <c r="A2" s="1">
        <v>2.0220215E7</v>
      </c>
      <c r="B2" s="18" t="s">
        <v>309</v>
      </c>
      <c r="C2" s="1">
        <v>1.0</v>
      </c>
    </row>
    <row r="3">
      <c r="A3" s="1">
        <v>2.0220215E7</v>
      </c>
      <c r="B3" s="18" t="s">
        <v>310</v>
      </c>
      <c r="C3" s="1">
        <v>1.0</v>
      </c>
    </row>
    <row r="4">
      <c r="A4" s="1">
        <v>2.0220215E7</v>
      </c>
      <c r="B4" s="18" t="s">
        <v>311</v>
      </c>
      <c r="C4" s="1">
        <v>1.0</v>
      </c>
    </row>
    <row r="5">
      <c r="A5" s="1">
        <v>2.0220215E7</v>
      </c>
      <c r="B5" s="18" t="s">
        <v>312</v>
      </c>
      <c r="C5" s="1">
        <v>1.0</v>
      </c>
    </row>
    <row r="6">
      <c r="A6" s="1">
        <v>2.0220215E7</v>
      </c>
      <c r="B6" s="18" t="s">
        <v>313</v>
      </c>
      <c r="C6" s="1">
        <v>1.0</v>
      </c>
    </row>
    <row r="7">
      <c r="A7" s="1">
        <v>2.0220215E7</v>
      </c>
      <c r="B7" s="18" t="s">
        <v>314</v>
      </c>
      <c r="C7" s="1">
        <v>1.0</v>
      </c>
    </row>
    <row r="8">
      <c r="A8" s="1">
        <v>2.0220215E7</v>
      </c>
      <c r="B8" s="18" t="s">
        <v>309</v>
      </c>
      <c r="C8" s="1">
        <v>2.0</v>
      </c>
    </row>
    <row r="9">
      <c r="A9" s="1">
        <v>2.0220215E7</v>
      </c>
      <c r="B9" s="18" t="s">
        <v>310</v>
      </c>
      <c r="C9" s="1">
        <v>2.0</v>
      </c>
    </row>
    <row r="10">
      <c r="A10" s="1">
        <v>2.0220215E7</v>
      </c>
      <c r="B10" s="18" t="s">
        <v>311</v>
      </c>
      <c r="C10" s="1">
        <v>2.0</v>
      </c>
    </row>
    <row r="11">
      <c r="A11" s="1">
        <v>2.0220215E7</v>
      </c>
      <c r="B11" s="18" t="s">
        <v>312</v>
      </c>
      <c r="C11" s="1">
        <v>2.0</v>
      </c>
    </row>
    <row r="12">
      <c r="A12" s="1">
        <v>2.0220215E7</v>
      </c>
      <c r="B12" s="18" t="s">
        <v>313</v>
      </c>
      <c r="C12" s="1">
        <v>2.0</v>
      </c>
    </row>
    <row r="13">
      <c r="A13" s="1">
        <v>2.0220215E7</v>
      </c>
      <c r="B13" s="18" t="s">
        <v>314</v>
      </c>
      <c r="C13" s="1">
        <v>2.0</v>
      </c>
    </row>
    <row r="14">
      <c r="A14" s="1">
        <v>2.0220215E7</v>
      </c>
      <c r="B14" s="18" t="s">
        <v>309</v>
      </c>
      <c r="C14" s="1">
        <v>3.0</v>
      </c>
    </row>
    <row r="15">
      <c r="A15" s="1">
        <v>2.0220215E7</v>
      </c>
      <c r="B15" s="18" t="s">
        <v>310</v>
      </c>
      <c r="C15" s="1">
        <v>3.0</v>
      </c>
    </row>
    <row r="16">
      <c r="A16" s="1">
        <v>2.0220215E7</v>
      </c>
      <c r="B16" s="18" t="s">
        <v>311</v>
      </c>
      <c r="C16" s="1">
        <v>3.0</v>
      </c>
    </row>
    <row r="17">
      <c r="A17" s="1">
        <v>2.0220215E7</v>
      </c>
      <c r="B17" s="18" t="s">
        <v>312</v>
      </c>
      <c r="C17" s="1">
        <v>3.0</v>
      </c>
    </row>
    <row r="18">
      <c r="A18" s="1">
        <v>2.0220215E7</v>
      </c>
      <c r="B18" s="18" t="s">
        <v>313</v>
      </c>
      <c r="C18" s="1">
        <v>3.0</v>
      </c>
    </row>
    <row r="19">
      <c r="A19" s="1">
        <v>2.0220215E7</v>
      </c>
      <c r="B19" s="18" t="s">
        <v>314</v>
      </c>
      <c r="C19" s="1">
        <v>3.0</v>
      </c>
    </row>
    <row r="20">
      <c r="A20" s="1">
        <v>2.0220215E7</v>
      </c>
      <c r="B20" s="18" t="s">
        <v>309</v>
      </c>
      <c r="C20" s="1">
        <v>4.0</v>
      </c>
    </row>
    <row r="21">
      <c r="A21" s="1">
        <v>2.0220215E7</v>
      </c>
      <c r="B21" s="18" t="s">
        <v>310</v>
      </c>
      <c r="C21" s="1">
        <v>4.0</v>
      </c>
    </row>
    <row r="22">
      <c r="A22" s="1">
        <v>2.0220215E7</v>
      </c>
      <c r="B22" s="18" t="s">
        <v>311</v>
      </c>
      <c r="C22" s="1">
        <v>4.0</v>
      </c>
    </row>
    <row r="23">
      <c r="A23" s="1">
        <v>2.0220215E7</v>
      </c>
      <c r="B23" s="18" t="s">
        <v>312</v>
      </c>
      <c r="C23" s="1">
        <v>4.0</v>
      </c>
    </row>
    <row r="24">
      <c r="A24" s="1">
        <v>2.0220215E7</v>
      </c>
      <c r="B24" s="18" t="s">
        <v>313</v>
      </c>
      <c r="C24" s="1">
        <v>4.0</v>
      </c>
    </row>
    <row r="25">
      <c r="A25" s="1">
        <v>2.0220215E7</v>
      </c>
      <c r="B25" s="18" t="s">
        <v>314</v>
      </c>
      <c r="C25" s="1">
        <v>4.0</v>
      </c>
    </row>
    <row r="26">
      <c r="A26" s="1">
        <v>2.0220215E7</v>
      </c>
      <c r="B26" s="18" t="s">
        <v>309</v>
      </c>
      <c r="C26" s="1">
        <v>5.0</v>
      </c>
    </row>
    <row r="27">
      <c r="A27" s="1">
        <v>2.0220215E7</v>
      </c>
      <c r="B27" s="18" t="s">
        <v>310</v>
      </c>
      <c r="C27" s="1">
        <v>5.0</v>
      </c>
    </row>
    <row r="28">
      <c r="A28" s="1">
        <v>2.0220215E7</v>
      </c>
      <c r="B28" s="18" t="s">
        <v>311</v>
      </c>
      <c r="C28" s="1">
        <v>5.0</v>
      </c>
    </row>
    <row r="29">
      <c r="A29" s="1">
        <v>2.0220215E7</v>
      </c>
      <c r="B29" s="18" t="s">
        <v>312</v>
      </c>
      <c r="C29" s="1">
        <v>5.0</v>
      </c>
    </row>
    <row r="30">
      <c r="A30" s="1">
        <v>2.0220215E7</v>
      </c>
      <c r="B30" s="18" t="s">
        <v>313</v>
      </c>
      <c r="C30" s="1">
        <v>5.0</v>
      </c>
    </row>
    <row r="31">
      <c r="A31" s="1">
        <v>2.0220215E7</v>
      </c>
      <c r="B31" s="18" t="s">
        <v>314</v>
      </c>
      <c r="C31" s="1">
        <v>5.0</v>
      </c>
    </row>
    <row r="32">
      <c r="A32" s="1">
        <v>2.0220215E7</v>
      </c>
      <c r="B32" s="18" t="s">
        <v>309</v>
      </c>
      <c r="C32" s="1">
        <v>6.0</v>
      </c>
    </row>
    <row r="33">
      <c r="A33" s="1">
        <v>2.0220215E7</v>
      </c>
      <c r="B33" s="18" t="s">
        <v>310</v>
      </c>
      <c r="C33" s="1">
        <v>6.0</v>
      </c>
    </row>
    <row r="34">
      <c r="A34" s="1">
        <v>2.0220215E7</v>
      </c>
      <c r="B34" s="18" t="s">
        <v>311</v>
      </c>
      <c r="C34" s="1">
        <v>6.0</v>
      </c>
    </row>
    <row r="35">
      <c r="A35" s="1">
        <v>2.0220215E7</v>
      </c>
      <c r="B35" s="18" t="s">
        <v>312</v>
      </c>
      <c r="C35" s="1">
        <v>6.0</v>
      </c>
    </row>
    <row r="36">
      <c r="A36" s="1">
        <v>2.0220215E7</v>
      </c>
      <c r="B36" s="18" t="s">
        <v>313</v>
      </c>
      <c r="C36" s="1">
        <v>6.0</v>
      </c>
    </row>
    <row r="37">
      <c r="A37" s="1">
        <v>2.0220215E7</v>
      </c>
      <c r="B37" s="18" t="s">
        <v>314</v>
      </c>
      <c r="C37" s="1">
        <v>6.0</v>
      </c>
    </row>
    <row r="38">
      <c r="A38" s="1">
        <v>2.0220215E7</v>
      </c>
      <c r="B38" s="18" t="s">
        <v>309</v>
      </c>
      <c r="C38" s="1">
        <v>7.0</v>
      </c>
    </row>
    <row r="39">
      <c r="A39" s="1">
        <v>2.0220215E7</v>
      </c>
      <c r="B39" s="18" t="s">
        <v>310</v>
      </c>
      <c r="C39" s="1">
        <v>7.0</v>
      </c>
    </row>
    <row r="40">
      <c r="A40" s="1">
        <v>2.0220215E7</v>
      </c>
      <c r="B40" s="18" t="s">
        <v>311</v>
      </c>
      <c r="C40" s="1">
        <v>7.0</v>
      </c>
    </row>
    <row r="41">
      <c r="A41" s="1">
        <v>2.0220215E7</v>
      </c>
      <c r="B41" s="18" t="s">
        <v>312</v>
      </c>
      <c r="C41" s="1">
        <v>7.0</v>
      </c>
    </row>
    <row r="42">
      <c r="A42" s="1">
        <v>2.0220215E7</v>
      </c>
      <c r="B42" s="18" t="s">
        <v>313</v>
      </c>
      <c r="C42" s="1">
        <v>7.0</v>
      </c>
    </row>
    <row r="43">
      <c r="A43" s="1">
        <v>2.0220215E7</v>
      </c>
      <c r="B43" s="18" t="s">
        <v>314</v>
      </c>
      <c r="C43" s="1">
        <v>7.0</v>
      </c>
    </row>
    <row r="44">
      <c r="A44" s="1">
        <v>2.0220215E7</v>
      </c>
      <c r="B44" s="18" t="s">
        <v>309</v>
      </c>
      <c r="C44" s="1">
        <v>8.0</v>
      </c>
    </row>
    <row r="45">
      <c r="A45" s="1">
        <v>2.0220215E7</v>
      </c>
      <c r="B45" s="18" t="s">
        <v>310</v>
      </c>
      <c r="C45" s="1">
        <v>8.0</v>
      </c>
    </row>
    <row r="46">
      <c r="A46" s="1">
        <v>2.0220215E7</v>
      </c>
      <c r="B46" s="18" t="s">
        <v>311</v>
      </c>
      <c r="C46" s="1">
        <v>8.0</v>
      </c>
    </row>
    <row r="47">
      <c r="A47" s="1">
        <v>2.0220215E7</v>
      </c>
      <c r="B47" s="18" t="s">
        <v>312</v>
      </c>
      <c r="C47" s="1">
        <v>8.0</v>
      </c>
    </row>
    <row r="48">
      <c r="A48" s="1">
        <v>2.0220215E7</v>
      </c>
      <c r="B48" s="18" t="s">
        <v>313</v>
      </c>
      <c r="C48" s="1">
        <v>8.0</v>
      </c>
    </row>
    <row r="49">
      <c r="A49" s="1">
        <v>2.0220215E7</v>
      </c>
      <c r="B49" s="18" t="s">
        <v>314</v>
      </c>
      <c r="C49" s="1">
        <v>8.0</v>
      </c>
    </row>
    <row r="50">
      <c r="A50" s="1">
        <v>2.0220215E7</v>
      </c>
      <c r="B50" s="18" t="s">
        <v>309</v>
      </c>
      <c r="C50" s="1">
        <v>9.0</v>
      </c>
    </row>
    <row r="51">
      <c r="A51" s="1">
        <v>2.0220215E7</v>
      </c>
      <c r="B51" s="18" t="s">
        <v>310</v>
      </c>
      <c r="C51" s="1">
        <v>9.0</v>
      </c>
    </row>
    <row r="52">
      <c r="A52" s="1">
        <v>2.0220215E7</v>
      </c>
      <c r="B52" s="18" t="s">
        <v>311</v>
      </c>
      <c r="C52" s="1">
        <v>9.0</v>
      </c>
    </row>
    <row r="53">
      <c r="A53" s="1">
        <v>2.0220215E7</v>
      </c>
      <c r="B53" s="18" t="s">
        <v>312</v>
      </c>
      <c r="C53" s="1">
        <v>9.0</v>
      </c>
    </row>
    <row r="54">
      <c r="A54" s="1">
        <v>2.0220215E7</v>
      </c>
      <c r="B54" s="18" t="s">
        <v>313</v>
      </c>
      <c r="C54" s="1">
        <v>9.0</v>
      </c>
    </row>
    <row r="55">
      <c r="A55" s="1">
        <v>2.0220215E7</v>
      </c>
      <c r="B55" s="18" t="s">
        <v>314</v>
      </c>
      <c r="C55" s="1">
        <v>9.0</v>
      </c>
    </row>
    <row r="56">
      <c r="A56" s="1">
        <v>2.0220215E7</v>
      </c>
      <c r="B56" s="18" t="s">
        <v>309</v>
      </c>
      <c r="C56" s="1">
        <v>10.0</v>
      </c>
    </row>
    <row r="57">
      <c r="A57" s="1">
        <v>2.0220215E7</v>
      </c>
      <c r="B57" s="18" t="s">
        <v>310</v>
      </c>
      <c r="C57" s="1">
        <v>10.0</v>
      </c>
    </row>
    <row r="58">
      <c r="A58" s="1">
        <v>2.0220215E7</v>
      </c>
      <c r="B58" s="18" t="s">
        <v>311</v>
      </c>
      <c r="C58" s="1">
        <v>10.0</v>
      </c>
    </row>
    <row r="59">
      <c r="A59" s="1">
        <v>2.0220215E7</v>
      </c>
      <c r="B59" s="18" t="s">
        <v>312</v>
      </c>
      <c r="C59" s="1">
        <v>10.0</v>
      </c>
    </row>
    <row r="60">
      <c r="A60" s="1">
        <v>2.0220215E7</v>
      </c>
      <c r="B60" s="18" t="s">
        <v>313</v>
      </c>
      <c r="C60" s="1">
        <v>10.0</v>
      </c>
    </row>
    <row r="61">
      <c r="A61" s="1">
        <v>2.0220215E7</v>
      </c>
      <c r="B61" s="18" t="s">
        <v>314</v>
      </c>
      <c r="C61" s="1">
        <v>10.0</v>
      </c>
    </row>
    <row r="62">
      <c r="A62" s="1">
        <v>2.0220215E7</v>
      </c>
      <c r="B62" s="18" t="s">
        <v>309</v>
      </c>
      <c r="C62" s="1">
        <v>11.0</v>
      </c>
    </row>
    <row r="63">
      <c r="A63" s="1">
        <v>2.0220215E7</v>
      </c>
      <c r="B63" s="18" t="s">
        <v>310</v>
      </c>
      <c r="C63" s="1">
        <v>11.0</v>
      </c>
    </row>
    <row r="64">
      <c r="A64" s="1">
        <v>2.0220215E7</v>
      </c>
      <c r="B64" s="18" t="s">
        <v>311</v>
      </c>
      <c r="C64" s="1">
        <v>11.0</v>
      </c>
    </row>
    <row r="65">
      <c r="A65" s="1">
        <v>2.0220215E7</v>
      </c>
      <c r="B65" s="18" t="s">
        <v>312</v>
      </c>
      <c r="C65" s="1">
        <v>11.0</v>
      </c>
    </row>
    <row r="66">
      <c r="A66" s="1">
        <v>2.0220215E7</v>
      </c>
      <c r="B66" s="18" t="s">
        <v>313</v>
      </c>
      <c r="C66" s="1">
        <v>11.0</v>
      </c>
    </row>
    <row r="67">
      <c r="A67" s="1">
        <v>2.0220215E7</v>
      </c>
      <c r="B67" s="18" t="s">
        <v>314</v>
      </c>
      <c r="C67" s="1">
        <v>11.0</v>
      </c>
    </row>
    <row r="68">
      <c r="A68" s="1">
        <v>2.0220215E7</v>
      </c>
      <c r="B68" s="18" t="s">
        <v>309</v>
      </c>
      <c r="C68" s="1">
        <v>12.0</v>
      </c>
    </row>
    <row r="69">
      <c r="A69" s="1">
        <v>2.0220215E7</v>
      </c>
      <c r="B69" s="18" t="s">
        <v>310</v>
      </c>
      <c r="C69" s="1">
        <v>12.0</v>
      </c>
    </row>
    <row r="70">
      <c r="A70" s="1">
        <v>2.0220215E7</v>
      </c>
      <c r="B70" s="18" t="s">
        <v>311</v>
      </c>
      <c r="C70" s="1">
        <v>12.0</v>
      </c>
    </row>
    <row r="71">
      <c r="A71" s="1">
        <v>2.0220215E7</v>
      </c>
      <c r="B71" s="18" t="s">
        <v>312</v>
      </c>
      <c r="C71" s="1">
        <v>12.0</v>
      </c>
    </row>
    <row r="72">
      <c r="A72" s="1">
        <v>2.0220215E7</v>
      </c>
      <c r="B72" s="18" t="s">
        <v>313</v>
      </c>
      <c r="C72" s="1">
        <v>12.0</v>
      </c>
    </row>
    <row r="73">
      <c r="A73" s="1">
        <v>2.0220215E7</v>
      </c>
      <c r="B73" s="18" t="s">
        <v>314</v>
      </c>
      <c r="C73" s="1">
        <v>12.0</v>
      </c>
    </row>
    <row r="74">
      <c r="A74" s="1">
        <v>2.0220216E7</v>
      </c>
      <c r="B74" s="18" t="s">
        <v>309</v>
      </c>
      <c r="C74" s="1">
        <v>1.0</v>
      </c>
    </row>
    <row r="75">
      <c r="A75" s="1">
        <v>2.0220216E7</v>
      </c>
      <c r="B75" s="18" t="s">
        <v>310</v>
      </c>
      <c r="C75" s="1">
        <v>1.0</v>
      </c>
    </row>
    <row r="76">
      <c r="A76" s="1">
        <v>2.0220216E7</v>
      </c>
      <c r="B76" s="18" t="s">
        <v>311</v>
      </c>
      <c r="C76" s="1">
        <v>1.0</v>
      </c>
    </row>
    <row r="77">
      <c r="A77" s="1">
        <v>2.0220216E7</v>
      </c>
      <c r="B77" s="18" t="s">
        <v>312</v>
      </c>
      <c r="C77" s="1">
        <v>1.0</v>
      </c>
    </row>
    <row r="78">
      <c r="A78" s="1">
        <v>2.0220216E7</v>
      </c>
      <c r="B78" s="18" t="s">
        <v>313</v>
      </c>
      <c r="C78" s="1">
        <v>1.0</v>
      </c>
    </row>
    <row r="79">
      <c r="A79" s="1">
        <v>2.0220216E7</v>
      </c>
      <c r="B79" s="18" t="s">
        <v>314</v>
      </c>
      <c r="C79" s="1">
        <v>1.0</v>
      </c>
    </row>
    <row r="80">
      <c r="A80" s="1">
        <v>2.0220216E7</v>
      </c>
      <c r="B80" s="18" t="s">
        <v>309</v>
      </c>
      <c r="C80" s="1">
        <v>2.0</v>
      </c>
    </row>
    <row r="81">
      <c r="A81" s="1">
        <v>2.0220216E7</v>
      </c>
      <c r="B81" s="18" t="s">
        <v>310</v>
      </c>
      <c r="C81" s="1">
        <v>2.0</v>
      </c>
    </row>
    <row r="82">
      <c r="A82" s="1">
        <v>2.0220216E7</v>
      </c>
      <c r="B82" s="18" t="s">
        <v>311</v>
      </c>
      <c r="C82" s="1">
        <v>2.0</v>
      </c>
    </row>
    <row r="83">
      <c r="A83" s="1">
        <v>2.0220216E7</v>
      </c>
      <c r="B83" s="18" t="s">
        <v>312</v>
      </c>
      <c r="C83" s="1">
        <v>2.0</v>
      </c>
    </row>
    <row r="84">
      <c r="A84" s="1">
        <v>2.0220216E7</v>
      </c>
      <c r="B84" s="18" t="s">
        <v>313</v>
      </c>
      <c r="C84" s="1">
        <v>2.0</v>
      </c>
    </row>
    <row r="85">
      <c r="A85" s="1">
        <v>2.0220216E7</v>
      </c>
      <c r="B85" s="18" t="s">
        <v>314</v>
      </c>
      <c r="C85" s="1">
        <v>2.0</v>
      </c>
    </row>
    <row r="86">
      <c r="A86" s="1">
        <v>2.0220216E7</v>
      </c>
      <c r="B86" s="18" t="s">
        <v>309</v>
      </c>
      <c r="C86" s="1">
        <v>3.0</v>
      </c>
    </row>
    <row r="87">
      <c r="A87" s="1">
        <v>2.0220216E7</v>
      </c>
      <c r="B87" s="18" t="s">
        <v>310</v>
      </c>
      <c r="C87" s="1">
        <v>3.0</v>
      </c>
    </row>
    <row r="88">
      <c r="A88" s="1">
        <v>2.0220216E7</v>
      </c>
      <c r="B88" s="18" t="s">
        <v>311</v>
      </c>
      <c r="C88" s="1">
        <v>3.0</v>
      </c>
    </row>
    <row r="89">
      <c r="A89" s="1">
        <v>2.0220216E7</v>
      </c>
      <c r="B89" s="18" t="s">
        <v>312</v>
      </c>
      <c r="C89" s="1">
        <v>3.0</v>
      </c>
    </row>
    <row r="90">
      <c r="A90" s="1">
        <v>2.0220216E7</v>
      </c>
      <c r="B90" s="18" t="s">
        <v>313</v>
      </c>
      <c r="C90" s="1">
        <v>3.0</v>
      </c>
    </row>
    <row r="91">
      <c r="A91" s="1">
        <v>2.0220216E7</v>
      </c>
      <c r="B91" s="18" t="s">
        <v>314</v>
      </c>
      <c r="C91" s="1">
        <v>3.0</v>
      </c>
    </row>
    <row r="92">
      <c r="A92" s="1">
        <v>2.0220216E7</v>
      </c>
      <c r="B92" s="18" t="s">
        <v>309</v>
      </c>
      <c r="C92" s="1">
        <v>4.0</v>
      </c>
    </row>
    <row r="93">
      <c r="A93" s="1">
        <v>2.0220216E7</v>
      </c>
      <c r="B93" s="18" t="s">
        <v>310</v>
      </c>
      <c r="C93" s="1">
        <v>4.0</v>
      </c>
    </row>
    <row r="94">
      <c r="A94" s="1">
        <v>2.0220216E7</v>
      </c>
      <c r="B94" s="18" t="s">
        <v>311</v>
      </c>
      <c r="C94" s="1">
        <v>4.0</v>
      </c>
    </row>
    <row r="95">
      <c r="A95" s="1">
        <v>2.0220216E7</v>
      </c>
      <c r="B95" s="18" t="s">
        <v>312</v>
      </c>
      <c r="C95" s="1">
        <v>4.0</v>
      </c>
    </row>
    <row r="96">
      <c r="A96" s="1">
        <v>2.0220216E7</v>
      </c>
      <c r="B96" s="18" t="s">
        <v>313</v>
      </c>
      <c r="C96" s="1">
        <v>4.0</v>
      </c>
    </row>
    <row r="97">
      <c r="A97" s="1">
        <v>2.0220216E7</v>
      </c>
      <c r="B97" s="18" t="s">
        <v>314</v>
      </c>
      <c r="C97" s="1">
        <v>4.0</v>
      </c>
    </row>
    <row r="98">
      <c r="A98" s="1">
        <v>2.0220216E7</v>
      </c>
      <c r="B98" s="18" t="s">
        <v>309</v>
      </c>
      <c r="C98" s="1">
        <v>5.0</v>
      </c>
    </row>
    <row r="99">
      <c r="A99" s="1">
        <v>2.0220216E7</v>
      </c>
      <c r="B99" s="18" t="s">
        <v>310</v>
      </c>
      <c r="C99" s="1">
        <v>5.0</v>
      </c>
    </row>
    <row r="100">
      <c r="A100" s="1">
        <v>2.0220216E7</v>
      </c>
      <c r="B100" s="18" t="s">
        <v>311</v>
      </c>
      <c r="C100" s="1">
        <v>5.0</v>
      </c>
    </row>
    <row r="101">
      <c r="A101" s="1">
        <v>2.0220216E7</v>
      </c>
      <c r="B101" s="18" t="s">
        <v>312</v>
      </c>
      <c r="C101" s="1">
        <v>5.0</v>
      </c>
    </row>
    <row r="102">
      <c r="A102" s="1">
        <v>2.0220216E7</v>
      </c>
      <c r="B102" s="18" t="s">
        <v>313</v>
      </c>
      <c r="C102" s="1">
        <v>5.0</v>
      </c>
    </row>
    <row r="103">
      <c r="A103" s="1">
        <v>2.0220216E7</v>
      </c>
      <c r="B103" s="18" t="s">
        <v>314</v>
      </c>
      <c r="C103" s="1">
        <v>5.0</v>
      </c>
    </row>
    <row r="104">
      <c r="A104" s="1">
        <v>2.0220216E7</v>
      </c>
      <c r="B104" s="18" t="s">
        <v>309</v>
      </c>
      <c r="C104" s="1">
        <v>6.0</v>
      </c>
    </row>
    <row r="105">
      <c r="A105" s="1">
        <v>2.0220216E7</v>
      </c>
      <c r="B105" s="18" t="s">
        <v>310</v>
      </c>
      <c r="C105" s="1">
        <v>6.0</v>
      </c>
    </row>
    <row r="106">
      <c r="A106" s="1">
        <v>2.0220216E7</v>
      </c>
      <c r="B106" s="18" t="s">
        <v>311</v>
      </c>
      <c r="C106" s="1">
        <v>6.0</v>
      </c>
    </row>
    <row r="107">
      <c r="A107" s="1">
        <v>2.0220216E7</v>
      </c>
      <c r="B107" s="18" t="s">
        <v>312</v>
      </c>
      <c r="C107" s="1">
        <v>6.0</v>
      </c>
    </row>
    <row r="108">
      <c r="A108" s="1">
        <v>2.0220216E7</v>
      </c>
      <c r="B108" s="18" t="s">
        <v>313</v>
      </c>
      <c r="C108" s="1">
        <v>6.0</v>
      </c>
    </row>
    <row r="109">
      <c r="A109" s="1">
        <v>2.0220216E7</v>
      </c>
      <c r="B109" s="18" t="s">
        <v>314</v>
      </c>
      <c r="C109" s="1">
        <v>6.0</v>
      </c>
    </row>
    <row r="110">
      <c r="A110" s="1">
        <v>2.0220216E7</v>
      </c>
      <c r="B110" s="18" t="s">
        <v>309</v>
      </c>
      <c r="C110" s="1">
        <v>7.0</v>
      </c>
    </row>
    <row r="111">
      <c r="A111" s="1">
        <v>2.0220216E7</v>
      </c>
      <c r="B111" s="18" t="s">
        <v>310</v>
      </c>
      <c r="C111" s="1">
        <v>7.0</v>
      </c>
    </row>
    <row r="112">
      <c r="A112" s="1">
        <v>2.0220216E7</v>
      </c>
      <c r="B112" s="18" t="s">
        <v>311</v>
      </c>
      <c r="C112" s="1">
        <v>7.0</v>
      </c>
    </row>
    <row r="113">
      <c r="A113" s="1">
        <v>2.0220216E7</v>
      </c>
      <c r="B113" s="18" t="s">
        <v>312</v>
      </c>
      <c r="C113" s="1">
        <v>7.0</v>
      </c>
    </row>
    <row r="114">
      <c r="A114" s="1">
        <v>2.0220216E7</v>
      </c>
      <c r="B114" s="18" t="s">
        <v>313</v>
      </c>
      <c r="C114" s="1">
        <v>7.0</v>
      </c>
    </row>
    <row r="115">
      <c r="A115" s="1">
        <v>2.0220216E7</v>
      </c>
      <c r="B115" s="18" t="s">
        <v>314</v>
      </c>
      <c r="C115" s="1">
        <v>7.0</v>
      </c>
    </row>
    <row r="116">
      <c r="A116" s="1">
        <v>2.0220216E7</v>
      </c>
      <c r="B116" s="18" t="s">
        <v>309</v>
      </c>
      <c r="C116" s="1">
        <v>8.0</v>
      </c>
    </row>
    <row r="117">
      <c r="A117" s="1">
        <v>2.0220216E7</v>
      </c>
      <c r="B117" s="18" t="s">
        <v>310</v>
      </c>
      <c r="C117" s="1">
        <v>8.0</v>
      </c>
    </row>
    <row r="118">
      <c r="A118" s="1">
        <v>2.0220216E7</v>
      </c>
      <c r="B118" s="18" t="s">
        <v>311</v>
      </c>
      <c r="C118" s="1">
        <v>8.0</v>
      </c>
    </row>
    <row r="119">
      <c r="A119" s="1">
        <v>2.0220216E7</v>
      </c>
      <c r="B119" s="18" t="s">
        <v>312</v>
      </c>
      <c r="C119" s="1">
        <v>8.0</v>
      </c>
    </row>
    <row r="120">
      <c r="A120" s="1">
        <v>2.0220216E7</v>
      </c>
      <c r="B120" s="18" t="s">
        <v>313</v>
      </c>
      <c r="C120" s="1">
        <v>8.0</v>
      </c>
    </row>
    <row r="121">
      <c r="A121" s="1">
        <v>2.0220216E7</v>
      </c>
      <c r="B121" s="18" t="s">
        <v>314</v>
      </c>
      <c r="C121" s="1">
        <v>8.0</v>
      </c>
    </row>
    <row r="122">
      <c r="A122" s="1">
        <v>2.0220216E7</v>
      </c>
      <c r="B122" s="18" t="s">
        <v>309</v>
      </c>
      <c r="C122" s="1">
        <v>9.0</v>
      </c>
    </row>
    <row r="123">
      <c r="A123" s="1">
        <v>2.0220216E7</v>
      </c>
      <c r="B123" s="18" t="s">
        <v>310</v>
      </c>
      <c r="C123" s="1">
        <v>9.0</v>
      </c>
    </row>
    <row r="124">
      <c r="A124" s="1">
        <v>2.0220216E7</v>
      </c>
      <c r="B124" s="18" t="s">
        <v>311</v>
      </c>
      <c r="C124" s="1">
        <v>9.0</v>
      </c>
    </row>
    <row r="125">
      <c r="A125" s="1">
        <v>2.0220216E7</v>
      </c>
      <c r="B125" s="18" t="s">
        <v>312</v>
      </c>
      <c r="C125" s="1">
        <v>9.0</v>
      </c>
    </row>
    <row r="126">
      <c r="A126" s="1">
        <v>2.0220216E7</v>
      </c>
      <c r="B126" s="18" t="s">
        <v>313</v>
      </c>
      <c r="C126" s="1">
        <v>9.0</v>
      </c>
    </row>
    <row r="127">
      <c r="A127" s="1">
        <v>2.0220216E7</v>
      </c>
      <c r="B127" s="18" t="s">
        <v>314</v>
      </c>
      <c r="C127" s="1">
        <v>9.0</v>
      </c>
    </row>
    <row r="128">
      <c r="A128" s="1">
        <v>2.0220216E7</v>
      </c>
      <c r="B128" s="18" t="s">
        <v>309</v>
      </c>
      <c r="C128" s="1">
        <v>10.0</v>
      </c>
    </row>
    <row r="129">
      <c r="A129" s="1">
        <v>2.0220216E7</v>
      </c>
      <c r="B129" s="18" t="s">
        <v>310</v>
      </c>
      <c r="C129" s="1">
        <v>10.0</v>
      </c>
    </row>
    <row r="130">
      <c r="A130" s="1">
        <v>2.0220216E7</v>
      </c>
      <c r="B130" s="18" t="s">
        <v>311</v>
      </c>
      <c r="C130" s="1">
        <v>10.0</v>
      </c>
    </row>
    <row r="131">
      <c r="A131" s="1">
        <v>2.0220216E7</v>
      </c>
      <c r="B131" s="18" t="s">
        <v>312</v>
      </c>
      <c r="C131" s="1">
        <v>10.0</v>
      </c>
    </row>
    <row r="132">
      <c r="A132" s="1">
        <v>2.0220216E7</v>
      </c>
      <c r="B132" s="18" t="s">
        <v>313</v>
      </c>
      <c r="C132" s="1">
        <v>10.0</v>
      </c>
    </row>
    <row r="133">
      <c r="A133" s="1">
        <v>2.0220216E7</v>
      </c>
      <c r="B133" s="18" t="s">
        <v>314</v>
      </c>
      <c r="C133" s="1">
        <v>10.0</v>
      </c>
    </row>
    <row r="134">
      <c r="A134" s="1">
        <v>2.0220216E7</v>
      </c>
      <c r="B134" s="18" t="s">
        <v>309</v>
      </c>
      <c r="C134" s="1">
        <v>11.0</v>
      </c>
    </row>
    <row r="135">
      <c r="A135" s="1">
        <v>2.0220216E7</v>
      </c>
      <c r="B135" s="18" t="s">
        <v>310</v>
      </c>
      <c r="C135" s="1">
        <v>11.0</v>
      </c>
    </row>
    <row r="136">
      <c r="A136" s="1">
        <v>2.0220216E7</v>
      </c>
      <c r="B136" s="18" t="s">
        <v>311</v>
      </c>
      <c r="C136" s="1">
        <v>11.0</v>
      </c>
    </row>
    <row r="137">
      <c r="A137" s="1">
        <v>2.0220216E7</v>
      </c>
      <c r="B137" s="18" t="s">
        <v>312</v>
      </c>
      <c r="C137" s="1">
        <v>11.0</v>
      </c>
    </row>
    <row r="138">
      <c r="A138" s="1">
        <v>2.0220216E7</v>
      </c>
      <c r="B138" s="18" t="s">
        <v>313</v>
      </c>
      <c r="C138" s="1">
        <v>11.0</v>
      </c>
    </row>
    <row r="139">
      <c r="A139" s="1">
        <v>2.0220216E7</v>
      </c>
      <c r="B139" s="18" t="s">
        <v>314</v>
      </c>
      <c r="C139" s="1">
        <v>11.0</v>
      </c>
    </row>
    <row r="140">
      <c r="A140" s="1">
        <v>2.0220216E7</v>
      </c>
      <c r="B140" s="18" t="s">
        <v>309</v>
      </c>
      <c r="C140" s="1">
        <v>12.0</v>
      </c>
    </row>
    <row r="141">
      <c r="A141" s="1">
        <v>2.0220216E7</v>
      </c>
      <c r="B141" s="18" t="s">
        <v>310</v>
      </c>
      <c r="C141" s="1">
        <v>12.0</v>
      </c>
    </row>
    <row r="142">
      <c r="A142" s="1">
        <v>2.0220216E7</v>
      </c>
      <c r="B142" s="18" t="s">
        <v>311</v>
      </c>
      <c r="C142" s="1">
        <v>12.0</v>
      </c>
    </row>
    <row r="143">
      <c r="A143" s="1">
        <v>2.0220216E7</v>
      </c>
      <c r="B143" s="18" t="s">
        <v>312</v>
      </c>
      <c r="C143" s="1">
        <v>12.0</v>
      </c>
    </row>
    <row r="144">
      <c r="A144" s="1">
        <v>2.0220216E7</v>
      </c>
      <c r="B144" s="18" t="s">
        <v>313</v>
      </c>
      <c r="C144" s="1">
        <v>12.0</v>
      </c>
    </row>
    <row r="145">
      <c r="A145" s="1">
        <v>2.0220216E7</v>
      </c>
      <c r="B145" s="18" t="s">
        <v>314</v>
      </c>
      <c r="C145" s="1">
        <v>12.0</v>
      </c>
    </row>
    <row r="146">
      <c r="A146" s="1"/>
      <c r="B146" s="18"/>
      <c r="C146" s="1"/>
    </row>
    <row r="147">
      <c r="A147" s="1">
        <v>2.0230313E7</v>
      </c>
      <c r="B147" s="18" t="s">
        <v>315</v>
      </c>
      <c r="C147" s="1">
        <v>1.0</v>
      </c>
      <c r="D147" s="1" t="s">
        <v>316</v>
      </c>
      <c r="E147" s="1" t="s">
        <v>93</v>
      </c>
    </row>
    <row r="148">
      <c r="A148" s="1">
        <v>2.0230313E7</v>
      </c>
      <c r="B148" s="18" t="s">
        <v>315</v>
      </c>
      <c r="C148" s="1">
        <v>2.0</v>
      </c>
      <c r="D148" s="1" t="s">
        <v>316</v>
      </c>
      <c r="E148" s="1" t="s">
        <v>93</v>
      </c>
    </row>
    <row r="149">
      <c r="A149" s="1">
        <v>2.0230313E7</v>
      </c>
      <c r="B149" s="18" t="s">
        <v>315</v>
      </c>
      <c r="C149" s="1">
        <v>3.0</v>
      </c>
      <c r="D149" s="1" t="s">
        <v>316</v>
      </c>
      <c r="E149" s="1" t="s">
        <v>93</v>
      </c>
    </row>
    <row r="150">
      <c r="A150" s="1">
        <v>2.0230313E7</v>
      </c>
      <c r="B150" s="18" t="s">
        <v>315</v>
      </c>
      <c r="C150" s="1">
        <v>4.0</v>
      </c>
      <c r="D150" s="1" t="s">
        <v>316</v>
      </c>
      <c r="E150" s="1" t="s">
        <v>93</v>
      </c>
    </row>
    <row r="151">
      <c r="A151" s="1">
        <v>2.0230313E7</v>
      </c>
      <c r="B151" s="18" t="s">
        <v>315</v>
      </c>
      <c r="C151" s="1">
        <v>5.0</v>
      </c>
      <c r="D151" s="1" t="s">
        <v>316</v>
      </c>
      <c r="E151" s="1" t="s">
        <v>93</v>
      </c>
    </row>
    <row r="152">
      <c r="A152" s="1">
        <v>2.0230313E7</v>
      </c>
      <c r="B152" s="18" t="s">
        <v>315</v>
      </c>
      <c r="C152" s="1">
        <v>6.0</v>
      </c>
      <c r="D152" s="1" t="s">
        <v>316</v>
      </c>
      <c r="E152" s="1" t="s">
        <v>93</v>
      </c>
    </row>
    <row r="153">
      <c r="A153" s="1">
        <v>2.0230313E7</v>
      </c>
      <c r="B153" s="18" t="s">
        <v>315</v>
      </c>
      <c r="C153" s="1">
        <v>7.0</v>
      </c>
      <c r="D153" s="1" t="s">
        <v>316</v>
      </c>
      <c r="E153" s="1" t="s">
        <v>93</v>
      </c>
    </row>
    <row r="154">
      <c r="A154" s="1">
        <v>2.0230313E7</v>
      </c>
      <c r="B154" s="18" t="s">
        <v>315</v>
      </c>
      <c r="C154" s="1">
        <v>8.0</v>
      </c>
      <c r="D154" s="1" t="s">
        <v>316</v>
      </c>
      <c r="E154" s="1" t="s">
        <v>93</v>
      </c>
    </row>
    <row r="155">
      <c r="A155" s="1">
        <v>2.0230313E7</v>
      </c>
      <c r="B155" s="18" t="s">
        <v>315</v>
      </c>
      <c r="C155" s="1">
        <v>9.0</v>
      </c>
      <c r="D155" s="1" t="s">
        <v>316</v>
      </c>
      <c r="E155" s="1" t="s">
        <v>93</v>
      </c>
    </row>
    <row r="156">
      <c r="A156" s="1">
        <v>2.0230313E7</v>
      </c>
      <c r="B156" s="18" t="s">
        <v>315</v>
      </c>
      <c r="C156" s="1">
        <v>10.0</v>
      </c>
      <c r="D156" s="1" t="s">
        <v>316</v>
      </c>
      <c r="E156" s="1" t="s">
        <v>93</v>
      </c>
    </row>
    <row r="157">
      <c r="A157" s="1">
        <v>2.0230313E7</v>
      </c>
      <c r="B157" s="18" t="s">
        <v>315</v>
      </c>
      <c r="C157" s="1">
        <v>11.0</v>
      </c>
      <c r="D157" s="1" t="s">
        <v>316</v>
      </c>
      <c r="E157" s="1" t="s">
        <v>93</v>
      </c>
    </row>
    <row r="158">
      <c r="A158" s="1">
        <v>2.0230313E7</v>
      </c>
      <c r="B158" s="18" t="s">
        <v>315</v>
      </c>
      <c r="C158" s="1">
        <v>12.0</v>
      </c>
      <c r="D158" s="1" t="s">
        <v>316</v>
      </c>
      <c r="E158" s="1" t="s">
        <v>93</v>
      </c>
    </row>
    <row r="159">
      <c r="B159" s="19"/>
    </row>
    <row r="160">
      <c r="A160" s="1">
        <v>2.0230314E7</v>
      </c>
      <c r="B160" s="18" t="s">
        <v>315</v>
      </c>
      <c r="C160" s="1">
        <v>1.0</v>
      </c>
      <c r="D160" s="1" t="s">
        <v>316</v>
      </c>
      <c r="E160" s="1" t="s">
        <v>93</v>
      </c>
    </row>
    <row r="161">
      <c r="A161" s="1">
        <v>2.0230314E7</v>
      </c>
      <c r="B161" s="18" t="s">
        <v>315</v>
      </c>
      <c r="C161" s="1">
        <v>2.0</v>
      </c>
      <c r="D161" s="1" t="s">
        <v>316</v>
      </c>
      <c r="E161" s="1" t="s">
        <v>93</v>
      </c>
    </row>
    <row r="162">
      <c r="A162" s="1">
        <v>2.0230314E7</v>
      </c>
      <c r="B162" s="18" t="s">
        <v>315</v>
      </c>
      <c r="C162" s="1">
        <v>3.0</v>
      </c>
      <c r="D162" s="1" t="s">
        <v>316</v>
      </c>
      <c r="E162" s="1" t="s">
        <v>93</v>
      </c>
    </row>
    <row r="163">
      <c r="A163" s="1">
        <v>2.0230314E7</v>
      </c>
      <c r="B163" s="18" t="s">
        <v>315</v>
      </c>
      <c r="C163" s="1">
        <v>4.0</v>
      </c>
      <c r="D163" s="1" t="s">
        <v>316</v>
      </c>
      <c r="E163" s="1" t="s">
        <v>93</v>
      </c>
    </row>
    <row r="164">
      <c r="A164" s="1">
        <v>2.0230314E7</v>
      </c>
      <c r="B164" s="18" t="s">
        <v>315</v>
      </c>
      <c r="C164" s="1">
        <v>5.0</v>
      </c>
      <c r="D164" s="1" t="s">
        <v>316</v>
      </c>
      <c r="E164" s="1" t="s">
        <v>93</v>
      </c>
    </row>
    <row r="165">
      <c r="A165" s="1">
        <v>2.0230314E7</v>
      </c>
      <c r="B165" s="18" t="s">
        <v>315</v>
      </c>
      <c r="C165" s="1">
        <v>6.0</v>
      </c>
      <c r="D165" s="1" t="s">
        <v>316</v>
      </c>
      <c r="E165" s="1" t="s">
        <v>93</v>
      </c>
    </row>
    <row r="166">
      <c r="A166" s="1">
        <v>2.0230314E7</v>
      </c>
      <c r="B166" s="18" t="s">
        <v>315</v>
      </c>
      <c r="C166" s="1">
        <v>7.0</v>
      </c>
      <c r="D166" s="1" t="s">
        <v>316</v>
      </c>
      <c r="E166" s="1" t="s">
        <v>93</v>
      </c>
    </row>
    <row r="167">
      <c r="A167" s="1">
        <v>2.0230314E7</v>
      </c>
      <c r="B167" s="18" t="s">
        <v>315</v>
      </c>
      <c r="C167" s="1">
        <v>8.0</v>
      </c>
      <c r="D167" s="1" t="s">
        <v>316</v>
      </c>
      <c r="E167" s="1" t="s">
        <v>93</v>
      </c>
    </row>
    <row r="168">
      <c r="A168" s="1">
        <v>2.0230314E7</v>
      </c>
      <c r="B168" s="18" t="s">
        <v>315</v>
      </c>
      <c r="C168" s="1">
        <v>9.0</v>
      </c>
      <c r="D168" s="1" t="s">
        <v>316</v>
      </c>
      <c r="E168" s="1" t="s">
        <v>93</v>
      </c>
    </row>
    <row r="169">
      <c r="A169" s="1">
        <v>2.0230314E7</v>
      </c>
      <c r="B169" s="18" t="s">
        <v>315</v>
      </c>
      <c r="C169" s="1">
        <v>10.0</v>
      </c>
      <c r="D169" s="1" t="s">
        <v>316</v>
      </c>
      <c r="E169" s="1" t="s">
        <v>93</v>
      </c>
    </row>
    <row r="170">
      <c r="A170" s="1">
        <v>2.0230314E7</v>
      </c>
      <c r="B170" s="18" t="s">
        <v>315</v>
      </c>
      <c r="C170" s="1">
        <v>11.0</v>
      </c>
      <c r="D170" s="1" t="s">
        <v>316</v>
      </c>
      <c r="E170" s="1" t="s">
        <v>93</v>
      </c>
    </row>
    <row r="171">
      <c r="A171" s="1">
        <v>2.0230314E7</v>
      </c>
      <c r="B171" s="18" t="s">
        <v>315</v>
      </c>
      <c r="C171" s="1">
        <v>12.0</v>
      </c>
      <c r="D171" s="1" t="s">
        <v>316</v>
      </c>
      <c r="E171" s="1" t="s">
        <v>93</v>
      </c>
    </row>
    <row r="172">
      <c r="B172" s="19"/>
    </row>
    <row r="173">
      <c r="A173" s="1">
        <v>2.0230314E7</v>
      </c>
      <c r="B173" s="18" t="s">
        <v>317</v>
      </c>
      <c r="C173" s="1">
        <v>1.0</v>
      </c>
      <c r="D173" s="1" t="s">
        <v>318</v>
      </c>
      <c r="E173" s="1" t="s">
        <v>93</v>
      </c>
    </row>
    <row r="174">
      <c r="A174" s="1">
        <v>2.0230314E7</v>
      </c>
      <c r="B174" s="18" t="s">
        <v>317</v>
      </c>
      <c r="C174" s="1">
        <v>2.0</v>
      </c>
      <c r="D174" s="1" t="s">
        <v>318</v>
      </c>
      <c r="E174" s="1" t="s">
        <v>93</v>
      </c>
    </row>
    <row r="175">
      <c r="A175" s="1">
        <v>2.0230314E7</v>
      </c>
      <c r="B175" s="18" t="s">
        <v>317</v>
      </c>
      <c r="C175" s="1">
        <v>3.0</v>
      </c>
      <c r="D175" s="1" t="s">
        <v>318</v>
      </c>
      <c r="E175" s="1" t="s">
        <v>93</v>
      </c>
    </row>
    <row r="176">
      <c r="A176" s="1">
        <v>2.0230314E7</v>
      </c>
      <c r="B176" s="18" t="s">
        <v>317</v>
      </c>
      <c r="C176" s="1">
        <v>4.0</v>
      </c>
      <c r="D176" s="1" t="s">
        <v>318</v>
      </c>
      <c r="E176" s="1" t="s">
        <v>93</v>
      </c>
    </row>
    <row r="177">
      <c r="A177" s="1">
        <v>2.0230314E7</v>
      </c>
      <c r="B177" s="18" t="s">
        <v>317</v>
      </c>
      <c r="C177" s="1">
        <v>5.0</v>
      </c>
      <c r="D177" s="1" t="s">
        <v>318</v>
      </c>
    </row>
    <row r="178">
      <c r="A178" s="1">
        <v>2.0230314E7</v>
      </c>
      <c r="B178" s="18" t="s">
        <v>317</v>
      </c>
      <c r="C178" s="1">
        <v>6.0</v>
      </c>
      <c r="D178" s="1" t="s">
        <v>318</v>
      </c>
      <c r="E178" s="1" t="s">
        <v>93</v>
      </c>
    </row>
    <row r="179">
      <c r="A179" s="1">
        <v>2.0230314E7</v>
      </c>
      <c r="B179" s="18" t="s">
        <v>317</v>
      </c>
      <c r="C179" s="1">
        <v>7.0</v>
      </c>
      <c r="D179" s="1" t="s">
        <v>318</v>
      </c>
      <c r="E179" s="1" t="s">
        <v>93</v>
      </c>
    </row>
    <row r="180">
      <c r="A180" s="1">
        <v>2.0230314E7</v>
      </c>
      <c r="B180" s="18" t="s">
        <v>317</v>
      </c>
      <c r="C180" s="1">
        <v>8.0</v>
      </c>
      <c r="D180" s="1" t="s">
        <v>318</v>
      </c>
      <c r="E180" s="1" t="s">
        <v>93</v>
      </c>
    </row>
    <row r="181">
      <c r="A181" s="1">
        <v>2.0230314E7</v>
      </c>
      <c r="B181" s="18" t="s">
        <v>317</v>
      </c>
      <c r="C181" s="1">
        <v>9.0</v>
      </c>
      <c r="D181" s="1" t="s">
        <v>318</v>
      </c>
      <c r="E181" s="1" t="s">
        <v>93</v>
      </c>
    </row>
    <row r="182">
      <c r="A182" s="1">
        <v>2.0230314E7</v>
      </c>
      <c r="B182" s="18" t="s">
        <v>317</v>
      </c>
      <c r="C182" s="1">
        <v>10.0</v>
      </c>
      <c r="D182" s="1" t="s">
        <v>318</v>
      </c>
      <c r="E182" s="1" t="s">
        <v>93</v>
      </c>
    </row>
    <row r="183">
      <c r="A183" s="1">
        <v>2.0230314E7</v>
      </c>
      <c r="B183" s="18" t="s">
        <v>317</v>
      </c>
      <c r="C183" s="1">
        <v>11.0</v>
      </c>
      <c r="D183" s="1" t="s">
        <v>318</v>
      </c>
      <c r="E183" s="1" t="s">
        <v>93</v>
      </c>
    </row>
    <row r="184">
      <c r="A184" s="1">
        <v>2.0230314E7</v>
      </c>
      <c r="B184" s="18" t="s">
        <v>317</v>
      </c>
      <c r="C184" s="1">
        <v>12.0</v>
      </c>
      <c r="D184" s="1" t="s">
        <v>318</v>
      </c>
      <c r="E184" s="1" t="s">
        <v>93</v>
      </c>
    </row>
    <row r="185">
      <c r="A185" s="1"/>
      <c r="B185" s="19"/>
    </row>
    <row r="186">
      <c r="A186" s="1">
        <v>2.0230315E7</v>
      </c>
      <c r="B186" s="18" t="s">
        <v>315</v>
      </c>
      <c r="C186" s="1">
        <v>1.0</v>
      </c>
      <c r="D186" s="1" t="s">
        <v>316</v>
      </c>
      <c r="E186" s="1" t="s">
        <v>93</v>
      </c>
    </row>
    <row r="187">
      <c r="A187" s="1">
        <v>2.0230315E7</v>
      </c>
      <c r="B187" s="18" t="s">
        <v>315</v>
      </c>
      <c r="C187" s="1">
        <v>2.0</v>
      </c>
      <c r="D187" s="1" t="s">
        <v>316</v>
      </c>
      <c r="E187" s="1" t="s">
        <v>93</v>
      </c>
    </row>
    <row r="188">
      <c r="A188" s="1">
        <v>2.0230315E7</v>
      </c>
      <c r="B188" s="18" t="s">
        <v>315</v>
      </c>
      <c r="C188" s="1">
        <v>3.0</v>
      </c>
      <c r="D188" s="1" t="s">
        <v>316</v>
      </c>
      <c r="E188" s="1" t="s">
        <v>93</v>
      </c>
    </row>
    <row r="189">
      <c r="A189" s="1">
        <v>2.0230315E7</v>
      </c>
      <c r="B189" s="18" t="s">
        <v>315</v>
      </c>
      <c r="C189" s="1">
        <v>4.0</v>
      </c>
      <c r="D189" s="1" t="s">
        <v>316</v>
      </c>
      <c r="E189" s="1" t="s">
        <v>93</v>
      </c>
    </row>
    <row r="190">
      <c r="A190" s="1">
        <v>2.0230315E7</v>
      </c>
      <c r="B190" s="18" t="s">
        <v>315</v>
      </c>
      <c r="C190" s="1">
        <v>5.0</v>
      </c>
      <c r="D190" s="1" t="s">
        <v>316</v>
      </c>
      <c r="E190" s="1" t="s">
        <v>93</v>
      </c>
    </row>
    <row r="191">
      <c r="A191" s="1">
        <v>2.0230315E7</v>
      </c>
      <c r="B191" s="18" t="s">
        <v>315</v>
      </c>
      <c r="C191" s="1">
        <v>6.0</v>
      </c>
      <c r="D191" s="1" t="s">
        <v>316</v>
      </c>
      <c r="E191" s="1" t="s">
        <v>93</v>
      </c>
    </row>
    <row r="192">
      <c r="A192" s="1">
        <v>2.0230315E7</v>
      </c>
      <c r="B192" s="18" t="s">
        <v>315</v>
      </c>
      <c r="C192" s="1">
        <v>7.0</v>
      </c>
      <c r="D192" s="1" t="s">
        <v>316</v>
      </c>
      <c r="E192" s="1" t="s">
        <v>93</v>
      </c>
    </row>
    <row r="193">
      <c r="A193" s="1">
        <v>2.0230315E7</v>
      </c>
      <c r="B193" s="18" t="s">
        <v>315</v>
      </c>
      <c r="C193" s="1">
        <v>8.0</v>
      </c>
      <c r="D193" s="1" t="s">
        <v>316</v>
      </c>
      <c r="E193" s="1" t="s">
        <v>93</v>
      </c>
    </row>
    <row r="194">
      <c r="A194" s="1">
        <v>2.0230315E7</v>
      </c>
      <c r="B194" s="18" t="s">
        <v>315</v>
      </c>
      <c r="C194" s="1">
        <v>9.0</v>
      </c>
      <c r="D194" s="1" t="s">
        <v>316</v>
      </c>
      <c r="E194" s="1" t="s">
        <v>93</v>
      </c>
    </row>
    <row r="195">
      <c r="A195" s="1">
        <v>2.0230315E7</v>
      </c>
      <c r="B195" s="18" t="s">
        <v>315</v>
      </c>
      <c r="C195" s="1">
        <v>10.0</v>
      </c>
      <c r="D195" s="1" t="s">
        <v>316</v>
      </c>
      <c r="E195" s="1" t="s">
        <v>93</v>
      </c>
    </row>
    <row r="196">
      <c r="A196" s="1">
        <v>2.0230315E7</v>
      </c>
      <c r="B196" s="18" t="s">
        <v>315</v>
      </c>
      <c r="C196" s="1">
        <v>11.0</v>
      </c>
      <c r="D196" s="1" t="s">
        <v>316</v>
      </c>
      <c r="E196" s="1" t="s">
        <v>93</v>
      </c>
    </row>
    <row r="197">
      <c r="A197" s="1">
        <v>2.0230315E7</v>
      </c>
      <c r="B197" s="18" t="s">
        <v>315</v>
      </c>
      <c r="C197" s="1">
        <v>12.0</v>
      </c>
      <c r="D197" s="1" t="s">
        <v>316</v>
      </c>
      <c r="E197" s="1" t="s">
        <v>93</v>
      </c>
    </row>
    <row r="198">
      <c r="B198" s="19"/>
    </row>
    <row r="199">
      <c r="A199" s="1">
        <v>2.0230315E7</v>
      </c>
      <c r="B199" s="18" t="s">
        <v>317</v>
      </c>
      <c r="C199" s="1">
        <v>1.0</v>
      </c>
      <c r="D199" s="1" t="s">
        <v>318</v>
      </c>
      <c r="E199" s="1" t="s">
        <v>93</v>
      </c>
    </row>
    <row r="200">
      <c r="A200" s="1">
        <v>2.0230315E7</v>
      </c>
      <c r="B200" s="18" t="s">
        <v>317</v>
      </c>
      <c r="C200" s="1">
        <v>2.0</v>
      </c>
      <c r="D200" s="1" t="s">
        <v>318</v>
      </c>
      <c r="E200" s="1" t="s">
        <v>93</v>
      </c>
    </row>
    <row r="201">
      <c r="A201" s="1">
        <v>2.0230315E7</v>
      </c>
      <c r="B201" s="18" t="s">
        <v>317</v>
      </c>
      <c r="C201" s="1">
        <v>3.0</v>
      </c>
      <c r="D201" s="1" t="s">
        <v>318</v>
      </c>
      <c r="E201" s="1" t="s">
        <v>93</v>
      </c>
    </row>
    <row r="202">
      <c r="A202" s="1">
        <v>2.0230315E7</v>
      </c>
      <c r="B202" s="18" t="s">
        <v>317</v>
      </c>
      <c r="C202" s="1">
        <v>4.0</v>
      </c>
      <c r="D202" s="1" t="s">
        <v>318</v>
      </c>
      <c r="E202" s="1" t="s">
        <v>93</v>
      </c>
    </row>
    <row r="203">
      <c r="A203" s="1">
        <v>2.0230315E7</v>
      </c>
      <c r="B203" s="18" t="s">
        <v>317</v>
      </c>
      <c r="C203" s="1">
        <v>5.0</v>
      </c>
      <c r="D203" s="1" t="s">
        <v>318</v>
      </c>
      <c r="E203" s="1" t="s">
        <v>93</v>
      </c>
    </row>
    <row r="204">
      <c r="A204" s="1">
        <v>2.0230315E7</v>
      </c>
      <c r="B204" s="18" t="s">
        <v>317</v>
      </c>
      <c r="C204" s="1">
        <v>6.0</v>
      </c>
      <c r="D204" s="1" t="s">
        <v>318</v>
      </c>
      <c r="E204" s="1" t="s">
        <v>93</v>
      </c>
    </row>
    <row r="205">
      <c r="A205" s="1">
        <v>2.0230315E7</v>
      </c>
      <c r="B205" s="18" t="s">
        <v>317</v>
      </c>
      <c r="C205" s="1">
        <v>7.0</v>
      </c>
      <c r="D205" s="1" t="s">
        <v>318</v>
      </c>
      <c r="E205" s="1" t="s">
        <v>93</v>
      </c>
    </row>
    <row r="206">
      <c r="A206" s="1">
        <v>2.0230315E7</v>
      </c>
      <c r="B206" s="18" t="s">
        <v>317</v>
      </c>
      <c r="C206" s="1">
        <v>8.0</v>
      </c>
      <c r="D206" s="1" t="s">
        <v>318</v>
      </c>
      <c r="E206" s="1" t="s">
        <v>93</v>
      </c>
    </row>
    <row r="207">
      <c r="A207" s="1">
        <v>2.0230315E7</v>
      </c>
      <c r="B207" s="18" t="s">
        <v>317</v>
      </c>
      <c r="C207" s="1">
        <v>9.0</v>
      </c>
      <c r="D207" s="1" t="s">
        <v>318</v>
      </c>
      <c r="E207" s="1" t="s">
        <v>93</v>
      </c>
    </row>
    <row r="208">
      <c r="A208" s="1">
        <v>2.0230315E7</v>
      </c>
      <c r="B208" s="18" t="s">
        <v>317</v>
      </c>
      <c r="C208" s="1">
        <v>10.0</v>
      </c>
      <c r="D208" s="1" t="s">
        <v>318</v>
      </c>
      <c r="E208" s="1" t="s">
        <v>93</v>
      </c>
    </row>
    <row r="209">
      <c r="A209" s="1">
        <v>2.0230315E7</v>
      </c>
      <c r="B209" s="18" t="s">
        <v>317</v>
      </c>
      <c r="C209" s="1">
        <v>11.0</v>
      </c>
      <c r="D209" s="1" t="s">
        <v>318</v>
      </c>
      <c r="E209" s="1" t="s">
        <v>93</v>
      </c>
    </row>
    <row r="210">
      <c r="A210" s="1">
        <v>2.0230315E7</v>
      </c>
      <c r="B210" s="18" t="s">
        <v>317</v>
      </c>
      <c r="C210" s="1">
        <v>12.0</v>
      </c>
      <c r="D210" s="1" t="s">
        <v>318</v>
      </c>
      <c r="E210" s="1" t="s">
        <v>93</v>
      </c>
    </row>
    <row r="211">
      <c r="B211" s="19"/>
    </row>
    <row r="212">
      <c r="A212" s="1">
        <v>2.0230316E7</v>
      </c>
      <c r="B212" s="18" t="s">
        <v>315</v>
      </c>
      <c r="C212" s="1">
        <v>1.0</v>
      </c>
      <c r="D212" s="1" t="s">
        <v>316</v>
      </c>
      <c r="E212" s="1" t="s">
        <v>93</v>
      </c>
    </row>
    <row r="213">
      <c r="A213" s="1">
        <v>2.0230316E7</v>
      </c>
      <c r="B213" s="18" t="s">
        <v>315</v>
      </c>
      <c r="C213" s="1">
        <v>2.0</v>
      </c>
      <c r="D213" s="1" t="s">
        <v>316</v>
      </c>
      <c r="E213" s="1" t="s">
        <v>93</v>
      </c>
    </row>
    <row r="214">
      <c r="A214" s="1">
        <v>2.0230316E7</v>
      </c>
      <c r="B214" s="18" t="s">
        <v>315</v>
      </c>
      <c r="C214" s="1">
        <v>3.0</v>
      </c>
      <c r="D214" s="1" t="s">
        <v>316</v>
      </c>
      <c r="E214" s="1" t="s">
        <v>93</v>
      </c>
    </row>
    <row r="215">
      <c r="A215" s="1">
        <v>2.0230316E7</v>
      </c>
      <c r="B215" s="18" t="s">
        <v>315</v>
      </c>
      <c r="C215" s="1">
        <v>4.0</v>
      </c>
      <c r="D215" s="1" t="s">
        <v>316</v>
      </c>
      <c r="E215" s="1" t="s">
        <v>93</v>
      </c>
    </row>
    <row r="216">
      <c r="A216" s="1">
        <v>2.0230316E7</v>
      </c>
      <c r="B216" s="18" t="s">
        <v>315</v>
      </c>
      <c r="C216" s="1">
        <v>5.0</v>
      </c>
      <c r="D216" s="1" t="s">
        <v>316</v>
      </c>
      <c r="E216" s="1" t="s">
        <v>93</v>
      </c>
    </row>
    <row r="217">
      <c r="A217" s="1">
        <v>2.0230316E7</v>
      </c>
      <c r="B217" s="18" t="s">
        <v>315</v>
      </c>
      <c r="C217" s="1">
        <v>6.0</v>
      </c>
      <c r="D217" s="1" t="s">
        <v>316</v>
      </c>
      <c r="E217" s="1" t="s">
        <v>93</v>
      </c>
    </row>
    <row r="218">
      <c r="A218" s="1">
        <v>2.0230316E7</v>
      </c>
      <c r="B218" s="18" t="s">
        <v>315</v>
      </c>
      <c r="C218" s="1">
        <v>7.0</v>
      </c>
      <c r="D218" s="1" t="s">
        <v>316</v>
      </c>
      <c r="E218" s="1" t="s">
        <v>93</v>
      </c>
    </row>
    <row r="219">
      <c r="A219" s="1">
        <v>2.0230316E7</v>
      </c>
      <c r="B219" s="18" t="s">
        <v>315</v>
      </c>
      <c r="C219" s="1">
        <v>8.0</v>
      </c>
      <c r="D219" s="1" t="s">
        <v>316</v>
      </c>
      <c r="E219" s="1" t="s">
        <v>93</v>
      </c>
    </row>
    <row r="220">
      <c r="A220" s="1">
        <v>2.0230316E7</v>
      </c>
      <c r="B220" s="18" t="s">
        <v>315</v>
      </c>
      <c r="C220" s="1">
        <v>9.0</v>
      </c>
      <c r="D220" s="1" t="s">
        <v>316</v>
      </c>
      <c r="E220" s="1" t="s">
        <v>93</v>
      </c>
    </row>
    <row r="221">
      <c r="A221" s="1">
        <v>2.0230316E7</v>
      </c>
      <c r="B221" s="18" t="s">
        <v>315</v>
      </c>
      <c r="C221" s="1">
        <v>10.0</v>
      </c>
      <c r="D221" s="1" t="s">
        <v>316</v>
      </c>
      <c r="E221" s="1" t="s">
        <v>93</v>
      </c>
    </row>
    <row r="222">
      <c r="A222" s="1">
        <v>2.0230316E7</v>
      </c>
      <c r="B222" s="18" t="s">
        <v>315</v>
      </c>
      <c r="C222" s="1">
        <v>11.0</v>
      </c>
      <c r="D222" s="1" t="s">
        <v>316</v>
      </c>
      <c r="E222" s="1" t="s">
        <v>93</v>
      </c>
    </row>
    <row r="223">
      <c r="A223" s="1">
        <v>2.0230316E7</v>
      </c>
      <c r="B223" s="18" t="s">
        <v>315</v>
      </c>
      <c r="C223" s="1">
        <v>12.0</v>
      </c>
      <c r="D223" s="1" t="s">
        <v>316</v>
      </c>
      <c r="E223" s="1" t="s">
        <v>93</v>
      </c>
    </row>
    <row r="224">
      <c r="B224" s="19"/>
    </row>
    <row r="225">
      <c r="A225" s="1">
        <v>2.0230316E7</v>
      </c>
      <c r="B225" s="18" t="s">
        <v>317</v>
      </c>
      <c r="C225" s="1">
        <v>1.0</v>
      </c>
      <c r="D225" s="1" t="s">
        <v>318</v>
      </c>
      <c r="E225" s="1" t="s">
        <v>93</v>
      </c>
    </row>
    <row r="226">
      <c r="A226" s="1">
        <v>2.0230316E7</v>
      </c>
      <c r="B226" s="18" t="s">
        <v>317</v>
      </c>
      <c r="C226" s="1">
        <v>2.0</v>
      </c>
      <c r="D226" s="1" t="s">
        <v>318</v>
      </c>
      <c r="E226" s="1" t="s">
        <v>93</v>
      </c>
    </row>
    <row r="227">
      <c r="A227" s="1">
        <v>2.0230316E7</v>
      </c>
      <c r="B227" s="18" t="s">
        <v>317</v>
      </c>
      <c r="C227" s="1">
        <v>3.0</v>
      </c>
      <c r="D227" s="1" t="s">
        <v>318</v>
      </c>
      <c r="E227" s="1" t="s">
        <v>93</v>
      </c>
    </row>
    <row r="228">
      <c r="A228" s="1">
        <v>2.0230316E7</v>
      </c>
      <c r="B228" s="18" t="s">
        <v>317</v>
      </c>
      <c r="C228" s="1">
        <v>4.0</v>
      </c>
      <c r="D228" s="1" t="s">
        <v>318</v>
      </c>
      <c r="E228" s="1" t="s">
        <v>93</v>
      </c>
    </row>
    <row r="229">
      <c r="A229" s="1">
        <v>2.0230316E7</v>
      </c>
      <c r="B229" s="18" t="s">
        <v>317</v>
      </c>
      <c r="C229" s="1">
        <v>5.0</v>
      </c>
      <c r="D229" s="1" t="s">
        <v>318</v>
      </c>
      <c r="E229" s="1" t="s">
        <v>93</v>
      </c>
    </row>
    <row r="230">
      <c r="A230" s="1">
        <v>2.0230316E7</v>
      </c>
      <c r="B230" s="18" t="s">
        <v>317</v>
      </c>
      <c r="C230" s="1">
        <v>6.0</v>
      </c>
      <c r="D230" s="1" t="s">
        <v>318</v>
      </c>
      <c r="E230" s="1" t="s">
        <v>93</v>
      </c>
    </row>
    <row r="231">
      <c r="A231" s="1">
        <v>2.0230316E7</v>
      </c>
      <c r="B231" s="18" t="s">
        <v>317</v>
      </c>
      <c r="C231" s="1">
        <v>7.0</v>
      </c>
      <c r="D231" s="1" t="s">
        <v>318</v>
      </c>
      <c r="E231" s="1" t="s">
        <v>93</v>
      </c>
    </row>
    <row r="232">
      <c r="A232" s="1">
        <v>2.0230316E7</v>
      </c>
      <c r="B232" s="18" t="s">
        <v>317</v>
      </c>
      <c r="C232" s="1">
        <v>8.0</v>
      </c>
      <c r="D232" s="1" t="s">
        <v>318</v>
      </c>
      <c r="E232" s="1" t="s">
        <v>93</v>
      </c>
    </row>
    <row r="233">
      <c r="A233" s="1">
        <v>2.0230316E7</v>
      </c>
      <c r="B233" s="18" t="s">
        <v>317</v>
      </c>
      <c r="C233" s="1">
        <v>9.0</v>
      </c>
      <c r="D233" s="1" t="s">
        <v>318</v>
      </c>
      <c r="E233" s="1" t="s">
        <v>93</v>
      </c>
    </row>
    <row r="234">
      <c r="A234" s="1">
        <v>2.0230316E7</v>
      </c>
      <c r="B234" s="18" t="s">
        <v>317</v>
      </c>
      <c r="C234" s="1">
        <v>10.0</v>
      </c>
      <c r="D234" s="1" t="s">
        <v>318</v>
      </c>
      <c r="E234" s="1" t="s">
        <v>93</v>
      </c>
    </row>
    <row r="235">
      <c r="A235" s="1">
        <v>2.0230316E7</v>
      </c>
      <c r="B235" s="18" t="s">
        <v>317</v>
      </c>
      <c r="C235" s="1">
        <v>11.0</v>
      </c>
      <c r="D235" s="1" t="s">
        <v>318</v>
      </c>
      <c r="E235" s="1" t="s">
        <v>93</v>
      </c>
    </row>
    <row r="236">
      <c r="A236" s="1">
        <v>2.0230316E7</v>
      </c>
      <c r="B236" s="18" t="s">
        <v>317</v>
      </c>
      <c r="C236" s="1">
        <v>12.0</v>
      </c>
      <c r="D236" s="1" t="s">
        <v>318</v>
      </c>
      <c r="E236" s="1" t="s">
        <v>93</v>
      </c>
    </row>
    <row r="237">
      <c r="B237" s="19"/>
    </row>
    <row r="238">
      <c r="A238" s="1">
        <v>2.0230317E7</v>
      </c>
      <c r="B238" s="18" t="s">
        <v>315</v>
      </c>
      <c r="C238" s="1">
        <v>1.0</v>
      </c>
      <c r="D238" s="1" t="s">
        <v>316</v>
      </c>
      <c r="E238" s="1" t="s">
        <v>93</v>
      </c>
    </row>
    <row r="239">
      <c r="A239" s="1">
        <v>2.0230317E7</v>
      </c>
      <c r="B239" s="18" t="s">
        <v>315</v>
      </c>
      <c r="C239" s="1">
        <v>2.0</v>
      </c>
      <c r="D239" s="1" t="s">
        <v>316</v>
      </c>
      <c r="E239" s="1" t="s">
        <v>93</v>
      </c>
    </row>
    <row r="240">
      <c r="A240" s="1">
        <v>2.0230317E7</v>
      </c>
      <c r="B240" s="18" t="s">
        <v>315</v>
      </c>
      <c r="C240" s="1">
        <v>3.0</v>
      </c>
      <c r="D240" s="1" t="s">
        <v>316</v>
      </c>
      <c r="E240" s="1" t="s">
        <v>93</v>
      </c>
    </row>
    <row r="241">
      <c r="A241" s="1">
        <v>2.0230317E7</v>
      </c>
      <c r="B241" s="18" t="s">
        <v>315</v>
      </c>
      <c r="C241" s="1">
        <v>4.0</v>
      </c>
      <c r="D241" s="1" t="s">
        <v>316</v>
      </c>
      <c r="E241" s="1" t="s">
        <v>93</v>
      </c>
    </row>
    <row r="242">
      <c r="A242" s="1">
        <v>2.0230317E7</v>
      </c>
      <c r="B242" s="18" t="s">
        <v>315</v>
      </c>
      <c r="C242" s="1">
        <v>5.0</v>
      </c>
      <c r="D242" s="1" t="s">
        <v>316</v>
      </c>
      <c r="E242" s="1" t="s">
        <v>93</v>
      </c>
    </row>
    <row r="243">
      <c r="A243" s="1">
        <v>2.0230317E7</v>
      </c>
      <c r="B243" s="18" t="s">
        <v>315</v>
      </c>
      <c r="C243" s="1">
        <v>6.0</v>
      </c>
      <c r="D243" s="1" t="s">
        <v>316</v>
      </c>
      <c r="E243" s="1" t="s">
        <v>93</v>
      </c>
    </row>
    <row r="244">
      <c r="A244" s="1">
        <v>2.0230317E7</v>
      </c>
      <c r="B244" s="18" t="s">
        <v>315</v>
      </c>
      <c r="C244" s="1">
        <v>7.0</v>
      </c>
      <c r="D244" s="1" t="s">
        <v>316</v>
      </c>
      <c r="E244" s="1" t="s">
        <v>93</v>
      </c>
    </row>
    <row r="245">
      <c r="A245" s="1">
        <v>2.0230317E7</v>
      </c>
      <c r="B245" s="18" t="s">
        <v>315</v>
      </c>
      <c r="C245" s="1">
        <v>8.0</v>
      </c>
      <c r="D245" s="1" t="s">
        <v>316</v>
      </c>
      <c r="E245" s="1" t="s">
        <v>93</v>
      </c>
    </row>
    <row r="246">
      <c r="A246" s="1">
        <v>2.0230317E7</v>
      </c>
      <c r="B246" s="18" t="s">
        <v>315</v>
      </c>
      <c r="C246" s="1">
        <v>9.0</v>
      </c>
      <c r="D246" s="1" t="s">
        <v>316</v>
      </c>
      <c r="E246" s="1" t="s">
        <v>93</v>
      </c>
    </row>
    <row r="247">
      <c r="A247" s="1">
        <v>2.0230317E7</v>
      </c>
      <c r="B247" s="18" t="s">
        <v>315</v>
      </c>
      <c r="C247" s="1">
        <v>10.0</v>
      </c>
      <c r="D247" s="1" t="s">
        <v>316</v>
      </c>
      <c r="E247" s="1" t="s">
        <v>93</v>
      </c>
    </row>
    <row r="248">
      <c r="A248" s="1">
        <v>2.0230317E7</v>
      </c>
      <c r="B248" s="18" t="s">
        <v>315</v>
      </c>
      <c r="C248" s="1">
        <v>11.0</v>
      </c>
      <c r="D248" s="1" t="s">
        <v>316</v>
      </c>
      <c r="E248" s="1" t="s">
        <v>93</v>
      </c>
    </row>
    <row r="249">
      <c r="A249" s="1">
        <v>2.0230317E7</v>
      </c>
      <c r="B249" s="18" t="s">
        <v>315</v>
      </c>
      <c r="C249" s="1">
        <v>12.0</v>
      </c>
      <c r="D249" s="1" t="s">
        <v>316</v>
      </c>
      <c r="E249" s="1" t="s">
        <v>93</v>
      </c>
    </row>
    <row r="250">
      <c r="B250" s="19"/>
    </row>
    <row r="251">
      <c r="A251" s="1">
        <v>2.0230317E7</v>
      </c>
      <c r="B251" s="18" t="s">
        <v>317</v>
      </c>
      <c r="C251" s="1">
        <v>1.0</v>
      </c>
      <c r="D251" s="1" t="s">
        <v>318</v>
      </c>
      <c r="E251" s="1" t="s">
        <v>93</v>
      </c>
    </row>
    <row r="252">
      <c r="A252" s="1">
        <v>2.0230317E7</v>
      </c>
      <c r="B252" s="18" t="s">
        <v>317</v>
      </c>
      <c r="C252" s="1">
        <v>2.0</v>
      </c>
      <c r="D252" s="1" t="s">
        <v>318</v>
      </c>
      <c r="E252" s="1" t="s">
        <v>93</v>
      </c>
    </row>
    <row r="253">
      <c r="A253" s="1">
        <v>2.0230317E7</v>
      </c>
      <c r="B253" s="18" t="s">
        <v>317</v>
      </c>
      <c r="C253" s="1">
        <v>3.0</v>
      </c>
      <c r="D253" s="1" t="s">
        <v>318</v>
      </c>
      <c r="E253" s="1" t="s">
        <v>93</v>
      </c>
    </row>
    <row r="254">
      <c r="A254" s="1">
        <v>2.0230317E7</v>
      </c>
      <c r="B254" s="18" t="s">
        <v>317</v>
      </c>
      <c r="C254" s="1">
        <v>4.0</v>
      </c>
      <c r="D254" s="1" t="s">
        <v>318</v>
      </c>
      <c r="E254" s="1" t="s">
        <v>93</v>
      </c>
    </row>
    <row r="255">
      <c r="A255" s="1">
        <v>2.0230317E7</v>
      </c>
      <c r="B255" s="18" t="s">
        <v>317</v>
      </c>
      <c r="C255" s="1">
        <v>5.0</v>
      </c>
      <c r="D255" s="1" t="s">
        <v>318</v>
      </c>
      <c r="E255" s="1" t="s">
        <v>93</v>
      </c>
    </row>
    <row r="256">
      <c r="A256" s="1">
        <v>2.0230317E7</v>
      </c>
      <c r="B256" s="18" t="s">
        <v>317</v>
      </c>
      <c r="C256" s="1">
        <v>6.0</v>
      </c>
      <c r="D256" s="1" t="s">
        <v>318</v>
      </c>
      <c r="E256" s="1" t="s">
        <v>93</v>
      </c>
    </row>
    <row r="257">
      <c r="A257" s="1">
        <v>2.0230317E7</v>
      </c>
      <c r="B257" s="18" t="s">
        <v>317</v>
      </c>
      <c r="C257" s="1">
        <v>7.0</v>
      </c>
      <c r="D257" s="1" t="s">
        <v>318</v>
      </c>
      <c r="E257" s="1" t="s">
        <v>93</v>
      </c>
    </row>
    <row r="258">
      <c r="A258" s="1">
        <v>2.0230317E7</v>
      </c>
      <c r="B258" s="18" t="s">
        <v>317</v>
      </c>
      <c r="C258" s="1">
        <v>8.0</v>
      </c>
      <c r="D258" s="1" t="s">
        <v>318</v>
      </c>
      <c r="E258" s="1" t="s">
        <v>93</v>
      </c>
    </row>
    <row r="259">
      <c r="A259" s="1">
        <v>2.0230317E7</v>
      </c>
      <c r="B259" s="18" t="s">
        <v>317</v>
      </c>
      <c r="C259" s="1">
        <v>9.0</v>
      </c>
      <c r="D259" s="1" t="s">
        <v>318</v>
      </c>
      <c r="E259" s="1" t="s">
        <v>93</v>
      </c>
    </row>
    <row r="260">
      <c r="A260" s="1">
        <v>2.0230317E7</v>
      </c>
      <c r="B260" s="18" t="s">
        <v>317</v>
      </c>
      <c r="C260" s="1">
        <v>10.0</v>
      </c>
      <c r="D260" s="1" t="s">
        <v>318</v>
      </c>
      <c r="E260" s="1" t="s">
        <v>93</v>
      </c>
    </row>
    <row r="261">
      <c r="A261" s="1">
        <v>2.0230317E7</v>
      </c>
      <c r="B261" s="18" t="s">
        <v>317</v>
      </c>
      <c r="C261" s="1">
        <v>11.0</v>
      </c>
      <c r="D261" s="1" t="s">
        <v>318</v>
      </c>
      <c r="E261" s="1" t="s">
        <v>93</v>
      </c>
    </row>
    <row r="262">
      <c r="A262" s="1">
        <v>2.0230317E7</v>
      </c>
      <c r="B262" s="18" t="s">
        <v>317</v>
      </c>
      <c r="C262" s="1">
        <v>12.0</v>
      </c>
      <c r="D262" s="1" t="s">
        <v>318</v>
      </c>
      <c r="E262" s="1" t="s">
        <v>93</v>
      </c>
    </row>
    <row r="263">
      <c r="B263" s="19"/>
    </row>
    <row r="264">
      <c r="A264" s="1">
        <v>2.0230318E7</v>
      </c>
      <c r="B264" s="18" t="s">
        <v>315</v>
      </c>
      <c r="C264" s="1">
        <v>1.0</v>
      </c>
      <c r="D264" s="1" t="s">
        <v>316</v>
      </c>
      <c r="E264" s="1" t="s">
        <v>93</v>
      </c>
    </row>
    <row r="265">
      <c r="A265" s="1">
        <v>2.0230318E7</v>
      </c>
      <c r="B265" s="18" t="s">
        <v>315</v>
      </c>
      <c r="C265" s="1">
        <v>2.0</v>
      </c>
      <c r="D265" s="1" t="s">
        <v>316</v>
      </c>
      <c r="E265" s="1" t="s">
        <v>93</v>
      </c>
    </row>
    <row r="266">
      <c r="A266" s="1">
        <v>2.0230318E7</v>
      </c>
      <c r="B266" s="18" t="s">
        <v>315</v>
      </c>
      <c r="C266" s="1">
        <v>3.0</v>
      </c>
      <c r="D266" s="1" t="s">
        <v>316</v>
      </c>
      <c r="E266" s="1" t="s">
        <v>93</v>
      </c>
    </row>
    <row r="267">
      <c r="A267" s="1">
        <v>2.0230318E7</v>
      </c>
      <c r="B267" s="18" t="s">
        <v>315</v>
      </c>
      <c r="C267" s="1">
        <v>4.0</v>
      </c>
      <c r="D267" s="1" t="s">
        <v>316</v>
      </c>
      <c r="E267" s="1" t="s">
        <v>93</v>
      </c>
    </row>
    <row r="268">
      <c r="A268" s="1">
        <v>2.0230318E7</v>
      </c>
      <c r="B268" s="18" t="s">
        <v>315</v>
      </c>
      <c r="C268" s="1">
        <v>5.0</v>
      </c>
      <c r="D268" s="1" t="s">
        <v>316</v>
      </c>
      <c r="E268" s="1" t="s">
        <v>93</v>
      </c>
    </row>
    <row r="269">
      <c r="A269" s="1">
        <v>2.0230318E7</v>
      </c>
      <c r="B269" s="18" t="s">
        <v>315</v>
      </c>
      <c r="C269" s="1">
        <v>6.0</v>
      </c>
      <c r="D269" s="1" t="s">
        <v>316</v>
      </c>
      <c r="E269" s="1" t="s">
        <v>93</v>
      </c>
    </row>
    <row r="270">
      <c r="A270" s="1">
        <v>2.0230318E7</v>
      </c>
      <c r="B270" s="18" t="s">
        <v>315</v>
      </c>
      <c r="C270" s="1">
        <v>7.0</v>
      </c>
      <c r="D270" s="1" t="s">
        <v>316</v>
      </c>
      <c r="E270" s="1" t="s">
        <v>93</v>
      </c>
    </row>
    <row r="271">
      <c r="A271" s="1">
        <v>2.0230318E7</v>
      </c>
      <c r="B271" s="18" t="s">
        <v>315</v>
      </c>
      <c r="C271" s="1">
        <v>8.0</v>
      </c>
      <c r="D271" s="1" t="s">
        <v>316</v>
      </c>
      <c r="E271" s="1" t="s">
        <v>93</v>
      </c>
    </row>
    <row r="272">
      <c r="A272" s="1">
        <v>2.0230318E7</v>
      </c>
      <c r="B272" s="18" t="s">
        <v>315</v>
      </c>
      <c r="C272" s="1">
        <v>9.0</v>
      </c>
      <c r="D272" s="1" t="s">
        <v>316</v>
      </c>
      <c r="E272" s="1" t="s">
        <v>93</v>
      </c>
    </row>
    <row r="273">
      <c r="A273" s="1">
        <v>2.0230318E7</v>
      </c>
      <c r="B273" s="18" t="s">
        <v>315</v>
      </c>
      <c r="C273" s="1">
        <v>10.0</v>
      </c>
      <c r="D273" s="1" t="s">
        <v>316</v>
      </c>
      <c r="E273" s="1" t="s">
        <v>93</v>
      </c>
    </row>
    <row r="274">
      <c r="A274" s="1">
        <v>2.0230318E7</v>
      </c>
      <c r="B274" s="18" t="s">
        <v>315</v>
      </c>
      <c r="C274" s="1">
        <v>11.0</v>
      </c>
      <c r="D274" s="1" t="s">
        <v>316</v>
      </c>
      <c r="E274" s="1" t="s">
        <v>93</v>
      </c>
    </row>
    <row r="275">
      <c r="A275" s="1">
        <v>2.0230318E7</v>
      </c>
      <c r="B275" s="18" t="s">
        <v>315</v>
      </c>
      <c r="C275" s="1">
        <v>12.0</v>
      </c>
      <c r="D275" s="1" t="s">
        <v>316</v>
      </c>
      <c r="E275" s="1" t="s">
        <v>93</v>
      </c>
    </row>
    <row r="276">
      <c r="B276" s="19"/>
    </row>
    <row r="277">
      <c r="A277" s="1">
        <v>2.0230318E7</v>
      </c>
      <c r="B277" s="18" t="s">
        <v>317</v>
      </c>
      <c r="C277" s="1">
        <v>1.0</v>
      </c>
      <c r="D277" s="1" t="s">
        <v>318</v>
      </c>
      <c r="E277" s="1" t="s">
        <v>93</v>
      </c>
    </row>
    <row r="278">
      <c r="A278" s="1">
        <v>2.0230318E7</v>
      </c>
      <c r="B278" s="18" t="s">
        <v>317</v>
      </c>
      <c r="C278" s="1">
        <v>2.0</v>
      </c>
      <c r="D278" s="1" t="s">
        <v>318</v>
      </c>
      <c r="E278" s="1" t="s">
        <v>93</v>
      </c>
    </row>
    <row r="279">
      <c r="A279" s="1">
        <v>2.0230318E7</v>
      </c>
      <c r="B279" s="18" t="s">
        <v>317</v>
      </c>
      <c r="C279" s="1">
        <v>3.0</v>
      </c>
      <c r="D279" s="1" t="s">
        <v>318</v>
      </c>
      <c r="E279" s="1" t="s">
        <v>93</v>
      </c>
    </row>
    <row r="280">
      <c r="A280" s="1">
        <v>2.0230318E7</v>
      </c>
      <c r="B280" s="18" t="s">
        <v>317</v>
      </c>
      <c r="C280" s="1">
        <v>4.0</v>
      </c>
      <c r="D280" s="1" t="s">
        <v>318</v>
      </c>
      <c r="E280" s="1" t="s">
        <v>93</v>
      </c>
    </row>
    <row r="281">
      <c r="A281" s="1">
        <v>2.0230318E7</v>
      </c>
      <c r="B281" s="18" t="s">
        <v>317</v>
      </c>
      <c r="C281" s="1">
        <v>5.0</v>
      </c>
      <c r="D281" s="1" t="s">
        <v>318</v>
      </c>
      <c r="E281" s="1" t="s">
        <v>93</v>
      </c>
    </row>
    <row r="282">
      <c r="A282" s="1">
        <v>2.0230318E7</v>
      </c>
      <c r="B282" s="18" t="s">
        <v>317</v>
      </c>
      <c r="C282" s="1">
        <v>6.0</v>
      </c>
      <c r="D282" s="1" t="s">
        <v>318</v>
      </c>
      <c r="E282" s="1" t="s">
        <v>93</v>
      </c>
    </row>
    <row r="283">
      <c r="A283" s="1">
        <v>2.0230318E7</v>
      </c>
      <c r="B283" s="18" t="s">
        <v>317</v>
      </c>
      <c r="C283" s="1">
        <v>7.0</v>
      </c>
      <c r="D283" s="1" t="s">
        <v>318</v>
      </c>
      <c r="E283" s="1" t="s">
        <v>93</v>
      </c>
    </row>
    <row r="284">
      <c r="A284" s="1">
        <v>2.0230318E7</v>
      </c>
      <c r="B284" s="18" t="s">
        <v>317</v>
      </c>
      <c r="C284" s="1">
        <v>8.0</v>
      </c>
      <c r="D284" s="1" t="s">
        <v>318</v>
      </c>
      <c r="E284" s="1" t="s">
        <v>93</v>
      </c>
    </row>
    <row r="285">
      <c r="A285" s="1">
        <v>2.0230318E7</v>
      </c>
      <c r="B285" s="18" t="s">
        <v>317</v>
      </c>
      <c r="C285" s="1">
        <v>9.0</v>
      </c>
      <c r="D285" s="1" t="s">
        <v>318</v>
      </c>
      <c r="E285" s="1" t="s">
        <v>93</v>
      </c>
    </row>
    <row r="286">
      <c r="A286" s="1">
        <v>2.0230318E7</v>
      </c>
      <c r="B286" s="18" t="s">
        <v>317</v>
      </c>
      <c r="C286" s="1">
        <v>10.0</v>
      </c>
      <c r="D286" s="1" t="s">
        <v>318</v>
      </c>
      <c r="E286" s="1" t="s">
        <v>93</v>
      </c>
    </row>
    <row r="287">
      <c r="A287" s="1">
        <v>2.0230318E7</v>
      </c>
      <c r="B287" s="18" t="s">
        <v>317</v>
      </c>
      <c r="C287" s="1">
        <v>11.0</v>
      </c>
      <c r="D287" s="1" t="s">
        <v>318</v>
      </c>
      <c r="E287" s="1" t="s">
        <v>93</v>
      </c>
    </row>
    <row r="288">
      <c r="A288" s="1">
        <v>2.0230318E7</v>
      </c>
      <c r="B288" s="18" t="s">
        <v>317</v>
      </c>
      <c r="C288" s="1">
        <v>12.0</v>
      </c>
      <c r="D288" s="1" t="s">
        <v>318</v>
      </c>
      <c r="E288" s="1" t="s">
        <v>93</v>
      </c>
    </row>
    <row r="289">
      <c r="B289" s="19"/>
    </row>
    <row r="290">
      <c r="A290" s="1">
        <v>2.0230319E7</v>
      </c>
      <c r="B290" s="18" t="s">
        <v>315</v>
      </c>
      <c r="C290" s="1">
        <v>1.0</v>
      </c>
      <c r="D290" s="1" t="s">
        <v>316</v>
      </c>
      <c r="E290" s="1" t="s">
        <v>93</v>
      </c>
    </row>
    <row r="291">
      <c r="A291" s="1">
        <v>2.0230319E7</v>
      </c>
      <c r="B291" s="18" t="s">
        <v>315</v>
      </c>
      <c r="C291" s="1">
        <v>2.0</v>
      </c>
      <c r="D291" s="1" t="s">
        <v>316</v>
      </c>
      <c r="E291" s="1" t="s">
        <v>93</v>
      </c>
    </row>
    <row r="292">
      <c r="A292" s="1">
        <v>2.0230319E7</v>
      </c>
      <c r="B292" s="18" t="s">
        <v>315</v>
      </c>
      <c r="C292" s="1">
        <v>3.0</v>
      </c>
      <c r="D292" s="1" t="s">
        <v>316</v>
      </c>
      <c r="E292" s="1" t="s">
        <v>93</v>
      </c>
    </row>
    <row r="293">
      <c r="A293" s="1">
        <v>2.0230319E7</v>
      </c>
      <c r="B293" s="18" t="s">
        <v>315</v>
      </c>
      <c r="C293" s="1">
        <v>4.0</v>
      </c>
      <c r="D293" s="1" t="s">
        <v>316</v>
      </c>
      <c r="E293" s="1" t="s">
        <v>93</v>
      </c>
    </row>
    <row r="294">
      <c r="A294" s="1">
        <v>2.0230319E7</v>
      </c>
      <c r="B294" s="18" t="s">
        <v>315</v>
      </c>
      <c r="C294" s="1">
        <v>5.0</v>
      </c>
      <c r="D294" s="1" t="s">
        <v>316</v>
      </c>
      <c r="E294" s="1" t="s">
        <v>93</v>
      </c>
    </row>
    <row r="295">
      <c r="A295" s="1">
        <v>2.0230319E7</v>
      </c>
      <c r="B295" s="18" t="s">
        <v>315</v>
      </c>
      <c r="C295" s="1">
        <v>6.0</v>
      </c>
      <c r="D295" s="1" t="s">
        <v>316</v>
      </c>
      <c r="E295" s="1" t="s">
        <v>93</v>
      </c>
    </row>
    <row r="296">
      <c r="A296" s="1">
        <v>2.0230319E7</v>
      </c>
      <c r="B296" s="18" t="s">
        <v>315</v>
      </c>
      <c r="C296" s="1">
        <v>7.0</v>
      </c>
      <c r="D296" s="1" t="s">
        <v>316</v>
      </c>
      <c r="E296" s="1" t="s">
        <v>93</v>
      </c>
    </row>
    <row r="297">
      <c r="A297" s="1">
        <v>2.0230319E7</v>
      </c>
      <c r="B297" s="18" t="s">
        <v>315</v>
      </c>
      <c r="C297" s="1">
        <v>8.0</v>
      </c>
      <c r="D297" s="1" t="s">
        <v>316</v>
      </c>
      <c r="E297" s="1" t="s">
        <v>93</v>
      </c>
    </row>
    <row r="298">
      <c r="A298" s="1">
        <v>2.0230319E7</v>
      </c>
      <c r="B298" s="18" t="s">
        <v>315</v>
      </c>
      <c r="C298" s="1">
        <v>9.0</v>
      </c>
      <c r="D298" s="1" t="s">
        <v>316</v>
      </c>
      <c r="E298" s="1" t="s">
        <v>93</v>
      </c>
    </row>
    <row r="299">
      <c r="A299" s="1">
        <v>2.0230319E7</v>
      </c>
      <c r="B299" s="18" t="s">
        <v>315</v>
      </c>
      <c r="C299" s="1">
        <v>10.0</v>
      </c>
      <c r="D299" s="1" t="s">
        <v>316</v>
      </c>
      <c r="E299" s="1" t="s">
        <v>93</v>
      </c>
    </row>
    <row r="300">
      <c r="A300" s="1">
        <v>2.0230319E7</v>
      </c>
      <c r="B300" s="18" t="s">
        <v>315</v>
      </c>
      <c r="C300" s="1">
        <v>11.0</v>
      </c>
      <c r="D300" s="1" t="s">
        <v>316</v>
      </c>
      <c r="E300" s="1" t="s">
        <v>93</v>
      </c>
    </row>
    <row r="301">
      <c r="A301" s="1">
        <v>2.0230319E7</v>
      </c>
      <c r="B301" s="18" t="s">
        <v>315</v>
      </c>
      <c r="C301" s="1">
        <v>12.0</v>
      </c>
      <c r="D301" s="1" t="s">
        <v>316</v>
      </c>
      <c r="E301" s="1" t="s">
        <v>93</v>
      </c>
    </row>
    <row r="302">
      <c r="B302" s="19"/>
    </row>
    <row r="303">
      <c r="A303" s="1">
        <v>2.0230319E7</v>
      </c>
      <c r="B303" s="18" t="s">
        <v>317</v>
      </c>
      <c r="C303" s="1">
        <v>1.0</v>
      </c>
      <c r="D303" s="1" t="s">
        <v>318</v>
      </c>
      <c r="E303" s="1" t="s">
        <v>93</v>
      </c>
    </row>
    <row r="304">
      <c r="A304" s="1">
        <v>2.0230319E7</v>
      </c>
      <c r="B304" s="18" t="s">
        <v>317</v>
      </c>
      <c r="C304" s="1">
        <v>2.0</v>
      </c>
      <c r="D304" s="1" t="s">
        <v>318</v>
      </c>
      <c r="E304" s="1" t="s">
        <v>93</v>
      </c>
    </row>
    <row r="305">
      <c r="A305" s="1">
        <v>2.0230319E7</v>
      </c>
      <c r="B305" s="18" t="s">
        <v>317</v>
      </c>
      <c r="C305" s="1">
        <v>3.0</v>
      </c>
      <c r="D305" s="1" t="s">
        <v>318</v>
      </c>
      <c r="E305" s="1" t="s">
        <v>93</v>
      </c>
    </row>
    <row r="306">
      <c r="A306" s="1">
        <v>2.0230319E7</v>
      </c>
      <c r="B306" s="18" t="s">
        <v>317</v>
      </c>
      <c r="C306" s="1">
        <v>4.0</v>
      </c>
      <c r="D306" s="1" t="s">
        <v>318</v>
      </c>
      <c r="E306" s="1" t="s">
        <v>93</v>
      </c>
    </row>
    <row r="307">
      <c r="A307" s="1">
        <v>2.0230319E7</v>
      </c>
      <c r="B307" s="18" t="s">
        <v>317</v>
      </c>
      <c r="C307" s="1">
        <v>5.0</v>
      </c>
      <c r="D307" s="1" t="s">
        <v>318</v>
      </c>
      <c r="E307" s="1" t="s">
        <v>93</v>
      </c>
    </row>
    <row r="308">
      <c r="A308" s="1">
        <v>2.0230319E7</v>
      </c>
      <c r="B308" s="18" t="s">
        <v>317</v>
      </c>
      <c r="C308" s="1">
        <v>6.0</v>
      </c>
      <c r="D308" s="1" t="s">
        <v>318</v>
      </c>
      <c r="E308" s="1" t="s">
        <v>93</v>
      </c>
    </row>
    <row r="309">
      <c r="A309" s="1">
        <v>2.0230319E7</v>
      </c>
      <c r="B309" s="18" t="s">
        <v>317</v>
      </c>
      <c r="C309" s="1">
        <v>7.0</v>
      </c>
      <c r="D309" s="1" t="s">
        <v>318</v>
      </c>
      <c r="E309" s="1" t="s">
        <v>93</v>
      </c>
    </row>
    <row r="310">
      <c r="A310" s="1">
        <v>2.0230319E7</v>
      </c>
      <c r="B310" s="18" t="s">
        <v>317</v>
      </c>
      <c r="C310" s="1">
        <v>8.0</v>
      </c>
      <c r="D310" s="1" t="s">
        <v>318</v>
      </c>
      <c r="E310" s="1" t="s">
        <v>93</v>
      </c>
    </row>
    <row r="311">
      <c r="A311" s="1">
        <v>2.0230319E7</v>
      </c>
      <c r="B311" s="18" t="s">
        <v>317</v>
      </c>
      <c r="C311" s="1">
        <v>9.0</v>
      </c>
      <c r="D311" s="1" t="s">
        <v>318</v>
      </c>
      <c r="E311" s="1" t="s">
        <v>93</v>
      </c>
    </row>
    <row r="312">
      <c r="A312" s="1">
        <v>2.0230319E7</v>
      </c>
      <c r="B312" s="18" t="s">
        <v>317</v>
      </c>
      <c r="C312" s="1">
        <v>10.0</v>
      </c>
      <c r="D312" s="1" t="s">
        <v>318</v>
      </c>
      <c r="E312" s="1" t="s">
        <v>93</v>
      </c>
    </row>
    <row r="313">
      <c r="A313" s="1">
        <v>2.0230319E7</v>
      </c>
      <c r="B313" s="18" t="s">
        <v>317</v>
      </c>
      <c r="C313" s="1">
        <v>11.0</v>
      </c>
      <c r="D313" s="1" t="s">
        <v>318</v>
      </c>
      <c r="E313" s="1" t="s">
        <v>93</v>
      </c>
    </row>
    <row r="314">
      <c r="A314" s="1">
        <v>2.0230319E7</v>
      </c>
      <c r="B314" s="18" t="s">
        <v>317</v>
      </c>
      <c r="C314" s="1">
        <v>12.0</v>
      </c>
      <c r="D314" s="1" t="s">
        <v>318</v>
      </c>
      <c r="E314" s="1" t="s">
        <v>93</v>
      </c>
    </row>
    <row r="315">
      <c r="B315" s="19"/>
    </row>
    <row r="316">
      <c r="A316" s="1">
        <v>2.023032E7</v>
      </c>
      <c r="B316" s="18" t="s">
        <v>315</v>
      </c>
      <c r="C316" s="1">
        <v>1.0</v>
      </c>
      <c r="D316" s="1" t="s">
        <v>316</v>
      </c>
      <c r="E316" s="1" t="s">
        <v>93</v>
      </c>
    </row>
    <row r="317">
      <c r="A317" s="1">
        <v>2.023032E7</v>
      </c>
      <c r="B317" s="18" t="s">
        <v>315</v>
      </c>
      <c r="C317" s="1">
        <v>2.0</v>
      </c>
      <c r="D317" s="1" t="s">
        <v>316</v>
      </c>
      <c r="E317" s="1" t="s">
        <v>93</v>
      </c>
    </row>
    <row r="318">
      <c r="A318" s="1">
        <v>2.023032E7</v>
      </c>
      <c r="B318" s="18" t="s">
        <v>315</v>
      </c>
      <c r="C318" s="1">
        <v>3.0</v>
      </c>
      <c r="D318" s="1" t="s">
        <v>316</v>
      </c>
      <c r="E318" s="1" t="s">
        <v>93</v>
      </c>
    </row>
    <row r="319">
      <c r="A319" s="1">
        <v>2.023032E7</v>
      </c>
      <c r="B319" s="18" t="s">
        <v>315</v>
      </c>
      <c r="C319" s="1">
        <v>4.0</v>
      </c>
      <c r="D319" s="1" t="s">
        <v>316</v>
      </c>
      <c r="E319" s="1" t="s">
        <v>93</v>
      </c>
    </row>
    <row r="320">
      <c r="A320" s="1">
        <v>2.023032E7</v>
      </c>
      <c r="B320" s="18" t="s">
        <v>315</v>
      </c>
      <c r="C320" s="1">
        <v>5.0</v>
      </c>
      <c r="D320" s="1" t="s">
        <v>316</v>
      </c>
      <c r="E320" s="1" t="s">
        <v>93</v>
      </c>
    </row>
    <row r="321">
      <c r="A321" s="1">
        <v>2.023032E7</v>
      </c>
      <c r="B321" s="18" t="s">
        <v>315</v>
      </c>
      <c r="C321" s="1">
        <v>6.0</v>
      </c>
      <c r="D321" s="1" t="s">
        <v>316</v>
      </c>
      <c r="E321" s="1" t="s">
        <v>93</v>
      </c>
    </row>
    <row r="322">
      <c r="A322" s="1">
        <v>2.023032E7</v>
      </c>
      <c r="B322" s="18" t="s">
        <v>315</v>
      </c>
      <c r="C322" s="1">
        <v>7.0</v>
      </c>
      <c r="D322" s="1" t="s">
        <v>316</v>
      </c>
      <c r="E322" s="1" t="s">
        <v>93</v>
      </c>
    </row>
    <row r="323">
      <c r="A323" s="1">
        <v>2.023032E7</v>
      </c>
      <c r="B323" s="18" t="s">
        <v>315</v>
      </c>
      <c r="C323" s="1">
        <v>8.0</v>
      </c>
      <c r="D323" s="1" t="s">
        <v>316</v>
      </c>
      <c r="E323" s="1" t="s">
        <v>93</v>
      </c>
    </row>
    <row r="324">
      <c r="A324" s="1">
        <v>2.023032E7</v>
      </c>
      <c r="B324" s="18" t="s">
        <v>315</v>
      </c>
      <c r="C324" s="1">
        <v>9.0</v>
      </c>
      <c r="D324" s="1" t="s">
        <v>316</v>
      </c>
      <c r="E324" s="1" t="s">
        <v>93</v>
      </c>
    </row>
    <row r="325">
      <c r="A325" s="1">
        <v>2.023032E7</v>
      </c>
      <c r="B325" s="18" t="s">
        <v>315</v>
      </c>
      <c r="C325" s="1">
        <v>10.0</v>
      </c>
      <c r="D325" s="1" t="s">
        <v>316</v>
      </c>
      <c r="E325" s="1" t="s">
        <v>93</v>
      </c>
    </row>
    <row r="326">
      <c r="A326" s="1">
        <v>2.023032E7</v>
      </c>
      <c r="B326" s="18" t="s">
        <v>315</v>
      </c>
      <c r="C326" s="1">
        <v>11.0</v>
      </c>
      <c r="D326" s="1" t="s">
        <v>316</v>
      </c>
      <c r="E326" s="1" t="s">
        <v>93</v>
      </c>
    </row>
    <row r="327">
      <c r="A327" s="1">
        <v>2.023032E7</v>
      </c>
      <c r="B327" s="18" t="s">
        <v>315</v>
      </c>
      <c r="C327" s="1">
        <v>12.0</v>
      </c>
      <c r="D327" s="1" t="s">
        <v>316</v>
      </c>
      <c r="E327" s="1" t="s">
        <v>93</v>
      </c>
    </row>
    <row r="328">
      <c r="B328" s="19"/>
    </row>
    <row r="329">
      <c r="A329" s="1">
        <v>2.023032E7</v>
      </c>
      <c r="B329" s="18" t="s">
        <v>317</v>
      </c>
      <c r="C329" s="1">
        <v>1.0</v>
      </c>
      <c r="D329" s="1" t="s">
        <v>318</v>
      </c>
      <c r="E329" s="1" t="s">
        <v>93</v>
      </c>
    </row>
    <row r="330">
      <c r="A330" s="1">
        <v>2.023032E7</v>
      </c>
      <c r="B330" s="18" t="s">
        <v>317</v>
      </c>
      <c r="C330" s="1">
        <v>2.0</v>
      </c>
      <c r="D330" s="1" t="s">
        <v>318</v>
      </c>
      <c r="E330" s="1" t="s">
        <v>93</v>
      </c>
    </row>
    <row r="331">
      <c r="A331" s="1">
        <v>2.023032E7</v>
      </c>
      <c r="B331" s="18" t="s">
        <v>317</v>
      </c>
      <c r="C331" s="1">
        <v>3.0</v>
      </c>
      <c r="D331" s="1" t="s">
        <v>318</v>
      </c>
      <c r="E331" s="1" t="s">
        <v>93</v>
      </c>
    </row>
    <row r="332">
      <c r="A332" s="1">
        <v>2.023032E7</v>
      </c>
      <c r="B332" s="18" t="s">
        <v>317</v>
      </c>
      <c r="C332" s="1">
        <v>4.0</v>
      </c>
      <c r="D332" s="1" t="s">
        <v>318</v>
      </c>
      <c r="E332" s="1" t="s">
        <v>93</v>
      </c>
    </row>
    <row r="333">
      <c r="A333" s="1">
        <v>2.023032E7</v>
      </c>
      <c r="B333" s="18" t="s">
        <v>317</v>
      </c>
      <c r="C333" s="1">
        <v>5.0</v>
      </c>
      <c r="D333" s="1" t="s">
        <v>318</v>
      </c>
      <c r="E333" s="1" t="s">
        <v>93</v>
      </c>
    </row>
    <row r="334">
      <c r="A334" s="1">
        <v>2.023032E7</v>
      </c>
      <c r="B334" s="18" t="s">
        <v>317</v>
      </c>
      <c r="C334" s="1">
        <v>6.0</v>
      </c>
      <c r="D334" s="1" t="s">
        <v>318</v>
      </c>
      <c r="E334" s="1" t="s">
        <v>93</v>
      </c>
    </row>
    <row r="335">
      <c r="A335" s="1">
        <v>2.023032E7</v>
      </c>
      <c r="B335" s="18" t="s">
        <v>317</v>
      </c>
      <c r="C335" s="1">
        <v>7.0</v>
      </c>
      <c r="D335" s="1" t="s">
        <v>318</v>
      </c>
      <c r="E335" s="1" t="s">
        <v>93</v>
      </c>
    </row>
    <row r="336">
      <c r="A336" s="1">
        <v>2.023032E7</v>
      </c>
      <c r="B336" s="18" t="s">
        <v>317</v>
      </c>
      <c r="C336" s="1">
        <v>8.0</v>
      </c>
      <c r="D336" s="1" t="s">
        <v>318</v>
      </c>
      <c r="E336" s="1" t="s">
        <v>93</v>
      </c>
    </row>
    <row r="337">
      <c r="A337" s="1">
        <v>2.023032E7</v>
      </c>
      <c r="B337" s="18" t="s">
        <v>317</v>
      </c>
      <c r="C337" s="1">
        <v>9.0</v>
      </c>
      <c r="D337" s="1" t="s">
        <v>318</v>
      </c>
      <c r="E337" s="1" t="s">
        <v>93</v>
      </c>
    </row>
    <row r="338">
      <c r="A338" s="1">
        <v>2.023032E7</v>
      </c>
      <c r="B338" s="18" t="s">
        <v>317</v>
      </c>
      <c r="C338" s="1">
        <v>10.0</v>
      </c>
      <c r="D338" s="1" t="s">
        <v>318</v>
      </c>
      <c r="E338" s="1" t="s">
        <v>93</v>
      </c>
    </row>
    <row r="339">
      <c r="A339" s="1">
        <v>2.023032E7</v>
      </c>
      <c r="B339" s="18" t="s">
        <v>317</v>
      </c>
      <c r="C339" s="1">
        <v>11.0</v>
      </c>
      <c r="D339" s="1" t="s">
        <v>318</v>
      </c>
      <c r="E339" s="1" t="s">
        <v>93</v>
      </c>
    </row>
    <row r="340">
      <c r="A340" s="1">
        <v>2.023032E7</v>
      </c>
      <c r="B340" s="18" t="s">
        <v>317</v>
      </c>
      <c r="C340" s="1">
        <v>12.0</v>
      </c>
      <c r="D340" s="1" t="s">
        <v>318</v>
      </c>
      <c r="E340" s="1" t="s">
        <v>93</v>
      </c>
    </row>
    <row r="341">
      <c r="B341" s="19"/>
    </row>
    <row r="342">
      <c r="A342" s="1">
        <v>2.0230321E7</v>
      </c>
      <c r="B342" s="18" t="s">
        <v>315</v>
      </c>
      <c r="C342" s="1">
        <v>1.0</v>
      </c>
      <c r="D342" s="1" t="s">
        <v>316</v>
      </c>
      <c r="E342" s="1" t="s">
        <v>93</v>
      </c>
    </row>
    <row r="343">
      <c r="A343" s="1">
        <v>2.0230321E7</v>
      </c>
      <c r="B343" s="18" t="s">
        <v>315</v>
      </c>
      <c r="C343" s="1">
        <v>2.0</v>
      </c>
      <c r="D343" s="1" t="s">
        <v>316</v>
      </c>
      <c r="E343" s="1" t="s">
        <v>93</v>
      </c>
    </row>
    <row r="344">
      <c r="A344" s="1">
        <v>2.0230321E7</v>
      </c>
      <c r="B344" s="18" t="s">
        <v>315</v>
      </c>
      <c r="C344" s="1">
        <v>3.0</v>
      </c>
      <c r="D344" s="1" t="s">
        <v>316</v>
      </c>
      <c r="E344" s="1" t="s">
        <v>93</v>
      </c>
    </row>
    <row r="345">
      <c r="A345" s="1">
        <v>2.0230321E7</v>
      </c>
      <c r="B345" s="18" t="s">
        <v>315</v>
      </c>
      <c r="C345" s="1">
        <v>4.0</v>
      </c>
      <c r="D345" s="1" t="s">
        <v>316</v>
      </c>
      <c r="E345" s="1" t="s">
        <v>93</v>
      </c>
    </row>
    <row r="346">
      <c r="A346" s="1">
        <v>2.0230321E7</v>
      </c>
      <c r="B346" s="18" t="s">
        <v>315</v>
      </c>
      <c r="C346" s="1">
        <v>5.0</v>
      </c>
      <c r="D346" s="1" t="s">
        <v>316</v>
      </c>
      <c r="E346" s="1" t="s">
        <v>93</v>
      </c>
    </row>
    <row r="347">
      <c r="A347" s="1">
        <v>2.0230321E7</v>
      </c>
      <c r="B347" s="18" t="s">
        <v>315</v>
      </c>
      <c r="C347" s="1">
        <v>6.0</v>
      </c>
      <c r="D347" s="1" t="s">
        <v>316</v>
      </c>
      <c r="E347" s="1" t="s">
        <v>93</v>
      </c>
    </row>
    <row r="348">
      <c r="A348" s="1">
        <v>2.0230321E7</v>
      </c>
      <c r="B348" s="18" t="s">
        <v>315</v>
      </c>
      <c r="C348" s="1">
        <v>7.0</v>
      </c>
      <c r="D348" s="1" t="s">
        <v>316</v>
      </c>
      <c r="E348" s="1" t="s">
        <v>93</v>
      </c>
    </row>
    <row r="349">
      <c r="A349" s="1">
        <v>2.0230321E7</v>
      </c>
      <c r="B349" s="18" t="s">
        <v>315</v>
      </c>
      <c r="C349" s="1">
        <v>8.0</v>
      </c>
      <c r="D349" s="1" t="s">
        <v>316</v>
      </c>
      <c r="E349" s="1" t="s">
        <v>93</v>
      </c>
    </row>
    <row r="350">
      <c r="A350" s="1">
        <v>2.0230321E7</v>
      </c>
      <c r="B350" s="18" t="s">
        <v>315</v>
      </c>
      <c r="C350" s="1">
        <v>9.0</v>
      </c>
      <c r="D350" s="1" t="s">
        <v>316</v>
      </c>
      <c r="E350" s="1" t="s">
        <v>93</v>
      </c>
    </row>
    <row r="351">
      <c r="A351" s="1">
        <v>2.0230321E7</v>
      </c>
      <c r="B351" s="18" t="s">
        <v>315</v>
      </c>
      <c r="C351" s="1">
        <v>10.0</v>
      </c>
      <c r="D351" s="1" t="s">
        <v>316</v>
      </c>
      <c r="E351" s="1" t="s">
        <v>93</v>
      </c>
    </row>
    <row r="352">
      <c r="A352" s="1">
        <v>2.0230321E7</v>
      </c>
      <c r="B352" s="18" t="s">
        <v>315</v>
      </c>
      <c r="C352" s="1">
        <v>11.0</v>
      </c>
      <c r="D352" s="1" t="s">
        <v>316</v>
      </c>
      <c r="E352" s="1" t="s">
        <v>93</v>
      </c>
    </row>
    <row r="353">
      <c r="A353" s="1">
        <v>2.0230321E7</v>
      </c>
      <c r="B353" s="18" t="s">
        <v>315</v>
      </c>
      <c r="C353" s="1">
        <v>12.0</v>
      </c>
      <c r="D353" s="1" t="s">
        <v>316</v>
      </c>
      <c r="E353" s="1" t="s">
        <v>93</v>
      </c>
    </row>
    <row r="354">
      <c r="B354" s="19"/>
    </row>
    <row r="355">
      <c r="A355" s="1">
        <v>2.0230321E7</v>
      </c>
      <c r="B355" s="18" t="s">
        <v>317</v>
      </c>
      <c r="C355" s="1">
        <v>1.0</v>
      </c>
      <c r="D355" s="1" t="s">
        <v>318</v>
      </c>
      <c r="E355" s="1" t="s">
        <v>93</v>
      </c>
    </row>
    <row r="356">
      <c r="A356" s="1">
        <v>2.0230321E7</v>
      </c>
      <c r="B356" s="18" t="s">
        <v>317</v>
      </c>
      <c r="C356" s="1">
        <v>2.0</v>
      </c>
      <c r="D356" s="1" t="s">
        <v>318</v>
      </c>
      <c r="E356" s="1" t="s">
        <v>93</v>
      </c>
    </row>
    <row r="357">
      <c r="A357" s="1">
        <v>2.0230321E7</v>
      </c>
      <c r="B357" s="18" t="s">
        <v>317</v>
      </c>
      <c r="C357" s="1">
        <v>3.0</v>
      </c>
      <c r="D357" s="1" t="s">
        <v>318</v>
      </c>
      <c r="E357" s="1" t="s">
        <v>93</v>
      </c>
    </row>
    <row r="358">
      <c r="A358" s="1">
        <v>2.0230321E7</v>
      </c>
      <c r="B358" s="18" t="s">
        <v>317</v>
      </c>
      <c r="C358" s="1">
        <v>4.0</v>
      </c>
      <c r="D358" s="1" t="s">
        <v>318</v>
      </c>
      <c r="E358" s="1" t="s">
        <v>93</v>
      </c>
    </row>
    <row r="359">
      <c r="A359" s="1">
        <v>2.0230321E7</v>
      </c>
      <c r="B359" s="18" t="s">
        <v>317</v>
      </c>
      <c r="C359" s="1">
        <v>5.0</v>
      </c>
      <c r="D359" s="1" t="s">
        <v>318</v>
      </c>
      <c r="E359" s="1" t="s">
        <v>93</v>
      </c>
    </row>
    <row r="360">
      <c r="A360" s="1">
        <v>2.0230321E7</v>
      </c>
      <c r="B360" s="18" t="s">
        <v>317</v>
      </c>
      <c r="C360" s="1">
        <v>6.0</v>
      </c>
      <c r="D360" s="1" t="s">
        <v>318</v>
      </c>
      <c r="E360" s="1" t="s">
        <v>93</v>
      </c>
    </row>
    <row r="361">
      <c r="A361" s="1">
        <v>2.0230321E7</v>
      </c>
      <c r="B361" s="18" t="s">
        <v>317</v>
      </c>
      <c r="C361" s="1">
        <v>7.0</v>
      </c>
      <c r="D361" s="1" t="s">
        <v>318</v>
      </c>
      <c r="E361" s="1" t="s">
        <v>93</v>
      </c>
    </row>
    <row r="362">
      <c r="A362" s="1">
        <v>2.0230321E7</v>
      </c>
      <c r="B362" s="18" t="s">
        <v>317</v>
      </c>
      <c r="C362" s="1">
        <v>8.0</v>
      </c>
      <c r="D362" s="1" t="s">
        <v>318</v>
      </c>
      <c r="E362" s="1" t="s">
        <v>93</v>
      </c>
    </row>
    <row r="363">
      <c r="A363" s="1">
        <v>2.0230321E7</v>
      </c>
      <c r="B363" s="18" t="s">
        <v>317</v>
      </c>
      <c r="C363" s="1">
        <v>9.0</v>
      </c>
      <c r="D363" s="1" t="s">
        <v>318</v>
      </c>
      <c r="E363" s="1" t="s">
        <v>93</v>
      </c>
    </row>
    <row r="364">
      <c r="A364" s="1">
        <v>2.0230321E7</v>
      </c>
      <c r="B364" s="18" t="s">
        <v>317</v>
      </c>
      <c r="C364" s="1">
        <v>10.0</v>
      </c>
      <c r="D364" s="1" t="s">
        <v>318</v>
      </c>
      <c r="E364" s="1" t="s">
        <v>93</v>
      </c>
    </row>
    <row r="365">
      <c r="A365" s="1">
        <v>2.0230321E7</v>
      </c>
      <c r="B365" s="18" t="s">
        <v>317</v>
      </c>
      <c r="C365" s="1">
        <v>11.0</v>
      </c>
      <c r="D365" s="1" t="s">
        <v>318</v>
      </c>
      <c r="E365" s="1" t="s">
        <v>93</v>
      </c>
    </row>
    <row r="366">
      <c r="A366" s="1">
        <v>2.0230321E7</v>
      </c>
      <c r="B366" s="18" t="s">
        <v>317</v>
      </c>
      <c r="C366" s="1">
        <v>12.0</v>
      </c>
      <c r="D366" s="1" t="s">
        <v>318</v>
      </c>
      <c r="E366" s="1" t="s">
        <v>93</v>
      </c>
    </row>
    <row r="367">
      <c r="B367" s="19"/>
    </row>
    <row r="368">
      <c r="A368" s="1">
        <v>2.0230322E7</v>
      </c>
      <c r="B368" s="18" t="s">
        <v>315</v>
      </c>
      <c r="C368" s="1">
        <v>1.0</v>
      </c>
      <c r="D368" s="1" t="s">
        <v>316</v>
      </c>
      <c r="E368" s="1" t="s">
        <v>93</v>
      </c>
    </row>
    <row r="369">
      <c r="A369" s="1">
        <v>2.0230322E7</v>
      </c>
      <c r="B369" s="18" t="s">
        <v>315</v>
      </c>
      <c r="C369" s="1">
        <v>2.0</v>
      </c>
      <c r="D369" s="1" t="s">
        <v>316</v>
      </c>
      <c r="E369" s="1" t="s">
        <v>93</v>
      </c>
    </row>
    <row r="370">
      <c r="A370" s="1">
        <v>2.0230322E7</v>
      </c>
      <c r="B370" s="18" t="s">
        <v>315</v>
      </c>
      <c r="C370" s="1">
        <v>3.0</v>
      </c>
      <c r="D370" s="1" t="s">
        <v>316</v>
      </c>
      <c r="E370" s="1" t="s">
        <v>93</v>
      </c>
    </row>
    <row r="371">
      <c r="A371" s="1">
        <v>2.0230322E7</v>
      </c>
      <c r="B371" s="18" t="s">
        <v>315</v>
      </c>
      <c r="C371" s="1">
        <v>4.0</v>
      </c>
      <c r="D371" s="1" t="s">
        <v>316</v>
      </c>
      <c r="E371" s="1" t="s">
        <v>93</v>
      </c>
    </row>
    <row r="372">
      <c r="A372" s="1">
        <v>2.0230322E7</v>
      </c>
      <c r="B372" s="18" t="s">
        <v>315</v>
      </c>
      <c r="C372" s="1">
        <v>5.0</v>
      </c>
      <c r="D372" s="1" t="s">
        <v>316</v>
      </c>
      <c r="E372" s="1" t="s">
        <v>93</v>
      </c>
    </row>
    <row r="373">
      <c r="A373" s="1">
        <v>2.0230322E7</v>
      </c>
      <c r="B373" s="18" t="s">
        <v>315</v>
      </c>
      <c r="C373" s="1">
        <v>6.0</v>
      </c>
      <c r="D373" s="1" t="s">
        <v>316</v>
      </c>
      <c r="E373" s="1" t="s">
        <v>93</v>
      </c>
    </row>
    <row r="374">
      <c r="A374" s="1">
        <v>2.0230322E7</v>
      </c>
      <c r="B374" s="18" t="s">
        <v>315</v>
      </c>
      <c r="C374" s="1">
        <v>7.0</v>
      </c>
      <c r="D374" s="1" t="s">
        <v>316</v>
      </c>
      <c r="E374" s="1" t="s">
        <v>93</v>
      </c>
    </row>
    <row r="375">
      <c r="A375" s="1">
        <v>2.0230322E7</v>
      </c>
      <c r="B375" s="18" t="s">
        <v>315</v>
      </c>
      <c r="C375" s="1">
        <v>8.0</v>
      </c>
      <c r="D375" s="1" t="s">
        <v>316</v>
      </c>
      <c r="E375" s="1" t="s">
        <v>93</v>
      </c>
    </row>
    <row r="376">
      <c r="A376" s="1">
        <v>2.0230322E7</v>
      </c>
      <c r="B376" s="18" t="s">
        <v>315</v>
      </c>
      <c r="C376" s="1">
        <v>9.0</v>
      </c>
      <c r="D376" s="1" t="s">
        <v>316</v>
      </c>
      <c r="E376" s="1" t="s">
        <v>93</v>
      </c>
    </row>
    <row r="377">
      <c r="A377" s="1">
        <v>2.0230322E7</v>
      </c>
      <c r="B377" s="18" t="s">
        <v>315</v>
      </c>
      <c r="C377" s="1">
        <v>10.0</v>
      </c>
      <c r="D377" s="1" t="s">
        <v>316</v>
      </c>
      <c r="E377" s="1" t="s">
        <v>93</v>
      </c>
    </row>
    <row r="378">
      <c r="A378" s="1">
        <v>2.0230322E7</v>
      </c>
      <c r="B378" s="18" t="s">
        <v>315</v>
      </c>
      <c r="C378" s="1">
        <v>11.0</v>
      </c>
      <c r="D378" s="1" t="s">
        <v>316</v>
      </c>
      <c r="E378" s="1" t="s">
        <v>93</v>
      </c>
    </row>
    <row r="379">
      <c r="A379" s="1">
        <v>2.0230322E7</v>
      </c>
      <c r="B379" s="18" t="s">
        <v>315</v>
      </c>
      <c r="C379" s="1">
        <v>12.0</v>
      </c>
      <c r="D379" s="1" t="s">
        <v>316</v>
      </c>
      <c r="E379" s="1" t="s">
        <v>93</v>
      </c>
    </row>
    <row r="380">
      <c r="B380" s="19"/>
    </row>
    <row r="381">
      <c r="A381" s="1">
        <v>2.0230322E7</v>
      </c>
      <c r="B381" s="18" t="s">
        <v>317</v>
      </c>
      <c r="C381" s="1">
        <v>1.0</v>
      </c>
      <c r="D381" s="1" t="s">
        <v>318</v>
      </c>
      <c r="E381" s="1" t="s">
        <v>93</v>
      </c>
    </row>
    <row r="382">
      <c r="A382" s="1">
        <v>2.0230322E7</v>
      </c>
      <c r="B382" s="18" t="s">
        <v>317</v>
      </c>
      <c r="C382" s="1">
        <v>2.0</v>
      </c>
      <c r="D382" s="1" t="s">
        <v>318</v>
      </c>
      <c r="E382" s="1" t="s">
        <v>93</v>
      </c>
    </row>
    <row r="383">
      <c r="A383" s="1">
        <v>2.0230322E7</v>
      </c>
      <c r="B383" s="18" t="s">
        <v>317</v>
      </c>
      <c r="C383" s="1">
        <v>3.0</v>
      </c>
      <c r="D383" s="1" t="s">
        <v>318</v>
      </c>
      <c r="E383" s="1" t="s">
        <v>93</v>
      </c>
    </row>
    <row r="384">
      <c r="A384" s="1">
        <v>2.0230322E7</v>
      </c>
      <c r="B384" s="18" t="s">
        <v>317</v>
      </c>
      <c r="C384" s="1">
        <v>4.0</v>
      </c>
      <c r="D384" s="1" t="s">
        <v>318</v>
      </c>
      <c r="E384" s="1" t="s">
        <v>93</v>
      </c>
    </row>
    <row r="385">
      <c r="A385" s="1">
        <v>2.0230322E7</v>
      </c>
      <c r="B385" s="18" t="s">
        <v>317</v>
      </c>
      <c r="C385" s="1">
        <v>5.0</v>
      </c>
      <c r="D385" s="1" t="s">
        <v>318</v>
      </c>
      <c r="E385" s="1" t="s">
        <v>93</v>
      </c>
    </row>
    <row r="386">
      <c r="A386" s="1">
        <v>2.0230322E7</v>
      </c>
      <c r="B386" s="18" t="s">
        <v>317</v>
      </c>
      <c r="C386" s="1">
        <v>6.0</v>
      </c>
      <c r="D386" s="1" t="s">
        <v>318</v>
      </c>
      <c r="E386" s="1" t="s">
        <v>93</v>
      </c>
    </row>
    <row r="387">
      <c r="A387" s="1">
        <v>2.0230322E7</v>
      </c>
      <c r="B387" s="18" t="s">
        <v>317</v>
      </c>
      <c r="C387" s="1">
        <v>7.0</v>
      </c>
      <c r="D387" s="1" t="s">
        <v>318</v>
      </c>
      <c r="E387" s="1" t="s">
        <v>93</v>
      </c>
    </row>
    <row r="388">
      <c r="A388" s="1">
        <v>2.0230322E7</v>
      </c>
      <c r="B388" s="18" t="s">
        <v>317</v>
      </c>
      <c r="C388" s="1">
        <v>8.0</v>
      </c>
      <c r="D388" s="1" t="s">
        <v>318</v>
      </c>
      <c r="E388" s="1" t="s">
        <v>93</v>
      </c>
    </row>
    <row r="389">
      <c r="A389" s="1">
        <v>2.0230322E7</v>
      </c>
      <c r="B389" s="18" t="s">
        <v>317</v>
      </c>
      <c r="C389" s="1">
        <v>9.0</v>
      </c>
      <c r="D389" s="1" t="s">
        <v>318</v>
      </c>
      <c r="E389" s="1" t="s">
        <v>93</v>
      </c>
    </row>
    <row r="390">
      <c r="A390" s="1">
        <v>2.0230322E7</v>
      </c>
      <c r="B390" s="18" t="s">
        <v>317</v>
      </c>
      <c r="C390" s="1">
        <v>10.0</v>
      </c>
      <c r="D390" s="1" t="s">
        <v>318</v>
      </c>
      <c r="E390" s="1" t="s">
        <v>93</v>
      </c>
    </row>
    <row r="391">
      <c r="A391" s="1">
        <v>2.0230322E7</v>
      </c>
      <c r="B391" s="18" t="s">
        <v>317</v>
      </c>
      <c r="C391" s="1">
        <v>11.0</v>
      </c>
      <c r="D391" s="1" t="s">
        <v>318</v>
      </c>
      <c r="E391" s="1" t="s">
        <v>93</v>
      </c>
    </row>
    <row r="392">
      <c r="A392" s="1">
        <v>2.0230322E7</v>
      </c>
      <c r="B392" s="18" t="s">
        <v>317</v>
      </c>
      <c r="C392" s="1">
        <v>12.0</v>
      </c>
      <c r="D392" s="1" t="s">
        <v>318</v>
      </c>
      <c r="E392" s="1" t="s">
        <v>93</v>
      </c>
    </row>
    <row r="393">
      <c r="B393" s="19"/>
      <c r="C393" s="1"/>
    </row>
    <row r="394">
      <c r="A394" s="1">
        <v>2.0230323E7</v>
      </c>
      <c r="B394" s="18" t="s">
        <v>315</v>
      </c>
      <c r="C394" s="1">
        <v>1.0</v>
      </c>
      <c r="D394" s="1" t="s">
        <v>316</v>
      </c>
      <c r="E394" s="1" t="s">
        <v>93</v>
      </c>
    </row>
    <row r="395">
      <c r="A395" s="1">
        <v>2.0230323E7</v>
      </c>
      <c r="B395" s="18" t="s">
        <v>315</v>
      </c>
      <c r="C395" s="1">
        <v>2.0</v>
      </c>
      <c r="D395" s="1" t="s">
        <v>316</v>
      </c>
      <c r="E395" s="1" t="s">
        <v>93</v>
      </c>
    </row>
    <row r="396">
      <c r="A396" s="1">
        <v>2.0230323E7</v>
      </c>
      <c r="B396" s="18" t="s">
        <v>315</v>
      </c>
      <c r="C396" s="1">
        <v>3.0</v>
      </c>
      <c r="D396" s="1" t="s">
        <v>316</v>
      </c>
      <c r="E396" s="1" t="s">
        <v>93</v>
      </c>
    </row>
    <row r="397">
      <c r="A397" s="1">
        <v>2.0230323E7</v>
      </c>
      <c r="B397" s="18" t="s">
        <v>315</v>
      </c>
      <c r="C397" s="1">
        <v>4.0</v>
      </c>
      <c r="D397" s="1" t="s">
        <v>316</v>
      </c>
      <c r="E397" s="1" t="s">
        <v>93</v>
      </c>
    </row>
    <row r="398">
      <c r="A398" s="1">
        <v>2.0230323E7</v>
      </c>
      <c r="B398" s="18" t="s">
        <v>315</v>
      </c>
      <c r="C398" s="1">
        <v>5.0</v>
      </c>
      <c r="D398" s="1" t="s">
        <v>316</v>
      </c>
      <c r="E398" s="1" t="s">
        <v>93</v>
      </c>
    </row>
    <row r="399">
      <c r="A399" s="1">
        <v>2.0230323E7</v>
      </c>
      <c r="B399" s="18" t="s">
        <v>315</v>
      </c>
      <c r="C399" s="1">
        <v>6.0</v>
      </c>
      <c r="D399" s="1" t="s">
        <v>316</v>
      </c>
      <c r="E399" s="1" t="s">
        <v>93</v>
      </c>
    </row>
    <row r="400">
      <c r="A400" s="1">
        <v>2.0230323E7</v>
      </c>
      <c r="B400" s="18" t="s">
        <v>315</v>
      </c>
      <c r="C400" s="1">
        <v>7.0</v>
      </c>
      <c r="D400" s="1" t="s">
        <v>316</v>
      </c>
      <c r="E400" s="1" t="s">
        <v>93</v>
      </c>
    </row>
    <row r="401">
      <c r="A401" s="1">
        <v>2.0230323E7</v>
      </c>
      <c r="B401" s="18" t="s">
        <v>315</v>
      </c>
      <c r="C401" s="1">
        <v>8.0</v>
      </c>
      <c r="D401" s="1" t="s">
        <v>316</v>
      </c>
      <c r="E401" s="1" t="s">
        <v>93</v>
      </c>
    </row>
    <row r="402">
      <c r="A402" s="1">
        <v>2.0230323E7</v>
      </c>
      <c r="B402" s="18" t="s">
        <v>315</v>
      </c>
      <c r="C402" s="1">
        <v>9.0</v>
      </c>
      <c r="D402" s="1" t="s">
        <v>316</v>
      </c>
      <c r="E402" s="1" t="s">
        <v>93</v>
      </c>
    </row>
    <row r="403">
      <c r="A403" s="1">
        <v>2.0230323E7</v>
      </c>
      <c r="B403" s="18" t="s">
        <v>315</v>
      </c>
      <c r="C403" s="1">
        <v>10.0</v>
      </c>
      <c r="D403" s="1" t="s">
        <v>316</v>
      </c>
      <c r="E403" s="1" t="s">
        <v>93</v>
      </c>
    </row>
    <row r="404">
      <c r="A404" s="1">
        <v>2.0230323E7</v>
      </c>
      <c r="B404" s="18" t="s">
        <v>315</v>
      </c>
      <c r="C404" s="1">
        <v>11.0</v>
      </c>
      <c r="D404" s="1" t="s">
        <v>316</v>
      </c>
      <c r="E404" s="1" t="s">
        <v>93</v>
      </c>
    </row>
    <row r="405">
      <c r="A405" s="1">
        <v>2.0230323E7</v>
      </c>
      <c r="B405" s="18" t="s">
        <v>315</v>
      </c>
      <c r="C405" s="1">
        <v>12.0</v>
      </c>
      <c r="D405" s="1" t="s">
        <v>316</v>
      </c>
      <c r="E405" s="1" t="s">
        <v>93</v>
      </c>
    </row>
    <row r="406">
      <c r="B406" s="19"/>
    </row>
    <row r="407">
      <c r="A407" s="1">
        <v>2.0230323E7</v>
      </c>
      <c r="B407" s="18" t="s">
        <v>317</v>
      </c>
      <c r="C407" s="1">
        <v>1.0</v>
      </c>
      <c r="D407" s="1" t="s">
        <v>318</v>
      </c>
      <c r="E407" s="1" t="s">
        <v>93</v>
      </c>
    </row>
    <row r="408">
      <c r="A408" s="1">
        <v>2.0230323E7</v>
      </c>
      <c r="B408" s="18" t="s">
        <v>317</v>
      </c>
      <c r="C408" s="1">
        <v>2.0</v>
      </c>
      <c r="D408" s="1" t="s">
        <v>318</v>
      </c>
      <c r="E408" s="1" t="s">
        <v>93</v>
      </c>
    </row>
    <row r="409">
      <c r="A409" s="1">
        <v>2.0230323E7</v>
      </c>
      <c r="B409" s="18" t="s">
        <v>317</v>
      </c>
      <c r="C409" s="1">
        <v>3.0</v>
      </c>
      <c r="D409" s="1" t="s">
        <v>318</v>
      </c>
      <c r="E409" s="1" t="s">
        <v>93</v>
      </c>
    </row>
    <row r="410">
      <c r="A410" s="1">
        <v>2.0230323E7</v>
      </c>
      <c r="B410" s="18" t="s">
        <v>317</v>
      </c>
      <c r="C410" s="1">
        <v>4.0</v>
      </c>
      <c r="D410" s="1" t="s">
        <v>318</v>
      </c>
      <c r="E410" s="1" t="s">
        <v>93</v>
      </c>
    </row>
    <row r="411">
      <c r="A411" s="1">
        <v>2.0230323E7</v>
      </c>
      <c r="B411" s="18" t="s">
        <v>317</v>
      </c>
      <c r="C411" s="1">
        <v>5.0</v>
      </c>
      <c r="D411" s="1" t="s">
        <v>318</v>
      </c>
      <c r="E411" s="1" t="s">
        <v>93</v>
      </c>
    </row>
    <row r="412">
      <c r="A412" s="1">
        <v>2.0230323E7</v>
      </c>
      <c r="B412" s="18" t="s">
        <v>317</v>
      </c>
      <c r="C412" s="1">
        <v>6.0</v>
      </c>
      <c r="D412" s="1" t="s">
        <v>318</v>
      </c>
      <c r="E412" s="1" t="s">
        <v>93</v>
      </c>
    </row>
    <row r="413">
      <c r="A413" s="1">
        <v>2.0230323E7</v>
      </c>
      <c r="B413" s="18" t="s">
        <v>317</v>
      </c>
      <c r="C413" s="1">
        <v>7.0</v>
      </c>
      <c r="D413" s="1" t="s">
        <v>318</v>
      </c>
      <c r="E413" s="1" t="s">
        <v>93</v>
      </c>
    </row>
    <row r="414">
      <c r="A414" s="1">
        <v>2.0230323E7</v>
      </c>
      <c r="B414" s="18" t="s">
        <v>317</v>
      </c>
      <c r="C414" s="1">
        <v>8.0</v>
      </c>
      <c r="D414" s="1" t="s">
        <v>318</v>
      </c>
      <c r="E414" s="1" t="s">
        <v>93</v>
      </c>
    </row>
    <row r="415">
      <c r="A415" s="1">
        <v>2.0230323E7</v>
      </c>
      <c r="B415" s="18" t="s">
        <v>317</v>
      </c>
      <c r="C415" s="1">
        <v>9.0</v>
      </c>
      <c r="D415" s="1" t="s">
        <v>318</v>
      </c>
      <c r="E415" s="1" t="s">
        <v>93</v>
      </c>
    </row>
    <row r="416">
      <c r="A416" s="1">
        <v>2.0230323E7</v>
      </c>
      <c r="B416" s="18" t="s">
        <v>317</v>
      </c>
      <c r="C416" s="1">
        <v>10.0</v>
      </c>
      <c r="D416" s="1" t="s">
        <v>318</v>
      </c>
      <c r="E416" s="1" t="s">
        <v>93</v>
      </c>
    </row>
    <row r="417">
      <c r="A417" s="1">
        <v>2.0230323E7</v>
      </c>
      <c r="B417" s="18" t="s">
        <v>317</v>
      </c>
      <c r="C417" s="1">
        <v>11.0</v>
      </c>
      <c r="D417" s="1" t="s">
        <v>318</v>
      </c>
      <c r="E417" s="1" t="s">
        <v>93</v>
      </c>
    </row>
    <row r="418">
      <c r="A418" s="1">
        <v>2.0230323E7</v>
      </c>
      <c r="B418" s="18" t="s">
        <v>317</v>
      </c>
      <c r="C418" s="1">
        <v>12.0</v>
      </c>
      <c r="D418" s="1" t="s">
        <v>318</v>
      </c>
      <c r="E418" s="1" t="s">
        <v>93</v>
      </c>
    </row>
    <row r="419">
      <c r="B419" s="19"/>
    </row>
    <row r="420">
      <c r="A420" s="1">
        <v>2.0230324E7</v>
      </c>
      <c r="B420" s="18" t="s">
        <v>315</v>
      </c>
      <c r="C420" s="1">
        <v>1.0</v>
      </c>
      <c r="D420" s="1" t="s">
        <v>316</v>
      </c>
    </row>
    <row r="421">
      <c r="A421" s="1">
        <v>2.0230324E7</v>
      </c>
      <c r="B421" s="18" t="s">
        <v>315</v>
      </c>
      <c r="C421" s="1">
        <v>2.0</v>
      </c>
      <c r="D421" s="1" t="s">
        <v>316</v>
      </c>
    </row>
    <row r="422">
      <c r="A422" s="1">
        <v>2.0230324E7</v>
      </c>
      <c r="B422" s="18" t="s">
        <v>315</v>
      </c>
      <c r="C422" s="1">
        <v>3.0</v>
      </c>
      <c r="D422" s="1" t="s">
        <v>316</v>
      </c>
    </row>
    <row r="423">
      <c r="A423" s="1">
        <v>2.0230324E7</v>
      </c>
      <c r="B423" s="18" t="s">
        <v>315</v>
      </c>
      <c r="C423" s="1">
        <v>4.0</v>
      </c>
      <c r="D423" s="1" t="s">
        <v>316</v>
      </c>
    </row>
    <row r="424">
      <c r="A424" s="1">
        <v>2.0230324E7</v>
      </c>
      <c r="B424" s="18" t="s">
        <v>315</v>
      </c>
      <c r="C424" s="1">
        <v>5.0</v>
      </c>
      <c r="D424" s="1" t="s">
        <v>316</v>
      </c>
    </row>
    <row r="425">
      <c r="A425" s="1">
        <v>2.0230324E7</v>
      </c>
      <c r="B425" s="18" t="s">
        <v>315</v>
      </c>
      <c r="C425" s="1">
        <v>6.0</v>
      </c>
      <c r="D425" s="1" t="s">
        <v>316</v>
      </c>
    </row>
    <row r="426">
      <c r="A426" s="1">
        <v>2.0230324E7</v>
      </c>
      <c r="B426" s="18" t="s">
        <v>315</v>
      </c>
      <c r="C426" s="1">
        <v>7.0</v>
      </c>
      <c r="D426" s="1" t="s">
        <v>316</v>
      </c>
    </row>
    <row r="427">
      <c r="A427" s="1">
        <v>2.0230324E7</v>
      </c>
      <c r="B427" s="18" t="s">
        <v>315</v>
      </c>
      <c r="C427" s="1">
        <v>8.0</v>
      </c>
      <c r="D427" s="1" t="s">
        <v>316</v>
      </c>
    </row>
    <row r="428">
      <c r="A428" s="1">
        <v>2.0230324E7</v>
      </c>
      <c r="B428" s="18" t="s">
        <v>315</v>
      </c>
      <c r="C428" s="1">
        <v>9.0</v>
      </c>
      <c r="D428" s="1" t="s">
        <v>316</v>
      </c>
    </row>
    <row r="429">
      <c r="A429" s="1">
        <v>2.0230324E7</v>
      </c>
      <c r="B429" s="18" t="s">
        <v>315</v>
      </c>
      <c r="C429" s="1">
        <v>10.0</v>
      </c>
      <c r="D429" s="1" t="s">
        <v>316</v>
      </c>
    </row>
    <row r="430">
      <c r="A430" s="1">
        <v>2.0230324E7</v>
      </c>
      <c r="B430" s="18" t="s">
        <v>315</v>
      </c>
      <c r="C430" s="1">
        <v>11.0</v>
      </c>
      <c r="D430" s="1" t="s">
        <v>316</v>
      </c>
    </row>
    <row r="431">
      <c r="A431" s="1">
        <v>2.0230324E7</v>
      </c>
      <c r="B431" s="18" t="s">
        <v>315</v>
      </c>
      <c r="C431" s="1">
        <v>12.0</v>
      </c>
      <c r="D431" s="1" t="s">
        <v>316</v>
      </c>
    </row>
    <row r="432">
      <c r="B432" s="19"/>
    </row>
    <row r="433">
      <c r="A433" s="1">
        <v>2.0232324E7</v>
      </c>
      <c r="B433" s="18" t="s">
        <v>317</v>
      </c>
      <c r="C433" s="1">
        <v>1.0</v>
      </c>
      <c r="D433" s="1" t="s">
        <v>318</v>
      </c>
      <c r="E433" s="1" t="s">
        <v>93</v>
      </c>
    </row>
    <row r="434">
      <c r="A434" s="1">
        <v>2.0232324E7</v>
      </c>
      <c r="B434" s="18" t="s">
        <v>317</v>
      </c>
      <c r="C434" s="1">
        <v>2.0</v>
      </c>
      <c r="D434" s="1" t="s">
        <v>318</v>
      </c>
      <c r="E434" s="1" t="s">
        <v>93</v>
      </c>
    </row>
    <row r="435">
      <c r="A435" s="1">
        <v>2.0232324E7</v>
      </c>
      <c r="B435" s="18" t="s">
        <v>317</v>
      </c>
      <c r="C435" s="1">
        <v>3.0</v>
      </c>
      <c r="D435" s="1" t="s">
        <v>318</v>
      </c>
      <c r="E435" s="1" t="s">
        <v>93</v>
      </c>
    </row>
    <row r="436">
      <c r="A436" s="1">
        <v>2.0232324E7</v>
      </c>
      <c r="B436" s="18" t="s">
        <v>317</v>
      </c>
      <c r="C436" s="1">
        <v>4.0</v>
      </c>
      <c r="D436" s="1" t="s">
        <v>318</v>
      </c>
      <c r="E436" s="1" t="s">
        <v>93</v>
      </c>
    </row>
    <row r="437">
      <c r="A437" s="1">
        <v>2.0232324E7</v>
      </c>
      <c r="B437" s="18" t="s">
        <v>317</v>
      </c>
      <c r="C437" s="1">
        <v>5.0</v>
      </c>
      <c r="D437" s="1" t="s">
        <v>318</v>
      </c>
      <c r="E437" s="1" t="s">
        <v>93</v>
      </c>
    </row>
    <row r="438">
      <c r="A438" s="1">
        <v>2.0232324E7</v>
      </c>
      <c r="B438" s="18" t="s">
        <v>317</v>
      </c>
      <c r="C438" s="1">
        <v>6.0</v>
      </c>
      <c r="D438" s="1" t="s">
        <v>318</v>
      </c>
      <c r="E438" s="1" t="s">
        <v>93</v>
      </c>
    </row>
    <row r="439">
      <c r="A439" s="1">
        <v>2.0232324E7</v>
      </c>
      <c r="B439" s="18" t="s">
        <v>317</v>
      </c>
      <c r="C439" s="1">
        <v>7.0</v>
      </c>
      <c r="D439" s="1" t="s">
        <v>318</v>
      </c>
      <c r="E439" s="1" t="s">
        <v>93</v>
      </c>
    </row>
    <row r="440">
      <c r="A440" s="1">
        <v>2.0232324E7</v>
      </c>
      <c r="B440" s="18" t="s">
        <v>317</v>
      </c>
      <c r="C440" s="1">
        <v>8.0</v>
      </c>
      <c r="D440" s="1" t="s">
        <v>318</v>
      </c>
      <c r="E440" s="1" t="s">
        <v>93</v>
      </c>
    </row>
    <row r="441">
      <c r="A441" s="1">
        <v>2.0232324E7</v>
      </c>
      <c r="B441" s="18" t="s">
        <v>317</v>
      </c>
      <c r="C441" s="1">
        <v>9.0</v>
      </c>
      <c r="D441" s="1" t="s">
        <v>318</v>
      </c>
      <c r="E441" s="1" t="s">
        <v>93</v>
      </c>
    </row>
    <row r="442">
      <c r="A442" s="1">
        <v>2.0232324E7</v>
      </c>
      <c r="B442" s="18" t="s">
        <v>317</v>
      </c>
      <c r="C442" s="1">
        <v>10.0</v>
      </c>
      <c r="D442" s="1" t="s">
        <v>318</v>
      </c>
      <c r="E442" s="1" t="s">
        <v>93</v>
      </c>
    </row>
    <row r="443">
      <c r="A443" s="1">
        <v>2.0232324E7</v>
      </c>
      <c r="B443" s="18" t="s">
        <v>317</v>
      </c>
      <c r="C443" s="1">
        <v>11.0</v>
      </c>
      <c r="D443" s="1" t="s">
        <v>318</v>
      </c>
      <c r="E443" s="1" t="s">
        <v>93</v>
      </c>
    </row>
    <row r="444">
      <c r="A444" s="1">
        <v>2.0232324E7</v>
      </c>
      <c r="B444" s="18" t="s">
        <v>317</v>
      </c>
      <c r="C444" s="1">
        <v>12.0</v>
      </c>
      <c r="D444" s="1" t="s">
        <v>318</v>
      </c>
      <c r="E444" s="1" t="s">
        <v>93</v>
      </c>
    </row>
    <row r="445">
      <c r="B445" s="19"/>
    </row>
    <row r="446">
      <c r="B446" s="19"/>
    </row>
    <row r="447">
      <c r="A447" s="1">
        <v>2.0230325E7</v>
      </c>
      <c r="B447" s="18" t="s">
        <v>315</v>
      </c>
      <c r="C447" s="1">
        <v>1.0</v>
      </c>
      <c r="D447" s="1" t="s">
        <v>316</v>
      </c>
    </row>
    <row r="448">
      <c r="A448" s="1">
        <v>2.0230325E7</v>
      </c>
      <c r="B448" s="18" t="s">
        <v>315</v>
      </c>
      <c r="C448" s="1">
        <v>2.0</v>
      </c>
      <c r="D448" s="1" t="s">
        <v>316</v>
      </c>
    </row>
    <row r="449">
      <c r="A449" s="1">
        <v>2.0230325E7</v>
      </c>
      <c r="B449" s="18" t="s">
        <v>315</v>
      </c>
      <c r="C449" s="1">
        <v>3.0</v>
      </c>
      <c r="D449" s="1" t="s">
        <v>316</v>
      </c>
    </row>
    <row r="450">
      <c r="A450" s="1">
        <v>2.0230325E7</v>
      </c>
      <c r="B450" s="18" t="s">
        <v>315</v>
      </c>
      <c r="C450" s="1">
        <v>4.0</v>
      </c>
      <c r="D450" s="1" t="s">
        <v>316</v>
      </c>
    </row>
    <row r="451">
      <c r="A451" s="1">
        <v>2.0230325E7</v>
      </c>
      <c r="B451" s="18" t="s">
        <v>315</v>
      </c>
      <c r="C451" s="1">
        <v>5.0</v>
      </c>
      <c r="D451" s="1" t="s">
        <v>316</v>
      </c>
    </row>
    <row r="452">
      <c r="A452" s="1">
        <v>2.0230325E7</v>
      </c>
      <c r="B452" s="18" t="s">
        <v>315</v>
      </c>
      <c r="C452" s="1">
        <v>6.0</v>
      </c>
      <c r="D452" s="1" t="s">
        <v>316</v>
      </c>
    </row>
    <row r="453">
      <c r="A453" s="1">
        <v>2.0230325E7</v>
      </c>
      <c r="B453" s="18" t="s">
        <v>315</v>
      </c>
      <c r="C453" s="1">
        <v>7.0</v>
      </c>
      <c r="D453" s="1" t="s">
        <v>316</v>
      </c>
    </row>
    <row r="454">
      <c r="A454" s="1">
        <v>2.0230325E7</v>
      </c>
      <c r="B454" s="18" t="s">
        <v>315</v>
      </c>
      <c r="C454" s="1">
        <v>8.0</v>
      </c>
      <c r="D454" s="1" t="s">
        <v>316</v>
      </c>
    </row>
    <row r="455">
      <c r="A455" s="1">
        <v>2.0230325E7</v>
      </c>
      <c r="B455" s="18" t="s">
        <v>315</v>
      </c>
      <c r="C455" s="1">
        <v>9.0</v>
      </c>
      <c r="D455" s="1" t="s">
        <v>316</v>
      </c>
    </row>
    <row r="456">
      <c r="A456" s="1">
        <v>2.0230325E7</v>
      </c>
      <c r="B456" s="18" t="s">
        <v>315</v>
      </c>
      <c r="C456" s="1">
        <v>10.0</v>
      </c>
      <c r="D456" s="1" t="s">
        <v>316</v>
      </c>
    </row>
    <row r="457">
      <c r="A457" s="1">
        <v>2.0230325E7</v>
      </c>
      <c r="B457" s="18" t="s">
        <v>315</v>
      </c>
      <c r="C457" s="1">
        <v>11.0</v>
      </c>
      <c r="D457" s="1" t="s">
        <v>316</v>
      </c>
    </row>
    <row r="458">
      <c r="A458" s="1">
        <v>2.0230325E7</v>
      </c>
      <c r="B458" s="18" t="s">
        <v>315</v>
      </c>
      <c r="C458" s="1">
        <v>12.0</v>
      </c>
      <c r="D458" s="1" t="s">
        <v>316</v>
      </c>
    </row>
    <row r="459">
      <c r="B459" s="19"/>
    </row>
    <row r="460">
      <c r="A460" s="1">
        <v>2.0230325E7</v>
      </c>
      <c r="B460" s="18" t="s">
        <v>317</v>
      </c>
      <c r="C460" s="1">
        <v>1.0</v>
      </c>
      <c r="D460" s="1" t="s">
        <v>319</v>
      </c>
      <c r="E460" s="1" t="s">
        <v>93</v>
      </c>
    </row>
    <row r="461">
      <c r="A461" s="1">
        <v>2.0230325E7</v>
      </c>
      <c r="B461" s="18" t="s">
        <v>317</v>
      </c>
      <c r="C461" s="1">
        <v>2.0</v>
      </c>
      <c r="D461" s="1" t="s">
        <v>319</v>
      </c>
      <c r="E461" s="1" t="s">
        <v>93</v>
      </c>
    </row>
    <row r="462">
      <c r="A462" s="1">
        <v>2.0230325E7</v>
      </c>
      <c r="B462" s="18" t="s">
        <v>317</v>
      </c>
      <c r="C462" s="1">
        <v>3.0</v>
      </c>
      <c r="D462" s="1" t="s">
        <v>319</v>
      </c>
      <c r="E462" s="1" t="s">
        <v>93</v>
      </c>
    </row>
    <row r="463">
      <c r="A463" s="1">
        <v>2.0230325E7</v>
      </c>
      <c r="B463" s="18" t="s">
        <v>317</v>
      </c>
      <c r="C463" s="1">
        <v>4.0</v>
      </c>
      <c r="D463" s="1" t="s">
        <v>319</v>
      </c>
      <c r="E463" s="1" t="s">
        <v>93</v>
      </c>
    </row>
    <row r="464">
      <c r="A464" s="1">
        <v>2.0230325E7</v>
      </c>
      <c r="B464" s="18" t="s">
        <v>317</v>
      </c>
      <c r="C464" s="1">
        <v>5.0</v>
      </c>
      <c r="D464" s="1" t="s">
        <v>319</v>
      </c>
      <c r="E464" s="1" t="s">
        <v>93</v>
      </c>
    </row>
    <row r="465">
      <c r="A465" s="1">
        <v>2.0230325E7</v>
      </c>
      <c r="B465" s="18" t="s">
        <v>317</v>
      </c>
      <c r="C465" s="1">
        <v>6.0</v>
      </c>
      <c r="D465" s="1" t="s">
        <v>319</v>
      </c>
      <c r="E465" s="1" t="s">
        <v>93</v>
      </c>
    </row>
    <row r="466">
      <c r="A466" s="1">
        <v>2.0230325E7</v>
      </c>
      <c r="B466" s="18" t="s">
        <v>317</v>
      </c>
      <c r="C466" s="1">
        <v>7.0</v>
      </c>
      <c r="D466" s="1" t="s">
        <v>319</v>
      </c>
      <c r="E466" s="1" t="s">
        <v>93</v>
      </c>
    </row>
    <row r="467">
      <c r="A467" s="1">
        <v>2.0230325E7</v>
      </c>
      <c r="B467" s="18" t="s">
        <v>317</v>
      </c>
      <c r="C467" s="1">
        <v>8.0</v>
      </c>
      <c r="D467" s="1" t="s">
        <v>319</v>
      </c>
      <c r="E467" s="1" t="s">
        <v>93</v>
      </c>
    </row>
    <row r="468">
      <c r="A468" s="1">
        <v>2.0230325E7</v>
      </c>
      <c r="B468" s="18" t="s">
        <v>317</v>
      </c>
      <c r="C468" s="1">
        <v>9.0</v>
      </c>
      <c r="D468" s="1" t="s">
        <v>319</v>
      </c>
      <c r="E468" s="1" t="s">
        <v>93</v>
      </c>
    </row>
    <row r="469">
      <c r="A469" s="1">
        <v>2.0230325E7</v>
      </c>
      <c r="B469" s="18" t="s">
        <v>317</v>
      </c>
      <c r="C469" s="1">
        <v>10.0</v>
      </c>
      <c r="D469" s="1" t="s">
        <v>319</v>
      </c>
      <c r="E469" s="1" t="s">
        <v>93</v>
      </c>
    </row>
    <row r="470">
      <c r="A470" s="1">
        <v>2.0230325E7</v>
      </c>
      <c r="B470" s="18" t="s">
        <v>317</v>
      </c>
      <c r="C470" s="1">
        <v>11.0</v>
      </c>
      <c r="D470" s="1" t="s">
        <v>319</v>
      </c>
      <c r="E470" s="1" t="s">
        <v>93</v>
      </c>
    </row>
    <row r="471">
      <c r="A471" s="1">
        <v>2.0230325E7</v>
      </c>
      <c r="B471" s="18" t="s">
        <v>317</v>
      </c>
      <c r="C471" s="1">
        <v>12.0</v>
      </c>
      <c r="D471" s="1" t="s">
        <v>319</v>
      </c>
      <c r="E471" s="1" t="s">
        <v>93</v>
      </c>
    </row>
    <row r="472">
      <c r="B472" s="18"/>
      <c r="C472" s="1"/>
    </row>
    <row r="473">
      <c r="A473" s="1">
        <v>2.0230326E7</v>
      </c>
      <c r="B473" s="18" t="s">
        <v>315</v>
      </c>
      <c r="C473" s="1">
        <v>1.0</v>
      </c>
      <c r="D473" s="1" t="s">
        <v>316</v>
      </c>
    </row>
    <row r="474">
      <c r="A474" s="1">
        <v>2.0230326E7</v>
      </c>
      <c r="B474" s="18" t="s">
        <v>315</v>
      </c>
      <c r="C474" s="1">
        <v>2.0</v>
      </c>
      <c r="D474" s="1" t="s">
        <v>316</v>
      </c>
    </row>
    <row r="475">
      <c r="A475" s="1">
        <v>2.0230326E7</v>
      </c>
      <c r="B475" s="18" t="s">
        <v>315</v>
      </c>
      <c r="C475" s="1">
        <v>3.0</v>
      </c>
      <c r="D475" s="1" t="s">
        <v>316</v>
      </c>
    </row>
    <row r="476">
      <c r="A476" s="1">
        <v>2.0230326E7</v>
      </c>
      <c r="B476" s="18" t="s">
        <v>315</v>
      </c>
      <c r="C476" s="1">
        <v>4.0</v>
      </c>
      <c r="D476" s="1" t="s">
        <v>316</v>
      </c>
    </row>
    <row r="477">
      <c r="A477" s="1">
        <v>2.0230326E7</v>
      </c>
      <c r="B477" s="18" t="s">
        <v>315</v>
      </c>
      <c r="C477" s="1">
        <v>5.0</v>
      </c>
      <c r="D477" s="1" t="s">
        <v>316</v>
      </c>
    </row>
    <row r="478">
      <c r="A478" s="1">
        <v>2.0230326E7</v>
      </c>
      <c r="B478" s="18" t="s">
        <v>315</v>
      </c>
      <c r="C478" s="1">
        <v>6.0</v>
      </c>
      <c r="D478" s="1" t="s">
        <v>316</v>
      </c>
    </row>
    <row r="479">
      <c r="A479" s="1">
        <v>2.0230326E7</v>
      </c>
      <c r="B479" s="18" t="s">
        <v>315</v>
      </c>
      <c r="C479" s="1">
        <v>7.0</v>
      </c>
      <c r="D479" s="1" t="s">
        <v>316</v>
      </c>
    </row>
    <row r="480">
      <c r="A480" s="1">
        <v>2.0230326E7</v>
      </c>
      <c r="B480" s="18" t="s">
        <v>315</v>
      </c>
      <c r="C480" s="1">
        <v>8.0</v>
      </c>
      <c r="D480" s="1" t="s">
        <v>316</v>
      </c>
    </row>
    <row r="481">
      <c r="A481" s="1">
        <v>2.0230326E7</v>
      </c>
      <c r="B481" s="18" t="s">
        <v>315</v>
      </c>
      <c r="C481" s="1">
        <v>9.0</v>
      </c>
      <c r="D481" s="1" t="s">
        <v>316</v>
      </c>
    </row>
    <row r="482">
      <c r="A482" s="1">
        <v>2.0230326E7</v>
      </c>
      <c r="B482" s="18" t="s">
        <v>315</v>
      </c>
      <c r="C482" s="1">
        <v>10.0</v>
      </c>
      <c r="D482" s="1" t="s">
        <v>316</v>
      </c>
    </row>
    <row r="483">
      <c r="A483" s="1">
        <v>2.0230326E7</v>
      </c>
      <c r="B483" s="18" t="s">
        <v>315</v>
      </c>
      <c r="C483" s="1">
        <v>11.0</v>
      </c>
      <c r="D483" s="1" t="s">
        <v>316</v>
      </c>
    </row>
    <row r="484">
      <c r="A484" s="1">
        <v>2.0230326E7</v>
      </c>
      <c r="B484" s="18" t="s">
        <v>315</v>
      </c>
      <c r="C484" s="1">
        <v>12.0</v>
      </c>
      <c r="D484" s="1" t="s">
        <v>316</v>
      </c>
    </row>
    <row r="485">
      <c r="B485" s="19"/>
    </row>
    <row r="486">
      <c r="A486" s="1">
        <v>2.0230326E7</v>
      </c>
      <c r="B486" s="18" t="s">
        <v>317</v>
      </c>
      <c r="C486" s="1">
        <v>1.0</v>
      </c>
      <c r="D486" s="1" t="s">
        <v>318</v>
      </c>
      <c r="E486" s="1" t="s">
        <v>93</v>
      </c>
    </row>
    <row r="487">
      <c r="A487" s="1">
        <v>2.0230326E7</v>
      </c>
      <c r="B487" s="18" t="s">
        <v>317</v>
      </c>
      <c r="C487" s="1">
        <v>2.0</v>
      </c>
      <c r="D487" s="1" t="s">
        <v>318</v>
      </c>
      <c r="E487" s="1" t="s">
        <v>93</v>
      </c>
    </row>
    <row r="488">
      <c r="A488" s="1">
        <v>2.0230326E7</v>
      </c>
      <c r="B488" s="18" t="s">
        <v>317</v>
      </c>
      <c r="C488" s="1">
        <v>3.0</v>
      </c>
      <c r="D488" s="1" t="s">
        <v>318</v>
      </c>
      <c r="E488" s="1" t="s">
        <v>93</v>
      </c>
    </row>
    <row r="489">
      <c r="A489" s="1">
        <v>2.0230326E7</v>
      </c>
      <c r="B489" s="18" t="s">
        <v>317</v>
      </c>
      <c r="C489" s="1">
        <v>4.0</v>
      </c>
      <c r="D489" s="1" t="s">
        <v>318</v>
      </c>
      <c r="E489" s="1" t="s">
        <v>93</v>
      </c>
    </row>
    <row r="490">
      <c r="A490" s="1">
        <v>2.0230326E7</v>
      </c>
      <c r="B490" s="18" t="s">
        <v>317</v>
      </c>
      <c r="C490" s="1">
        <v>5.0</v>
      </c>
      <c r="D490" s="1" t="s">
        <v>318</v>
      </c>
      <c r="E490" s="1" t="s">
        <v>93</v>
      </c>
    </row>
    <row r="491">
      <c r="A491" s="1">
        <v>2.0230326E7</v>
      </c>
      <c r="B491" s="18" t="s">
        <v>317</v>
      </c>
      <c r="C491" s="1">
        <v>6.0</v>
      </c>
      <c r="D491" s="1" t="s">
        <v>318</v>
      </c>
      <c r="E491" s="1" t="s">
        <v>93</v>
      </c>
    </row>
    <row r="492">
      <c r="A492" s="1">
        <v>2.0230326E7</v>
      </c>
      <c r="B492" s="18" t="s">
        <v>317</v>
      </c>
      <c r="C492" s="1">
        <v>7.0</v>
      </c>
      <c r="D492" s="1" t="s">
        <v>318</v>
      </c>
      <c r="E492" s="1" t="s">
        <v>93</v>
      </c>
    </row>
    <row r="493">
      <c r="A493" s="1">
        <v>2.0230326E7</v>
      </c>
      <c r="B493" s="18" t="s">
        <v>317</v>
      </c>
      <c r="C493" s="1">
        <v>8.0</v>
      </c>
      <c r="D493" s="1" t="s">
        <v>318</v>
      </c>
      <c r="E493" s="1" t="s">
        <v>93</v>
      </c>
    </row>
    <row r="494">
      <c r="A494" s="1">
        <v>2.0230326E7</v>
      </c>
      <c r="B494" s="18" t="s">
        <v>317</v>
      </c>
      <c r="C494" s="1">
        <v>9.0</v>
      </c>
      <c r="D494" s="1" t="s">
        <v>318</v>
      </c>
      <c r="E494" s="1" t="s">
        <v>93</v>
      </c>
    </row>
    <row r="495">
      <c r="A495" s="1">
        <v>2.0230326E7</v>
      </c>
      <c r="B495" s="18" t="s">
        <v>320</v>
      </c>
      <c r="C495" s="1">
        <v>10.0</v>
      </c>
      <c r="D495" s="1" t="s">
        <v>318</v>
      </c>
      <c r="E495" s="1" t="s">
        <v>93</v>
      </c>
    </row>
    <row r="496">
      <c r="A496" s="1">
        <v>2.0230326E7</v>
      </c>
      <c r="B496" s="18" t="s">
        <v>317</v>
      </c>
      <c r="C496" s="1">
        <v>11.0</v>
      </c>
      <c r="D496" s="1" t="s">
        <v>318</v>
      </c>
      <c r="E496" s="1" t="s">
        <v>93</v>
      </c>
    </row>
    <row r="497">
      <c r="A497" s="1">
        <v>2.0230326E7</v>
      </c>
      <c r="B497" s="18" t="s">
        <v>317</v>
      </c>
      <c r="C497" s="1">
        <v>12.0</v>
      </c>
      <c r="D497" s="1" t="s">
        <v>318</v>
      </c>
      <c r="E497" s="1" t="s">
        <v>93</v>
      </c>
    </row>
    <row r="498">
      <c r="B498" s="19"/>
    </row>
    <row r="499">
      <c r="B499" s="19"/>
    </row>
    <row r="500">
      <c r="A500" s="1">
        <v>2.0230327E7</v>
      </c>
      <c r="B500" s="18" t="s">
        <v>315</v>
      </c>
      <c r="C500" s="1">
        <v>1.0</v>
      </c>
      <c r="D500" s="1" t="s">
        <v>316</v>
      </c>
    </row>
    <row r="501">
      <c r="A501" s="1">
        <v>2.0230327E7</v>
      </c>
      <c r="B501" s="18" t="s">
        <v>315</v>
      </c>
      <c r="C501" s="1">
        <v>2.0</v>
      </c>
      <c r="D501" s="1" t="s">
        <v>316</v>
      </c>
    </row>
    <row r="502">
      <c r="A502" s="1">
        <v>2.0230327E7</v>
      </c>
      <c r="B502" s="18" t="s">
        <v>315</v>
      </c>
      <c r="C502" s="1">
        <v>3.0</v>
      </c>
      <c r="D502" s="1" t="s">
        <v>316</v>
      </c>
    </row>
    <row r="503">
      <c r="A503" s="1">
        <v>2.0230327E7</v>
      </c>
      <c r="B503" s="18" t="s">
        <v>315</v>
      </c>
      <c r="C503" s="1">
        <v>4.0</v>
      </c>
      <c r="D503" s="1" t="s">
        <v>316</v>
      </c>
    </row>
    <row r="504">
      <c r="A504" s="1">
        <v>2.0230327E7</v>
      </c>
      <c r="B504" s="18" t="s">
        <v>315</v>
      </c>
      <c r="C504" s="1">
        <v>5.0</v>
      </c>
      <c r="D504" s="1" t="s">
        <v>316</v>
      </c>
    </row>
    <row r="505">
      <c r="A505" s="1">
        <v>2.0230327E7</v>
      </c>
      <c r="B505" s="18" t="s">
        <v>315</v>
      </c>
      <c r="C505" s="1">
        <v>6.0</v>
      </c>
      <c r="D505" s="1" t="s">
        <v>316</v>
      </c>
    </row>
    <row r="506">
      <c r="A506" s="1">
        <v>2.0230327E7</v>
      </c>
      <c r="B506" s="18" t="s">
        <v>315</v>
      </c>
      <c r="C506" s="1">
        <v>7.0</v>
      </c>
      <c r="D506" s="1" t="s">
        <v>316</v>
      </c>
    </row>
    <row r="507">
      <c r="A507" s="1">
        <v>2.0230327E7</v>
      </c>
      <c r="B507" s="18" t="s">
        <v>315</v>
      </c>
      <c r="C507" s="1">
        <v>8.0</v>
      </c>
      <c r="D507" s="1" t="s">
        <v>316</v>
      </c>
    </row>
    <row r="508">
      <c r="A508" s="1">
        <v>2.0230327E7</v>
      </c>
      <c r="B508" s="18" t="s">
        <v>315</v>
      </c>
      <c r="C508" s="1">
        <v>9.0</v>
      </c>
      <c r="D508" s="1" t="s">
        <v>316</v>
      </c>
    </row>
    <row r="509">
      <c r="A509" s="1">
        <v>2.0230327E7</v>
      </c>
      <c r="B509" s="18" t="s">
        <v>315</v>
      </c>
      <c r="C509" s="1">
        <v>10.0</v>
      </c>
      <c r="D509" s="1" t="s">
        <v>316</v>
      </c>
    </row>
    <row r="510">
      <c r="A510" s="1">
        <v>2.0230327E7</v>
      </c>
      <c r="B510" s="18" t="s">
        <v>315</v>
      </c>
      <c r="C510" s="1">
        <v>11.0</v>
      </c>
      <c r="D510" s="1" t="s">
        <v>316</v>
      </c>
    </row>
    <row r="511">
      <c r="A511" s="1">
        <v>2.0230327E7</v>
      </c>
      <c r="B511" s="18" t="s">
        <v>315</v>
      </c>
      <c r="C511" s="1">
        <v>12.0</v>
      </c>
      <c r="D511" s="1" t="s">
        <v>316</v>
      </c>
    </row>
    <row r="512">
      <c r="B512" s="19"/>
    </row>
    <row r="513">
      <c r="A513" s="1">
        <v>2.0230327E7</v>
      </c>
      <c r="B513" s="18" t="s">
        <v>317</v>
      </c>
      <c r="C513" s="1">
        <v>1.0</v>
      </c>
      <c r="D513" s="1" t="s">
        <v>318</v>
      </c>
      <c r="E513" s="1" t="s">
        <v>93</v>
      </c>
    </row>
    <row r="514">
      <c r="A514" s="1">
        <v>2.0230327E7</v>
      </c>
      <c r="B514" s="18" t="s">
        <v>317</v>
      </c>
      <c r="C514" s="1">
        <v>2.0</v>
      </c>
      <c r="D514" s="1" t="s">
        <v>318</v>
      </c>
      <c r="E514" s="1" t="s">
        <v>93</v>
      </c>
    </row>
    <row r="515">
      <c r="A515" s="1">
        <v>2.0230327E7</v>
      </c>
      <c r="B515" s="18" t="s">
        <v>317</v>
      </c>
      <c r="C515" s="1">
        <v>3.0</v>
      </c>
      <c r="D515" s="1" t="s">
        <v>318</v>
      </c>
      <c r="E515" s="1" t="s">
        <v>93</v>
      </c>
    </row>
    <row r="516">
      <c r="A516" s="1">
        <v>2.0230327E7</v>
      </c>
      <c r="B516" s="18" t="s">
        <v>317</v>
      </c>
      <c r="C516" s="1">
        <v>4.0</v>
      </c>
      <c r="D516" s="1" t="s">
        <v>318</v>
      </c>
      <c r="E516" s="1" t="s">
        <v>93</v>
      </c>
    </row>
    <row r="517">
      <c r="A517" s="1">
        <v>2.0230327E7</v>
      </c>
      <c r="B517" s="18" t="s">
        <v>317</v>
      </c>
      <c r="C517" s="1">
        <v>5.0</v>
      </c>
      <c r="D517" s="1" t="s">
        <v>318</v>
      </c>
      <c r="E517" s="1" t="s">
        <v>93</v>
      </c>
    </row>
    <row r="518">
      <c r="A518" s="1">
        <v>2.0230327E7</v>
      </c>
      <c r="B518" s="18" t="s">
        <v>317</v>
      </c>
      <c r="C518" s="1">
        <v>6.0</v>
      </c>
      <c r="D518" s="1" t="s">
        <v>318</v>
      </c>
      <c r="E518" s="1" t="s">
        <v>93</v>
      </c>
    </row>
    <row r="519">
      <c r="A519" s="1">
        <v>2.0230327E7</v>
      </c>
      <c r="B519" s="18" t="s">
        <v>317</v>
      </c>
      <c r="C519" s="1">
        <v>7.0</v>
      </c>
      <c r="D519" s="1" t="s">
        <v>318</v>
      </c>
      <c r="E519" s="1" t="s">
        <v>93</v>
      </c>
    </row>
    <row r="520">
      <c r="A520" s="1">
        <v>2.0230327E7</v>
      </c>
      <c r="B520" s="18" t="s">
        <v>317</v>
      </c>
      <c r="C520" s="1">
        <v>8.0</v>
      </c>
      <c r="D520" s="1" t="s">
        <v>318</v>
      </c>
      <c r="E520" s="1" t="s">
        <v>93</v>
      </c>
    </row>
    <row r="521">
      <c r="A521" s="1">
        <v>2.0230327E7</v>
      </c>
      <c r="B521" s="18" t="s">
        <v>317</v>
      </c>
      <c r="C521" s="1">
        <v>9.0</v>
      </c>
      <c r="D521" s="1" t="s">
        <v>318</v>
      </c>
      <c r="E521" s="1" t="s">
        <v>93</v>
      </c>
    </row>
    <row r="522">
      <c r="A522" s="1">
        <v>2.0230327E7</v>
      </c>
      <c r="B522" s="18" t="s">
        <v>317</v>
      </c>
      <c r="C522" s="1">
        <v>10.0</v>
      </c>
      <c r="D522" s="1" t="s">
        <v>318</v>
      </c>
      <c r="E522" s="1" t="s">
        <v>93</v>
      </c>
    </row>
    <row r="523">
      <c r="A523" s="1">
        <v>2.0230327E7</v>
      </c>
      <c r="B523" s="18" t="s">
        <v>317</v>
      </c>
      <c r="C523" s="1">
        <v>11.0</v>
      </c>
      <c r="D523" s="1" t="s">
        <v>318</v>
      </c>
      <c r="E523" s="1" t="s">
        <v>93</v>
      </c>
    </row>
    <row r="524">
      <c r="A524" s="1">
        <v>2.0230327E7</v>
      </c>
      <c r="B524" s="18" t="s">
        <v>317</v>
      </c>
      <c r="C524" s="1">
        <v>12.0</v>
      </c>
      <c r="D524" s="1" t="s">
        <v>318</v>
      </c>
      <c r="E524" s="1" t="s">
        <v>93</v>
      </c>
    </row>
    <row r="525">
      <c r="B525" s="19"/>
      <c r="C525" s="1"/>
    </row>
    <row r="526">
      <c r="A526" s="1">
        <v>2.0230328E7</v>
      </c>
      <c r="B526" s="18" t="s">
        <v>315</v>
      </c>
      <c r="C526" s="1">
        <v>1.0</v>
      </c>
      <c r="D526" s="1" t="s">
        <v>316</v>
      </c>
    </row>
    <row r="527">
      <c r="A527" s="1">
        <v>2.0230328E7</v>
      </c>
      <c r="B527" s="18" t="s">
        <v>315</v>
      </c>
      <c r="C527" s="1">
        <v>2.0</v>
      </c>
      <c r="D527" s="1" t="s">
        <v>316</v>
      </c>
    </row>
    <row r="528">
      <c r="A528" s="1">
        <v>2.0230328E7</v>
      </c>
      <c r="B528" s="18" t="s">
        <v>315</v>
      </c>
      <c r="C528" s="1">
        <v>3.0</v>
      </c>
      <c r="D528" s="1" t="s">
        <v>316</v>
      </c>
    </row>
    <row r="529">
      <c r="A529" s="1">
        <v>2.0230328E7</v>
      </c>
      <c r="B529" s="18" t="s">
        <v>315</v>
      </c>
      <c r="C529" s="1">
        <v>4.0</v>
      </c>
      <c r="D529" s="1" t="s">
        <v>316</v>
      </c>
    </row>
    <row r="530">
      <c r="A530" s="1">
        <v>2.0230328E7</v>
      </c>
      <c r="B530" s="18" t="s">
        <v>315</v>
      </c>
      <c r="C530" s="1">
        <v>5.0</v>
      </c>
      <c r="D530" s="1" t="s">
        <v>316</v>
      </c>
    </row>
    <row r="531">
      <c r="A531" s="1">
        <v>2.0230328E7</v>
      </c>
      <c r="B531" s="18" t="s">
        <v>315</v>
      </c>
      <c r="C531" s="1">
        <v>6.0</v>
      </c>
      <c r="D531" s="1" t="s">
        <v>316</v>
      </c>
    </row>
    <row r="532">
      <c r="A532" s="1">
        <v>2.0230328E7</v>
      </c>
      <c r="B532" s="18" t="s">
        <v>315</v>
      </c>
      <c r="C532" s="1">
        <v>7.0</v>
      </c>
      <c r="D532" s="1" t="s">
        <v>316</v>
      </c>
    </row>
    <row r="533">
      <c r="A533" s="1">
        <v>2.0230328E7</v>
      </c>
      <c r="B533" s="18" t="s">
        <v>315</v>
      </c>
      <c r="C533" s="1">
        <v>8.0</v>
      </c>
      <c r="D533" s="1" t="s">
        <v>316</v>
      </c>
    </row>
    <row r="534">
      <c r="A534" s="1">
        <v>2.0230328E7</v>
      </c>
      <c r="B534" s="18" t="s">
        <v>315</v>
      </c>
      <c r="C534" s="1">
        <v>9.0</v>
      </c>
      <c r="D534" s="1" t="s">
        <v>316</v>
      </c>
    </row>
    <row r="535">
      <c r="A535" s="1">
        <v>2.0230328E7</v>
      </c>
      <c r="B535" s="18" t="s">
        <v>315</v>
      </c>
      <c r="C535" s="1">
        <v>10.0</v>
      </c>
      <c r="D535" s="1" t="s">
        <v>316</v>
      </c>
    </row>
    <row r="536">
      <c r="A536" s="1">
        <v>2.0230328E7</v>
      </c>
      <c r="B536" s="18" t="s">
        <v>315</v>
      </c>
      <c r="C536" s="1">
        <v>11.0</v>
      </c>
      <c r="D536" s="1" t="s">
        <v>316</v>
      </c>
    </row>
    <row r="537">
      <c r="A537" s="1">
        <v>2.0230328E7</v>
      </c>
      <c r="B537" s="18" t="s">
        <v>315</v>
      </c>
      <c r="C537" s="1">
        <v>12.0</v>
      </c>
      <c r="D537" s="1" t="s">
        <v>316</v>
      </c>
    </row>
    <row r="538">
      <c r="B538" s="19"/>
    </row>
    <row r="539">
      <c r="A539" s="1">
        <v>2.0230328E7</v>
      </c>
      <c r="B539" s="18" t="s">
        <v>317</v>
      </c>
      <c r="C539" s="1">
        <v>1.0</v>
      </c>
      <c r="D539" s="1" t="s">
        <v>318</v>
      </c>
      <c r="E539" s="1" t="s">
        <v>93</v>
      </c>
    </row>
    <row r="540">
      <c r="A540" s="1">
        <v>2.0230328E7</v>
      </c>
      <c r="B540" s="18" t="s">
        <v>317</v>
      </c>
      <c r="C540" s="1">
        <v>2.0</v>
      </c>
      <c r="D540" s="1" t="s">
        <v>318</v>
      </c>
      <c r="E540" s="1" t="s">
        <v>93</v>
      </c>
    </row>
    <row r="541">
      <c r="A541" s="1">
        <v>2.0230328E7</v>
      </c>
      <c r="B541" s="18" t="s">
        <v>317</v>
      </c>
      <c r="C541" s="1">
        <v>3.0</v>
      </c>
      <c r="D541" s="1" t="s">
        <v>318</v>
      </c>
      <c r="E541" s="1" t="s">
        <v>93</v>
      </c>
    </row>
    <row r="542">
      <c r="A542" s="1">
        <v>2.0230328E7</v>
      </c>
      <c r="B542" s="18" t="s">
        <v>317</v>
      </c>
      <c r="C542" s="1">
        <v>4.0</v>
      </c>
      <c r="D542" s="1" t="s">
        <v>318</v>
      </c>
      <c r="E542" s="1" t="s">
        <v>93</v>
      </c>
    </row>
    <row r="543">
      <c r="A543" s="1">
        <v>2.0230328E7</v>
      </c>
      <c r="B543" s="18" t="s">
        <v>317</v>
      </c>
      <c r="C543" s="1">
        <v>5.0</v>
      </c>
      <c r="D543" s="1" t="s">
        <v>318</v>
      </c>
      <c r="E543" s="1" t="s">
        <v>93</v>
      </c>
    </row>
    <row r="544">
      <c r="A544" s="1">
        <v>2.0230328E7</v>
      </c>
      <c r="B544" s="18" t="s">
        <v>317</v>
      </c>
      <c r="C544" s="1">
        <v>6.0</v>
      </c>
      <c r="D544" s="1" t="s">
        <v>318</v>
      </c>
      <c r="E544" s="1" t="s">
        <v>93</v>
      </c>
    </row>
    <row r="545">
      <c r="A545" s="1">
        <v>2.0230328E7</v>
      </c>
      <c r="B545" s="18" t="s">
        <v>317</v>
      </c>
      <c r="C545" s="1">
        <v>7.0</v>
      </c>
      <c r="D545" s="1" t="s">
        <v>318</v>
      </c>
      <c r="E545" s="1" t="s">
        <v>93</v>
      </c>
    </row>
    <row r="546">
      <c r="A546" s="1">
        <v>2.0230328E7</v>
      </c>
      <c r="B546" s="18" t="s">
        <v>317</v>
      </c>
      <c r="C546" s="1">
        <v>8.0</v>
      </c>
      <c r="D546" s="1" t="s">
        <v>318</v>
      </c>
      <c r="E546" s="1" t="s">
        <v>93</v>
      </c>
    </row>
    <row r="547">
      <c r="A547" s="1">
        <v>2.0230328E7</v>
      </c>
      <c r="B547" s="18" t="s">
        <v>317</v>
      </c>
      <c r="C547" s="1">
        <v>9.0</v>
      </c>
      <c r="D547" s="1" t="s">
        <v>318</v>
      </c>
      <c r="E547" s="1" t="s">
        <v>93</v>
      </c>
    </row>
    <row r="548">
      <c r="A548" s="1">
        <v>2.0230328E7</v>
      </c>
      <c r="B548" s="18" t="s">
        <v>317</v>
      </c>
      <c r="C548" s="1">
        <v>10.0</v>
      </c>
      <c r="D548" s="1" t="s">
        <v>318</v>
      </c>
      <c r="E548" s="1" t="s">
        <v>93</v>
      </c>
    </row>
    <row r="549">
      <c r="A549" s="1">
        <v>2.0230328E7</v>
      </c>
      <c r="B549" s="18" t="s">
        <v>317</v>
      </c>
      <c r="C549" s="1">
        <v>11.0</v>
      </c>
      <c r="D549" s="1" t="s">
        <v>318</v>
      </c>
      <c r="E549" s="1" t="s">
        <v>93</v>
      </c>
    </row>
    <row r="550">
      <c r="A550" s="1">
        <v>2.0230328E7</v>
      </c>
      <c r="B550" s="18" t="s">
        <v>317</v>
      </c>
      <c r="C550" s="1">
        <v>12.0</v>
      </c>
      <c r="D550" s="1" t="s">
        <v>318</v>
      </c>
      <c r="E550" s="1" t="s">
        <v>93</v>
      </c>
    </row>
    <row r="551">
      <c r="B551" s="19"/>
    </row>
    <row r="552">
      <c r="B552" s="19"/>
    </row>
    <row r="553">
      <c r="A553" s="1">
        <v>2.0230329E7</v>
      </c>
      <c r="B553" s="18" t="s">
        <v>315</v>
      </c>
      <c r="C553" s="1">
        <v>1.0</v>
      </c>
      <c r="D553" s="1" t="s">
        <v>316</v>
      </c>
    </row>
    <row r="554">
      <c r="A554" s="1">
        <v>2.0230329E7</v>
      </c>
      <c r="B554" s="18" t="s">
        <v>315</v>
      </c>
      <c r="C554" s="1">
        <v>2.0</v>
      </c>
      <c r="D554" s="1" t="s">
        <v>316</v>
      </c>
    </row>
    <row r="555">
      <c r="A555" s="1">
        <v>2.0230329E7</v>
      </c>
      <c r="B555" s="18" t="s">
        <v>315</v>
      </c>
      <c r="C555" s="1">
        <v>3.0</v>
      </c>
      <c r="D555" s="1" t="s">
        <v>316</v>
      </c>
    </row>
    <row r="556">
      <c r="A556" s="1">
        <v>2.0230329E7</v>
      </c>
      <c r="B556" s="18" t="s">
        <v>315</v>
      </c>
      <c r="C556" s="1">
        <v>4.0</v>
      </c>
      <c r="D556" s="1" t="s">
        <v>316</v>
      </c>
    </row>
    <row r="557">
      <c r="A557" s="1">
        <v>2.0230329E7</v>
      </c>
      <c r="B557" s="18" t="s">
        <v>315</v>
      </c>
      <c r="C557" s="1">
        <v>5.0</v>
      </c>
      <c r="D557" s="1" t="s">
        <v>316</v>
      </c>
    </row>
    <row r="558">
      <c r="A558" s="1">
        <v>2.0230329E7</v>
      </c>
      <c r="B558" s="18" t="s">
        <v>315</v>
      </c>
      <c r="C558" s="1">
        <v>6.0</v>
      </c>
      <c r="D558" s="1" t="s">
        <v>316</v>
      </c>
    </row>
    <row r="559">
      <c r="A559" s="1">
        <v>2.0230329E7</v>
      </c>
      <c r="B559" s="18" t="s">
        <v>315</v>
      </c>
      <c r="C559" s="1">
        <v>7.0</v>
      </c>
      <c r="D559" s="1" t="s">
        <v>316</v>
      </c>
    </row>
    <row r="560">
      <c r="A560" s="1">
        <v>2.0230329E7</v>
      </c>
      <c r="B560" s="18" t="s">
        <v>315</v>
      </c>
      <c r="C560" s="1">
        <v>8.0</v>
      </c>
      <c r="D560" s="1" t="s">
        <v>316</v>
      </c>
    </row>
    <row r="561">
      <c r="A561" s="1">
        <v>2.0230329E7</v>
      </c>
      <c r="B561" s="18" t="s">
        <v>315</v>
      </c>
      <c r="C561" s="1">
        <v>9.0</v>
      </c>
      <c r="D561" s="1" t="s">
        <v>316</v>
      </c>
    </row>
    <row r="562">
      <c r="A562" s="1">
        <v>2.0230329E7</v>
      </c>
      <c r="B562" s="18" t="s">
        <v>315</v>
      </c>
      <c r="C562" s="1">
        <v>10.0</v>
      </c>
      <c r="D562" s="1" t="s">
        <v>316</v>
      </c>
    </row>
    <row r="563">
      <c r="A563" s="1">
        <v>2.0230329E7</v>
      </c>
      <c r="B563" s="18" t="s">
        <v>315</v>
      </c>
      <c r="C563" s="1">
        <v>11.0</v>
      </c>
      <c r="D563" s="1" t="s">
        <v>316</v>
      </c>
    </row>
    <row r="564">
      <c r="A564" s="1">
        <v>2.0230329E7</v>
      </c>
      <c r="B564" s="18" t="s">
        <v>315</v>
      </c>
      <c r="C564" s="1">
        <v>12.0</v>
      </c>
      <c r="D564" s="1" t="s">
        <v>316</v>
      </c>
    </row>
    <row r="565">
      <c r="B565" s="19"/>
    </row>
    <row r="566">
      <c r="A566" s="1">
        <v>2.0230329E7</v>
      </c>
      <c r="B566" s="18" t="s">
        <v>317</v>
      </c>
      <c r="C566" s="1">
        <v>1.0</v>
      </c>
      <c r="D566" s="1" t="s">
        <v>318</v>
      </c>
      <c r="E566" s="1" t="s">
        <v>93</v>
      </c>
    </row>
    <row r="567">
      <c r="A567" s="1">
        <v>2.0230329E7</v>
      </c>
      <c r="B567" s="18" t="s">
        <v>317</v>
      </c>
      <c r="C567" s="1">
        <v>2.0</v>
      </c>
      <c r="D567" s="1" t="s">
        <v>318</v>
      </c>
      <c r="E567" s="1" t="s">
        <v>93</v>
      </c>
    </row>
    <row r="568">
      <c r="A568" s="1">
        <v>2.0230329E7</v>
      </c>
      <c r="B568" s="18" t="s">
        <v>317</v>
      </c>
      <c r="C568" s="1">
        <v>3.0</v>
      </c>
      <c r="D568" s="1" t="s">
        <v>318</v>
      </c>
      <c r="E568" s="1" t="s">
        <v>93</v>
      </c>
    </row>
    <row r="569">
      <c r="A569" s="1">
        <v>2.0230329E7</v>
      </c>
      <c r="B569" s="18" t="s">
        <v>317</v>
      </c>
      <c r="C569" s="1">
        <v>4.0</v>
      </c>
      <c r="D569" s="1" t="s">
        <v>318</v>
      </c>
      <c r="E569" s="1" t="s">
        <v>93</v>
      </c>
    </row>
    <row r="570">
      <c r="A570" s="1">
        <v>2.0230329E7</v>
      </c>
      <c r="B570" s="18" t="s">
        <v>317</v>
      </c>
      <c r="C570" s="1">
        <v>5.0</v>
      </c>
      <c r="D570" s="1" t="s">
        <v>318</v>
      </c>
      <c r="E570" s="1" t="s">
        <v>93</v>
      </c>
    </row>
    <row r="571">
      <c r="A571" s="1">
        <v>2.0230329E7</v>
      </c>
      <c r="B571" s="18" t="s">
        <v>317</v>
      </c>
      <c r="C571" s="1">
        <v>6.0</v>
      </c>
      <c r="D571" s="1" t="s">
        <v>318</v>
      </c>
      <c r="E571" s="1" t="s">
        <v>93</v>
      </c>
    </row>
    <row r="572">
      <c r="A572" s="1">
        <v>2.0230329E7</v>
      </c>
      <c r="B572" s="18" t="s">
        <v>317</v>
      </c>
      <c r="C572" s="1">
        <v>7.0</v>
      </c>
      <c r="D572" s="1" t="s">
        <v>318</v>
      </c>
      <c r="E572" s="1" t="s">
        <v>93</v>
      </c>
    </row>
    <row r="573">
      <c r="A573" s="1">
        <v>2.0230329E7</v>
      </c>
      <c r="B573" s="18" t="s">
        <v>317</v>
      </c>
      <c r="C573" s="1">
        <v>8.0</v>
      </c>
      <c r="D573" s="1" t="s">
        <v>318</v>
      </c>
      <c r="E573" s="1" t="s">
        <v>93</v>
      </c>
    </row>
    <row r="574">
      <c r="A574" s="1">
        <v>2.0230329E7</v>
      </c>
      <c r="B574" s="18" t="s">
        <v>317</v>
      </c>
      <c r="C574" s="1">
        <v>9.0</v>
      </c>
      <c r="D574" s="1" t="s">
        <v>318</v>
      </c>
      <c r="E574" s="1" t="s">
        <v>93</v>
      </c>
    </row>
    <row r="575">
      <c r="A575" s="1">
        <v>2.0230329E7</v>
      </c>
      <c r="B575" s="18" t="s">
        <v>317</v>
      </c>
      <c r="C575" s="1">
        <v>10.0</v>
      </c>
      <c r="D575" s="1" t="s">
        <v>318</v>
      </c>
      <c r="E575" s="1" t="s">
        <v>93</v>
      </c>
    </row>
    <row r="576">
      <c r="A576" s="1">
        <v>2.0230329E7</v>
      </c>
      <c r="B576" s="18" t="s">
        <v>317</v>
      </c>
      <c r="C576" s="1">
        <v>11.0</v>
      </c>
      <c r="D576" s="1" t="s">
        <v>318</v>
      </c>
      <c r="E576" s="1" t="s">
        <v>93</v>
      </c>
    </row>
    <row r="577">
      <c r="A577" s="1">
        <v>2.0230329E7</v>
      </c>
      <c r="B577" s="18" t="s">
        <v>317</v>
      </c>
      <c r="C577" s="1">
        <v>12.0</v>
      </c>
      <c r="D577" s="1" t="s">
        <v>318</v>
      </c>
      <c r="E577" s="1" t="s">
        <v>93</v>
      </c>
    </row>
    <row r="578">
      <c r="B578" s="19"/>
    </row>
    <row r="579">
      <c r="A579" s="1">
        <v>2.023033E7</v>
      </c>
      <c r="B579" s="18" t="s">
        <v>315</v>
      </c>
      <c r="C579" s="1">
        <v>1.0</v>
      </c>
      <c r="D579" s="1" t="s">
        <v>316</v>
      </c>
    </row>
    <row r="580">
      <c r="A580" s="1">
        <v>2.023033E7</v>
      </c>
      <c r="B580" s="18" t="s">
        <v>315</v>
      </c>
      <c r="C580" s="1">
        <v>2.0</v>
      </c>
      <c r="D580" s="1" t="s">
        <v>316</v>
      </c>
    </row>
    <row r="581">
      <c r="A581" s="1">
        <v>2.023033E7</v>
      </c>
      <c r="B581" s="18" t="s">
        <v>315</v>
      </c>
      <c r="C581" s="1">
        <v>3.0</v>
      </c>
      <c r="D581" s="1" t="s">
        <v>316</v>
      </c>
    </row>
    <row r="582">
      <c r="A582" s="1">
        <v>2.023033E7</v>
      </c>
      <c r="B582" s="18" t="s">
        <v>315</v>
      </c>
      <c r="C582" s="1">
        <v>4.0</v>
      </c>
      <c r="D582" s="1" t="s">
        <v>316</v>
      </c>
    </row>
    <row r="583">
      <c r="A583" s="1">
        <v>2.023033E7</v>
      </c>
      <c r="B583" s="18" t="s">
        <v>315</v>
      </c>
      <c r="C583" s="1">
        <v>5.0</v>
      </c>
      <c r="D583" s="1" t="s">
        <v>316</v>
      </c>
    </row>
    <row r="584">
      <c r="A584" s="1">
        <v>2.023033E7</v>
      </c>
      <c r="B584" s="18" t="s">
        <v>315</v>
      </c>
      <c r="C584" s="1">
        <v>6.0</v>
      </c>
      <c r="D584" s="1" t="s">
        <v>316</v>
      </c>
    </row>
    <row r="585">
      <c r="A585" s="1">
        <v>2.023033E7</v>
      </c>
      <c r="B585" s="18" t="s">
        <v>315</v>
      </c>
      <c r="C585" s="1">
        <v>7.0</v>
      </c>
      <c r="D585" s="1" t="s">
        <v>316</v>
      </c>
    </row>
    <row r="586">
      <c r="A586" s="1">
        <v>2.023033E7</v>
      </c>
      <c r="B586" s="18" t="s">
        <v>315</v>
      </c>
      <c r="C586" s="1">
        <v>8.0</v>
      </c>
      <c r="D586" s="1" t="s">
        <v>316</v>
      </c>
    </row>
    <row r="587">
      <c r="A587" s="1">
        <v>2.023033E7</v>
      </c>
      <c r="B587" s="18" t="s">
        <v>315</v>
      </c>
      <c r="C587" s="1">
        <v>9.0</v>
      </c>
      <c r="D587" s="1" t="s">
        <v>316</v>
      </c>
    </row>
    <row r="588">
      <c r="A588" s="1">
        <v>2.023033E7</v>
      </c>
      <c r="B588" s="18" t="s">
        <v>315</v>
      </c>
      <c r="C588" s="1">
        <v>10.0</v>
      </c>
      <c r="D588" s="1" t="s">
        <v>316</v>
      </c>
    </row>
    <row r="589">
      <c r="A589" s="1">
        <v>2.023033E7</v>
      </c>
      <c r="B589" s="18" t="s">
        <v>315</v>
      </c>
      <c r="C589" s="1">
        <v>11.0</v>
      </c>
      <c r="D589" s="1" t="s">
        <v>316</v>
      </c>
    </row>
    <row r="590">
      <c r="A590" s="1">
        <v>2.023033E7</v>
      </c>
      <c r="B590" s="18" t="s">
        <v>315</v>
      </c>
      <c r="C590" s="1">
        <v>12.0</v>
      </c>
      <c r="D590" s="1" t="s">
        <v>316</v>
      </c>
    </row>
    <row r="591">
      <c r="B591" s="19"/>
    </row>
    <row r="592">
      <c r="A592" s="1">
        <v>2.023033E7</v>
      </c>
      <c r="B592" s="18" t="s">
        <v>317</v>
      </c>
      <c r="C592" s="1">
        <v>1.0</v>
      </c>
      <c r="D592" s="1" t="s">
        <v>318</v>
      </c>
      <c r="E592" s="1" t="s">
        <v>93</v>
      </c>
    </row>
    <row r="593">
      <c r="A593" s="1">
        <v>2.023033E7</v>
      </c>
      <c r="B593" s="18" t="s">
        <v>317</v>
      </c>
      <c r="C593" s="1">
        <v>2.0</v>
      </c>
      <c r="D593" s="1" t="s">
        <v>318</v>
      </c>
      <c r="E593" s="1" t="s">
        <v>93</v>
      </c>
    </row>
    <row r="594">
      <c r="A594" s="1">
        <v>2.023033E7</v>
      </c>
      <c r="B594" s="18" t="s">
        <v>317</v>
      </c>
      <c r="C594" s="1">
        <v>3.0</v>
      </c>
      <c r="D594" s="1" t="s">
        <v>318</v>
      </c>
      <c r="E594" s="1" t="s">
        <v>93</v>
      </c>
    </row>
    <row r="595">
      <c r="A595" s="1">
        <v>2.023033E7</v>
      </c>
      <c r="B595" s="18" t="s">
        <v>317</v>
      </c>
      <c r="C595" s="1">
        <v>4.0</v>
      </c>
      <c r="D595" s="1" t="s">
        <v>318</v>
      </c>
      <c r="E595" s="1" t="s">
        <v>93</v>
      </c>
    </row>
    <row r="596">
      <c r="A596" s="1">
        <v>2.023033E7</v>
      </c>
      <c r="B596" s="18" t="s">
        <v>317</v>
      </c>
      <c r="C596" s="1">
        <v>5.0</v>
      </c>
      <c r="D596" s="1" t="s">
        <v>318</v>
      </c>
      <c r="E596" s="1" t="s">
        <v>93</v>
      </c>
    </row>
    <row r="597">
      <c r="A597" s="1">
        <v>2.023033E7</v>
      </c>
      <c r="B597" s="18" t="s">
        <v>317</v>
      </c>
      <c r="C597" s="1">
        <v>6.0</v>
      </c>
      <c r="D597" s="1" t="s">
        <v>318</v>
      </c>
      <c r="E597" s="1" t="s">
        <v>93</v>
      </c>
    </row>
    <row r="598">
      <c r="A598" s="1">
        <v>2.023033E7</v>
      </c>
      <c r="B598" s="18" t="s">
        <v>317</v>
      </c>
      <c r="C598" s="1">
        <v>7.0</v>
      </c>
      <c r="D598" s="1" t="s">
        <v>318</v>
      </c>
      <c r="E598" s="1" t="s">
        <v>93</v>
      </c>
    </row>
    <row r="599">
      <c r="A599" s="1">
        <v>2.023033E7</v>
      </c>
      <c r="B599" s="18" t="s">
        <v>317</v>
      </c>
      <c r="C599" s="1">
        <v>8.0</v>
      </c>
      <c r="D599" s="1" t="s">
        <v>318</v>
      </c>
      <c r="E599" s="1" t="s">
        <v>93</v>
      </c>
    </row>
    <row r="600">
      <c r="A600" s="1">
        <v>2.023033E7</v>
      </c>
      <c r="B600" s="18" t="s">
        <v>317</v>
      </c>
      <c r="C600" s="1">
        <v>9.0</v>
      </c>
      <c r="D600" s="1" t="s">
        <v>318</v>
      </c>
      <c r="E600" s="1" t="s">
        <v>93</v>
      </c>
    </row>
    <row r="601">
      <c r="A601" s="1">
        <v>2.023033E7</v>
      </c>
      <c r="B601" s="18" t="s">
        <v>317</v>
      </c>
      <c r="C601" s="1">
        <v>10.0</v>
      </c>
      <c r="D601" s="1" t="s">
        <v>318</v>
      </c>
      <c r="E601" s="1" t="s">
        <v>93</v>
      </c>
    </row>
    <row r="602">
      <c r="A602" s="1">
        <v>2.023033E7</v>
      </c>
      <c r="B602" s="18" t="s">
        <v>317</v>
      </c>
      <c r="C602" s="1">
        <v>11.0</v>
      </c>
      <c r="D602" s="1" t="s">
        <v>318</v>
      </c>
      <c r="E602" s="1" t="s">
        <v>93</v>
      </c>
    </row>
    <row r="603">
      <c r="A603" s="1">
        <v>2.023033E7</v>
      </c>
      <c r="B603" s="18" t="s">
        <v>317</v>
      </c>
      <c r="C603" s="1">
        <v>12.0</v>
      </c>
      <c r="D603" s="1" t="s">
        <v>318</v>
      </c>
      <c r="E603" s="1" t="s">
        <v>93</v>
      </c>
    </row>
    <row r="604">
      <c r="B604" s="19"/>
    </row>
    <row r="605">
      <c r="A605" s="1">
        <v>2.0230331E7</v>
      </c>
      <c r="B605" s="18" t="s">
        <v>315</v>
      </c>
      <c r="C605" s="1">
        <v>1.0</v>
      </c>
      <c r="D605" s="1" t="s">
        <v>316</v>
      </c>
    </row>
    <row r="606">
      <c r="A606" s="1">
        <v>2.0230331E7</v>
      </c>
      <c r="B606" s="18" t="s">
        <v>315</v>
      </c>
      <c r="C606" s="1">
        <v>2.0</v>
      </c>
      <c r="D606" s="1" t="s">
        <v>316</v>
      </c>
    </row>
    <row r="607">
      <c r="A607" s="1">
        <v>2.0230331E7</v>
      </c>
      <c r="B607" s="18" t="s">
        <v>315</v>
      </c>
      <c r="C607" s="1">
        <v>3.0</v>
      </c>
      <c r="D607" s="1" t="s">
        <v>316</v>
      </c>
    </row>
    <row r="608">
      <c r="A608" s="1">
        <v>2.0230331E7</v>
      </c>
      <c r="B608" s="18" t="s">
        <v>315</v>
      </c>
      <c r="C608" s="1">
        <v>4.0</v>
      </c>
      <c r="D608" s="1" t="s">
        <v>316</v>
      </c>
    </row>
    <row r="609">
      <c r="A609" s="1">
        <v>2.0230331E7</v>
      </c>
      <c r="B609" s="18" t="s">
        <v>315</v>
      </c>
      <c r="C609" s="1">
        <v>5.0</v>
      </c>
      <c r="D609" s="1" t="s">
        <v>316</v>
      </c>
    </row>
    <row r="610">
      <c r="A610" s="1">
        <v>2.0230331E7</v>
      </c>
      <c r="B610" s="18" t="s">
        <v>315</v>
      </c>
      <c r="C610" s="1">
        <v>6.0</v>
      </c>
      <c r="D610" s="1" t="s">
        <v>316</v>
      </c>
    </row>
    <row r="611">
      <c r="A611" s="1">
        <v>2.0230331E7</v>
      </c>
      <c r="B611" s="18" t="s">
        <v>315</v>
      </c>
      <c r="C611" s="1">
        <v>7.0</v>
      </c>
      <c r="D611" s="1" t="s">
        <v>316</v>
      </c>
    </row>
    <row r="612">
      <c r="A612" s="1">
        <v>2.0230331E7</v>
      </c>
      <c r="B612" s="18" t="s">
        <v>315</v>
      </c>
      <c r="C612" s="1">
        <v>8.0</v>
      </c>
      <c r="D612" s="1" t="s">
        <v>316</v>
      </c>
    </row>
    <row r="613">
      <c r="A613" s="1">
        <v>2.0230331E7</v>
      </c>
      <c r="B613" s="18" t="s">
        <v>315</v>
      </c>
      <c r="C613" s="1">
        <v>9.0</v>
      </c>
      <c r="D613" s="1" t="s">
        <v>316</v>
      </c>
    </row>
    <row r="614">
      <c r="A614" s="1">
        <v>2.0230331E7</v>
      </c>
      <c r="B614" s="18" t="s">
        <v>315</v>
      </c>
      <c r="C614" s="1">
        <v>10.0</v>
      </c>
      <c r="D614" s="1" t="s">
        <v>316</v>
      </c>
    </row>
    <row r="615">
      <c r="A615" s="1">
        <v>2.0230331E7</v>
      </c>
      <c r="B615" s="18" t="s">
        <v>315</v>
      </c>
      <c r="C615" s="1">
        <v>11.0</v>
      </c>
      <c r="D615" s="1" t="s">
        <v>316</v>
      </c>
    </row>
    <row r="616">
      <c r="A616" s="1">
        <v>2.0230331E7</v>
      </c>
      <c r="B616" s="18" t="s">
        <v>315</v>
      </c>
      <c r="C616" s="1">
        <v>12.0</v>
      </c>
      <c r="D616" s="1" t="s">
        <v>316</v>
      </c>
    </row>
    <row r="617">
      <c r="B617" s="19"/>
    </row>
    <row r="618">
      <c r="A618" s="1">
        <v>2.0230331E7</v>
      </c>
      <c r="B618" s="18" t="s">
        <v>317</v>
      </c>
      <c r="C618" s="1">
        <v>1.0</v>
      </c>
      <c r="D618" s="1" t="s">
        <v>318</v>
      </c>
      <c r="E618" s="1" t="s">
        <v>93</v>
      </c>
    </row>
    <row r="619">
      <c r="A619" s="1">
        <v>2.0230331E7</v>
      </c>
      <c r="B619" s="18" t="s">
        <v>317</v>
      </c>
      <c r="C619" s="1">
        <v>2.0</v>
      </c>
      <c r="D619" s="1" t="s">
        <v>318</v>
      </c>
      <c r="E619" s="1" t="s">
        <v>93</v>
      </c>
    </row>
    <row r="620">
      <c r="A620" s="1">
        <v>2.0230331E7</v>
      </c>
      <c r="B620" s="18" t="s">
        <v>317</v>
      </c>
      <c r="C620" s="1">
        <v>3.0</v>
      </c>
      <c r="D620" s="1" t="s">
        <v>318</v>
      </c>
      <c r="E620" s="1" t="s">
        <v>93</v>
      </c>
    </row>
    <row r="621">
      <c r="A621" s="1">
        <v>2.0230331E7</v>
      </c>
      <c r="B621" s="18" t="s">
        <v>317</v>
      </c>
      <c r="C621" s="1">
        <v>4.0</v>
      </c>
      <c r="D621" s="1" t="s">
        <v>318</v>
      </c>
      <c r="E621" s="1" t="s">
        <v>93</v>
      </c>
    </row>
    <row r="622">
      <c r="A622" s="1">
        <v>2.0230331E7</v>
      </c>
      <c r="B622" s="18" t="s">
        <v>317</v>
      </c>
      <c r="C622" s="1">
        <v>5.0</v>
      </c>
      <c r="D622" s="1" t="s">
        <v>318</v>
      </c>
      <c r="E622" s="1" t="s">
        <v>93</v>
      </c>
    </row>
    <row r="623">
      <c r="A623" s="1">
        <v>2.0230331E7</v>
      </c>
      <c r="B623" s="18" t="s">
        <v>317</v>
      </c>
      <c r="C623" s="1">
        <v>6.0</v>
      </c>
      <c r="D623" s="1" t="s">
        <v>318</v>
      </c>
      <c r="E623" s="1" t="s">
        <v>93</v>
      </c>
    </row>
    <row r="624">
      <c r="A624" s="1">
        <v>2.0230331E7</v>
      </c>
      <c r="B624" s="18" t="s">
        <v>317</v>
      </c>
      <c r="C624" s="1">
        <v>7.0</v>
      </c>
      <c r="D624" s="1" t="s">
        <v>318</v>
      </c>
      <c r="E624" s="1" t="s">
        <v>93</v>
      </c>
    </row>
    <row r="625">
      <c r="A625" s="1">
        <v>2.0230331E7</v>
      </c>
      <c r="B625" s="18" t="s">
        <v>317</v>
      </c>
      <c r="C625" s="1">
        <v>8.0</v>
      </c>
      <c r="D625" s="1" t="s">
        <v>318</v>
      </c>
      <c r="E625" s="1" t="s">
        <v>93</v>
      </c>
    </row>
    <row r="626">
      <c r="A626" s="1">
        <v>2.0230331E7</v>
      </c>
      <c r="B626" s="18" t="s">
        <v>317</v>
      </c>
      <c r="C626" s="1">
        <v>9.0</v>
      </c>
      <c r="D626" s="1" t="s">
        <v>318</v>
      </c>
      <c r="E626" s="1" t="s">
        <v>93</v>
      </c>
    </row>
    <row r="627">
      <c r="A627" s="1">
        <v>2.0230331E7</v>
      </c>
      <c r="B627" s="18" t="s">
        <v>317</v>
      </c>
      <c r="C627" s="1">
        <v>10.0</v>
      </c>
      <c r="D627" s="1" t="s">
        <v>318</v>
      </c>
      <c r="E627" s="1" t="s">
        <v>93</v>
      </c>
    </row>
    <row r="628">
      <c r="A628" s="1">
        <v>2.0230331E7</v>
      </c>
      <c r="B628" s="18" t="s">
        <v>317</v>
      </c>
      <c r="C628" s="1">
        <v>11.0</v>
      </c>
      <c r="D628" s="1" t="s">
        <v>318</v>
      </c>
      <c r="E628" s="1" t="s">
        <v>93</v>
      </c>
    </row>
    <row r="629">
      <c r="A629" s="1">
        <v>2.0230331E7</v>
      </c>
      <c r="B629" s="18" t="s">
        <v>317</v>
      </c>
      <c r="C629" s="1">
        <v>12.0</v>
      </c>
      <c r="D629" s="1" t="s">
        <v>318</v>
      </c>
      <c r="E629" s="1" t="s">
        <v>93</v>
      </c>
    </row>
    <row r="630">
      <c r="B630" s="19"/>
    </row>
    <row r="631">
      <c r="A631" s="1">
        <v>2.0230401E7</v>
      </c>
      <c r="B631" s="18" t="s">
        <v>315</v>
      </c>
      <c r="C631" s="1">
        <v>1.0</v>
      </c>
      <c r="D631" s="1" t="s">
        <v>316</v>
      </c>
      <c r="E631" s="1" t="s">
        <v>93</v>
      </c>
    </row>
    <row r="632">
      <c r="A632" s="1">
        <v>2.0230401E7</v>
      </c>
      <c r="B632" s="18" t="s">
        <v>315</v>
      </c>
      <c r="C632" s="1">
        <v>2.0</v>
      </c>
      <c r="D632" s="1" t="s">
        <v>316</v>
      </c>
      <c r="E632" s="1" t="s">
        <v>93</v>
      </c>
    </row>
    <row r="633">
      <c r="A633" s="1">
        <v>2.0230401E7</v>
      </c>
      <c r="B633" s="18" t="s">
        <v>315</v>
      </c>
      <c r="C633" s="1">
        <v>3.0</v>
      </c>
      <c r="D633" s="1" t="s">
        <v>316</v>
      </c>
      <c r="E633" s="1" t="s">
        <v>93</v>
      </c>
    </row>
    <row r="634">
      <c r="A634" s="1">
        <v>2.0230401E7</v>
      </c>
      <c r="B634" s="18" t="s">
        <v>315</v>
      </c>
      <c r="C634" s="1">
        <v>4.0</v>
      </c>
      <c r="D634" s="1" t="s">
        <v>316</v>
      </c>
      <c r="E634" s="1" t="s">
        <v>93</v>
      </c>
    </row>
    <row r="635">
      <c r="A635" s="1">
        <v>2.0230401E7</v>
      </c>
      <c r="B635" s="18" t="s">
        <v>315</v>
      </c>
      <c r="C635" s="1">
        <v>5.0</v>
      </c>
      <c r="D635" s="1" t="s">
        <v>316</v>
      </c>
      <c r="E635" s="1" t="s">
        <v>93</v>
      </c>
    </row>
    <row r="636">
      <c r="A636" s="1">
        <v>2.0230401E7</v>
      </c>
      <c r="B636" s="18" t="s">
        <v>315</v>
      </c>
      <c r="C636" s="1">
        <v>6.0</v>
      </c>
      <c r="D636" s="1" t="s">
        <v>316</v>
      </c>
      <c r="E636" s="1" t="s">
        <v>93</v>
      </c>
    </row>
    <row r="637">
      <c r="A637" s="1">
        <v>2.0230401E7</v>
      </c>
      <c r="B637" s="18" t="s">
        <v>315</v>
      </c>
      <c r="C637" s="1">
        <v>7.0</v>
      </c>
      <c r="D637" s="1" t="s">
        <v>316</v>
      </c>
      <c r="E637" s="1" t="s">
        <v>93</v>
      </c>
    </row>
    <row r="638">
      <c r="A638" s="1">
        <v>2.0230401E7</v>
      </c>
      <c r="B638" s="18" t="s">
        <v>315</v>
      </c>
      <c r="C638" s="1">
        <v>8.0</v>
      </c>
      <c r="D638" s="1" t="s">
        <v>316</v>
      </c>
      <c r="E638" s="1" t="s">
        <v>93</v>
      </c>
    </row>
    <row r="639">
      <c r="A639" s="1">
        <v>2.0230401E7</v>
      </c>
      <c r="B639" s="18" t="s">
        <v>315</v>
      </c>
      <c r="C639" s="1">
        <v>9.0</v>
      </c>
      <c r="D639" s="1" t="s">
        <v>316</v>
      </c>
      <c r="E639" s="1" t="s">
        <v>93</v>
      </c>
    </row>
    <row r="640">
      <c r="A640" s="1">
        <v>2.0230401E7</v>
      </c>
      <c r="B640" s="18" t="s">
        <v>315</v>
      </c>
      <c r="C640" s="1">
        <v>10.0</v>
      </c>
      <c r="D640" s="1" t="s">
        <v>316</v>
      </c>
      <c r="E640" s="1" t="s">
        <v>93</v>
      </c>
    </row>
    <row r="641">
      <c r="A641" s="1">
        <v>2.0230401E7</v>
      </c>
      <c r="B641" s="18" t="s">
        <v>315</v>
      </c>
      <c r="C641" s="1">
        <v>11.0</v>
      </c>
      <c r="D641" s="1" t="s">
        <v>316</v>
      </c>
      <c r="E641" s="1" t="s">
        <v>93</v>
      </c>
    </row>
    <row r="642">
      <c r="A642" s="1">
        <v>2.0230401E7</v>
      </c>
      <c r="B642" s="18" t="s">
        <v>315</v>
      </c>
      <c r="C642" s="1">
        <v>12.0</v>
      </c>
      <c r="D642" s="1" t="s">
        <v>316</v>
      </c>
      <c r="E642" s="1" t="s">
        <v>93</v>
      </c>
    </row>
    <row r="643">
      <c r="B643" s="19"/>
    </row>
    <row r="644">
      <c r="A644" s="1">
        <v>2.0230401E7</v>
      </c>
      <c r="B644" s="18" t="s">
        <v>317</v>
      </c>
      <c r="C644" s="1">
        <v>1.0</v>
      </c>
      <c r="D644" s="1" t="s">
        <v>318</v>
      </c>
      <c r="E644" s="1" t="s">
        <v>93</v>
      </c>
    </row>
    <row r="645">
      <c r="A645" s="1">
        <v>2.0230401E7</v>
      </c>
      <c r="B645" s="18" t="s">
        <v>317</v>
      </c>
      <c r="C645" s="1">
        <v>2.0</v>
      </c>
      <c r="D645" s="1" t="s">
        <v>318</v>
      </c>
      <c r="E645" s="1" t="s">
        <v>93</v>
      </c>
    </row>
    <row r="646">
      <c r="A646" s="1">
        <v>2.0230401E7</v>
      </c>
      <c r="B646" s="18" t="s">
        <v>317</v>
      </c>
      <c r="C646" s="1">
        <v>3.0</v>
      </c>
      <c r="D646" s="1" t="s">
        <v>318</v>
      </c>
      <c r="E646" s="1" t="s">
        <v>93</v>
      </c>
    </row>
    <row r="647">
      <c r="A647" s="1">
        <v>2.0230401E7</v>
      </c>
      <c r="B647" s="18" t="s">
        <v>317</v>
      </c>
      <c r="C647" s="1">
        <v>4.0</v>
      </c>
      <c r="D647" s="1" t="s">
        <v>318</v>
      </c>
      <c r="E647" s="1" t="s">
        <v>93</v>
      </c>
    </row>
    <row r="648">
      <c r="A648" s="1">
        <v>2.0230401E7</v>
      </c>
      <c r="B648" s="18" t="s">
        <v>317</v>
      </c>
      <c r="C648" s="1">
        <v>5.0</v>
      </c>
      <c r="D648" s="1" t="s">
        <v>318</v>
      </c>
      <c r="E648" s="1" t="s">
        <v>93</v>
      </c>
    </row>
    <row r="649">
      <c r="A649" s="1">
        <v>2.0230401E7</v>
      </c>
      <c r="B649" s="18" t="s">
        <v>317</v>
      </c>
      <c r="C649" s="1">
        <v>6.0</v>
      </c>
      <c r="D649" s="1" t="s">
        <v>318</v>
      </c>
      <c r="E649" s="1" t="s">
        <v>93</v>
      </c>
    </row>
    <row r="650">
      <c r="A650" s="1">
        <v>2.0230401E7</v>
      </c>
      <c r="B650" s="18" t="s">
        <v>317</v>
      </c>
      <c r="C650" s="1">
        <v>7.0</v>
      </c>
      <c r="D650" s="1" t="s">
        <v>318</v>
      </c>
      <c r="E650" s="1" t="s">
        <v>93</v>
      </c>
    </row>
    <row r="651">
      <c r="A651" s="1">
        <v>2.0230401E7</v>
      </c>
      <c r="B651" s="18" t="s">
        <v>317</v>
      </c>
      <c r="C651" s="1">
        <v>8.0</v>
      </c>
      <c r="D651" s="1" t="s">
        <v>318</v>
      </c>
      <c r="E651" s="1" t="s">
        <v>93</v>
      </c>
    </row>
    <row r="652">
      <c r="A652" s="1">
        <v>2.0230401E7</v>
      </c>
      <c r="B652" s="18" t="s">
        <v>317</v>
      </c>
      <c r="C652" s="1">
        <v>9.0</v>
      </c>
      <c r="D652" s="1" t="s">
        <v>318</v>
      </c>
      <c r="E652" s="1" t="s">
        <v>93</v>
      </c>
    </row>
    <row r="653">
      <c r="A653" s="1">
        <v>2.0230401E7</v>
      </c>
      <c r="B653" s="18" t="s">
        <v>317</v>
      </c>
      <c r="C653" s="1">
        <v>10.0</v>
      </c>
      <c r="D653" s="1" t="s">
        <v>318</v>
      </c>
      <c r="E653" s="1" t="s">
        <v>93</v>
      </c>
    </row>
    <row r="654">
      <c r="A654" s="1">
        <v>2.0230401E7</v>
      </c>
      <c r="B654" s="18" t="s">
        <v>317</v>
      </c>
      <c r="C654" s="1">
        <v>11.0</v>
      </c>
      <c r="D654" s="1" t="s">
        <v>318</v>
      </c>
      <c r="E654" s="1" t="s">
        <v>93</v>
      </c>
    </row>
    <row r="655">
      <c r="A655" s="1">
        <v>2.0230401E7</v>
      </c>
      <c r="B655" s="18" t="s">
        <v>317</v>
      </c>
      <c r="C655" s="1">
        <v>12.0</v>
      </c>
      <c r="D655" s="1" t="s">
        <v>318</v>
      </c>
      <c r="E655" s="1" t="s">
        <v>93</v>
      </c>
    </row>
    <row r="656">
      <c r="B656" s="19"/>
    </row>
    <row r="657">
      <c r="A657" s="1">
        <v>2.0230402E7</v>
      </c>
      <c r="B657" s="18" t="s">
        <v>315</v>
      </c>
      <c r="C657" s="1">
        <v>1.0</v>
      </c>
      <c r="D657" s="1" t="s">
        <v>316</v>
      </c>
    </row>
    <row r="658">
      <c r="A658" s="1">
        <v>2.0230402E7</v>
      </c>
      <c r="B658" s="18" t="s">
        <v>315</v>
      </c>
      <c r="C658" s="1">
        <v>2.0</v>
      </c>
      <c r="D658" s="1" t="s">
        <v>316</v>
      </c>
    </row>
    <row r="659">
      <c r="A659" s="1">
        <v>2.0230402E7</v>
      </c>
      <c r="B659" s="18" t="s">
        <v>315</v>
      </c>
      <c r="C659" s="1">
        <v>3.0</v>
      </c>
      <c r="D659" s="1" t="s">
        <v>316</v>
      </c>
    </row>
    <row r="660">
      <c r="A660" s="1">
        <v>2.0230402E7</v>
      </c>
      <c r="B660" s="18" t="s">
        <v>315</v>
      </c>
      <c r="C660" s="1">
        <v>4.0</v>
      </c>
      <c r="D660" s="1" t="s">
        <v>316</v>
      </c>
    </row>
    <row r="661">
      <c r="A661" s="1">
        <v>2.0230402E7</v>
      </c>
      <c r="B661" s="18" t="s">
        <v>315</v>
      </c>
      <c r="C661" s="1">
        <v>5.0</v>
      </c>
      <c r="D661" s="1" t="s">
        <v>316</v>
      </c>
    </row>
    <row r="662">
      <c r="A662" s="1">
        <v>2.0230402E7</v>
      </c>
      <c r="B662" s="18" t="s">
        <v>315</v>
      </c>
      <c r="C662" s="1">
        <v>6.0</v>
      </c>
      <c r="D662" s="1" t="s">
        <v>316</v>
      </c>
    </row>
    <row r="663">
      <c r="A663" s="1">
        <v>2.0230402E7</v>
      </c>
      <c r="B663" s="18" t="s">
        <v>315</v>
      </c>
      <c r="C663" s="1">
        <v>7.0</v>
      </c>
      <c r="D663" s="1" t="s">
        <v>316</v>
      </c>
    </row>
    <row r="664">
      <c r="A664" s="1">
        <v>2.0230402E7</v>
      </c>
      <c r="B664" s="18" t="s">
        <v>315</v>
      </c>
      <c r="C664" s="1">
        <v>8.0</v>
      </c>
      <c r="D664" s="1" t="s">
        <v>316</v>
      </c>
    </row>
    <row r="665">
      <c r="A665" s="1">
        <v>2.0230402E7</v>
      </c>
      <c r="B665" s="18" t="s">
        <v>315</v>
      </c>
      <c r="C665" s="1">
        <v>9.0</v>
      </c>
      <c r="D665" s="1" t="s">
        <v>316</v>
      </c>
    </row>
    <row r="666">
      <c r="A666" s="1">
        <v>2.0230402E7</v>
      </c>
      <c r="B666" s="18" t="s">
        <v>315</v>
      </c>
      <c r="C666" s="1">
        <v>10.0</v>
      </c>
      <c r="D666" s="1" t="s">
        <v>316</v>
      </c>
    </row>
    <row r="667">
      <c r="A667" s="1">
        <v>2.0230402E7</v>
      </c>
      <c r="B667" s="18" t="s">
        <v>315</v>
      </c>
      <c r="C667" s="1">
        <v>11.0</v>
      </c>
      <c r="D667" s="1" t="s">
        <v>316</v>
      </c>
    </row>
    <row r="668">
      <c r="A668" s="1">
        <v>2.0230402E7</v>
      </c>
      <c r="B668" s="18" t="s">
        <v>315</v>
      </c>
      <c r="C668" s="1">
        <v>12.0</v>
      </c>
      <c r="D668" s="1" t="s">
        <v>316</v>
      </c>
    </row>
    <row r="669">
      <c r="B669" s="19"/>
    </row>
    <row r="670">
      <c r="A670" s="1">
        <v>2.0230402E7</v>
      </c>
      <c r="B670" s="18" t="s">
        <v>317</v>
      </c>
      <c r="C670" s="1">
        <v>1.0</v>
      </c>
      <c r="D670" s="1" t="s">
        <v>318</v>
      </c>
      <c r="E670" s="1" t="s">
        <v>93</v>
      </c>
    </row>
    <row r="671">
      <c r="A671" s="1">
        <v>2.0230402E7</v>
      </c>
      <c r="B671" s="18" t="s">
        <v>317</v>
      </c>
      <c r="C671" s="1">
        <v>2.0</v>
      </c>
      <c r="D671" s="1" t="s">
        <v>318</v>
      </c>
      <c r="E671" s="1" t="s">
        <v>93</v>
      </c>
    </row>
    <row r="672">
      <c r="A672" s="1">
        <v>2.0230402E7</v>
      </c>
      <c r="B672" s="18" t="s">
        <v>317</v>
      </c>
      <c r="C672" s="1">
        <v>3.0</v>
      </c>
      <c r="D672" s="1" t="s">
        <v>318</v>
      </c>
      <c r="E672" s="1" t="s">
        <v>93</v>
      </c>
    </row>
    <row r="673">
      <c r="A673" s="1">
        <v>2.0230402E7</v>
      </c>
      <c r="B673" s="18" t="s">
        <v>317</v>
      </c>
      <c r="C673" s="1">
        <v>4.0</v>
      </c>
      <c r="D673" s="1" t="s">
        <v>318</v>
      </c>
      <c r="E673" s="1" t="s">
        <v>93</v>
      </c>
    </row>
    <row r="674">
      <c r="A674" s="1">
        <v>2.0230402E7</v>
      </c>
      <c r="B674" s="18" t="s">
        <v>317</v>
      </c>
      <c r="C674" s="1">
        <v>5.0</v>
      </c>
      <c r="D674" s="1" t="s">
        <v>318</v>
      </c>
      <c r="E674" s="1" t="s">
        <v>93</v>
      </c>
    </row>
    <row r="675">
      <c r="A675" s="1">
        <v>2.0230402E7</v>
      </c>
      <c r="B675" s="18" t="s">
        <v>317</v>
      </c>
      <c r="C675" s="1">
        <v>6.0</v>
      </c>
      <c r="D675" s="1" t="s">
        <v>318</v>
      </c>
      <c r="E675" s="1" t="s">
        <v>93</v>
      </c>
    </row>
    <row r="676">
      <c r="A676" s="1">
        <v>2.0230402E7</v>
      </c>
      <c r="B676" s="18" t="s">
        <v>317</v>
      </c>
      <c r="C676" s="1">
        <v>7.0</v>
      </c>
      <c r="D676" s="1" t="s">
        <v>318</v>
      </c>
      <c r="E676" s="1" t="s">
        <v>93</v>
      </c>
    </row>
    <row r="677">
      <c r="A677" s="1">
        <v>2.0230402E7</v>
      </c>
      <c r="B677" s="18" t="s">
        <v>317</v>
      </c>
      <c r="C677" s="1">
        <v>8.0</v>
      </c>
      <c r="D677" s="1" t="s">
        <v>318</v>
      </c>
      <c r="E677" s="1" t="s">
        <v>93</v>
      </c>
    </row>
    <row r="678">
      <c r="A678" s="1">
        <v>2.0230402E7</v>
      </c>
      <c r="B678" s="18" t="s">
        <v>317</v>
      </c>
      <c r="C678" s="1">
        <v>9.0</v>
      </c>
      <c r="D678" s="1" t="s">
        <v>318</v>
      </c>
      <c r="E678" s="1" t="s">
        <v>93</v>
      </c>
    </row>
    <row r="679">
      <c r="A679" s="1">
        <v>2.0230402E7</v>
      </c>
      <c r="B679" s="18" t="s">
        <v>317</v>
      </c>
      <c r="C679" s="1">
        <v>10.0</v>
      </c>
      <c r="D679" s="1" t="s">
        <v>318</v>
      </c>
      <c r="E679" s="1" t="s">
        <v>93</v>
      </c>
    </row>
    <row r="680">
      <c r="A680" s="1">
        <v>2.0230402E7</v>
      </c>
      <c r="B680" s="18" t="s">
        <v>317</v>
      </c>
      <c r="C680" s="1">
        <v>11.0</v>
      </c>
      <c r="D680" s="1" t="s">
        <v>318</v>
      </c>
      <c r="E680" s="1" t="s">
        <v>93</v>
      </c>
    </row>
    <row r="681">
      <c r="A681" s="1">
        <v>2.0230402E7</v>
      </c>
      <c r="B681" s="18" t="s">
        <v>317</v>
      </c>
      <c r="C681" s="1">
        <v>12.0</v>
      </c>
      <c r="D681" s="1" t="s">
        <v>318</v>
      </c>
      <c r="E681" s="1" t="s">
        <v>93</v>
      </c>
    </row>
    <row r="682">
      <c r="B682" s="19"/>
      <c r="C682" s="1"/>
    </row>
    <row r="683">
      <c r="A683" s="1">
        <v>2.0230403E7</v>
      </c>
      <c r="B683" s="18" t="s">
        <v>315</v>
      </c>
      <c r="C683" s="1">
        <v>1.0</v>
      </c>
      <c r="D683" s="1" t="s">
        <v>316</v>
      </c>
    </row>
    <row r="684">
      <c r="A684" s="1">
        <v>2.0230403E7</v>
      </c>
      <c r="B684" s="18" t="s">
        <v>315</v>
      </c>
      <c r="C684" s="1">
        <v>2.0</v>
      </c>
      <c r="D684" s="1" t="s">
        <v>316</v>
      </c>
    </row>
    <row r="685">
      <c r="A685" s="1">
        <v>2.0230403E7</v>
      </c>
      <c r="B685" s="18" t="s">
        <v>315</v>
      </c>
      <c r="C685" s="1">
        <v>3.0</v>
      </c>
      <c r="D685" s="1" t="s">
        <v>316</v>
      </c>
    </row>
    <row r="686">
      <c r="A686" s="1">
        <v>2.0230403E7</v>
      </c>
      <c r="B686" s="18" t="s">
        <v>315</v>
      </c>
      <c r="C686" s="1">
        <v>4.0</v>
      </c>
      <c r="D686" s="1" t="s">
        <v>316</v>
      </c>
    </row>
    <row r="687">
      <c r="A687" s="1">
        <v>2.0230403E7</v>
      </c>
      <c r="B687" s="18" t="s">
        <v>315</v>
      </c>
      <c r="C687" s="1">
        <v>5.0</v>
      </c>
      <c r="D687" s="1" t="s">
        <v>316</v>
      </c>
    </row>
    <row r="688">
      <c r="A688" s="1">
        <v>2.0230403E7</v>
      </c>
      <c r="B688" s="18" t="s">
        <v>315</v>
      </c>
      <c r="C688" s="1">
        <v>6.0</v>
      </c>
      <c r="D688" s="1" t="s">
        <v>316</v>
      </c>
    </row>
    <row r="689">
      <c r="A689" s="1">
        <v>2.0230403E7</v>
      </c>
      <c r="B689" s="18" t="s">
        <v>315</v>
      </c>
      <c r="C689" s="1">
        <v>7.0</v>
      </c>
      <c r="D689" s="1" t="s">
        <v>316</v>
      </c>
    </row>
    <row r="690">
      <c r="A690" s="1">
        <v>2.0230403E7</v>
      </c>
      <c r="B690" s="18" t="s">
        <v>315</v>
      </c>
      <c r="C690" s="1">
        <v>8.0</v>
      </c>
      <c r="D690" s="1" t="s">
        <v>316</v>
      </c>
    </row>
    <row r="691">
      <c r="A691" s="1">
        <v>2.0230403E7</v>
      </c>
      <c r="B691" s="18" t="s">
        <v>315</v>
      </c>
      <c r="C691" s="1">
        <v>9.0</v>
      </c>
      <c r="D691" s="1" t="s">
        <v>316</v>
      </c>
    </row>
    <row r="692">
      <c r="A692" s="1">
        <v>2.0230403E7</v>
      </c>
      <c r="B692" s="18" t="s">
        <v>315</v>
      </c>
      <c r="C692" s="1">
        <v>10.0</v>
      </c>
      <c r="D692" s="1" t="s">
        <v>316</v>
      </c>
    </row>
    <row r="693">
      <c r="A693" s="1">
        <v>2.0230403E7</v>
      </c>
      <c r="B693" s="18" t="s">
        <v>315</v>
      </c>
      <c r="C693" s="1">
        <v>11.0</v>
      </c>
      <c r="D693" s="1" t="s">
        <v>316</v>
      </c>
    </row>
    <row r="694">
      <c r="A694" s="1">
        <v>2.0230403E7</v>
      </c>
      <c r="B694" s="18" t="s">
        <v>315</v>
      </c>
      <c r="C694" s="1">
        <v>12.0</v>
      </c>
      <c r="D694" s="1" t="s">
        <v>316</v>
      </c>
    </row>
    <row r="695">
      <c r="B695" s="19"/>
    </row>
    <row r="696">
      <c r="A696" s="1">
        <v>2.0230403E7</v>
      </c>
      <c r="B696" s="18" t="s">
        <v>317</v>
      </c>
      <c r="C696" s="1">
        <v>1.0</v>
      </c>
      <c r="D696" s="1" t="s">
        <v>318</v>
      </c>
    </row>
    <row r="697">
      <c r="A697" s="1">
        <v>2.0230403E7</v>
      </c>
      <c r="B697" s="18" t="s">
        <v>317</v>
      </c>
      <c r="C697" s="1">
        <v>2.0</v>
      </c>
      <c r="D697" s="1" t="s">
        <v>318</v>
      </c>
    </row>
    <row r="698">
      <c r="A698" s="1">
        <v>2.0230403E7</v>
      </c>
      <c r="B698" s="18" t="s">
        <v>317</v>
      </c>
      <c r="C698" s="1">
        <v>3.0</v>
      </c>
      <c r="D698" s="1" t="s">
        <v>318</v>
      </c>
    </row>
    <row r="699">
      <c r="A699" s="1">
        <v>2.0230403E7</v>
      </c>
      <c r="B699" s="18" t="s">
        <v>317</v>
      </c>
      <c r="C699" s="1">
        <v>4.0</v>
      </c>
      <c r="D699" s="1" t="s">
        <v>318</v>
      </c>
    </row>
    <row r="700">
      <c r="A700" s="1">
        <v>2.0230403E7</v>
      </c>
      <c r="B700" s="18" t="s">
        <v>317</v>
      </c>
      <c r="C700" s="1">
        <v>5.0</v>
      </c>
      <c r="D700" s="1" t="s">
        <v>318</v>
      </c>
    </row>
    <row r="701">
      <c r="A701" s="1">
        <v>2.0230403E7</v>
      </c>
      <c r="B701" s="18" t="s">
        <v>317</v>
      </c>
      <c r="C701" s="1">
        <v>6.0</v>
      </c>
      <c r="D701" s="1" t="s">
        <v>318</v>
      </c>
    </row>
    <row r="702">
      <c r="A702" s="1">
        <v>2.0230403E7</v>
      </c>
      <c r="B702" s="18" t="s">
        <v>317</v>
      </c>
      <c r="C702" s="1">
        <v>7.0</v>
      </c>
      <c r="D702" s="1" t="s">
        <v>318</v>
      </c>
    </row>
    <row r="703">
      <c r="A703" s="1">
        <v>2.0230403E7</v>
      </c>
      <c r="B703" s="18" t="s">
        <v>317</v>
      </c>
      <c r="C703" s="1">
        <v>8.0</v>
      </c>
      <c r="D703" s="1" t="s">
        <v>318</v>
      </c>
    </row>
    <row r="704">
      <c r="A704" s="1">
        <v>2.0230403E7</v>
      </c>
      <c r="B704" s="18" t="s">
        <v>317</v>
      </c>
      <c r="C704" s="1">
        <v>9.0</v>
      </c>
      <c r="D704" s="1" t="s">
        <v>318</v>
      </c>
    </row>
    <row r="705">
      <c r="A705" s="1">
        <v>2.0230403E7</v>
      </c>
      <c r="B705" s="18" t="s">
        <v>317</v>
      </c>
      <c r="C705" s="1">
        <v>10.0</v>
      </c>
      <c r="D705" s="1" t="s">
        <v>318</v>
      </c>
    </row>
    <row r="706">
      <c r="A706" s="1">
        <v>2.0230403E7</v>
      </c>
      <c r="B706" s="18" t="s">
        <v>317</v>
      </c>
      <c r="C706" s="1">
        <v>11.0</v>
      </c>
      <c r="D706" s="1" t="s">
        <v>318</v>
      </c>
    </row>
    <row r="707">
      <c r="A707" s="1">
        <v>2.0230403E7</v>
      </c>
      <c r="B707" s="18" t="s">
        <v>317</v>
      </c>
      <c r="C707" s="1">
        <v>12.0</v>
      </c>
      <c r="D707" s="1" t="s">
        <v>318</v>
      </c>
    </row>
    <row r="708">
      <c r="B708" s="18"/>
    </row>
    <row r="709">
      <c r="A709" s="1">
        <v>2.0230404E7</v>
      </c>
      <c r="B709" s="18" t="s">
        <v>315</v>
      </c>
      <c r="C709" s="1">
        <v>1.0</v>
      </c>
      <c r="D709" s="1" t="s">
        <v>316</v>
      </c>
    </row>
    <row r="710">
      <c r="A710" s="1">
        <v>2.0230404E7</v>
      </c>
      <c r="B710" s="18" t="s">
        <v>315</v>
      </c>
      <c r="C710" s="1">
        <v>2.0</v>
      </c>
      <c r="D710" s="1" t="s">
        <v>316</v>
      </c>
    </row>
    <row r="711">
      <c r="A711" s="1">
        <v>2.0230404E7</v>
      </c>
      <c r="B711" s="18" t="s">
        <v>315</v>
      </c>
      <c r="C711" s="1">
        <v>3.0</v>
      </c>
      <c r="D711" s="1" t="s">
        <v>316</v>
      </c>
    </row>
    <row r="712">
      <c r="A712" s="1">
        <v>2.0230404E7</v>
      </c>
      <c r="B712" s="18" t="s">
        <v>315</v>
      </c>
      <c r="C712" s="1">
        <v>4.0</v>
      </c>
      <c r="D712" s="1" t="s">
        <v>316</v>
      </c>
    </row>
    <row r="713">
      <c r="A713" s="1">
        <v>2.0230404E7</v>
      </c>
      <c r="B713" s="18" t="s">
        <v>315</v>
      </c>
      <c r="C713" s="1">
        <v>5.0</v>
      </c>
      <c r="D713" s="1" t="s">
        <v>316</v>
      </c>
    </row>
    <row r="714">
      <c r="A714" s="1">
        <v>2.0230404E7</v>
      </c>
      <c r="B714" s="18" t="s">
        <v>315</v>
      </c>
      <c r="C714" s="1">
        <v>6.0</v>
      </c>
      <c r="D714" s="1" t="s">
        <v>316</v>
      </c>
    </row>
    <row r="715">
      <c r="A715" s="1">
        <v>2.0230404E7</v>
      </c>
      <c r="B715" s="18" t="s">
        <v>315</v>
      </c>
      <c r="C715" s="1">
        <v>7.0</v>
      </c>
      <c r="D715" s="1" t="s">
        <v>316</v>
      </c>
    </row>
    <row r="716">
      <c r="A716" s="1">
        <v>2.0230404E7</v>
      </c>
      <c r="B716" s="18" t="s">
        <v>315</v>
      </c>
      <c r="C716" s="1">
        <v>8.0</v>
      </c>
      <c r="D716" s="1" t="s">
        <v>316</v>
      </c>
    </row>
    <row r="717">
      <c r="A717" s="1">
        <v>2.0230404E7</v>
      </c>
      <c r="B717" s="18" t="s">
        <v>315</v>
      </c>
      <c r="C717" s="1">
        <v>9.0</v>
      </c>
      <c r="D717" s="1" t="s">
        <v>316</v>
      </c>
    </row>
    <row r="718">
      <c r="A718" s="1">
        <v>2.0230404E7</v>
      </c>
      <c r="B718" s="18" t="s">
        <v>315</v>
      </c>
      <c r="C718" s="1">
        <v>10.0</v>
      </c>
      <c r="D718" s="1" t="s">
        <v>316</v>
      </c>
    </row>
    <row r="719">
      <c r="A719" s="1">
        <v>2.0230404E7</v>
      </c>
      <c r="B719" s="18" t="s">
        <v>315</v>
      </c>
      <c r="C719" s="1">
        <v>11.0</v>
      </c>
      <c r="D719" s="1" t="s">
        <v>316</v>
      </c>
    </row>
    <row r="720">
      <c r="A720" s="1">
        <v>2.0230404E7</v>
      </c>
      <c r="B720" s="18" t="s">
        <v>315</v>
      </c>
      <c r="C720" s="1">
        <v>12.0</v>
      </c>
      <c r="D720" s="1" t="s">
        <v>316</v>
      </c>
    </row>
    <row r="721">
      <c r="B721" s="19"/>
    </row>
    <row r="722">
      <c r="A722" s="1">
        <v>2.0230404E7</v>
      </c>
      <c r="B722" s="18" t="s">
        <v>317</v>
      </c>
      <c r="C722" s="1">
        <v>1.0</v>
      </c>
      <c r="D722" s="1" t="s">
        <v>318</v>
      </c>
    </row>
    <row r="723">
      <c r="A723" s="1">
        <v>2.0230404E7</v>
      </c>
      <c r="B723" s="18" t="s">
        <v>317</v>
      </c>
      <c r="C723" s="1">
        <v>2.0</v>
      </c>
      <c r="D723" s="1" t="s">
        <v>318</v>
      </c>
    </row>
    <row r="724">
      <c r="A724" s="1">
        <v>2.0230404E7</v>
      </c>
      <c r="B724" s="18" t="s">
        <v>317</v>
      </c>
      <c r="C724" s="1">
        <v>3.0</v>
      </c>
      <c r="D724" s="1" t="s">
        <v>318</v>
      </c>
    </row>
    <row r="725">
      <c r="A725" s="1">
        <v>2.0230404E7</v>
      </c>
      <c r="B725" s="18" t="s">
        <v>317</v>
      </c>
      <c r="C725" s="1">
        <v>4.0</v>
      </c>
      <c r="D725" s="1" t="s">
        <v>318</v>
      </c>
    </row>
    <row r="726">
      <c r="A726" s="1">
        <v>2.0230404E7</v>
      </c>
      <c r="B726" s="18" t="s">
        <v>317</v>
      </c>
      <c r="C726" s="1">
        <v>5.0</v>
      </c>
      <c r="D726" s="1" t="s">
        <v>318</v>
      </c>
    </row>
    <row r="727">
      <c r="A727" s="1">
        <v>2.0230404E7</v>
      </c>
      <c r="B727" s="18" t="s">
        <v>317</v>
      </c>
      <c r="C727" s="1">
        <v>6.0</v>
      </c>
      <c r="D727" s="1" t="s">
        <v>318</v>
      </c>
    </row>
    <row r="728">
      <c r="A728" s="1">
        <v>2.0230404E7</v>
      </c>
      <c r="B728" s="18" t="s">
        <v>317</v>
      </c>
      <c r="C728" s="1">
        <v>7.0</v>
      </c>
      <c r="D728" s="1" t="s">
        <v>318</v>
      </c>
    </row>
    <row r="729">
      <c r="A729" s="1">
        <v>2.0230404E7</v>
      </c>
      <c r="B729" s="18" t="s">
        <v>317</v>
      </c>
      <c r="C729" s="1">
        <v>8.0</v>
      </c>
      <c r="D729" s="1" t="s">
        <v>318</v>
      </c>
    </row>
    <row r="730">
      <c r="A730" s="1">
        <v>2.0230404E7</v>
      </c>
      <c r="B730" s="18" t="s">
        <v>317</v>
      </c>
      <c r="C730" s="1">
        <v>9.0</v>
      </c>
      <c r="D730" s="1" t="s">
        <v>318</v>
      </c>
    </row>
    <row r="731">
      <c r="A731" s="1">
        <v>2.0230404E7</v>
      </c>
      <c r="B731" s="18" t="s">
        <v>317</v>
      </c>
      <c r="C731" s="1">
        <v>10.0</v>
      </c>
      <c r="D731" s="1" t="s">
        <v>318</v>
      </c>
    </row>
    <row r="732">
      <c r="A732" s="1">
        <v>2.0230404E7</v>
      </c>
      <c r="B732" s="18" t="s">
        <v>317</v>
      </c>
      <c r="C732" s="1">
        <v>11.0</v>
      </c>
      <c r="D732" s="1" t="s">
        <v>318</v>
      </c>
    </row>
    <row r="733">
      <c r="A733" s="1">
        <v>2.0230404E7</v>
      </c>
      <c r="B733" s="18" t="s">
        <v>317</v>
      </c>
      <c r="C733" s="1">
        <v>12.0</v>
      </c>
      <c r="D733" s="1" t="s">
        <v>318</v>
      </c>
    </row>
    <row r="734">
      <c r="B734" s="19"/>
      <c r="C734" s="1"/>
    </row>
    <row r="735">
      <c r="A735" s="1">
        <v>2.0230405E7</v>
      </c>
      <c r="B735" s="18" t="s">
        <v>315</v>
      </c>
      <c r="C735" s="1">
        <v>1.0</v>
      </c>
      <c r="D735" s="1" t="s">
        <v>316</v>
      </c>
    </row>
    <row r="736">
      <c r="A736" s="1">
        <v>2.0230405E7</v>
      </c>
      <c r="B736" s="18" t="s">
        <v>315</v>
      </c>
      <c r="C736" s="1">
        <v>2.0</v>
      </c>
      <c r="D736" s="1" t="s">
        <v>316</v>
      </c>
    </row>
    <row r="737">
      <c r="A737" s="1">
        <v>2.0230405E7</v>
      </c>
      <c r="B737" s="18" t="s">
        <v>315</v>
      </c>
      <c r="C737" s="1">
        <v>3.0</v>
      </c>
      <c r="D737" s="1" t="s">
        <v>316</v>
      </c>
    </row>
    <row r="738">
      <c r="A738" s="1">
        <v>2.0230405E7</v>
      </c>
      <c r="B738" s="18" t="s">
        <v>315</v>
      </c>
      <c r="C738" s="1">
        <v>4.0</v>
      </c>
      <c r="D738" s="1" t="s">
        <v>316</v>
      </c>
    </row>
    <row r="739">
      <c r="A739" s="1">
        <v>2.0230405E7</v>
      </c>
      <c r="B739" s="18" t="s">
        <v>315</v>
      </c>
      <c r="C739" s="1">
        <v>5.0</v>
      </c>
      <c r="D739" s="1" t="s">
        <v>316</v>
      </c>
    </row>
    <row r="740">
      <c r="A740" s="1">
        <v>2.0230405E7</v>
      </c>
      <c r="B740" s="18" t="s">
        <v>315</v>
      </c>
      <c r="C740" s="1">
        <v>6.0</v>
      </c>
      <c r="D740" s="1" t="s">
        <v>316</v>
      </c>
    </row>
    <row r="741">
      <c r="A741" s="1">
        <v>2.0230405E7</v>
      </c>
      <c r="B741" s="18" t="s">
        <v>315</v>
      </c>
      <c r="C741" s="1">
        <v>7.0</v>
      </c>
      <c r="D741" s="1" t="s">
        <v>316</v>
      </c>
    </row>
    <row r="742">
      <c r="A742" s="1">
        <v>2.0230405E7</v>
      </c>
      <c r="B742" s="18" t="s">
        <v>315</v>
      </c>
      <c r="C742" s="1">
        <v>8.0</v>
      </c>
      <c r="D742" s="1" t="s">
        <v>316</v>
      </c>
    </row>
    <row r="743">
      <c r="A743" s="1">
        <v>2.0230405E7</v>
      </c>
      <c r="B743" s="18" t="s">
        <v>315</v>
      </c>
      <c r="C743" s="1">
        <v>9.0</v>
      </c>
      <c r="D743" s="1" t="s">
        <v>316</v>
      </c>
    </row>
    <row r="744">
      <c r="A744" s="1">
        <v>2.0230405E7</v>
      </c>
      <c r="B744" s="18" t="s">
        <v>315</v>
      </c>
      <c r="C744" s="1">
        <v>10.0</v>
      </c>
      <c r="D744" s="1" t="s">
        <v>316</v>
      </c>
    </row>
    <row r="745">
      <c r="A745" s="1">
        <v>2.0230405E7</v>
      </c>
      <c r="B745" s="18" t="s">
        <v>315</v>
      </c>
      <c r="C745" s="1">
        <v>11.0</v>
      </c>
      <c r="D745" s="1" t="s">
        <v>316</v>
      </c>
    </row>
    <row r="746">
      <c r="A746" s="1">
        <v>2.0230405E7</v>
      </c>
      <c r="B746" s="18" t="s">
        <v>315</v>
      </c>
      <c r="C746" s="1">
        <v>12.0</v>
      </c>
      <c r="D746" s="1" t="s">
        <v>316</v>
      </c>
    </row>
    <row r="747">
      <c r="B747" s="19"/>
    </row>
    <row r="748">
      <c r="A748" s="1">
        <v>2.0230405E7</v>
      </c>
      <c r="B748" s="18" t="s">
        <v>317</v>
      </c>
      <c r="C748" s="1">
        <v>1.0</v>
      </c>
      <c r="D748" s="1" t="s">
        <v>318</v>
      </c>
    </row>
    <row r="749">
      <c r="A749" s="1">
        <v>2.0230405E7</v>
      </c>
      <c r="B749" s="18" t="s">
        <v>317</v>
      </c>
      <c r="C749" s="1">
        <v>2.0</v>
      </c>
      <c r="D749" s="1" t="s">
        <v>318</v>
      </c>
    </row>
    <row r="750">
      <c r="A750" s="1">
        <v>2.0230405E7</v>
      </c>
      <c r="B750" s="18" t="s">
        <v>317</v>
      </c>
      <c r="C750" s="1">
        <v>3.0</v>
      </c>
      <c r="D750" s="1" t="s">
        <v>318</v>
      </c>
    </row>
    <row r="751">
      <c r="A751" s="1">
        <v>2.0230405E7</v>
      </c>
      <c r="B751" s="18" t="s">
        <v>317</v>
      </c>
      <c r="C751" s="1">
        <v>4.0</v>
      </c>
      <c r="D751" s="1" t="s">
        <v>318</v>
      </c>
    </row>
    <row r="752">
      <c r="A752" s="1">
        <v>2.0230405E7</v>
      </c>
      <c r="B752" s="18" t="s">
        <v>317</v>
      </c>
      <c r="C752" s="1">
        <v>5.0</v>
      </c>
      <c r="D752" s="1" t="s">
        <v>318</v>
      </c>
    </row>
    <row r="753">
      <c r="A753" s="1">
        <v>2.0230405E7</v>
      </c>
      <c r="B753" s="18" t="s">
        <v>317</v>
      </c>
      <c r="C753" s="1">
        <v>6.0</v>
      </c>
      <c r="D753" s="1" t="s">
        <v>318</v>
      </c>
    </row>
    <row r="754">
      <c r="A754" s="1">
        <v>2.0230405E7</v>
      </c>
      <c r="B754" s="18" t="s">
        <v>317</v>
      </c>
      <c r="C754" s="1">
        <v>7.0</v>
      </c>
      <c r="D754" s="1" t="s">
        <v>318</v>
      </c>
    </row>
    <row r="755">
      <c r="A755" s="1">
        <v>2.0230405E7</v>
      </c>
      <c r="B755" s="18" t="s">
        <v>317</v>
      </c>
      <c r="C755" s="1">
        <v>8.0</v>
      </c>
      <c r="D755" s="1" t="s">
        <v>318</v>
      </c>
    </row>
    <row r="756">
      <c r="A756" s="1">
        <v>2.0230405E7</v>
      </c>
      <c r="B756" s="18" t="s">
        <v>317</v>
      </c>
      <c r="C756" s="1">
        <v>9.0</v>
      </c>
      <c r="D756" s="1" t="s">
        <v>318</v>
      </c>
    </row>
    <row r="757">
      <c r="A757" s="1">
        <v>2.0230405E7</v>
      </c>
      <c r="B757" s="18" t="s">
        <v>317</v>
      </c>
      <c r="C757" s="1">
        <v>10.0</v>
      </c>
      <c r="D757" s="1" t="s">
        <v>318</v>
      </c>
    </row>
    <row r="758">
      <c r="A758" s="1">
        <v>2.0230405E7</v>
      </c>
      <c r="B758" s="18" t="s">
        <v>317</v>
      </c>
      <c r="C758" s="1">
        <v>11.0</v>
      </c>
      <c r="D758" s="1" t="s">
        <v>318</v>
      </c>
    </row>
    <row r="759">
      <c r="A759" s="1">
        <v>2.0230405E7</v>
      </c>
      <c r="B759" s="18" t="s">
        <v>317</v>
      </c>
      <c r="C759" s="1">
        <v>12.0</v>
      </c>
      <c r="D759" s="1" t="s">
        <v>318</v>
      </c>
    </row>
    <row r="760">
      <c r="B760" s="19"/>
    </row>
    <row r="761">
      <c r="A761" s="1">
        <v>2.0230406E7</v>
      </c>
      <c r="B761" s="18" t="s">
        <v>315</v>
      </c>
      <c r="C761" s="1">
        <v>1.0</v>
      </c>
      <c r="D761" s="1" t="s">
        <v>316</v>
      </c>
    </row>
    <row r="762">
      <c r="A762" s="1">
        <v>2.0230406E7</v>
      </c>
      <c r="B762" s="18" t="s">
        <v>315</v>
      </c>
      <c r="C762" s="1">
        <v>2.0</v>
      </c>
      <c r="D762" s="1" t="s">
        <v>316</v>
      </c>
    </row>
    <row r="763">
      <c r="A763" s="1">
        <v>2.0230406E7</v>
      </c>
      <c r="B763" s="18" t="s">
        <v>315</v>
      </c>
      <c r="C763" s="1">
        <v>3.0</v>
      </c>
      <c r="D763" s="1" t="s">
        <v>316</v>
      </c>
    </row>
    <row r="764">
      <c r="A764" s="1">
        <v>2.0230406E7</v>
      </c>
      <c r="B764" s="18" t="s">
        <v>315</v>
      </c>
      <c r="C764" s="1">
        <v>4.0</v>
      </c>
      <c r="D764" s="1" t="s">
        <v>316</v>
      </c>
    </row>
    <row r="765">
      <c r="A765" s="1">
        <v>2.0230406E7</v>
      </c>
      <c r="B765" s="18" t="s">
        <v>315</v>
      </c>
      <c r="C765" s="1">
        <v>5.0</v>
      </c>
      <c r="D765" s="1" t="s">
        <v>316</v>
      </c>
    </row>
    <row r="766">
      <c r="A766" s="1">
        <v>2.0230406E7</v>
      </c>
      <c r="B766" s="18" t="s">
        <v>315</v>
      </c>
      <c r="C766" s="1">
        <v>6.0</v>
      </c>
      <c r="D766" s="1" t="s">
        <v>316</v>
      </c>
    </row>
    <row r="767">
      <c r="A767" s="1">
        <v>2.0230406E7</v>
      </c>
      <c r="B767" s="18" t="s">
        <v>315</v>
      </c>
      <c r="C767" s="1">
        <v>7.0</v>
      </c>
      <c r="D767" s="1" t="s">
        <v>316</v>
      </c>
    </row>
    <row r="768">
      <c r="A768" s="1">
        <v>2.0230406E7</v>
      </c>
      <c r="B768" s="18" t="s">
        <v>315</v>
      </c>
      <c r="C768" s="1">
        <v>8.0</v>
      </c>
      <c r="D768" s="1" t="s">
        <v>316</v>
      </c>
    </row>
    <row r="769">
      <c r="A769" s="1">
        <v>2.0230406E7</v>
      </c>
      <c r="B769" s="18" t="s">
        <v>315</v>
      </c>
      <c r="C769" s="1">
        <v>9.0</v>
      </c>
      <c r="D769" s="1" t="s">
        <v>316</v>
      </c>
    </row>
    <row r="770">
      <c r="A770" s="1">
        <v>2.0230406E7</v>
      </c>
      <c r="B770" s="18" t="s">
        <v>315</v>
      </c>
      <c r="C770" s="1">
        <v>10.0</v>
      </c>
      <c r="D770" s="1" t="s">
        <v>316</v>
      </c>
    </row>
    <row r="771">
      <c r="A771" s="1">
        <v>2.0230406E7</v>
      </c>
      <c r="B771" s="18" t="s">
        <v>315</v>
      </c>
      <c r="C771" s="1">
        <v>11.0</v>
      </c>
      <c r="D771" s="1" t="s">
        <v>316</v>
      </c>
    </row>
    <row r="772">
      <c r="A772" s="1">
        <v>2.0230406E7</v>
      </c>
      <c r="B772" s="18" t="s">
        <v>315</v>
      </c>
      <c r="C772" s="1">
        <v>12.0</v>
      </c>
      <c r="D772" s="1" t="s">
        <v>316</v>
      </c>
    </row>
    <row r="773">
      <c r="B773" s="19"/>
    </row>
    <row r="774">
      <c r="A774" s="1">
        <v>2.0230406E7</v>
      </c>
      <c r="B774" s="18" t="s">
        <v>317</v>
      </c>
      <c r="C774" s="1">
        <v>1.0</v>
      </c>
      <c r="D774" s="1" t="s">
        <v>318</v>
      </c>
    </row>
    <row r="775">
      <c r="A775" s="1">
        <v>2.0230406E7</v>
      </c>
      <c r="B775" s="18" t="s">
        <v>317</v>
      </c>
      <c r="C775" s="1">
        <v>2.0</v>
      </c>
      <c r="D775" s="1" t="s">
        <v>318</v>
      </c>
    </row>
    <row r="776">
      <c r="A776" s="1">
        <v>2.0230406E7</v>
      </c>
      <c r="B776" s="18" t="s">
        <v>317</v>
      </c>
      <c r="C776" s="1">
        <v>3.0</v>
      </c>
      <c r="D776" s="1" t="s">
        <v>318</v>
      </c>
    </row>
    <row r="777">
      <c r="A777" s="1">
        <v>2.0230406E7</v>
      </c>
      <c r="B777" s="18" t="s">
        <v>317</v>
      </c>
      <c r="C777" s="1">
        <v>4.0</v>
      </c>
      <c r="D777" s="1" t="s">
        <v>318</v>
      </c>
    </row>
    <row r="778">
      <c r="A778" s="1">
        <v>2.0230406E7</v>
      </c>
      <c r="B778" s="18" t="s">
        <v>317</v>
      </c>
      <c r="C778" s="1">
        <v>5.0</v>
      </c>
      <c r="D778" s="1" t="s">
        <v>318</v>
      </c>
    </row>
    <row r="779">
      <c r="A779" s="1">
        <v>2.0230406E7</v>
      </c>
      <c r="B779" s="18" t="s">
        <v>317</v>
      </c>
      <c r="C779" s="1">
        <v>6.0</v>
      </c>
      <c r="D779" s="1" t="s">
        <v>318</v>
      </c>
    </row>
    <row r="780">
      <c r="A780" s="1">
        <v>2.0230406E7</v>
      </c>
      <c r="B780" s="18" t="s">
        <v>317</v>
      </c>
      <c r="C780" s="1">
        <v>7.0</v>
      </c>
      <c r="D780" s="1" t="s">
        <v>318</v>
      </c>
    </row>
    <row r="781">
      <c r="A781" s="1">
        <v>2.0230406E7</v>
      </c>
      <c r="B781" s="18" t="s">
        <v>317</v>
      </c>
      <c r="C781" s="1">
        <v>8.0</v>
      </c>
      <c r="D781" s="1" t="s">
        <v>318</v>
      </c>
    </row>
    <row r="782">
      <c r="A782" s="1">
        <v>2.0230406E7</v>
      </c>
      <c r="B782" s="18" t="s">
        <v>317</v>
      </c>
      <c r="C782" s="1">
        <v>9.0</v>
      </c>
      <c r="D782" s="1" t="s">
        <v>318</v>
      </c>
    </row>
    <row r="783">
      <c r="A783" s="1">
        <v>2.0230406E7</v>
      </c>
      <c r="B783" s="18" t="s">
        <v>317</v>
      </c>
      <c r="C783" s="1">
        <v>10.0</v>
      </c>
      <c r="D783" s="1" t="s">
        <v>318</v>
      </c>
    </row>
    <row r="784">
      <c r="A784" s="1">
        <v>2.0230406E7</v>
      </c>
      <c r="B784" s="18" t="s">
        <v>317</v>
      </c>
      <c r="C784" s="1">
        <v>11.0</v>
      </c>
      <c r="D784" s="1" t="s">
        <v>318</v>
      </c>
    </row>
    <row r="785">
      <c r="A785" s="1">
        <v>2.0230406E7</v>
      </c>
      <c r="B785" s="18" t="s">
        <v>317</v>
      </c>
      <c r="C785" s="1">
        <v>12.0</v>
      </c>
      <c r="D785" s="1" t="s">
        <v>318</v>
      </c>
    </row>
    <row r="786">
      <c r="B786" s="19"/>
    </row>
    <row r="787">
      <c r="A787" s="1">
        <v>2.0230407E7</v>
      </c>
      <c r="B787" s="18" t="s">
        <v>315</v>
      </c>
      <c r="C787" s="1">
        <v>1.0</v>
      </c>
      <c r="D787" s="1" t="s">
        <v>316</v>
      </c>
    </row>
    <row r="788">
      <c r="A788" s="1">
        <v>2.0230407E7</v>
      </c>
      <c r="B788" s="18" t="s">
        <v>315</v>
      </c>
      <c r="C788" s="1">
        <v>2.0</v>
      </c>
      <c r="D788" s="1" t="s">
        <v>316</v>
      </c>
    </row>
    <row r="789">
      <c r="A789" s="1">
        <v>2.0230407E7</v>
      </c>
      <c r="B789" s="18" t="s">
        <v>315</v>
      </c>
      <c r="C789" s="1">
        <v>3.0</v>
      </c>
      <c r="D789" s="1" t="s">
        <v>316</v>
      </c>
    </row>
    <row r="790">
      <c r="A790" s="1">
        <v>2.0230407E7</v>
      </c>
      <c r="B790" s="18" t="s">
        <v>315</v>
      </c>
      <c r="C790" s="1">
        <v>4.0</v>
      </c>
      <c r="D790" s="1" t="s">
        <v>316</v>
      </c>
    </row>
    <row r="791">
      <c r="A791" s="1">
        <v>2.0230407E7</v>
      </c>
      <c r="B791" s="18" t="s">
        <v>315</v>
      </c>
      <c r="C791" s="1">
        <v>5.0</v>
      </c>
      <c r="D791" s="1" t="s">
        <v>316</v>
      </c>
    </row>
    <row r="792">
      <c r="A792" s="1">
        <v>2.0230407E7</v>
      </c>
      <c r="B792" s="18" t="s">
        <v>315</v>
      </c>
      <c r="C792" s="1">
        <v>6.0</v>
      </c>
      <c r="D792" s="1" t="s">
        <v>316</v>
      </c>
    </row>
    <row r="793">
      <c r="A793" s="1">
        <v>2.0230407E7</v>
      </c>
      <c r="B793" s="18" t="s">
        <v>315</v>
      </c>
      <c r="C793" s="1">
        <v>7.0</v>
      </c>
      <c r="D793" s="1" t="s">
        <v>316</v>
      </c>
    </row>
    <row r="794">
      <c r="A794" s="1">
        <v>2.0230407E7</v>
      </c>
      <c r="B794" s="18" t="s">
        <v>315</v>
      </c>
      <c r="C794" s="1">
        <v>8.0</v>
      </c>
      <c r="D794" s="1" t="s">
        <v>316</v>
      </c>
    </row>
    <row r="795">
      <c r="A795" s="1">
        <v>2.0230407E7</v>
      </c>
      <c r="B795" s="18" t="s">
        <v>315</v>
      </c>
      <c r="C795" s="1">
        <v>9.0</v>
      </c>
      <c r="D795" s="1" t="s">
        <v>316</v>
      </c>
    </row>
    <row r="796">
      <c r="A796" s="1">
        <v>2.0230407E7</v>
      </c>
      <c r="B796" s="18" t="s">
        <v>315</v>
      </c>
      <c r="C796" s="1">
        <v>10.0</v>
      </c>
      <c r="D796" s="1" t="s">
        <v>316</v>
      </c>
    </row>
    <row r="797">
      <c r="A797" s="1">
        <v>2.0230407E7</v>
      </c>
      <c r="B797" s="18" t="s">
        <v>315</v>
      </c>
      <c r="C797" s="1">
        <v>11.0</v>
      </c>
      <c r="D797" s="1" t="s">
        <v>316</v>
      </c>
    </row>
    <row r="798">
      <c r="A798" s="1">
        <v>2.0230407E7</v>
      </c>
      <c r="B798" s="18" t="s">
        <v>315</v>
      </c>
      <c r="C798" s="1">
        <v>12.0</v>
      </c>
      <c r="D798" s="1" t="s">
        <v>316</v>
      </c>
    </row>
    <row r="799">
      <c r="B799" s="19"/>
    </row>
    <row r="800">
      <c r="A800" s="1">
        <v>2.0230407E7</v>
      </c>
      <c r="B800" s="18" t="s">
        <v>317</v>
      </c>
      <c r="C800" s="1">
        <v>1.0</v>
      </c>
      <c r="D800" s="1" t="s">
        <v>318</v>
      </c>
    </row>
    <row r="801">
      <c r="A801" s="1">
        <v>2.0230407E7</v>
      </c>
      <c r="B801" s="18" t="s">
        <v>317</v>
      </c>
      <c r="C801" s="1">
        <v>2.0</v>
      </c>
      <c r="D801" s="1" t="s">
        <v>318</v>
      </c>
    </row>
    <row r="802">
      <c r="A802" s="1">
        <v>2.0230407E7</v>
      </c>
      <c r="B802" s="18" t="s">
        <v>317</v>
      </c>
      <c r="C802" s="1">
        <v>3.0</v>
      </c>
      <c r="D802" s="1" t="s">
        <v>318</v>
      </c>
    </row>
    <row r="803">
      <c r="A803" s="1">
        <v>2.0230407E7</v>
      </c>
      <c r="B803" s="18" t="s">
        <v>317</v>
      </c>
      <c r="C803" s="1">
        <v>4.0</v>
      </c>
      <c r="D803" s="1" t="s">
        <v>318</v>
      </c>
    </row>
    <row r="804">
      <c r="A804" s="1">
        <v>2.0230407E7</v>
      </c>
      <c r="B804" s="18" t="s">
        <v>317</v>
      </c>
      <c r="C804" s="1">
        <v>5.0</v>
      </c>
      <c r="D804" s="1" t="s">
        <v>318</v>
      </c>
    </row>
    <row r="805">
      <c r="A805" s="1">
        <v>2.0230407E7</v>
      </c>
      <c r="B805" s="18" t="s">
        <v>317</v>
      </c>
      <c r="C805" s="1">
        <v>6.0</v>
      </c>
      <c r="D805" s="1" t="s">
        <v>318</v>
      </c>
    </row>
    <row r="806">
      <c r="A806" s="1">
        <v>2.0230407E7</v>
      </c>
      <c r="B806" s="18" t="s">
        <v>317</v>
      </c>
      <c r="C806" s="1">
        <v>7.0</v>
      </c>
      <c r="D806" s="1" t="s">
        <v>318</v>
      </c>
    </row>
    <row r="807">
      <c r="A807" s="1">
        <v>2.0230407E7</v>
      </c>
      <c r="B807" s="18" t="s">
        <v>317</v>
      </c>
      <c r="C807" s="1">
        <v>8.0</v>
      </c>
      <c r="D807" s="1" t="s">
        <v>318</v>
      </c>
    </row>
    <row r="808">
      <c r="A808" s="1">
        <v>2.0230407E7</v>
      </c>
      <c r="B808" s="18" t="s">
        <v>317</v>
      </c>
      <c r="C808" s="1">
        <v>9.0</v>
      </c>
      <c r="D808" s="1" t="s">
        <v>318</v>
      </c>
    </row>
    <row r="809">
      <c r="A809" s="1">
        <v>2.0230407E7</v>
      </c>
      <c r="B809" s="18" t="s">
        <v>317</v>
      </c>
      <c r="C809" s="1">
        <v>10.0</v>
      </c>
      <c r="D809" s="1" t="s">
        <v>318</v>
      </c>
    </row>
    <row r="810">
      <c r="A810" s="1">
        <v>2.0230407E7</v>
      </c>
      <c r="B810" s="18" t="s">
        <v>317</v>
      </c>
      <c r="C810" s="1">
        <v>11.0</v>
      </c>
      <c r="D810" s="1" t="s">
        <v>318</v>
      </c>
    </row>
    <row r="811">
      <c r="A811" s="1">
        <v>2.0230407E7</v>
      </c>
      <c r="B811" s="18" t="s">
        <v>317</v>
      </c>
      <c r="C811" s="1">
        <v>12.0</v>
      </c>
      <c r="D811" s="1" t="s">
        <v>318</v>
      </c>
    </row>
    <row r="812">
      <c r="B812" s="19"/>
    </row>
    <row r="813">
      <c r="B813" s="19"/>
    </row>
    <row r="814">
      <c r="A814" s="1">
        <v>2.0230408E7</v>
      </c>
      <c r="B814" s="18" t="s">
        <v>315</v>
      </c>
      <c r="C814" s="1">
        <v>1.0</v>
      </c>
      <c r="D814" s="1" t="s">
        <v>316</v>
      </c>
    </row>
    <row r="815">
      <c r="A815" s="1">
        <v>2.0230408E7</v>
      </c>
      <c r="B815" s="18" t="s">
        <v>315</v>
      </c>
      <c r="C815" s="1">
        <v>2.0</v>
      </c>
      <c r="D815" s="1" t="s">
        <v>316</v>
      </c>
    </row>
    <row r="816">
      <c r="A816" s="1">
        <v>2.0230408E7</v>
      </c>
      <c r="B816" s="18" t="s">
        <v>315</v>
      </c>
      <c r="C816" s="1">
        <v>3.0</v>
      </c>
      <c r="D816" s="1" t="s">
        <v>316</v>
      </c>
    </row>
    <row r="817">
      <c r="A817" s="1">
        <v>2.0230408E7</v>
      </c>
      <c r="B817" s="18" t="s">
        <v>315</v>
      </c>
      <c r="C817" s="1">
        <v>4.0</v>
      </c>
      <c r="D817" s="1" t="s">
        <v>316</v>
      </c>
    </row>
    <row r="818">
      <c r="A818" s="1">
        <v>2.0230408E7</v>
      </c>
      <c r="B818" s="18" t="s">
        <v>315</v>
      </c>
      <c r="C818" s="1">
        <v>5.0</v>
      </c>
      <c r="D818" s="1" t="s">
        <v>316</v>
      </c>
    </row>
    <row r="819">
      <c r="A819" s="1">
        <v>2.0230408E7</v>
      </c>
      <c r="B819" s="18" t="s">
        <v>315</v>
      </c>
      <c r="C819" s="1">
        <v>6.0</v>
      </c>
      <c r="D819" s="1" t="s">
        <v>316</v>
      </c>
    </row>
    <row r="820">
      <c r="A820" s="1">
        <v>2.0230408E7</v>
      </c>
      <c r="B820" s="18" t="s">
        <v>315</v>
      </c>
      <c r="C820" s="1">
        <v>7.0</v>
      </c>
      <c r="D820" s="1" t="s">
        <v>316</v>
      </c>
    </row>
    <row r="821">
      <c r="A821" s="1">
        <v>2.0230408E7</v>
      </c>
      <c r="B821" s="18" t="s">
        <v>315</v>
      </c>
      <c r="C821" s="1">
        <v>8.0</v>
      </c>
      <c r="D821" s="1" t="s">
        <v>316</v>
      </c>
    </row>
    <row r="822">
      <c r="A822" s="1">
        <v>2.0230408E7</v>
      </c>
      <c r="B822" s="18" t="s">
        <v>315</v>
      </c>
      <c r="C822" s="1">
        <v>9.0</v>
      </c>
      <c r="D822" s="1" t="s">
        <v>316</v>
      </c>
    </row>
    <row r="823">
      <c r="A823" s="1">
        <v>2.0230408E7</v>
      </c>
      <c r="B823" s="18" t="s">
        <v>315</v>
      </c>
      <c r="C823" s="1">
        <v>10.0</v>
      </c>
      <c r="D823" s="1" t="s">
        <v>316</v>
      </c>
    </row>
    <row r="824">
      <c r="A824" s="1">
        <v>2.0230408E7</v>
      </c>
      <c r="B824" s="18" t="s">
        <v>315</v>
      </c>
      <c r="C824" s="1">
        <v>11.0</v>
      </c>
      <c r="D824" s="1" t="s">
        <v>316</v>
      </c>
    </row>
    <row r="825">
      <c r="A825" s="1">
        <v>2.0230408E7</v>
      </c>
      <c r="B825" s="18" t="s">
        <v>315</v>
      </c>
      <c r="C825" s="1">
        <v>12.0</v>
      </c>
      <c r="D825" s="1" t="s">
        <v>316</v>
      </c>
    </row>
    <row r="826">
      <c r="B826" s="19"/>
    </row>
    <row r="827">
      <c r="A827" s="1">
        <v>2.0230408E7</v>
      </c>
      <c r="B827" s="18" t="s">
        <v>317</v>
      </c>
      <c r="C827" s="1">
        <v>1.0</v>
      </c>
      <c r="D827" s="1" t="s">
        <v>318</v>
      </c>
    </row>
    <row r="828">
      <c r="A828" s="1">
        <v>2.0230408E7</v>
      </c>
      <c r="B828" s="18" t="s">
        <v>317</v>
      </c>
      <c r="C828" s="1">
        <v>2.0</v>
      </c>
      <c r="D828" s="1" t="s">
        <v>318</v>
      </c>
    </row>
    <row r="829">
      <c r="A829" s="1">
        <v>2.0230408E7</v>
      </c>
      <c r="B829" s="18" t="s">
        <v>317</v>
      </c>
      <c r="C829" s="1">
        <v>3.0</v>
      </c>
      <c r="D829" s="1" t="s">
        <v>318</v>
      </c>
    </row>
    <row r="830">
      <c r="A830" s="1">
        <v>2.0230408E7</v>
      </c>
      <c r="B830" s="18" t="s">
        <v>317</v>
      </c>
      <c r="C830" s="1">
        <v>4.0</v>
      </c>
      <c r="D830" s="1" t="s">
        <v>318</v>
      </c>
    </row>
    <row r="831">
      <c r="A831" s="1">
        <v>2.0230408E7</v>
      </c>
      <c r="B831" s="18" t="s">
        <v>317</v>
      </c>
      <c r="C831" s="1">
        <v>5.0</v>
      </c>
      <c r="D831" s="1" t="s">
        <v>318</v>
      </c>
    </row>
    <row r="832">
      <c r="A832" s="1">
        <v>2.0230408E7</v>
      </c>
      <c r="B832" s="18" t="s">
        <v>317</v>
      </c>
      <c r="C832" s="1">
        <v>6.0</v>
      </c>
      <c r="D832" s="1" t="s">
        <v>318</v>
      </c>
    </row>
    <row r="833">
      <c r="A833" s="1">
        <v>2.0230408E7</v>
      </c>
      <c r="B833" s="18" t="s">
        <v>317</v>
      </c>
      <c r="C833" s="1">
        <v>7.0</v>
      </c>
      <c r="D833" s="1" t="s">
        <v>318</v>
      </c>
    </row>
    <row r="834">
      <c r="A834" s="1">
        <v>2.0230408E7</v>
      </c>
      <c r="B834" s="18" t="s">
        <v>317</v>
      </c>
      <c r="C834" s="1">
        <v>8.0</v>
      </c>
      <c r="D834" s="1" t="s">
        <v>318</v>
      </c>
    </row>
    <row r="835">
      <c r="A835" s="1">
        <v>2.0230408E7</v>
      </c>
      <c r="B835" s="18" t="s">
        <v>317</v>
      </c>
      <c r="C835" s="1">
        <v>9.0</v>
      </c>
      <c r="D835" s="1" t="s">
        <v>318</v>
      </c>
    </row>
    <row r="836">
      <c r="A836" s="1">
        <v>2.0230408E7</v>
      </c>
      <c r="B836" s="18" t="s">
        <v>317</v>
      </c>
      <c r="C836" s="1">
        <v>10.0</v>
      </c>
      <c r="D836" s="1" t="s">
        <v>318</v>
      </c>
    </row>
    <row r="837">
      <c r="A837" s="1">
        <v>2.0230408E7</v>
      </c>
      <c r="B837" s="18" t="s">
        <v>317</v>
      </c>
      <c r="C837" s="1">
        <v>11.0</v>
      </c>
      <c r="D837" s="1" t="s">
        <v>318</v>
      </c>
    </row>
    <row r="838">
      <c r="A838" s="1">
        <v>2.0230408E7</v>
      </c>
      <c r="B838" s="18" t="s">
        <v>317</v>
      </c>
      <c r="C838" s="1">
        <v>12.0</v>
      </c>
      <c r="D838" s="1" t="s">
        <v>318</v>
      </c>
    </row>
    <row r="839">
      <c r="B839" s="19"/>
    </row>
    <row r="840">
      <c r="A840" s="1">
        <v>2.0230409E7</v>
      </c>
      <c r="B840" s="18" t="s">
        <v>315</v>
      </c>
      <c r="C840" s="1">
        <v>1.0</v>
      </c>
      <c r="D840" s="1" t="s">
        <v>316</v>
      </c>
    </row>
    <row r="841">
      <c r="A841" s="1">
        <v>2.0230409E7</v>
      </c>
      <c r="B841" s="18" t="s">
        <v>315</v>
      </c>
      <c r="C841" s="1">
        <v>2.0</v>
      </c>
      <c r="D841" s="1" t="s">
        <v>316</v>
      </c>
    </row>
    <row r="842">
      <c r="A842" s="1">
        <v>2.0230409E7</v>
      </c>
      <c r="B842" s="18" t="s">
        <v>315</v>
      </c>
      <c r="C842" s="1">
        <v>3.0</v>
      </c>
      <c r="D842" s="1" t="s">
        <v>316</v>
      </c>
    </row>
    <row r="843">
      <c r="A843" s="1">
        <v>2.0230409E7</v>
      </c>
      <c r="B843" s="18" t="s">
        <v>315</v>
      </c>
      <c r="C843" s="1">
        <v>4.0</v>
      </c>
      <c r="D843" s="1" t="s">
        <v>316</v>
      </c>
    </row>
    <row r="844">
      <c r="A844" s="1">
        <v>2.0230409E7</v>
      </c>
      <c r="B844" s="18" t="s">
        <v>315</v>
      </c>
      <c r="C844" s="1">
        <v>5.0</v>
      </c>
      <c r="D844" s="1" t="s">
        <v>316</v>
      </c>
    </row>
    <row r="845">
      <c r="A845" s="1">
        <v>2.0230409E7</v>
      </c>
      <c r="B845" s="18" t="s">
        <v>315</v>
      </c>
      <c r="C845" s="1">
        <v>6.0</v>
      </c>
      <c r="D845" s="1" t="s">
        <v>316</v>
      </c>
    </row>
    <row r="846">
      <c r="A846" s="1">
        <v>2.0230409E7</v>
      </c>
      <c r="B846" s="18" t="s">
        <v>315</v>
      </c>
      <c r="C846" s="1">
        <v>7.0</v>
      </c>
      <c r="D846" s="1" t="s">
        <v>316</v>
      </c>
    </row>
    <row r="847">
      <c r="A847" s="1">
        <v>2.0230409E7</v>
      </c>
      <c r="B847" s="18" t="s">
        <v>315</v>
      </c>
      <c r="C847" s="1">
        <v>8.0</v>
      </c>
      <c r="D847" s="1" t="s">
        <v>316</v>
      </c>
    </row>
    <row r="848">
      <c r="A848" s="1">
        <v>2.0230409E7</v>
      </c>
      <c r="B848" s="18" t="s">
        <v>315</v>
      </c>
      <c r="C848" s="1">
        <v>9.0</v>
      </c>
      <c r="D848" s="1" t="s">
        <v>316</v>
      </c>
    </row>
    <row r="849">
      <c r="A849" s="1">
        <v>2.0230409E7</v>
      </c>
      <c r="B849" s="18" t="s">
        <v>315</v>
      </c>
      <c r="C849" s="1">
        <v>10.0</v>
      </c>
      <c r="D849" s="1" t="s">
        <v>316</v>
      </c>
    </row>
    <row r="850">
      <c r="A850" s="1">
        <v>2.0230409E7</v>
      </c>
      <c r="B850" s="18" t="s">
        <v>315</v>
      </c>
      <c r="C850" s="1">
        <v>11.0</v>
      </c>
      <c r="D850" s="1" t="s">
        <v>316</v>
      </c>
    </row>
    <row r="851">
      <c r="A851" s="1">
        <v>2.0230409E7</v>
      </c>
      <c r="B851" s="18" t="s">
        <v>315</v>
      </c>
      <c r="C851" s="1">
        <v>12.0</v>
      </c>
      <c r="D851" s="1" t="s">
        <v>316</v>
      </c>
    </row>
    <row r="852">
      <c r="B852" s="19"/>
    </row>
    <row r="853">
      <c r="A853" s="1">
        <v>2.0230409E7</v>
      </c>
      <c r="B853" s="18" t="s">
        <v>317</v>
      </c>
      <c r="C853" s="1">
        <v>1.0</v>
      </c>
      <c r="D853" s="1" t="s">
        <v>318</v>
      </c>
      <c r="E853" s="1" t="s">
        <v>93</v>
      </c>
    </row>
    <row r="854">
      <c r="A854" s="1">
        <v>2.0230409E7</v>
      </c>
      <c r="B854" s="18" t="s">
        <v>317</v>
      </c>
      <c r="C854" s="1">
        <v>2.0</v>
      </c>
      <c r="D854" s="1" t="s">
        <v>318</v>
      </c>
      <c r="E854" s="1" t="s">
        <v>93</v>
      </c>
    </row>
    <row r="855">
      <c r="A855" s="1">
        <v>2.0230409E7</v>
      </c>
      <c r="B855" s="18" t="s">
        <v>317</v>
      </c>
      <c r="C855" s="1">
        <v>3.0</v>
      </c>
      <c r="D855" s="1" t="s">
        <v>318</v>
      </c>
      <c r="E855" s="1" t="s">
        <v>93</v>
      </c>
    </row>
    <row r="856">
      <c r="A856" s="1">
        <v>2.0230409E7</v>
      </c>
      <c r="B856" s="18" t="s">
        <v>317</v>
      </c>
      <c r="C856" s="1">
        <v>4.0</v>
      </c>
      <c r="D856" s="1" t="s">
        <v>318</v>
      </c>
      <c r="E856" s="1" t="s">
        <v>93</v>
      </c>
    </row>
    <row r="857">
      <c r="A857" s="1">
        <v>2.0230409E7</v>
      </c>
      <c r="B857" s="18" t="s">
        <v>317</v>
      </c>
      <c r="C857" s="1">
        <v>5.0</v>
      </c>
      <c r="D857" s="1" t="s">
        <v>318</v>
      </c>
      <c r="E857" s="1" t="s">
        <v>93</v>
      </c>
    </row>
    <row r="858">
      <c r="A858" s="1">
        <v>2.0230409E7</v>
      </c>
      <c r="B858" s="18" t="s">
        <v>317</v>
      </c>
      <c r="C858" s="1">
        <v>6.0</v>
      </c>
      <c r="D858" s="1" t="s">
        <v>318</v>
      </c>
      <c r="E858" s="1" t="s">
        <v>93</v>
      </c>
    </row>
    <row r="859">
      <c r="A859" s="1">
        <v>2.0230409E7</v>
      </c>
      <c r="B859" s="18" t="s">
        <v>317</v>
      </c>
      <c r="C859" s="1">
        <v>7.0</v>
      </c>
      <c r="D859" s="1" t="s">
        <v>318</v>
      </c>
      <c r="E859" s="1" t="s">
        <v>93</v>
      </c>
    </row>
    <row r="860">
      <c r="A860" s="1">
        <v>2.0230409E7</v>
      </c>
      <c r="B860" s="18" t="s">
        <v>317</v>
      </c>
      <c r="C860" s="1">
        <v>8.0</v>
      </c>
      <c r="D860" s="1" t="s">
        <v>318</v>
      </c>
      <c r="E860" s="1" t="s">
        <v>93</v>
      </c>
    </row>
    <row r="861">
      <c r="A861" s="1">
        <v>2.0230409E7</v>
      </c>
      <c r="B861" s="18" t="s">
        <v>317</v>
      </c>
      <c r="C861" s="1">
        <v>9.0</v>
      </c>
      <c r="D861" s="1" t="s">
        <v>318</v>
      </c>
      <c r="E861" s="1" t="s">
        <v>93</v>
      </c>
    </row>
    <row r="862">
      <c r="A862" s="1">
        <v>2.0230409E7</v>
      </c>
      <c r="B862" s="18" t="s">
        <v>317</v>
      </c>
      <c r="C862" s="1">
        <v>10.0</v>
      </c>
      <c r="D862" s="1" t="s">
        <v>318</v>
      </c>
      <c r="E862" s="1" t="s">
        <v>93</v>
      </c>
    </row>
    <row r="863">
      <c r="A863" s="1">
        <v>2.0230409E7</v>
      </c>
      <c r="B863" s="18" t="s">
        <v>317</v>
      </c>
      <c r="C863" s="1">
        <v>11.0</v>
      </c>
      <c r="D863" s="1" t="s">
        <v>318</v>
      </c>
      <c r="E863" s="1" t="s">
        <v>93</v>
      </c>
    </row>
    <row r="864">
      <c r="A864" s="1">
        <v>2.0230409E7</v>
      </c>
      <c r="B864" s="18" t="s">
        <v>317</v>
      </c>
      <c r="C864" s="1">
        <v>12.0</v>
      </c>
      <c r="D864" s="1" t="s">
        <v>318</v>
      </c>
    </row>
    <row r="865">
      <c r="B865" s="19"/>
    </row>
    <row r="866">
      <c r="A866" s="1">
        <v>2.023041E7</v>
      </c>
      <c r="B866" s="18" t="s">
        <v>315</v>
      </c>
      <c r="C866" s="1">
        <v>1.0</v>
      </c>
      <c r="D866" s="1" t="s">
        <v>316</v>
      </c>
      <c r="E866" s="1" t="s">
        <v>93</v>
      </c>
    </row>
    <row r="867">
      <c r="A867" s="1">
        <v>2.023041E7</v>
      </c>
      <c r="B867" s="18" t="s">
        <v>315</v>
      </c>
      <c r="C867" s="1">
        <v>2.0</v>
      </c>
      <c r="D867" s="1" t="s">
        <v>316</v>
      </c>
      <c r="E867" s="1" t="s">
        <v>93</v>
      </c>
    </row>
    <row r="868">
      <c r="A868" s="1">
        <v>2.023041E7</v>
      </c>
      <c r="B868" s="18" t="s">
        <v>315</v>
      </c>
      <c r="C868" s="1">
        <v>3.0</v>
      </c>
      <c r="D868" s="1" t="s">
        <v>316</v>
      </c>
      <c r="E868" s="1" t="s">
        <v>93</v>
      </c>
    </row>
    <row r="869">
      <c r="A869" s="1">
        <v>2.023041E7</v>
      </c>
      <c r="B869" s="18" t="s">
        <v>315</v>
      </c>
      <c r="C869" s="1">
        <v>4.0</v>
      </c>
      <c r="D869" s="1" t="s">
        <v>316</v>
      </c>
      <c r="E869" s="1" t="s">
        <v>93</v>
      </c>
    </row>
    <row r="870">
      <c r="A870" s="1">
        <v>2.023041E7</v>
      </c>
      <c r="B870" s="18" t="s">
        <v>315</v>
      </c>
      <c r="C870" s="1">
        <v>5.0</v>
      </c>
      <c r="D870" s="1" t="s">
        <v>316</v>
      </c>
      <c r="E870" s="1" t="s">
        <v>93</v>
      </c>
    </row>
    <row r="871">
      <c r="A871" s="1">
        <v>2.023041E7</v>
      </c>
      <c r="B871" s="18" t="s">
        <v>315</v>
      </c>
      <c r="C871" s="1">
        <v>6.0</v>
      </c>
      <c r="D871" s="1" t="s">
        <v>316</v>
      </c>
      <c r="E871" s="1" t="s">
        <v>93</v>
      </c>
    </row>
    <row r="872">
      <c r="A872" s="1">
        <v>2.023041E7</v>
      </c>
      <c r="B872" s="18" t="s">
        <v>315</v>
      </c>
      <c r="C872" s="1">
        <v>7.0</v>
      </c>
      <c r="D872" s="1" t="s">
        <v>316</v>
      </c>
      <c r="E872" s="1" t="s">
        <v>93</v>
      </c>
    </row>
    <row r="873">
      <c r="A873" s="1">
        <v>2.023041E7</v>
      </c>
      <c r="B873" s="18" t="s">
        <v>315</v>
      </c>
      <c r="C873" s="1">
        <v>8.0</v>
      </c>
      <c r="D873" s="1" t="s">
        <v>316</v>
      </c>
      <c r="E873" s="1" t="s">
        <v>93</v>
      </c>
    </row>
    <row r="874">
      <c r="A874" s="1">
        <v>2.023041E7</v>
      </c>
      <c r="B874" s="18" t="s">
        <v>315</v>
      </c>
      <c r="C874" s="1">
        <v>9.0</v>
      </c>
      <c r="D874" s="1" t="s">
        <v>316</v>
      </c>
      <c r="E874" s="1" t="s">
        <v>93</v>
      </c>
    </row>
    <row r="875">
      <c r="A875" s="1">
        <v>2.023041E7</v>
      </c>
      <c r="B875" s="18" t="s">
        <v>315</v>
      </c>
      <c r="C875" s="1">
        <v>10.0</v>
      </c>
      <c r="D875" s="1" t="s">
        <v>316</v>
      </c>
      <c r="E875" s="1" t="s">
        <v>93</v>
      </c>
    </row>
    <row r="876">
      <c r="A876" s="1">
        <v>2.023041E7</v>
      </c>
      <c r="B876" s="18" t="s">
        <v>315</v>
      </c>
      <c r="C876" s="1">
        <v>11.0</v>
      </c>
      <c r="D876" s="1" t="s">
        <v>316</v>
      </c>
      <c r="E876" s="1" t="s">
        <v>93</v>
      </c>
    </row>
    <row r="877">
      <c r="A877" s="1">
        <v>2.023041E7</v>
      </c>
      <c r="B877" s="18" t="s">
        <v>315</v>
      </c>
      <c r="C877" s="1">
        <v>12.0</v>
      </c>
      <c r="D877" s="1" t="s">
        <v>316</v>
      </c>
      <c r="E877" s="1" t="s">
        <v>93</v>
      </c>
    </row>
    <row r="878">
      <c r="B878" s="19"/>
    </row>
    <row r="879">
      <c r="A879" s="1">
        <v>2.023041E7</v>
      </c>
      <c r="B879" s="18" t="s">
        <v>317</v>
      </c>
      <c r="C879" s="1">
        <v>1.0</v>
      </c>
      <c r="D879" s="1" t="s">
        <v>318</v>
      </c>
      <c r="E879" s="1" t="s">
        <v>93</v>
      </c>
    </row>
    <row r="880">
      <c r="A880" s="1">
        <v>2.023041E7</v>
      </c>
      <c r="B880" s="18" t="s">
        <v>317</v>
      </c>
      <c r="C880" s="1">
        <v>2.0</v>
      </c>
      <c r="D880" s="1" t="s">
        <v>318</v>
      </c>
      <c r="E880" s="1" t="s">
        <v>93</v>
      </c>
    </row>
    <row r="881">
      <c r="A881" s="1">
        <v>2.023041E7</v>
      </c>
      <c r="B881" s="18" t="s">
        <v>317</v>
      </c>
      <c r="C881" s="1">
        <v>3.0</v>
      </c>
      <c r="D881" s="1" t="s">
        <v>318</v>
      </c>
      <c r="E881" s="1" t="s">
        <v>93</v>
      </c>
    </row>
    <row r="882">
      <c r="A882" s="1">
        <v>2.023041E7</v>
      </c>
      <c r="B882" s="18" t="s">
        <v>317</v>
      </c>
      <c r="C882" s="1">
        <v>4.0</v>
      </c>
      <c r="D882" s="1" t="s">
        <v>318</v>
      </c>
      <c r="E882" s="1" t="s">
        <v>93</v>
      </c>
    </row>
    <row r="883">
      <c r="A883" s="1">
        <v>2.023041E7</v>
      </c>
      <c r="B883" s="18" t="s">
        <v>317</v>
      </c>
      <c r="C883" s="1">
        <v>5.0</v>
      </c>
      <c r="D883" s="1" t="s">
        <v>318</v>
      </c>
      <c r="E883" s="1" t="s">
        <v>93</v>
      </c>
    </row>
    <row r="884">
      <c r="A884" s="1">
        <v>2.023041E7</v>
      </c>
      <c r="B884" s="18" t="s">
        <v>317</v>
      </c>
      <c r="C884" s="1">
        <v>6.0</v>
      </c>
      <c r="D884" s="1" t="s">
        <v>318</v>
      </c>
      <c r="E884" s="1" t="s">
        <v>93</v>
      </c>
    </row>
    <row r="885">
      <c r="A885" s="1">
        <v>2.023041E7</v>
      </c>
      <c r="B885" s="18" t="s">
        <v>317</v>
      </c>
      <c r="C885" s="1">
        <v>7.0</v>
      </c>
      <c r="D885" s="1" t="s">
        <v>318</v>
      </c>
      <c r="E885" s="1" t="s">
        <v>93</v>
      </c>
    </row>
    <row r="886">
      <c r="A886" s="1">
        <v>2.023041E7</v>
      </c>
      <c r="B886" s="18" t="s">
        <v>317</v>
      </c>
      <c r="C886" s="1">
        <v>8.0</v>
      </c>
      <c r="D886" s="1" t="s">
        <v>318</v>
      </c>
      <c r="E886" s="1" t="s">
        <v>93</v>
      </c>
    </row>
    <row r="887">
      <c r="A887" s="1">
        <v>2.023041E7</v>
      </c>
      <c r="B887" s="18" t="s">
        <v>317</v>
      </c>
      <c r="C887" s="1">
        <v>9.0</v>
      </c>
      <c r="D887" s="1" t="s">
        <v>318</v>
      </c>
      <c r="E887" s="1" t="s">
        <v>93</v>
      </c>
    </row>
    <row r="888">
      <c r="A888" s="1">
        <v>2.023041E7</v>
      </c>
      <c r="B888" s="18" t="s">
        <v>317</v>
      </c>
      <c r="C888" s="1">
        <v>10.0</v>
      </c>
      <c r="D888" s="1" t="s">
        <v>318</v>
      </c>
      <c r="E888" s="1" t="s">
        <v>93</v>
      </c>
    </row>
    <row r="889">
      <c r="A889" s="1">
        <v>2.023041E7</v>
      </c>
      <c r="B889" s="18" t="s">
        <v>317</v>
      </c>
      <c r="C889" s="1">
        <v>11.0</v>
      </c>
      <c r="D889" s="1" t="s">
        <v>318</v>
      </c>
      <c r="E889" s="1" t="s">
        <v>93</v>
      </c>
    </row>
    <row r="890">
      <c r="A890" s="1">
        <v>2.023041E7</v>
      </c>
      <c r="B890" s="18" t="s">
        <v>317</v>
      </c>
      <c r="C890" s="1">
        <v>12.0</v>
      </c>
      <c r="D890" s="1" t="s">
        <v>318</v>
      </c>
      <c r="E890" s="1" t="s">
        <v>93</v>
      </c>
    </row>
    <row r="891">
      <c r="B891" s="19"/>
    </row>
    <row r="892">
      <c r="B892" s="19"/>
    </row>
    <row r="893">
      <c r="A893" s="1">
        <v>2.0230411E7</v>
      </c>
      <c r="B893" s="18" t="s">
        <v>315</v>
      </c>
      <c r="C893" s="1">
        <v>1.0</v>
      </c>
      <c r="D893" s="1" t="s">
        <v>316</v>
      </c>
      <c r="E893" s="1" t="s">
        <v>93</v>
      </c>
    </row>
    <row r="894">
      <c r="A894" s="1">
        <v>2.0230411E7</v>
      </c>
      <c r="B894" s="18" t="s">
        <v>315</v>
      </c>
      <c r="C894" s="1">
        <v>2.0</v>
      </c>
      <c r="D894" s="1" t="s">
        <v>316</v>
      </c>
      <c r="E894" s="1" t="s">
        <v>93</v>
      </c>
    </row>
    <row r="895">
      <c r="A895" s="1">
        <v>2.0230411E7</v>
      </c>
      <c r="B895" s="18" t="s">
        <v>315</v>
      </c>
      <c r="C895" s="1">
        <v>3.0</v>
      </c>
      <c r="D895" s="1" t="s">
        <v>316</v>
      </c>
      <c r="E895" s="1" t="s">
        <v>93</v>
      </c>
    </row>
    <row r="896">
      <c r="A896" s="1">
        <v>2.0230411E7</v>
      </c>
      <c r="B896" s="18" t="s">
        <v>315</v>
      </c>
      <c r="C896" s="1">
        <v>4.0</v>
      </c>
      <c r="D896" s="1" t="s">
        <v>316</v>
      </c>
      <c r="E896" s="1" t="s">
        <v>93</v>
      </c>
    </row>
    <row r="897">
      <c r="A897" s="1">
        <v>2.0230411E7</v>
      </c>
      <c r="B897" s="18" t="s">
        <v>315</v>
      </c>
      <c r="C897" s="1">
        <v>5.0</v>
      </c>
      <c r="D897" s="1" t="s">
        <v>316</v>
      </c>
      <c r="E897" s="1" t="s">
        <v>93</v>
      </c>
    </row>
    <row r="898">
      <c r="A898" s="1">
        <v>2.0230411E7</v>
      </c>
      <c r="B898" s="18" t="s">
        <v>315</v>
      </c>
      <c r="C898" s="1">
        <v>6.0</v>
      </c>
      <c r="D898" s="1" t="s">
        <v>316</v>
      </c>
      <c r="E898" s="1" t="s">
        <v>93</v>
      </c>
    </row>
    <row r="899">
      <c r="A899" s="1">
        <v>2.0230411E7</v>
      </c>
      <c r="B899" s="18" t="s">
        <v>315</v>
      </c>
      <c r="C899" s="1">
        <v>7.0</v>
      </c>
      <c r="D899" s="1" t="s">
        <v>316</v>
      </c>
      <c r="E899" s="1" t="s">
        <v>93</v>
      </c>
    </row>
    <row r="900">
      <c r="A900" s="1">
        <v>2.0230411E7</v>
      </c>
      <c r="B900" s="18" t="s">
        <v>315</v>
      </c>
      <c r="C900" s="1">
        <v>8.0</v>
      </c>
      <c r="D900" s="1" t="s">
        <v>316</v>
      </c>
      <c r="E900" s="1" t="s">
        <v>93</v>
      </c>
    </row>
    <row r="901">
      <c r="A901" s="1">
        <v>2.0230411E7</v>
      </c>
      <c r="B901" s="18" t="s">
        <v>315</v>
      </c>
      <c r="C901" s="1">
        <v>9.0</v>
      </c>
      <c r="D901" s="1" t="s">
        <v>316</v>
      </c>
      <c r="E901" s="1" t="s">
        <v>93</v>
      </c>
    </row>
    <row r="902">
      <c r="A902" s="1">
        <v>2.0230411E7</v>
      </c>
      <c r="B902" s="18" t="s">
        <v>315</v>
      </c>
      <c r="C902" s="1">
        <v>10.0</v>
      </c>
      <c r="D902" s="1" t="s">
        <v>316</v>
      </c>
      <c r="E902" s="1" t="s">
        <v>93</v>
      </c>
    </row>
    <row r="903">
      <c r="A903" s="1">
        <v>2.0230411E7</v>
      </c>
      <c r="B903" s="18" t="s">
        <v>315</v>
      </c>
      <c r="C903" s="1">
        <v>11.0</v>
      </c>
      <c r="D903" s="1" t="s">
        <v>316</v>
      </c>
      <c r="E903" s="1" t="s">
        <v>93</v>
      </c>
    </row>
    <row r="904">
      <c r="A904" s="1">
        <v>2.0230411E7</v>
      </c>
      <c r="B904" s="18" t="s">
        <v>315</v>
      </c>
      <c r="C904" s="1">
        <v>12.0</v>
      </c>
      <c r="D904" s="1" t="s">
        <v>316</v>
      </c>
      <c r="E904" s="1" t="s">
        <v>93</v>
      </c>
    </row>
    <row r="905">
      <c r="B905" s="19"/>
      <c r="E905" s="1"/>
    </row>
    <row r="906">
      <c r="A906" s="1">
        <v>2.0230411E7</v>
      </c>
      <c r="B906" s="18" t="s">
        <v>317</v>
      </c>
      <c r="C906" s="1">
        <v>1.0</v>
      </c>
      <c r="D906" s="1" t="s">
        <v>318</v>
      </c>
      <c r="E906" s="1" t="s">
        <v>93</v>
      </c>
    </row>
    <row r="907">
      <c r="A907" s="1">
        <v>2.0230411E7</v>
      </c>
      <c r="B907" s="18" t="s">
        <v>317</v>
      </c>
      <c r="C907" s="1">
        <v>2.0</v>
      </c>
      <c r="D907" s="1" t="s">
        <v>318</v>
      </c>
      <c r="E907" s="1" t="s">
        <v>93</v>
      </c>
    </row>
    <row r="908">
      <c r="A908" s="1">
        <v>2.0230411E7</v>
      </c>
      <c r="B908" s="18" t="s">
        <v>317</v>
      </c>
      <c r="C908" s="1">
        <v>3.0</v>
      </c>
      <c r="D908" s="1" t="s">
        <v>318</v>
      </c>
      <c r="E908" s="1" t="s">
        <v>93</v>
      </c>
    </row>
    <row r="909">
      <c r="A909" s="1">
        <v>2.0230411E7</v>
      </c>
      <c r="B909" s="18" t="s">
        <v>317</v>
      </c>
      <c r="C909" s="1">
        <v>4.0</v>
      </c>
      <c r="D909" s="1" t="s">
        <v>318</v>
      </c>
      <c r="E909" s="1" t="s">
        <v>93</v>
      </c>
    </row>
    <row r="910">
      <c r="A910" s="1">
        <v>2.0230411E7</v>
      </c>
      <c r="B910" s="18" t="s">
        <v>317</v>
      </c>
      <c r="C910" s="1">
        <v>5.0</v>
      </c>
      <c r="D910" s="1" t="s">
        <v>318</v>
      </c>
      <c r="E910" s="1" t="s">
        <v>93</v>
      </c>
    </row>
    <row r="911">
      <c r="A911" s="1">
        <v>2.0230411E7</v>
      </c>
      <c r="B911" s="18" t="s">
        <v>317</v>
      </c>
      <c r="C911" s="1">
        <v>6.0</v>
      </c>
      <c r="D911" s="1" t="s">
        <v>318</v>
      </c>
      <c r="E911" s="1" t="s">
        <v>93</v>
      </c>
    </row>
    <row r="912">
      <c r="A912" s="1">
        <v>2.0230411E7</v>
      </c>
      <c r="B912" s="18" t="s">
        <v>317</v>
      </c>
      <c r="C912" s="1">
        <v>7.0</v>
      </c>
      <c r="D912" s="1" t="s">
        <v>318</v>
      </c>
      <c r="E912" s="1" t="s">
        <v>93</v>
      </c>
    </row>
    <row r="913">
      <c r="A913" s="1">
        <v>2.0230411E7</v>
      </c>
      <c r="B913" s="18" t="s">
        <v>317</v>
      </c>
      <c r="C913" s="1">
        <v>8.0</v>
      </c>
      <c r="D913" s="1" t="s">
        <v>318</v>
      </c>
      <c r="E913" s="1" t="s">
        <v>93</v>
      </c>
    </row>
    <row r="914">
      <c r="A914" s="1">
        <v>2.0230411E7</v>
      </c>
      <c r="B914" s="18" t="s">
        <v>317</v>
      </c>
      <c r="C914" s="1">
        <v>9.0</v>
      </c>
      <c r="D914" s="1" t="s">
        <v>318</v>
      </c>
      <c r="E914" s="1" t="s">
        <v>93</v>
      </c>
    </row>
    <row r="915">
      <c r="A915" s="1">
        <v>2.0230411E7</v>
      </c>
      <c r="B915" s="18" t="s">
        <v>317</v>
      </c>
      <c r="C915" s="1">
        <v>10.0</v>
      </c>
      <c r="D915" s="1" t="s">
        <v>318</v>
      </c>
      <c r="E915" s="1" t="s">
        <v>93</v>
      </c>
    </row>
    <row r="916">
      <c r="A916" s="1">
        <v>2.0230411E7</v>
      </c>
      <c r="B916" s="18" t="s">
        <v>317</v>
      </c>
      <c r="C916" s="1">
        <v>11.0</v>
      </c>
      <c r="D916" s="1" t="s">
        <v>318</v>
      </c>
      <c r="E916" s="1" t="s">
        <v>93</v>
      </c>
    </row>
    <row r="917">
      <c r="A917" s="1">
        <v>2.0230411E7</v>
      </c>
      <c r="B917" s="18" t="s">
        <v>317</v>
      </c>
      <c r="C917" s="1">
        <v>12.0</v>
      </c>
      <c r="D917" s="1" t="s">
        <v>318</v>
      </c>
      <c r="E917" s="1" t="s">
        <v>93</v>
      </c>
    </row>
    <row r="918">
      <c r="B918" s="19"/>
    </row>
    <row r="919">
      <c r="B919" s="19"/>
    </row>
    <row r="920">
      <c r="A920" s="1">
        <v>2.0230412E7</v>
      </c>
      <c r="B920" s="18" t="s">
        <v>315</v>
      </c>
      <c r="C920" s="1">
        <v>1.0</v>
      </c>
      <c r="D920" s="1" t="s">
        <v>316</v>
      </c>
      <c r="E920" s="1" t="s">
        <v>93</v>
      </c>
    </row>
    <row r="921">
      <c r="A921" s="1">
        <v>2.0230412E7</v>
      </c>
      <c r="B921" s="18" t="s">
        <v>315</v>
      </c>
      <c r="C921" s="1">
        <v>2.0</v>
      </c>
      <c r="D921" s="1" t="s">
        <v>316</v>
      </c>
      <c r="E921" s="1" t="s">
        <v>93</v>
      </c>
    </row>
    <row r="922">
      <c r="A922" s="1">
        <v>2.0230412E7</v>
      </c>
      <c r="B922" s="18" t="s">
        <v>315</v>
      </c>
      <c r="C922" s="1">
        <v>3.0</v>
      </c>
      <c r="D922" s="1" t="s">
        <v>316</v>
      </c>
      <c r="E922" s="1" t="s">
        <v>93</v>
      </c>
    </row>
    <row r="923">
      <c r="A923" s="1">
        <v>2.0230412E7</v>
      </c>
      <c r="B923" s="18" t="s">
        <v>315</v>
      </c>
      <c r="C923" s="1">
        <v>4.0</v>
      </c>
      <c r="D923" s="1" t="s">
        <v>316</v>
      </c>
      <c r="E923" s="1" t="s">
        <v>93</v>
      </c>
    </row>
    <row r="924">
      <c r="A924" s="1">
        <v>2.0230412E7</v>
      </c>
      <c r="B924" s="18" t="s">
        <v>315</v>
      </c>
      <c r="C924" s="1">
        <v>5.0</v>
      </c>
      <c r="D924" s="1" t="s">
        <v>316</v>
      </c>
      <c r="E924" s="1" t="s">
        <v>93</v>
      </c>
    </row>
    <row r="925">
      <c r="A925" s="1">
        <v>2.0230412E7</v>
      </c>
      <c r="B925" s="18" t="s">
        <v>315</v>
      </c>
      <c r="C925" s="1">
        <v>6.0</v>
      </c>
      <c r="D925" s="1" t="s">
        <v>316</v>
      </c>
      <c r="E925" s="1" t="s">
        <v>93</v>
      </c>
    </row>
    <row r="926">
      <c r="A926" s="1">
        <v>2.0230412E7</v>
      </c>
      <c r="B926" s="18" t="s">
        <v>315</v>
      </c>
      <c r="C926" s="1">
        <v>7.0</v>
      </c>
      <c r="D926" s="1" t="s">
        <v>316</v>
      </c>
      <c r="E926" s="1" t="s">
        <v>93</v>
      </c>
    </row>
    <row r="927">
      <c r="A927" s="1">
        <v>2.0230412E7</v>
      </c>
      <c r="B927" s="18" t="s">
        <v>315</v>
      </c>
      <c r="C927" s="1">
        <v>8.0</v>
      </c>
      <c r="D927" s="1" t="s">
        <v>316</v>
      </c>
      <c r="E927" s="1" t="s">
        <v>93</v>
      </c>
    </row>
    <row r="928">
      <c r="A928" s="1">
        <v>2.0230412E7</v>
      </c>
      <c r="B928" s="18" t="s">
        <v>315</v>
      </c>
      <c r="C928" s="1">
        <v>9.0</v>
      </c>
      <c r="D928" s="1" t="s">
        <v>316</v>
      </c>
      <c r="E928" s="1" t="s">
        <v>93</v>
      </c>
    </row>
    <row r="929">
      <c r="A929" s="1">
        <v>2.0230412E7</v>
      </c>
      <c r="B929" s="18" t="s">
        <v>315</v>
      </c>
      <c r="C929" s="1">
        <v>10.0</v>
      </c>
      <c r="D929" s="1" t="s">
        <v>316</v>
      </c>
      <c r="E929" s="1" t="s">
        <v>93</v>
      </c>
    </row>
    <row r="930">
      <c r="A930" s="1">
        <v>2.0230412E7</v>
      </c>
      <c r="B930" s="18" t="s">
        <v>315</v>
      </c>
      <c r="C930" s="1">
        <v>11.0</v>
      </c>
      <c r="D930" s="1" t="s">
        <v>316</v>
      </c>
      <c r="E930" s="1" t="s">
        <v>93</v>
      </c>
    </row>
    <row r="931">
      <c r="A931" s="1">
        <v>2.0230412E7</v>
      </c>
      <c r="B931" s="18" t="s">
        <v>315</v>
      </c>
      <c r="C931" s="1">
        <v>12.0</v>
      </c>
      <c r="D931" s="1" t="s">
        <v>316</v>
      </c>
      <c r="E931" s="1" t="s">
        <v>93</v>
      </c>
    </row>
    <row r="932">
      <c r="B932" s="19"/>
    </row>
    <row r="933">
      <c r="A933" s="1">
        <v>2.0230412E7</v>
      </c>
      <c r="B933" s="18" t="s">
        <v>317</v>
      </c>
      <c r="C933" s="1">
        <v>1.0</v>
      </c>
      <c r="D933" s="1" t="s">
        <v>318</v>
      </c>
      <c r="E933" s="1" t="s">
        <v>93</v>
      </c>
    </row>
    <row r="934">
      <c r="A934" s="1">
        <v>2.0230412E7</v>
      </c>
      <c r="B934" s="18" t="s">
        <v>317</v>
      </c>
      <c r="C934" s="1">
        <v>2.0</v>
      </c>
      <c r="D934" s="1" t="s">
        <v>318</v>
      </c>
      <c r="E934" s="1" t="s">
        <v>93</v>
      </c>
    </row>
    <row r="935">
      <c r="A935" s="1">
        <v>2.0230412E7</v>
      </c>
      <c r="B935" s="18" t="s">
        <v>317</v>
      </c>
      <c r="C935" s="1">
        <v>3.0</v>
      </c>
      <c r="D935" s="1" t="s">
        <v>318</v>
      </c>
      <c r="E935" s="1" t="s">
        <v>93</v>
      </c>
    </row>
    <row r="936">
      <c r="A936" s="1">
        <v>2.0230412E7</v>
      </c>
      <c r="B936" s="18" t="s">
        <v>317</v>
      </c>
      <c r="C936" s="1">
        <v>4.0</v>
      </c>
      <c r="D936" s="1" t="s">
        <v>318</v>
      </c>
      <c r="E936" s="1" t="s">
        <v>93</v>
      </c>
    </row>
    <row r="937">
      <c r="A937" s="1">
        <v>2.0230412E7</v>
      </c>
      <c r="B937" s="18" t="s">
        <v>317</v>
      </c>
      <c r="C937" s="1">
        <v>5.0</v>
      </c>
      <c r="D937" s="1" t="s">
        <v>318</v>
      </c>
      <c r="E937" s="1" t="s">
        <v>93</v>
      </c>
    </row>
    <row r="938">
      <c r="A938" s="1">
        <v>2.0230412E7</v>
      </c>
      <c r="B938" s="18" t="s">
        <v>317</v>
      </c>
      <c r="C938" s="1">
        <v>6.0</v>
      </c>
      <c r="D938" s="1" t="s">
        <v>318</v>
      </c>
      <c r="E938" s="1" t="s">
        <v>93</v>
      </c>
    </row>
    <row r="939">
      <c r="A939" s="1">
        <v>2.0230412E7</v>
      </c>
      <c r="B939" s="18" t="s">
        <v>317</v>
      </c>
      <c r="C939" s="1">
        <v>7.0</v>
      </c>
      <c r="D939" s="1" t="s">
        <v>318</v>
      </c>
      <c r="E939" s="1" t="s">
        <v>93</v>
      </c>
    </row>
    <row r="940">
      <c r="A940" s="1">
        <v>2.0230412E7</v>
      </c>
      <c r="B940" s="18" t="s">
        <v>317</v>
      </c>
      <c r="C940" s="1">
        <v>8.0</v>
      </c>
      <c r="D940" s="1" t="s">
        <v>318</v>
      </c>
      <c r="E940" s="1" t="s">
        <v>93</v>
      </c>
    </row>
    <row r="941">
      <c r="A941" s="1">
        <v>2.0230412E7</v>
      </c>
      <c r="B941" s="18" t="s">
        <v>317</v>
      </c>
      <c r="C941" s="1">
        <v>9.0</v>
      </c>
      <c r="D941" s="1" t="s">
        <v>318</v>
      </c>
      <c r="E941" s="1" t="s">
        <v>93</v>
      </c>
    </row>
    <row r="942">
      <c r="A942" s="1">
        <v>2.0230412E7</v>
      </c>
      <c r="B942" s="18" t="s">
        <v>317</v>
      </c>
      <c r="C942" s="1">
        <v>10.0</v>
      </c>
      <c r="D942" s="1" t="s">
        <v>318</v>
      </c>
      <c r="E942" s="1" t="s">
        <v>93</v>
      </c>
    </row>
    <row r="943">
      <c r="A943" s="1">
        <v>2.0230412E7</v>
      </c>
      <c r="B943" s="18" t="s">
        <v>317</v>
      </c>
      <c r="C943" s="1">
        <v>11.0</v>
      </c>
      <c r="D943" s="1" t="s">
        <v>318</v>
      </c>
      <c r="E943" s="1" t="s">
        <v>93</v>
      </c>
    </row>
    <row r="944">
      <c r="A944" s="1">
        <v>2.0230412E7</v>
      </c>
      <c r="B944" s="18" t="s">
        <v>317</v>
      </c>
      <c r="C944" s="1">
        <v>12.0</v>
      </c>
      <c r="D944" s="1" t="s">
        <v>318</v>
      </c>
      <c r="E944" s="1" t="s">
        <v>93</v>
      </c>
    </row>
    <row r="945">
      <c r="B945" s="19"/>
    </row>
    <row r="946">
      <c r="B946" s="19"/>
    </row>
    <row r="947">
      <c r="A947" s="1">
        <v>2.0230413E7</v>
      </c>
      <c r="B947" s="18" t="s">
        <v>315</v>
      </c>
      <c r="C947" s="1">
        <v>1.0</v>
      </c>
      <c r="D947" s="1" t="s">
        <v>316</v>
      </c>
      <c r="E947" s="1" t="s">
        <v>93</v>
      </c>
    </row>
    <row r="948">
      <c r="A948" s="1">
        <v>2.0230413E7</v>
      </c>
      <c r="B948" s="18" t="s">
        <v>315</v>
      </c>
      <c r="C948" s="1">
        <v>2.0</v>
      </c>
      <c r="D948" s="1" t="s">
        <v>316</v>
      </c>
      <c r="E948" s="1" t="s">
        <v>93</v>
      </c>
    </row>
    <row r="949">
      <c r="A949" s="1">
        <v>2.0230413E7</v>
      </c>
      <c r="B949" s="18" t="s">
        <v>315</v>
      </c>
      <c r="C949" s="1">
        <v>3.0</v>
      </c>
      <c r="D949" s="1" t="s">
        <v>316</v>
      </c>
      <c r="E949" s="1" t="s">
        <v>93</v>
      </c>
    </row>
    <row r="950">
      <c r="A950" s="1">
        <v>2.0230413E7</v>
      </c>
      <c r="B950" s="18" t="s">
        <v>315</v>
      </c>
      <c r="C950" s="1">
        <v>4.0</v>
      </c>
      <c r="D950" s="1" t="s">
        <v>316</v>
      </c>
      <c r="E950" s="1" t="s">
        <v>93</v>
      </c>
    </row>
    <row r="951">
      <c r="A951" s="1">
        <v>2.0230413E7</v>
      </c>
      <c r="B951" s="18" t="s">
        <v>315</v>
      </c>
      <c r="C951" s="1">
        <v>5.0</v>
      </c>
      <c r="D951" s="1" t="s">
        <v>316</v>
      </c>
      <c r="E951" s="1" t="s">
        <v>93</v>
      </c>
    </row>
    <row r="952">
      <c r="A952" s="1">
        <v>2.0230413E7</v>
      </c>
      <c r="B952" s="18" t="s">
        <v>315</v>
      </c>
      <c r="C952" s="1">
        <v>6.0</v>
      </c>
      <c r="D952" s="1" t="s">
        <v>316</v>
      </c>
      <c r="E952" s="1" t="s">
        <v>93</v>
      </c>
    </row>
    <row r="953">
      <c r="A953" s="1">
        <v>2.0230413E7</v>
      </c>
      <c r="B953" s="18" t="s">
        <v>315</v>
      </c>
      <c r="C953" s="1">
        <v>7.0</v>
      </c>
      <c r="D953" s="1" t="s">
        <v>316</v>
      </c>
      <c r="E953" s="1" t="s">
        <v>93</v>
      </c>
    </row>
    <row r="954">
      <c r="A954" s="1">
        <v>2.0230413E7</v>
      </c>
      <c r="B954" s="18" t="s">
        <v>315</v>
      </c>
      <c r="C954" s="1">
        <v>8.0</v>
      </c>
      <c r="D954" s="1" t="s">
        <v>316</v>
      </c>
      <c r="E954" s="1" t="s">
        <v>93</v>
      </c>
    </row>
    <row r="955">
      <c r="A955" s="1">
        <v>2.0230413E7</v>
      </c>
      <c r="B955" s="18" t="s">
        <v>315</v>
      </c>
      <c r="C955" s="1">
        <v>9.0</v>
      </c>
      <c r="D955" s="1" t="s">
        <v>316</v>
      </c>
      <c r="E955" s="1" t="s">
        <v>93</v>
      </c>
    </row>
    <row r="956">
      <c r="A956" s="1">
        <v>2.0230413E7</v>
      </c>
      <c r="B956" s="18" t="s">
        <v>315</v>
      </c>
      <c r="C956" s="1">
        <v>10.0</v>
      </c>
      <c r="D956" s="1" t="s">
        <v>316</v>
      </c>
      <c r="E956" s="1" t="s">
        <v>93</v>
      </c>
    </row>
    <row r="957">
      <c r="A957" s="1">
        <v>2.0230413E7</v>
      </c>
      <c r="B957" s="18" t="s">
        <v>315</v>
      </c>
      <c r="C957" s="1">
        <v>11.0</v>
      </c>
      <c r="D957" s="1" t="s">
        <v>316</v>
      </c>
      <c r="E957" s="1" t="s">
        <v>93</v>
      </c>
    </row>
    <row r="958">
      <c r="A958" s="1">
        <v>2.0230413E7</v>
      </c>
      <c r="B958" s="18" t="s">
        <v>315</v>
      </c>
      <c r="C958" s="1">
        <v>12.0</v>
      </c>
      <c r="D958" s="1" t="s">
        <v>316</v>
      </c>
      <c r="E958" s="1" t="s">
        <v>93</v>
      </c>
    </row>
    <row r="959">
      <c r="B959" s="19"/>
    </row>
    <row r="960">
      <c r="A960" s="1">
        <v>2.0230413E7</v>
      </c>
      <c r="B960" s="18" t="s">
        <v>317</v>
      </c>
      <c r="C960" s="1">
        <v>1.0</v>
      </c>
      <c r="D960" s="1" t="s">
        <v>318</v>
      </c>
      <c r="E960" s="1" t="s">
        <v>93</v>
      </c>
    </row>
    <row r="961">
      <c r="A961" s="1">
        <v>2.0230413E7</v>
      </c>
      <c r="B961" s="18" t="s">
        <v>317</v>
      </c>
      <c r="C961" s="1">
        <v>2.0</v>
      </c>
      <c r="D961" s="1" t="s">
        <v>318</v>
      </c>
      <c r="E961" s="1" t="s">
        <v>93</v>
      </c>
    </row>
    <row r="962">
      <c r="A962" s="1">
        <v>2.0230413E7</v>
      </c>
      <c r="B962" s="18" t="s">
        <v>317</v>
      </c>
      <c r="C962" s="1">
        <v>3.0</v>
      </c>
      <c r="D962" s="1" t="s">
        <v>318</v>
      </c>
      <c r="E962" s="1" t="s">
        <v>93</v>
      </c>
    </row>
    <row r="963">
      <c r="A963" s="1">
        <v>2.0230413E7</v>
      </c>
      <c r="B963" s="18" t="s">
        <v>317</v>
      </c>
      <c r="C963" s="1">
        <v>4.0</v>
      </c>
      <c r="D963" s="1" t="s">
        <v>318</v>
      </c>
      <c r="E963" s="1" t="s">
        <v>93</v>
      </c>
    </row>
    <row r="964">
      <c r="A964" s="1">
        <v>2.0230413E7</v>
      </c>
      <c r="B964" s="18" t="s">
        <v>317</v>
      </c>
      <c r="C964" s="1">
        <v>5.0</v>
      </c>
      <c r="D964" s="1" t="s">
        <v>318</v>
      </c>
      <c r="E964" s="1" t="s">
        <v>93</v>
      </c>
    </row>
    <row r="965">
      <c r="A965" s="1">
        <v>2.0230413E7</v>
      </c>
      <c r="B965" s="18" t="s">
        <v>317</v>
      </c>
      <c r="C965" s="1">
        <v>6.0</v>
      </c>
      <c r="D965" s="1" t="s">
        <v>318</v>
      </c>
      <c r="E965" s="1" t="s">
        <v>93</v>
      </c>
    </row>
    <row r="966">
      <c r="A966" s="1">
        <v>2.0230413E7</v>
      </c>
      <c r="B966" s="18" t="s">
        <v>317</v>
      </c>
      <c r="C966" s="1">
        <v>7.0</v>
      </c>
      <c r="D966" s="1" t="s">
        <v>318</v>
      </c>
      <c r="E966" s="1" t="s">
        <v>93</v>
      </c>
    </row>
    <row r="967">
      <c r="A967" s="1">
        <v>2.0230413E7</v>
      </c>
      <c r="B967" s="18" t="s">
        <v>317</v>
      </c>
      <c r="C967" s="1">
        <v>8.0</v>
      </c>
      <c r="D967" s="1" t="s">
        <v>318</v>
      </c>
      <c r="E967" s="1" t="s">
        <v>93</v>
      </c>
    </row>
    <row r="968">
      <c r="A968" s="1">
        <v>2.0230413E7</v>
      </c>
      <c r="B968" s="18" t="s">
        <v>317</v>
      </c>
      <c r="C968" s="1">
        <v>9.0</v>
      </c>
      <c r="D968" s="1" t="s">
        <v>318</v>
      </c>
      <c r="E968" s="1" t="s">
        <v>93</v>
      </c>
    </row>
    <row r="969">
      <c r="A969" s="1">
        <v>2.0230413E7</v>
      </c>
      <c r="B969" s="18" t="s">
        <v>317</v>
      </c>
      <c r="C969" s="1">
        <v>10.0</v>
      </c>
      <c r="D969" s="1" t="s">
        <v>318</v>
      </c>
      <c r="E969" s="1" t="s">
        <v>93</v>
      </c>
    </row>
    <row r="970">
      <c r="A970" s="1">
        <v>2.0230413E7</v>
      </c>
      <c r="B970" s="18" t="s">
        <v>317</v>
      </c>
      <c r="C970" s="1">
        <v>11.0</v>
      </c>
      <c r="D970" s="1" t="s">
        <v>318</v>
      </c>
      <c r="E970" s="1" t="s">
        <v>93</v>
      </c>
    </row>
    <row r="971">
      <c r="A971" s="1">
        <v>2.0230413E7</v>
      </c>
      <c r="B971" s="18" t="s">
        <v>317</v>
      </c>
      <c r="C971" s="1">
        <v>12.0</v>
      </c>
      <c r="D971" s="1" t="s">
        <v>318</v>
      </c>
      <c r="E971" s="1" t="s">
        <v>93</v>
      </c>
    </row>
    <row r="972">
      <c r="B972" s="19"/>
    </row>
    <row r="973">
      <c r="B973" s="19"/>
    </row>
    <row r="974">
      <c r="A974" s="1">
        <v>2.0230414E7</v>
      </c>
      <c r="B974" s="18" t="s">
        <v>315</v>
      </c>
      <c r="C974" s="1">
        <v>1.0</v>
      </c>
      <c r="D974" s="1" t="s">
        <v>316</v>
      </c>
      <c r="E974" s="1" t="s">
        <v>93</v>
      </c>
    </row>
    <row r="975">
      <c r="A975" s="1">
        <v>2.0230414E7</v>
      </c>
      <c r="B975" s="18" t="s">
        <v>315</v>
      </c>
      <c r="C975" s="1">
        <v>2.0</v>
      </c>
      <c r="D975" s="1" t="s">
        <v>316</v>
      </c>
      <c r="E975" s="1" t="s">
        <v>93</v>
      </c>
    </row>
    <row r="976">
      <c r="A976" s="1">
        <v>2.0230414E7</v>
      </c>
      <c r="B976" s="18" t="s">
        <v>315</v>
      </c>
      <c r="C976" s="1">
        <v>3.0</v>
      </c>
      <c r="D976" s="1" t="s">
        <v>316</v>
      </c>
      <c r="E976" s="1" t="s">
        <v>93</v>
      </c>
    </row>
    <row r="977">
      <c r="A977" s="1">
        <v>2.0230414E7</v>
      </c>
      <c r="B977" s="18" t="s">
        <v>315</v>
      </c>
      <c r="C977" s="1">
        <v>4.0</v>
      </c>
      <c r="D977" s="1" t="s">
        <v>316</v>
      </c>
      <c r="E977" s="1" t="s">
        <v>93</v>
      </c>
    </row>
    <row r="978">
      <c r="A978" s="1">
        <v>2.0230414E7</v>
      </c>
      <c r="B978" s="18" t="s">
        <v>315</v>
      </c>
      <c r="C978" s="1">
        <v>5.0</v>
      </c>
      <c r="D978" s="1" t="s">
        <v>316</v>
      </c>
      <c r="E978" s="1" t="s">
        <v>93</v>
      </c>
    </row>
    <row r="979">
      <c r="A979" s="1">
        <v>2.0230414E7</v>
      </c>
      <c r="B979" s="18" t="s">
        <v>315</v>
      </c>
      <c r="C979" s="1">
        <v>6.0</v>
      </c>
      <c r="D979" s="1" t="s">
        <v>316</v>
      </c>
      <c r="E979" s="1" t="s">
        <v>93</v>
      </c>
    </row>
    <row r="980">
      <c r="A980" s="1">
        <v>2.0230414E7</v>
      </c>
      <c r="B980" s="18" t="s">
        <v>315</v>
      </c>
      <c r="C980" s="1">
        <v>7.0</v>
      </c>
      <c r="D980" s="1" t="s">
        <v>316</v>
      </c>
      <c r="E980" s="1" t="s">
        <v>93</v>
      </c>
    </row>
    <row r="981">
      <c r="A981" s="1">
        <v>2.0230414E7</v>
      </c>
      <c r="B981" s="18" t="s">
        <v>315</v>
      </c>
      <c r="C981" s="1">
        <v>8.0</v>
      </c>
      <c r="D981" s="1" t="s">
        <v>316</v>
      </c>
      <c r="E981" s="1" t="s">
        <v>93</v>
      </c>
    </row>
    <row r="982">
      <c r="A982" s="1">
        <v>2.0230414E7</v>
      </c>
      <c r="B982" s="18" t="s">
        <v>315</v>
      </c>
      <c r="C982" s="1">
        <v>9.0</v>
      </c>
      <c r="D982" s="1" t="s">
        <v>316</v>
      </c>
      <c r="E982" s="1" t="s">
        <v>93</v>
      </c>
    </row>
    <row r="983">
      <c r="A983" s="1">
        <v>2.0230414E7</v>
      </c>
      <c r="B983" s="18" t="s">
        <v>315</v>
      </c>
      <c r="C983" s="1">
        <v>10.0</v>
      </c>
      <c r="D983" s="1" t="s">
        <v>316</v>
      </c>
      <c r="E983" s="1" t="s">
        <v>93</v>
      </c>
    </row>
    <row r="984">
      <c r="A984" s="1">
        <v>2.0230414E7</v>
      </c>
      <c r="B984" s="18" t="s">
        <v>315</v>
      </c>
      <c r="C984" s="1">
        <v>11.0</v>
      </c>
      <c r="D984" s="1" t="s">
        <v>316</v>
      </c>
      <c r="E984" s="1" t="s">
        <v>93</v>
      </c>
    </row>
    <row r="985">
      <c r="A985" s="1">
        <v>2.0230414E7</v>
      </c>
      <c r="B985" s="18" t="s">
        <v>315</v>
      </c>
      <c r="C985" s="1">
        <v>12.0</v>
      </c>
      <c r="D985" s="1" t="s">
        <v>316</v>
      </c>
      <c r="E985" s="1" t="s">
        <v>93</v>
      </c>
    </row>
    <row r="986">
      <c r="B986" s="19"/>
    </row>
    <row r="987">
      <c r="A987" s="1">
        <v>2.0230414E7</v>
      </c>
      <c r="B987" s="18" t="s">
        <v>317</v>
      </c>
      <c r="C987" s="1">
        <v>1.0</v>
      </c>
      <c r="D987" s="1" t="s">
        <v>318</v>
      </c>
      <c r="E987" s="1" t="s">
        <v>93</v>
      </c>
    </row>
    <row r="988">
      <c r="A988" s="1">
        <v>2.0230414E7</v>
      </c>
      <c r="B988" s="18" t="s">
        <v>317</v>
      </c>
      <c r="C988" s="1">
        <v>2.0</v>
      </c>
      <c r="D988" s="1" t="s">
        <v>318</v>
      </c>
      <c r="E988" s="1" t="s">
        <v>93</v>
      </c>
    </row>
    <row r="989">
      <c r="A989" s="1">
        <v>2.0230414E7</v>
      </c>
      <c r="B989" s="18" t="s">
        <v>317</v>
      </c>
      <c r="C989" s="1">
        <v>3.0</v>
      </c>
      <c r="D989" s="1" t="s">
        <v>318</v>
      </c>
      <c r="E989" s="1" t="s">
        <v>93</v>
      </c>
    </row>
    <row r="990">
      <c r="A990" s="1">
        <v>2.0230414E7</v>
      </c>
      <c r="B990" s="18" t="s">
        <v>317</v>
      </c>
      <c r="C990" s="1">
        <v>4.0</v>
      </c>
      <c r="D990" s="1" t="s">
        <v>318</v>
      </c>
      <c r="E990" s="1" t="s">
        <v>93</v>
      </c>
    </row>
    <row r="991">
      <c r="A991" s="1">
        <v>2.0230414E7</v>
      </c>
      <c r="B991" s="18" t="s">
        <v>317</v>
      </c>
      <c r="C991" s="1">
        <v>5.0</v>
      </c>
      <c r="D991" s="1" t="s">
        <v>318</v>
      </c>
      <c r="E991" s="1" t="s">
        <v>93</v>
      </c>
    </row>
    <row r="992">
      <c r="A992" s="1">
        <v>2.0230414E7</v>
      </c>
      <c r="B992" s="18" t="s">
        <v>317</v>
      </c>
      <c r="C992" s="1">
        <v>6.0</v>
      </c>
      <c r="D992" s="1" t="s">
        <v>318</v>
      </c>
      <c r="E992" s="1" t="s">
        <v>93</v>
      </c>
    </row>
    <row r="993">
      <c r="A993" s="1">
        <v>2.0230414E7</v>
      </c>
      <c r="B993" s="18" t="s">
        <v>317</v>
      </c>
      <c r="C993" s="1">
        <v>7.0</v>
      </c>
      <c r="D993" s="1" t="s">
        <v>318</v>
      </c>
      <c r="E993" s="1" t="s">
        <v>93</v>
      </c>
    </row>
    <row r="994">
      <c r="A994" s="1">
        <v>2.0230414E7</v>
      </c>
      <c r="B994" s="18" t="s">
        <v>317</v>
      </c>
      <c r="C994" s="1">
        <v>8.0</v>
      </c>
      <c r="D994" s="1" t="s">
        <v>318</v>
      </c>
      <c r="E994" s="1" t="s">
        <v>93</v>
      </c>
    </row>
    <row r="995">
      <c r="A995" s="1">
        <v>2.0230414E7</v>
      </c>
      <c r="B995" s="18" t="s">
        <v>317</v>
      </c>
      <c r="C995" s="1">
        <v>9.0</v>
      </c>
      <c r="D995" s="1" t="s">
        <v>318</v>
      </c>
      <c r="E995" s="1" t="s">
        <v>93</v>
      </c>
    </row>
    <row r="996">
      <c r="A996" s="1">
        <v>2.0230414E7</v>
      </c>
      <c r="B996" s="18" t="s">
        <v>317</v>
      </c>
      <c r="C996" s="1">
        <v>10.0</v>
      </c>
      <c r="D996" s="1" t="s">
        <v>318</v>
      </c>
      <c r="E996" s="1" t="s">
        <v>93</v>
      </c>
    </row>
    <row r="997">
      <c r="A997" s="1">
        <v>2.0230414E7</v>
      </c>
      <c r="B997" s="18" t="s">
        <v>317</v>
      </c>
      <c r="C997" s="1">
        <v>11.0</v>
      </c>
      <c r="D997" s="1" t="s">
        <v>318</v>
      </c>
      <c r="E997" s="1" t="s">
        <v>93</v>
      </c>
    </row>
    <row r="998">
      <c r="A998" s="1">
        <v>2.0230414E7</v>
      </c>
      <c r="B998" s="18" t="s">
        <v>317</v>
      </c>
      <c r="C998" s="1">
        <v>12.0</v>
      </c>
      <c r="D998" s="1" t="s">
        <v>318</v>
      </c>
      <c r="E998" s="1" t="s">
        <v>93</v>
      </c>
    </row>
    <row r="999">
      <c r="B999" s="19"/>
    </row>
    <row r="1000">
      <c r="A1000" s="20">
        <v>2.0230415E7</v>
      </c>
      <c r="B1000" s="21" t="s">
        <v>315</v>
      </c>
      <c r="C1000" s="22">
        <v>1.0</v>
      </c>
      <c r="D1000" s="23" t="s">
        <v>316</v>
      </c>
      <c r="E1000" s="1" t="s">
        <v>93</v>
      </c>
    </row>
    <row r="1001">
      <c r="A1001" s="20">
        <v>2.0230415E7</v>
      </c>
      <c r="B1001" s="21" t="s">
        <v>315</v>
      </c>
      <c r="C1001" s="22">
        <v>2.0</v>
      </c>
      <c r="D1001" s="23" t="s">
        <v>316</v>
      </c>
      <c r="E1001" s="1" t="s">
        <v>93</v>
      </c>
    </row>
    <row r="1002">
      <c r="A1002" s="20">
        <v>2.0230415E7</v>
      </c>
      <c r="B1002" s="21" t="s">
        <v>315</v>
      </c>
      <c r="C1002" s="22">
        <v>3.0</v>
      </c>
      <c r="D1002" s="23" t="s">
        <v>316</v>
      </c>
      <c r="E1002" s="1" t="s">
        <v>93</v>
      </c>
    </row>
    <row r="1003">
      <c r="A1003" s="20">
        <v>2.0230415E7</v>
      </c>
      <c r="B1003" s="21" t="s">
        <v>315</v>
      </c>
      <c r="C1003" s="22">
        <v>4.0</v>
      </c>
      <c r="D1003" s="23" t="s">
        <v>316</v>
      </c>
      <c r="E1003" s="1" t="s">
        <v>93</v>
      </c>
    </row>
    <row r="1004">
      <c r="A1004" s="20">
        <v>2.0230415E7</v>
      </c>
      <c r="B1004" s="21" t="s">
        <v>315</v>
      </c>
      <c r="C1004" s="22">
        <v>5.0</v>
      </c>
      <c r="D1004" s="23" t="s">
        <v>316</v>
      </c>
      <c r="E1004" s="1" t="s">
        <v>93</v>
      </c>
    </row>
    <row r="1005">
      <c r="A1005" s="20">
        <v>2.0230415E7</v>
      </c>
      <c r="B1005" s="21" t="s">
        <v>315</v>
      </c>
      <c r="C1005" s="22">
        <v>6.0</v>
      </c>
      <c r="D1005" s="23" t="s">
        <v>316</v>
      </c>
      <c r="E1005" s="1" t="s">
        <v>93</v>
      </c>
    </row>
    <row r="1006">
      <c r="A1006" s="20">
        <v>2.0230415E7</v>
      </c>
      <c r="B1006" s="21" t="s">
        <v>315</v>
      </c>
      <c r="C1006" s="22">
        <v>7.0</v>
      </c>
      <c r="D1006" s="23" t="s">
        <v>316</v>
      </c>
      <c r="E1006" s="1" t="s">
        <v>93</v>
      </c>
    </row>
    <row r="1007">
      <c r="A1007" s="20">
        <v>2.0230415E7</v>
      </c>
      <c r="B1007" s="21" t="s">
        <v>315</v>
      </c>
      <c r="C1007" s="22">
        <v>8.0</v>
      </c>
      <c r="D1007" s="23" t="s">
        <v>316</v>
      </c>
      <c r="E1007" s="1" t="s">
        <v>93</v>
      </c>
    </row>
    <row r="1008">
      <c r="A1008" s="20">
        <v>2.0230415E7</v>
      </c>
      <c r="B1008" s="21" t="s">
        <v>315</v>
      </c>
      <c r="C1008" s="22">
        <v>9.0</v>
      </c>
      <c r="D1008" s="23" t="s">
        <v>316</v>
      </c>
      <c r="E1008" s="1" t="s">
        <v>93</v>
      </c>
    </row>
    <row r="1009">
      <c r="A1009" s="20">
        <v>2.0230415E7</v>
      </c>
      <c r="B1009" s="21" t="s">
        <v>315</v>
      </c>
      <c r="C1009" s="22">
        <v>10.0</v>
      </c>
      <c r="D1009" s="23" t="s">
        <v>316</v>
      </c>
      <c r="E1009" s="1" t="s">
        <v>93</v>
      </c>
    </row>
    <row r="1010">
      <c r="A1010" s="20">
        <v>2.0230415E7</v>
      </c>
      <c r="B1010" s="21" t="s">
        <v>315</v>
      </c>
      <c r="C1010" s="22">
        <v>11.0</v>
      </c>
      <c r="D1010" s="23" t="s">
        <v>316</v>
      </c>
      <c r="E1010" s="1" t="s">
        <v>93</v>
      </c>
    </row>
    <row r="1011">
      <c r="A1011" s="20">
        <v>2.0230415E7</v>
      </c>
      <c r="B1011" s="21" t="s">
        <v>315</v>
      </c>
      <c r="C1011" s="22">
        <v>12.0</v>
      </c>
      <c r="D1011" s="23" t="s">
        <v>316</v>
      </c>
      <c r="E1011" s="1" t="s">
        <v>93</v>
      </c>
    </row>
    <row r="1012">
      <c r="B1012" s="19"/>
    </row>
    <row r="1013">
      <c r="A1013" s="1">
        <v>2.0230415E7</v>
      </c>
      <c r="B1013" s="18" t="s">
        <v>317</v>
      </c>
      <c r="C1013" s="1">
        <v>1.0</v>
      </c>
      <c r="D1013" s="1" t="s">
        <v>318</v>
      </c>
      <c r="E1013" s="1" t="s">
        <v>93</v>
      </c>
    </row>
    <row r="1014">
      <c r="A1014" s="1">
        <v>2.0230415E7</v>
      </c>
      <c r="B1014" s="18" t="s">
        <v>317</v>
      </c>
      <c r="C1014" s="1">
        <v>2.0</v>
      </c>
      <c r="D1014" s="1" t="s">
        <v>318</v>
      </c>
      <c r="E1014" s="1" t="s">
        <v>93</v>
      </c>
    </row>
    <row r="1015">
      <c r="A1015" s="1">
        <v>2.0230415E7</v>
      </c>
      <c r="B1015" s="18" t="s">
        <v>317</v>
      </c>
      <c r="C1015" s="1">
        <v>3.0</v>
      </c>
      <c r="D1015" s="1" t="s">
        <v>318</v>
      </c>
      <c r="E1015" s="1" t="s">
        <v>93</v>
      </c>
    </row>
    <row r="1016">
      <c r="A1016" s="1">
        <v>2.0230415E7</v>
      </c>
      <c r="B1016" s="18" t="s">
        <v>317</v>
      </c>
      <c r="C1016" s="1">
        <v>4.0</v>
      </c>
      <c r="D1016" s="1" t="s">
        <v>318</v>
      </c>
      <c r="E1016" s="1" t="s">
        <v>93</v>
      </c>
    </row>
    <row r="1017">
      <c r="A1017" s="1">
        <v>2.0230415E7</v>
      </c>
      <c r="B1017" s="18" t="s">
        <v>317</v>
      </c>
      <c r="C1017" s="1">
        <v>5.0</v>
      </c>
      <c r="D1017" s="1" t="s">
        <v>318</v>
      </c>
      <c r="E1017" s="1" t="s">
        <v>93</v>
      </c>
    </row>
    <row r="1018">
      <c r="A1018" s="1">
        <v>2.0230415E7</v>
      </c>
      <c r="B1018" s="18" t="s">
        <v>317</v>
      </c>
      <c r="C1018" s="1">
        <v>6.0</v>
      </c>
      <c r="D1018" s="1" t="s">
        <v>318</v>
      </c>
      <c r="E1018" s="1" t="s">
        <v>93</v>
      </c>
    </row>
    <row r="1019">
      <c r="A1019" s="1">
        <v>2.0230415E7</v>
      </c>
      <c r="B1019" s="18" t="s">
        <v>317</v>
      </c>
      <c r="C1019" s="1">
        <v>7.0</v>
      </c>
      <c r="D1019" s="1" t="s">
        <v>318</v>
      </c>
      <c r="E1019" s="1" t="s">
        <v>93</v>
      </c>
    </row>
    <row r="1020">
      <c r="A1020" s="1">
        <v>2.0230415E7</v>
      </c>
      <c r="B1020" s="18" t="s">
        <v>317</v>
      </c>
      <c r="C1020" s="1">
        <v>8.0</v>
      </c>
      <c r="D1020" s="1" t="s">
        <v>318</v>
      </c>
      <c r="E1020" s="1" t="s">
        <v>93</v>
      </c>
    </row>
    <row r="1021">
      <c r="A1021" s="1">
        <v>2.0230415E7</v>
      </c>
      <c r="B1021" s="18" t="s">
        <v>317</v>
      </c>
      <c r="C1021" s="1">
        <v>9.0</v>
      </c>
      <c r="D1021" s="1" t="s">
        <v>318</v>
      </c>
      <c r="E1021" s="1" t="s">
        <v>93</v>
      </c>
    </row>
    <row r="1022">
      <c r="A1022" s="1">
        <v>2.0230415E7</v>
      </c>
      <c r="B1022" s="18" t="s">
        <v>317</v>
      </c>
      <c r="C1022" s="1">
        <v>10.0</v>
      </c>
      <c r="D1022" s="1" t="s">
        <v>318</v>
      </c>
      <c r="E1022" s="1" t="s">
        <v>93</v>
      </c>
    </row>
    <row r="1023">
      <c r="A1023" s="1">
        <v>2.0230415E7</v>
      </c>
      <c r="B1023" s="18" t="s">
        <v>317</v>
      </c>
      <c r="C1023" s="1">
        <v>11.0</v>
      </c>
      <c r="D1023" s="1" t="s">
        <v>318</v>
      </c>
      <c r="E1023" s="1" t="s">
        <v>93</v>
      </c>
    </row>
    <row r="1024">
      <c r="A1024" s="1">
        <v>2.0230415E7</v>
      </c>
      <c r="B1024" s="18" t="s">
        <v>317</v>
      </c>
      <c r="C1024" s="1">
        <v>12.0</v>
      </c>
      <c r="D1024" s="1" t="s">
        <v>318</v>
      </c>
      <c r="E1024" s="1" t="s">
        <v>93</v>
      </c>
    </row>
    <row r="1025">
      <c r="B1025" s="19"/>
      <c r="C1025" s="1"/>
    </row>
    <row r="1026">
      <c r="A1026" s="20">
        <v>2.0230416E7</v>
      </c>
      <c r="B1026" s="21" t="s">
        <v>315</v>
      </c>
      <c r="C1026" s="22">
        <v>1.0</v>
      </c>
      <c r="D1026" s="23" t="s">
        <v>316</v>
      </c>
    </row>
    <row r="1027">
      <c r="A1027" s="20">
        <v>2.0230416E7</v>
      </c>
      <c r="B1027" s="21" t="s">
        <v>315</v>
      </c>
      <c r="C1027" s="22">
        <v>2.0</v>
      </c>
      <c r="D1027" s="23" t="s">
        <v>316</v>
      </c>
    </row>
    <row r="1028">
      <c r="A1028" s="20">
        <v>2.0230416E7</v>
      </c>
      <c r="B1028" s="21" t="s">
        <v>315</v>
      </c>
      <c r="C1028" s="22">
        <v>3.0</v>
      </c>
      <c r="D1028" s="23" t="s">
        <v>316</v>
      </c>
    </row>
    <row r="1029">
      <c r="A1029" s="20">
        <v>2.0230416E7</v>
      </c>
      <c r="B1029" s="21" t="s">
        <v>315</v>
      </c>
      <c r="C1029" s="22">
        <v>4.0</v>
      </c>
      <c r="D1029" s="23" t="s">
        <v>316</v>
      </c>
    </row>
    <row r="1030">
      <c r="A1030" s="20">
        <v>2.0230416E7</v>
      </c>
      <c r="B1030" s="21" t="s">
        <v>315</v>
      </c>
      <c r="C1030" s="22">
        <v>5.0</v>
      </c>
      <c r="D1030" s="23" t="s">
        <v>316</v>
      </c>
    </row>
    <row r="1031">
      <c r="A1031" s="20">
        <v>2.0230416E7</v>
      </c>
      <c r="B1031" s="21" t="s">
        <v>315</v>
      </c>
      <c r="C1031" s="22">
        <v>6.0</v>
      </c>
      <c r="D1031" s="23" t="s">
        <v>316</v>
      </c>
    </row>
    <row r="1032">
      <c r="A1032" s="20">
        <v>2.0230416E7</v>
      </c>
      <c r="B1032" s="21" t="s">
        <v>315</v>
      </c>
      <c r="C1032" s="22">
        <v>7.0</v>
      </c>
      <c r="D1032" s="23" t="s">
        <v>316</v>
      </c>
    </row>
    <row r="1033">
      <c r="A1033" s="20">
        <v>2.0230416E7</v>
      </c>
      <c r="B1033" s="21" t="s">
        <v>315</v>
      </c>
      <c r="C1033" s="22">
        <v>8.0</v>
      </c>
      <c r="D1033" s="23" t="s">
        <v>316</v>
      </c>
    </row>
    <row r="1034">
      <c r="A1034" s="20">
        <v>2.0230416E7</v>
      </c>
      <c r="B1034" s="21" t="s">
        <v>315</v>
      </c>
      <c r="C1034" s="22">
        <v>9.0</v>
      </c>
      <c r="D1034" s="23" t="s">
        <v>316</v>
      </c>
    </row>
    <row r="1035">
      <c r="A1035" s="20">
        <v>2.0230416E7</v>
      </c>
      <c r="B1035" s="21" t="s">
        <v>315</v>
      </c>
      <c r="C1035" s="22">
        <v>10.0</v>
      </c>
      <c r="D1035" s="23" t="s">
        <v>316</v>
      </c>
    </row>
    <row r="1036">
      <c r="A1036" s="20">
        <v>2.0230416E7</v>
      </c>
      <c r="B1036" s="21" t="s">
        <v>315</v>
      </c>
      <c r="C1036" s="22">
        <v>11.0</v>
      </c>
      <c r="D1036" s="23" t="s">
        <v>316</v>
      </c>
    </row>
    <row r="1037">
      <c r="A1037" s="20">
        <v>2.0230416E7</v>
      </c>
      <c r="B1037" s="21" t="s">
        <v>315</v>
      </c>
      <c r="C1037" s="22">
        <v>12.0</v>
      </c>
      <c r="D1037" s="23" t="s">
        <v>316</v>
      </c>
    </row>
    <row r="1038">
      <c r="B1038" s="19"/>
    </row>
    <row r="1039">
      <c r="A1039" s="1">
        <v>2.0230416E7</v>
      </c>
      <c r="B1039" s="18" t="s">
        <v>317</v>
      </c>
      <c r="C1039" s="1">
        <v>1.0</v>
      </c>
      <c r="D1039" s="1" t="s">
        <v>318</v>
      </c>
      <c r="E1039" s="1" t="s">
        <v>93</v>
      </c>
    </row>
    <row r="1040">
      <c r="A1040" s="1">
        <v>2.0230416E7</v>
      </c>
      <c r="B1040" s="18" t="s">
        <v>317</v>
      </c>
      <c r="C1040" s="1">
        <v>2.0</v>
      </c>
      <c r="D1040" s="1" t="s">
        <v>318</v>
      </c>
      <c r="E1040" s="1" t="s">
        <v>93</v>
      </c>
    </row>
    <row r="1041">
      <c r="A1041" s="1">
        <v>2.0230416E7</v>
      </c>
      <c r="B1041" s="18" t="s">
        <v>317</v>
      </c>
      <c r="C1041" s="1">
        <v>3.0</v>
      </c>
      <c r="D1041" s="1" t="s">
        <v>318</v>
      </c>
      <c r="E1041" s="1" t="s">
        <v>93</v>
      </c>
    </row>
    <row r="1042">
      <c r="A1042" s="1">
        <v>2.0230416E7</v>
      </c>
      <c r="B1042" s="18" t="s">
        <v>317</v>
      </c>
      <c r="C1042" s="1">
        <v>4.0</v>
      </c>
      <c r="D1042" s="1" t="s">
        <v>318</v>
      </c>
      <c r="E1042" s="1" t="s">
        <v>93</v>
      </c>
    </row>
    <row r="1043">
      <c r="A1043" s="1">
        <v>2.0230416E7</v>
      </c>
      <c r="B1043" s="18" t="s">
        <v>317</v>
      </c>
      <c r="C1043" s="1">
        <v>5.0</v>
      </c>
      <c r="D1043" s="1" t="s">
        <v>318</v>
      </c>
      <c r="E1043" s="1" t="s">
        <v>93</v>
      </c>
    </row>
    <row r="1044">
      <c r="A1044" s="1">
        <v>2.0230416E7</v>
      </c>
      <c r="B1044" s="18" t="s">
        <v>317</v>
      </c>
      <c r="C1044" s="1">
        <v>6.0</v>
      </c>
      <c r="D1044" s="1" t="s">
        <v>318</v>
      </c>
      <c r="E1044" s="1" t="s">
        <v>93</v>
      </c>
    </row>
    <row r="1045">
      <c r="A1045" s="1">
        <v>2.0230416E7</v>
      </c>
      <c r="B1045" s="18" t="s">
        <v>317</v>
      </c>
      <c r="C1045" s="1">
        <v>7.0</v>
      </c>
      <c r="D1045" s="1" t="s">
        <v>318</v>
      </c>
      <c r="E1045" s="1" t="s">
        <v>93</v>
      </c>
    </row>
    <row r="1046">
      <c r="A1046" s="1">
        <v>2.0230416E7</v>
      </c>
      <c r="B1046" s="18" t="s">
        <v>317</v>
      </c>
      <c r="C1046" s="1">
        <v>8.0</v>
      </c>
      <c r="D1046" s="1" t="s">
        <v>318</v>
      </c>
      <c r="E1046" s="1" t="s">
        <v>93</v>
      </c>
    </row>
    <row r="1047">
      <c r="A1047" s="1">
        <v>2.0230416E7</v>
      </c>
      <c r="B1047" s="18" t="s">
        <v>317</v>
      </c>
      <c r="C1047" s="1">
        <v>9.0</v>
      </c>
      <c r="D1047" s="1" t="s">
        <v>318</v>
      </c>
      <c r="E1047" s="1" t="s">
        <v>93</v>
      </c>
    </row>
    <row r="1048">
      <c r="A1048" s="1">
        <v>2.0230416E7</v>
      </c>
      <c r="B1048" s="18" t="s">
        <v>317</v>
      </c>
      <c r="C1048" s="1">
        <v>10.0</v>
      </c>
      <c r="D1048" s="1" t="s">
        <v>318</v>
      </c>
      <c r="E1048" s="1" t="s">
        <v>93</v>
      </c>
    </row>
    <row r="1049">
      <c r="A1049" s="1">
        <v>2.0230416E7</v>
      </c>
      <c r="B1049" s="18" t="s">
        <v>317</v>
      </c>
      <c r="C1049" s="1">
        <v>11.0</v>
      </c>
      <c r="D1049" s="1" t="s">
        <v>318</v>
      </c>
      <c r="E1049" s="1" t="s">
        <v>93</v>
      </c>
    </row>
    <row r="1050">
      <c r="A1050" s="1">
        <v>2.0230416E7</v>
      </c>
      <c r="B1050" s="18" t="s">
        <v>317</v>
      </c>
      <c r="C1050" s="1">
        <v>12.0</v>
      </c>
      <c r="D1050" s="1" t="s">
        <v>318</v>
      </c>
      <c r="E1050" s="1" t="s">
        <v>93</v>
      </c>
    </row>
    <row r="1051">
      <c r="B1051" s="19"/>
    </row>
    <row r="1052">
      <c r="A1052" s="20">
        <v>2.0230417E7</v>
      </c>
      <c r="B1052" s="21" t="s">
        <v>315</v>
      </c>
      <c r="C1052" s="22">
        <v>1.0</v>
      </c>
      <c r="D1052" s="23" t="s">
        <v>316</v>
      </c>
    </row>
    <row r="1053">
      <c r="A1053" s="20">
        <v>2.0230417E7</v>
      </c>
      <c r="B1053" s="21" t="s">
        <v>315</v>
      </c>
      <c r="C1053" s="22">
        <v>2.0</v>
      </c>
      <c r="D1053" s="23" t="s">
        <v>316</v>
      </c>
    </row>
    <row r="1054">
      <c r="A1054" s="20">
        <v>2.0230417E7</v>
      </c>
      <c r="B1054" s="21" t="s">
        <v>315</v>
      </c>
      <c r="C1054" s="22">
        <v>3.0</v>
      </c>
      <c r="D1054" s="23" t="s">
        <v>316</v>
      </c>
    </row>
    <row r="1055">
      <c r="A1055" s="20">
        <v>2.0230417E7</v>
      </c>
      <c r="B1055" s="21" t="s">
        <v>315</v>
      </c>
      <c r="C1055" s="22">
        <v>4.0</v>
      </c>
      <c r="D1055" s="23" t="s">
        <v>316</v>
      </c>
    </row>
    <row r="1056">
      <c r="A1056" s="20">
        <v>2.0230417E7</v>
      </c>
      <c r="B1056" s="21" t="s">
        <v>315</v>
      </c>
      <c r="C1056" s="22">
        <v>5.0</v>
      </c>
      <c r="D1056" s="23" t="s">
        <v>316</v>
      </c>
    </row>
    <row r="1057">
      <c r="A1057" s="20">
        <v>2.0230417E7</v>
      </c>
      <c r="B1057" s="21" t="s">
        <v>315</v>
      </c>
      <c r="C1057" s="22">
        <v>6.0</v>
      </c>
      <c r="D1057" s="23" t="s">
        <v>316</v>
      </c>
    </row>
    <row r="1058">
      <c r="A1058" s="20">
        <v>2.0230417E7</v>
      </c>
      <c r="B1058" s="21" t="s">
        <v>315</v>
      </c>
      <c r="C1058" s="22">
        <v>7.0</v>
      </c>
      <c r="D1058" s="23" t="s">
        <v>316</v>
      </c>
    </row>
    <row r="1059">
      <c r="A1059" s="20">
        <v>2.0230417E7</v>
      </c>
      <c r="B1059" s="21" t="s">
        <v>315</v>
      </c>
      <c r="C1059" s="22">
        <v>8.0</v>
      </c>
      <c r="D1059" s="23" t="s">
        <v>316</v>
      </c>
    </row>
    <row r="1060">
      <c r="A1060" s="20">
        <v>2.0230417E7</v>
      </c>
      <c r="B1060" s="21" t="s">
        <v>315</v>
      </c>
      <c r="C1060" s="22">
        <v>9.0</v>
      </c>
      <c r="D1060" s="23" t="s">
        <v>316</v>
      </c>
    </row>
    <row r="1061">
      <c r="A1061" s="20">
        <v>2.0230417E7</v>
      </c>
      <c r="B1061" s="21" t="s">
        <v>315</v>
      </c>
      <c r="C1061" s="22">
        <v>10.0</v>
      </c>
      <c r="D1061" s="23" t="s">
        <v>316</v>
      </c>
    </row>
    <row r="1062">
      <c r="A1062" s="20">
        <v>2.0230417E7</v>
      </c>
      <c r="B1062" s="21" t="s">
        <v>315</v>
      </c>
      <c r="C1062" s="22">
        <v>11.0</v>
      </c>
      <c r="D1062" s="23" t="s">
        <v>316</v>
      </c>
    </row>
    <row r="1063">
      <c r="A1063" s="20">
        <v>2.0230417E7</v>
      </c>
      <c r="B1063" s="21" t="s">
        <v>315</v>
      </c>
      <c r="C1063" s="22">
        <v>12.0</v>
      </c>
      <c r="D1063" s="23" t="s">
        <v>316</v>
      </c>
    </row>
    <row r="1064">
      <c r="B1064" s="19"/>
    </row>
    <row r="1065">
      <c r="A1065" s="1">
        <v>2.0230417E7</v>
      </c>
      <c r="B1065" s="18" t="s">
        <v>317</v>
      </c>
      <c r="C1065" s="1">
        <v>1.0</v>
      </c>
      <c r="D1065" s="1" t="s">
        <v>318</v>
      </c>
      <c r="E1065" s="1" t="s">
        <v>93</v>
      </c>
    </row>
    <row r="1066">
      <c r="A1066" s="1">
        <v>2.0230417E7</v>
      </c>
      <c r="B1066" s="18" t="s">
        <v>317</v>
      </c>
      <c r="C1066" s="1">
        <v>2.0</v>
      </c>
      <c r="D1066" s="1" t="s">
        <v>318</v>
      </c>
      <c r="E1066" s="1" t="s">
        <v>93</v>
      </c>
    </row>
    <row r="1067">
      <c r="A1067" s="1">
        <v>2.0230417E7</v>
      </c>
      <c r="B1067" s="18" t="s">
        <v>317</v>
      </c>
      <c r="C1067" s="1">
        <v>3.0</v>
      </c>
      <c r="D1067" s="1" t="s">
        <v>318</v>
      </c>
      <c r="E1067" s="1" t="s">
        <v>93</v>
      </c>
    </row>
    <row r="1068">
      <c r="A1068" s="1">
        <v>2.0230417E7</v>
      </c>
      <c r="B1068" s="18" t="s">
        <v>317</v>
      </c>
      <c r="C1068" s="1">
        <v>4.0</v>
      </c>
      <c r="D1068" s="1" t="s">
        <v>318</v>
      </c>
      <c r="E1068" s="1" t="s">
        <v>93</v>
      </c>
    </row>
    <row r="1069">
      <c r="A1069" s="1">
        <v>2.0230417E7</v>
      </c>
      <c r="B1069" s="18" t="s">
        <v>317</v>
      </c>
      <c r="C1069" s="1">
        <v>5.0</v>
      </c>
      <c r="D1069" s="1" t="s">
        <v>318</v>
      </c>
      <c r="E1069" s="1" t="s">
        <v>93</v>
      </c>
    </row>
    <row r="1070">
      <c r="A1070" s="1">
        <v>2.0230417E7</v>
      </c>
      <c r="B1070" s="18" t="s">
        <v>317</v>
      </c>
      <c r="C1070" s="1">
        <v>6.0</v>
      </c>
      <c r="D1070" s="1" t="s">
        <v>318</v>
      </c>
      <c r="E1070" s="1" t="s">
        <v>93</v>
      </c>
    </row>
    <row r="1071">
      <c r="A1071" s="1">
        <v>2.0230417E7</v>
      </c>
      <c r="B1071" s="18" t="s">
        <v>317</v>
      </c>
      <c r="C1071" s="1">
        <v>7.0</v>
      </c>
      <c r="D1071" s="1" t="s">
        <v>318</v>
      </c>
      <c r="E1071" s="1" t="s">
        <v>93</v>
      </c>
    </row>
    <row r="1072">
      <c r="A1072" s="1">
        <v>2.0230417E7</v>
      </c>
      <c r="B1072" s="18" t="s">
        <v>317</v>
      </c>
      <c r="C1072" s="1">
        <v>8.0</v>
      </c>
      <c r="D1072" s="1" t="s">
        <v>318</v>
      </c>
      <c r="E1072" s="1" t="s">
        <v>93</v>
      </c>
    </row>
    <row r="1073">
      <c r="A1073" s="1">
        <v>2.0230417E7</v>
      </c>
      <c r="B1073" s="18" t="s">
        <v>317</v>
      </c>
      <c r="C1073" s="1">
        <v>9.0</v>
      </c>
      <c r="D1073" s="1" t="s">
        <v>318</v>
      </c>
      <c r="E1073" s="1" t="s">
        <v>93</v>
      </c>
    </row>
    <row r="1074">
      <c r="A1074" s="1">
        <v>2.0230417E7</v>
      </c>
      <c r="B1074" s="18" t="s">
        <v>317</v>
      </c>
      <c r="C1074" s="1">
        <v>10.0</v>
      </c>
      <c r="D1074" s="1" t="s">
        <v>318</v>
      </c>
      <c r="E1074" s="1" t="s">
        <v>93</v>
      </c>
    </row>
    <row r="1075">
      <c r="A1075" s="1">
        <v>2.0230417E7</v>
      </c>
      <c r="B1075" s="18" t="s">
        <v>317</v>
      </c>
      <c r="C1075" s="1">
        <v>11.0</v>
      </c>
      <c r="D1075" s="1" t="s">
        <v>318</v>
      </c>
      <c r="E1075" s="1" t="s">
        <v>93</v>
      </c>
    </row>
    <row r="1076">
      <c r="A1076" s="1">
        <v>2.0230417E7</v>
      </c>
      <c r="B1076" s="18" t="s">
        <v>317</v>
      </c>
      <c r="C1076" s="1">
        <v>12.0</v>
      </c>
      <c r="D1076" s="1" t="s">
        <v>318</v>
      </c>
      <c r="E1076" s="1" t="s">
        <v>93</v>
      </c>
    </row>
    <row r="1077">
      <c r="B1077" s="19"/>
      <c r="C1077" s="1"/>
    </row>
    <row r="1078">
      <c r="A1078" s="20">
        <v>2.0230418E7</v>
      </c>
      <c r="B1078" s="21" t="s">
        <v>315</v>
      </c>
      <c r="C1078" s="22">
        <v>1.0</v>
      </c>
      <c r="D1078" s="23" t="s">
        <v>316</v>
      </c>
    </row>
    <row r="1079">
      <c r="A1079" s="20">
        <v>2.0230418E7</v>
      </c>
      <c r="B1079" s="21" t="s">
        <v>315</v>
      </c>
      <c r="C1079" s="22">
        <v>2.0</v>
      </c>
      <c r="D1079" s="23" t="s">
        <v>316</v>
      </c>
    </row>
    <row r="1080">
      <c r="A1080" s="20">
        <v>2.0230418E7</v>
      </c>
      <c r="B1080" s="21" t="s">
        <v>315</v>
      </c>
      <c r="C1080" s="22">
        <v>3.0</v>
      </c>
      <c r="D1080" s="23" t="s">
        <v>316</v>
      </c>
    </row>
    <row r="1081">
      <c r="A1081" s="20">
        <v>2.0230418E7</v>
      </c>
      <c r="B1081" s="21" t="s">
        <v>315</v>
      </c>
      <c r="C1081" s="22">
        <v>4.0</v>
      </c>
      <c r="D1081" s="23" t="s">
        <v>316</v>
      </c>
    </row>
    <row r="1082">
      <c r="A1082" s="20">
        <v>2.0230418E7</v>
      </c>
      <c r="B1082" s="21" t="s">
        <v>315</v>
      </c>
      <c r="C1082" s="22">
        <v>5.0</v>
      </c>
      <c r="D1082" s="23" t="s">
        <v>316</v>
      </c>
    </row>
    <row r="1083">
      <c r="A1083" s="20">
        <v>2.0230418E7</v>
      </c>
      <c r="B1083" s="21" t="s">
        <v>315</v>
      </c>
      <c r="C1083" s="22">
        <v>6.0</v>
      </c>
      <c r="D1083" s="23" t="s">
        <v>316</v>
      </c>
    </row>
    <row r="1084">
      <c r="A1084" s="20">
        <v>2.0230418E7</v>
      </c>
      <c r="B1084" s="21" t="s">
        <v>315</v>
      </c>
      <c r="C1084" s="22">
        <v>7.0</v>
      </c>
      <c r="D1084" s="23" t="s">
        <v>316</v>
      </c>
    </row>
    <row r="1085">
      <c r="A1085" s="20">
        <v>2.0230418E7</v>
      </c>
      <c r="B1085" s="21" t="s">
        <v>315</v>
      </c>
      <c r="C1085" s="22">
        <v>8.0</v>
      </c>
      <c r="D1085" s="23" t="s">
        <v>316</v>
      </c>
    </row>
    <row r="1086">
      <c r="A1086" s="20">
        <v>2.0230418E7</v>
      </c>
      <c r="B1086" s="21" t="s">
        <v>315</v>
      </c>
      <c r="C1086" s="22">
        <v>9.0</v>
      </c>
      <c r="D1086" s="23" t="s">
        <v>316</v>
      </c>
    </row>
    <row r="1087">
      <c r="A1087" s="20">
        <v>2.0230418E7</v>
      </c>
      <c r="B1087" s="21" t="s">
        <v>315</v>
      </c>
      <c r="C1087" s="22">
        <v>10.0</v>
      </c>
      <c r="D1087" s="23" t="s">
        <v>316</v>
      </c>
    </row>
    <row r="1088">
      <c r="A1088" s="20">
        <v>2.0230418E7</v>
      </c>
      <c r="B1088" s="21" t="s">
        <v>315</v>
      </c>
      <c r="C1088" s="22">
        <v>11.0</v>
      </c>
      <c r="D1088" s="23" t="s">
        <v>316</v>
      </c>
    </row>
    <row r="1089">
      <c r="A1089" s="20">
        <v>2.0230418E7</v>
      </c>
      <c r="B1089" s="21" t="s">
        <v>315</v>
      </c>
      <c r="C1089" s="22">
        <v>12.0</v>
      </c>
      <c r="D1089" s="23" t="s">
        <v>316</v>
      </c>
    </row>
    <row r="1090">
      <c r="B1090" s="19"/>
    </row>
    <row r="1091">
      <c r="A1091" s="1">
        <v>2.0230418E7</v>
      </c>
      <c r="B1091" s="18" t="s">
        <v>317</v>
      </c>
      <c r="C1091" s="1">
        <v>1.0</v>
      </c>
      <c r="D1091" s="1" t="s">
        <v>318</v>
      </c>
      <c r="E1091" s="1" t="s">
        <v>93</v>
      </c>
    </row>
    <row r="1092">
      <c r="A1092" s="1">
        <v>2.0230418E7</v>
      </c>
      <c r="B1092" s="18" t="s">
        <v>317</v>
      </c>
      <c r="C1092" s="1">
        <v>2.0</v>
      </c>
      <c r="D1092" s="1" t="s">
        <v>318</v>
      </c>
      <c r="E1092" s="1" t="s">
        <v>93</v>
      </c>
    </row>
    <row r="1093">
      <c r="A1093" s="1">
        <v>2.0230418E7</v>
      </c>
      <c r="B1093" s="18" t="s">
        <v>317</v>
      </c>
      <c r="C1093" s="1">
        <v>3.0</v>
      </c>
      <c r="D1093" s="1" t="s">
        <v>318</v>
      </c>
      <c r="E1093" s="1" t="s">
        <v>93</v>
      </c>
    </row>
    <row r="1094">
      <c r="A1094" s="1">
        <v>2.0230418E7</v>
      </c>
      <c r="B1094" s="18" t="s">
        <v>317</v>
      </c>
      <c r="C1094" s="1">
        <v>4.0</v>
      </c>
      <c r="D1094" s="1" t="s">
        <v>318</v>
      </c>
      <c r="E1094" s="1" t="s">
        <v>93</v>
      </c>
    </row>
    <row r="1095">
      <c r="A1095" s="1">
        <v>2.0230418E7</v>
      </c>
      <c r="B1095" s="18" t="s">
        <v>317</v>
      </c>
      <c r="C1095" s="1">
        <v>5.0</v>
      </c>
      <c r="D1095" s="1" t="s">
        <v>318</v>
      </c>
      <c r="E1095" s="1" t="s">
        <v>93</v>
      </c>
    </row>
    <row r="1096">
      <c r="A1096" s="1">
        <v>2.0230418E7</v>
      </c>
      <c r="B1096" s="18" t="s">
        <v>317</v>
      </c>
      <c r="C1096" s="1">
        <v>6.0</v>
      </c>
      <c r="D1096" s="1" t="s">
        <v>318</v>
      </c>
      <c r="E1096" s="1" t="s">
        <v>93</v>
      </c>
    </row>
    <row r="1097">
      <c r="A1097" s="1">
        <v>2.0230418E7</v>
      </c>
      <c r="B1097" s="18" t="s">
        <v>317</v>
      </c>
      <c r="C1097" s="1">
        <v>7.0</v>
      </c>
      <c r="D1097" s="1" t="s">
        <v>318</v>
      </c>
      <c r="E1097" s="1" t="s">
        <v>93</v>
      </c>
    </row>
    <row r="1098">
      <c r="A1098" s="1">
        <v>2.0230418E7</v>
      </c>
      <c r="B1098" s="18" t="s">
        <v>317</v>
      </c>
      <c r="C1098" s="1">
        <v>8.0</v>
      </c>
      <c r="D1098" s="1" t="s">
        <v>318</v>
      </c>
      <c r="E1098" s="1" t="s">
        <v>93</v>
      </c>
    </row>
    <row r="1099">
      <c r="A1099" s="1">
        <v>2.0230418E7</v>
      </c>
      <c r="B1099" s="18" t="s">
        <v>317</v>
      </c>
      <c r="C1099" s="1">
        <v>9.0</v>
      </c>
      <c r="D1099" s="1" t="s">
        <v>318</v>
      </c>
      <c r="E1099" s="1" t="s">
        <v>93</v>
      </c>
    </row>
    <row r="1100">
      <c r="A1100" s="1">
        <v>2.0230418E7</v>
      </c>
      <c r="B1100" s="18" t="s">
        <v>317</v>
      </c>
      <c r="C1100" s="1">
        <v>10.0</v>
      </c>
      <c r="D1100" s="1" t="s">
        <v>318</v>
      </c>
      <c r="E1100" s="1" t="s">
        <v>93</v>
      </c>
    </row>
    <row r="1101">
      <c r="A1101" s="1">
        <v>2.0230418E7</v>
      </c>
      <c r="B1101" s="18" t="s">
        <v>317</v>
      </c>
      <c r="C1101" s="1">
        <v>11.0</v>
      </c>
      <c r="D1101" s="1" t="s">
        <v>318</v>
      </c>
      <c r="E1101" s="1" t="s">
        <v>93</v>
      </c>
    </row>
    <row r="1102">
      <c r="A1102" s="1">
        <v>2.0230418E7</v>
      </c>
      <c r="B1102" s="18" t="s">
        <v>317</v>
      </c>
      <c r="C1102" s="1">
        <v>12.0</v>
      </c>
      <c r="D1102" s="1" t="s">
        <v>318</v>
      </c>
      <c r="E1102" s="1" t="s">
        <v>93</v>
      </c>
    </row>
    <row r="1103">
      <c r="B1103" s="19"/>
    </row>
    <row r="1104">
      <c r="A1104" s="20">
        <v>2.0230419E7</v>
      </c>
      <c r="B1104" s="21" t="s">
        <v>315</v>
      </c>
      <c r="C1104" s="22">
        <v>1.0</v>
      </c>
      <c r="D1104" s="23" t="s">
        <v>316</v>
      </c>
      <c r="E1104" s="1" t="s">
        <v>93</v>
      </c>
    </row>
    <row r="1105">
      <c r="A1105" s="20">
        <v>2.0230419E7</v>
      </c>
      <c r="B1105" s="21" t="s">
        <v>315</v>
      </c>
      <c r="C1105" s="22">
        <v>2.0</v>
      </c>
      <c r="D1105" s="23" t="s">
        <v>316</v>
      </c>
      <c r="E1105" s="1" t="s">
        <v>93</v>
      </c>
    </row>
    <row r="1106">
      <c r="A1106" s="20">
        <v>2.0230419E7</v>
      </c>
      <c r="B1106" s="21" t="s">
        <v>315</v>
      </c>
      <c r="C1106" s="22">
        <v>3.0</v>
      </c>
      <c r="D1106" s="23" t="s">
        <v>316</v>
      </c>
      <c r="E1106" s="1" t="s">
        <v>93</v>
      </c>
    </row>
    <row r="1107">
      <c r="A1107" s="20">
        <v>2.0230419E7</v>
      </c>
      <c r="B1107" s="21" t="s">
        <v>315</v>
      </c>
      <c r="C1107" s="22">
        <v>4.0</v>
      </c>
      <c r="D1107" s="23" t="s">
        <v>316</v>
      </c>
      <c r="E1107" s="1" t="s">
        <v>93</v>
      </c>
    </row>
    <row r="1108">
      <c r="A1108" s="20">
        <v>2.0230419E7</v>
      </c>
      <c r="B1108" s="21" t="s">
        <v>315</v>
      </c>
      <c r="C1108" s="22">
        <v>5.0</v>
      </c>
      <c r="D1108" s="23" t="s">
        <v>316</v>
      </c>
      <c r="E1108" s="1" t="s">
        <v>93</v>
      </c>
    </row>
    <row r="1109">
      <c r="A1109" s="20">
        <v>2.0230419E7</v>
      </c>
      <c r="B1109" s="21" t="s">
        <v>315</v>
      </c>
      <c r="C1109" s="22">
        <v>6.0</v>
      </c>
      <c r="D1109" s="23" t="s">
        <v>316</v>
      </c>
      <c r="E1109" s="1" t="s">
        <v>93</v>
      </c>
    </row>
    <row r="1110">
      <c r="A1110" s="20">
        <v>2.0230419E7</v>
      </c>
      <c r="B1110" s="21" t="s">
        <v>315</v>
      </c>
      <c r="C1110" s="22">
        <v>7.0</v>
      </c>
      <c r="D1110" s="23" t="s">
        <v>316</v>
      </c>
      <c r="E1110" s="1" t="s">
        <v>93</v>
      </c>
    </row>
    <row r="1111">
      <c r="A1111" s="20">
        <v>2.0230419E7</v>
      </c>
      <c r="B1111" s="21" t="s">
        <v>315</v>
      </c>
      <c r="C1111" s="22">
        <v>8.0</v>
      </c>
      <c r="D1111" s="23" t="s">
        <v>316</v>
      </c>
      <c r="E1111" s="1" t="s">
        <v>93</v>
      </c>
    </row>
    <row r="1112">
      <c r="A1112" s="20">
        <v>2.0230419E7</v>
      </c>
      <c r="B1112" s="21" t="s">
        <v>315</v>
      </c>
      <c r="C1112" s="22">
        <v>9.0</v>
      </c>
      <c r="D1112" s="23" t="s">
        <v>316</v>
      </c>
      <c r="E1112" s="1" t="s">
        <v>93</v>
      </c>
    </row>
    <row r="1113">
      <c r="A1113" s="20">
        <v>2.0230419E7</v>
      </c>
      <c r="B1113" s="21" t="s">
        <v>315</v>
      </c>
      <c r="C1113" s="22">
        <v>10.0</v>
      </c>
      <c r="D1113" s="23" t="s">
        <v>316</v>
      </c>
      <c r="E1113" s="1" t="s">
        <v>93</v>
      </c>
    </row>
    <row r="1114">
      <c r="A1114" s="20">
        <v>2.0230419E7</v>
      </c>
      <c r="B1114" s="21" t="s">
        <v>315</v>
      </c>
      <c r="C1114" s="22">
        <v>11.0</v>
      </c>
      <c r="D1114" s="23" t="s">
        <v>316</v>
      </c>
      <c r="E1114" s="1" t="s">
        <v>93</v>
      </c>
    </row>
    <row r="1115">
      <c r="A1115" s="20">
        <v>2.0230419E7</v>
      </c>
      <c r="B1115" s="21" t="s">
        <v>315</v>
      </c>
      <c r="C1115" s="22">
        <v>12.0</v>
      </c>
      <c r="D1115" s="23" t="s">
        <v>316</v>
      </c>
      <c r="E1115" s="1" t="s">
        <v>93</v>
      </c>
    </row>
    <row r="1116">
      <c r="B1116" s="19"/>
    </row>
    <row r="1117">
      <c r="A1117" s="1">
        <v>2.0230419E7</v>
      </c>
      <c r="B1117" s="18" t="s">
        <v>317</v>
      </c>
      <c r="C1117" s="1">
        <v>1.0</v>
      </c>
      <c r="D1117" s="1" t="s">
        <v>318</v>
      </c>
      <c r="E1117" s="1" t="s">
        <v>93</v>
      </c>
    </row>
    <row r="1118">
      <c r="A1118" s="1">
        <v>2.0230419E7</v>
      </c>
      <c r="B1118" s="18" t="s">
        <v>317</v>
      </c>
      <c r="C1118" s="1">
        <v>2.0</v>
      </c>
      <c r="D1118" s="1" t="s">
        <v>318</v>
      </c>
      <c r="E1118" s="1" t="s">
        <v>93</v>
      </c>
    </row>
    <row r="1119">
      <c r="A1119" s="1">
        <v>2.0230419E7</v>
      </c>
      <c r="B1119" s="18" t="s">
        <v>317</v>
      </c>
      <c r="C1119" s="1">
        <v>3.0</v>
      </c>
      <c r="D1119" s="1" t="s">
        <v>318</v>
      </c>
      <c r="E1119" s="1" t="s">
        <v>93</v>
      </c>
    </row>
    <row r="1120">
      <c r="A1120" s="1">
        <v>2.0230419E7</v>
      </c>
      <c r="B1120" s="18" t="s">
        <v>317</v>
      </c>
      <c r="C1120" s="1">
        <v>4.0</v>
      </c>
      <c r="D1120" s="1" t="s">
        <v>318</v>
      </c>
      <c r="E1120" s="1" t="s">
        <v>93</v>
      </c>
    </row>
    <row r="1121">
      <c r="A1121" s="1">
        <v>2.0230419E7</v>
      </c>
      <c r="B1121" s="18" t="s">
        <v>317</v>
      </c>
      <c r="C1121" s="1">
        <v>5.0</v>
      </c>
      <c r="D1121" s="1" t="s">
        <v>318</v>
      </c>
      <c r="E1121" s="1" t="s">
        <v>93</v>
      </c>
    </row>
    <row r="1122">
      <c r="A1122" s="1">
        <v>2.0230419E7</v>
      </c>
      <c r="B1122" s="18" t="s">
        <v>317</v>
      </c>
      <c r="C1122" s="1">
        <v>6.0</v>
      </c>
      <c r="D1122" s="1" t="s">
        <v>318</v>
      </c>
      <c r="E1122" s="1" t="s">
        <v>93</v>
      </c>
    </row>
    <row r="1123">
      <c r="A1123" s="1">
        <v>2.0230419E7</v>
      </c>
      <c r="B1123" s="18" t="s">
        <v>317</v>
      </c>
      <c r="C1123" s="1">
        <v>7.0</v>
      </c>
      <c r="D1123" s="1" t="s">
        <v>318</v>
      </c>
      <c r="E1123" s="1" t="s">
        <v>93</v>
      </c>
    </row>
    <row r="1124">
      <c r="A1124" s="1">
        <v>2.0230419E7</v>
      </c>
      <c r="B1124" s="18" t="s">
        <v>317</v>
      </c>
      <c r="C1124" s="1">
        <v>8.0</v>
      </c>
      <c r="D1124" s="1" t="s">
        <v>318</v>
      </c>
      <c r="E1124" s="1" t="s">
        <v>93</v>
      </c>
    </row>
    <row r="1125">
      <c r="A1125" s="1">
        <v>2.0230419E7</v>
      </c>
      <c r="B1125" s="18" t="s">
        <v>317</v>
      </c>
      <c r="C1125" s="1">
        <v>9.0</v>
      </c>
      <c r="D1125" s="1" t="s">
        <v>318</v>
      </c>
      <c r="E1125" s="1" t="s">
        <v>93</v>
      </c>
    </row>
    <row r="1126">
      <c r="A1126" s="1">
        <v>2.0230419E7</v>
      </c>
      <c r="B1126" s="18" t="s">
        <v>317</v>
      </c>
      <c r="C1126" s="1">
        <v>10.0</v>
      </c>
      <c r="D1126" s="1" t="s">
        <v>318</v>
      </c>
      <c r="E1126" s="1" t="s">
        <v>93</v>
      </c>
    </row>
    <row r="1127">
      <c r="A1127" s="1">
        <v>2.0230419E7</v>
      </c>
      <c r="B1127" s="18" t="s">
        <v>317</v>
      </c>
      <c r="C1127" s="1">
        <v>11.0</v>
      </c>
      <c r="D1127" s="1" t="s">
        <v>318</v>
      </c>
      <c r="E1127" s="1" t="s">
        <v>93</v>
      </c>
    </row>
    <row r="1128">
      <c r="A1128" s="1">
        <v>2.0230419E7</v>
      </c>
      <c r="B1128" s="18" t="s">
        <v>317</v>
      </c>
      <c r="C1128" s="1">
        <v>12.0</v>
      </c>
      <c r="D1128" s="1" t="s">
        <v>318</v>
      </c>
      <c r="E1128" s="1" t="s">
        <v>93</v>
      </c>
    </row>
    <row r="1129">
      <c r="B1129" s="19"/>
      <c r="E1129" s="1"/>
    </row>
    <row r="1130">
      <c r="A1130" s="20">
        <v>2.023042E7</v>
      </c>
      <c r="B1130" s="21" t="s">
        <v>315</v>
      </c>
      <c r="C1130" s="22">
        <v>1.0</v>
      </c>
      <c r="D1130" s="23" t="s">
        <v>316</v>
      </c>
      <c r="E1130" s="1" t="s">
        <v>93</v>
      </c>
    </row>
    <row r="1131">
      <c r="A1131" s="20">
        <v>2.023042E7</v>
      </c>
      <c r="B1131" s="21" t="s">
        <v>315</v>
      </c>
      <c r="C1131" s="22">
        <v>2.0</v>
      </c>
      <c r="D1131" s="23" t="s">
        <v>316</v>
      </c>
      <c r="E1131" s="1" t="s">
        <v>93</v>
      </c>
    </row>
    <row r="1132">
      <c r="A1132" s="20">
        <v>2.023042E7</v>
      </c>
      <c r="B1132" s="21" t="s">
        <v>315</v>
      </c>
      <c r="C1132" s="22">
        <v>3.0</v>
      </c>
      <c r="D1132" s="23" t="s">
        <v>316</v>
      </c>
      <c r="E1132" s="1" t="s">
        <v>93</v>
      </c>
    </row>
    <row r="1133">
      <c r="A1133" s="20">
        <v>2.023042E7</v>
      </c>
      <c r="B1133" s="21" t="s">
        <v>315</v>
      </c>
      <c r="C1133" s="22">
        <v>4.0</v>
      </c>
      <c r="D1133" s="23" t="s">
        <v>316</v>
      </c>
      <c r="E1133" s="1" t="s">
        <v>93</v>
      </c>
    </row>
    <row r="1134">
      <c r="A1134" s="20">
        <v>2.023042E7</v>
      </c>
      <c r="B1134" s="21" t="s">
        <v>315</v>
      </c>
      <c r="C1134" s="22">
        <v>5.0</v>
      </c>
      <c r="D1134" s="23" t="s">
        <v>316</v>
      </c>
      <c r="E1134" s="1" t="s">
        <v>93</v>
      </c>
    </row>
    <row r="1135">
      <c r="A1135" s="20">
        <v>2.023042E7</v>
      </c>
      <c r="B1135" s="21" t="s">
        <v>315</v>
      </c>
      <c r="C1135" s="22">
        <v>6.0</v>
      </c>
      <c r="D1135" s="23" t="s">
        <v>316</v>
      </c>
      <c r="E1135" s="1" t="s">
        <v>93</v>
      </c>
    </row>
    <row r="1136">
      <c r="A1136" s="20">
        <v>2.023042E7</v>
      </c>
      <c r="B1136" s="21" t="s">
        <v>315</v>
      </c>
      <c r="C1136" s="22">
        <v>7.0</v>
      </c>
      <c r="D1136" s="23" t="s">
        <v>316</v>
      </c>
      <c r="E1136" s="1" t="s">
        <v>93</v>
      </c>
    </row>
    <row r="1137">
      <c r="A1137" s="20">
        <v>2.023042E7</v>
      </c>
      <c r="B1137" s="21" t="s">
        <v>315</v>
      </c>
      <c r="C1137" s="22">
        <v>8.0</v>
      </c>
      <c r="D1137" s="23" t="s">
        <v>316</v>
      </c>
      <c r="E1137" s="1" t="s">
        <v>93</v>
      </c>
    </row>
    <row r="1138">
      <c r="A1138" s="20">
        <v>2.023042E7</v>
      </c>
      <c r="B1138" s="21" t="s">
        <v>315</v>
      </c>
      <c r="C1138" s="22">
        <v>9.0</v>
      </c>
      <c r="D1138" s="23" t="s">
        <v>316</v>
      </c>
      <c r="E1138" s="1" t="s">
        <v>93</v>
      </c>
    </row>
    <row r="1139">
      <c r="A1139" s="20">
        <v>2.023042E7</v>
      </c>
      <c r="B1139" s="21" t="s">
        <v>315</v>
      </c>
      <c r="C1139" s="22">
        <v>10.0</v>
      </c>
      <c r="D1139" s="23" t="s">
        <v>316</v>
      </c>
      <c r="E1139" s="1" t="s">
        <v>93</v>
      </c>
    </row>
    <row r="1140">
      <c r="A1140" s="20">
        <v>2.023042E7</v>
      </c>
      <c r="B1140" s="21" t="s">
        <v>315</v>
      </c>
      <c r="C1140" s="22">
        <v>11.0</v>
      </c>
      <c r="D1140" s="23" t="s">
        <v>316</v>
      </c>
      <c r="E1140" s="1" t="s">
        <v>93</v>
      </c>
    </row>
    <row r="1141">
      <c r="A1141" s="20">
        <v>2.023042E7</v>
      </c>
      <c r="B1141" s="21" t="s">
        <v>315</v>
      </c>
      <c r="C1141" s="22">
        <v>12.0</v>
      </c>
      <c r="D1141" s="23" t="s">
        <v>316</v>
      </c>
      <c r="E1141" s="1" t="s">
        <v>93</v>
      </c>
    </row>
    <row r="1142">
      <c r="B1142" s="19"/>
    </row>
    <row r="1143">
      <c r="A1143" s="1">
        <v>2.023042E7</v>
      </c>
      <c r="B1143" s="18" t="s">
        <v>317</v>
      </c>
      <c r="C1143" s="1">
        <v>1.0</v>
      </c>
      <c r="D1143" s="1" t="s">
        <v>318</v>
      </c>
      <c r="E1143" s="1" t="s">
        <v>93</v>
      </c>
    </row>
    <row r="1144">
      <c r="A1144" s="1">
        <v>2.023042E7</v>
      </c>
      <c r="B1144" s="18" t="s">
        <v>317</v>
      </c>
      <c r="C1144" s="1">
        <v>2.0</v>
      </c>
      <c r="D1144" s="1" t="s">
        <v>318</v>
      </c>
      <c r="E1144" s="1" t="s">
        <v>93</v>
      </c>
    </row>
    <row r="1145">
      <c r="A1145" s="1">
        <v>2.023042E7</v>
      </c>
      <c r="B1145" s="18" t="s">
        <v>317</v>
      </c>
      <c r="C1145" s="1">
        <v>3.0</v>
      </c>
      <c r="D1145" s="1" t="s">
        <v>318</v>
      </c>
      <c r="E1145" s="1" t="s">
        <v>93</v>
      </c>
    </row>
    <row r="1146">
      <c r="A1146" s="1">
        <v>2.023042E7</v>
      </c>
      <c r="B1146" s="18" t="s">
        <v>317</v>
      </c>
      <c r="C1146" s="1">
        <v>4.0</v>
      </c>
      <c r="D1146" s="1" t="s">
        <v>318</v>
      </c>
      <c r="E1146" s="1" t="s">
        <v>93</v>
      </c>
    </row>
    <row r="1147">
      <c r="A1147" s="1">
        <v>2.023042E7</v>
      </c>
      <c r="B1147" s="18" t="s">
        <v>317</v>
      </c>
      <c r="C1147" s="1">
        <v>5.0</v>
      </c>
      <c r="D1147" s="1" t="s">
        <v>318</v>
      </c>
      <c r="E1147" s="1" t="s">
        <v>93</v>
      </c>
    </row>
    <row r="1148">
      <c r="A1148" s="1">
        <v>2.023042E7</v>
      </c>
      <c r="B1148" s="18" t="s">
        <v>317</v>
      </c>
      <c r="C1148" s="1">
        <v>6.0</v>
      </c>
      <c r="D1148" s="1" t="s">
        <v>318</v>
      </c>
      <c r="E1148" s="1" t="s">
        <v>93</v>
      </c>
    </row>
    <row r="1149">
      <c r="A1149" s="1">
        <v>2.023042E7</v>
      </c>
      <c r="B1149" s="18" t="s">
        <v>317</v>
      </c>
      <c r="C1149" s="1">
        <v>7.0</v>
      </c>
      <c r="D1149" s="1" t="s">
        <v>318</v>
      </c>
      <c r="E1149" s="1" t="s">
        <v>93</v>
      </c>
    </row>
    <row r="1150">
      <c r="A1150" s="1">
        <v>2.023042E7</v>
      </c>
      <c r="B1150" s="18" t="s">
        <v>317</v>
      </c>
      <c r="C1150" s="1">
        <v>8.0</v>
      </c>
      <c r="D1150" s="1" t="s">
        <v>318</v>
      </c>
      <c r="E1150" s="1" t="s">
        <v>93</v>
      </c>
    </row>
    <row r="1151">
      <c r="A1151" s="1">
        <v>2.023042E7</v>
      </c>
      <c r="B1151" s="18" t="s">
        <v>317</v>
      </c>
      <c r="C1151" s="1">
        <v>9.0</v>
      </c>
      <c r="D1151" s="1" t="s">
        <v>318</v>
      </c>
      <c r="E1151" s="1" t="s">
        <v>93</v>
      </c>
    </row>
    <row r="1152">
      <c r="A1152" s="1">
        <v>2.023042E7</v>
      </c>
      <c r="B1152" s="18" t="s">
        <v>317</v>
      </c>
      <c r="C1152" s="1">
        <v>10.0</v>
      </c>
      <c r="D1152" s="1" t="s">
        <v>318</v>
      </c>
      <c r="E1152" s="1" t="s">
        <v>93</v>
      </c>
    </row>
    <row r="1153">
      <c r="A1153" s="1">
        <v>2.023042E7</v>
      </c>
      <c r="B1153" s="18" t="s">
        <v>317</v>
      </c>
      <c r="C1153" s="1">
        <v>11.0</v>
      </c>
      <c r="D1153" s="1" t="s">
        <v>318</v>
      </c>
      <c r="E1153" s="1" t="s">
        <v>93</v>
      </c>
    </row>
    <row r="1154">
      <c r="A1154" s="1">
        <v>2.023042E7</v>
      </c>
      <c r="B1154" s="18" t="s">
        <v>317</v>
      </c>
      <c r="C1154" s="1">
        <v>12.0</v>
      </c>
      <c r="D1154" s="1" t="s">
        <v>318</v>
      </c>
      <c r="E1154" s="1" t="s">
        <v>93</v>
      </c>
    </row>
    <row r="1155">
      <c r="B1155" s="19"/>
    </row>
    <row r="1156">
      <c r="A1156" s="20">
        <v>2.0230421E7</v>
      </c>
      <c r="B1156" s="21" t="s">
        <v>315</v>
      </c>
      <c r="C1156" s="22">
        <v>1.0</v>
      </c>
      <c r="D1156" s="23" t="s">
        <v>316</v>
      </c>
      <c r="E1156" s="1" t="s">
        <v>93</v>
      </c>
    </row>
    <row r="1157">
      <c r="A1157" s="20">
        <v>2.0230421E7</v>
      </c>
      <c r="B1157" s="21" t="s">
        <v>315</v>
      </c>
      <c r="C1157" s="22">
        <v>2.0</v>
      </c>
      <c r="D1157" s="23" t="s">
        <v>316</v>
      </c>
      <c r="E1157" s="1" t="s">
        <v>93</v>
      </c>
    </row>
    <row r="1158">
      <c r="A1158" s="20">
        <v>2.0230421E7</v>
      </c>
      <c r="B1158" s="21" t="s">
        <v>315</v>
      </c>
      <c r="C1158" s="22">
        <v>3.0</v>
      </c>
      <c r="D1158" s="23" t="s">
        <v>316</v>
      </c>
      <c r="E1158" s="1" t="s">
        <v>93</v>
      </c>
    </row>
    <row r="1159">
      <c r="A1159" s="20">
        <v>2.0230421E7</v>
      </c>
      <c r="B1159" s="21" t="s">
        <v>315</v>
      </c>
      <c r="C1159" s="22">
        <v>4.0</v>
      </c>
      <c r="D1159" s="23" t="s">
        <v>316</v>
      </c>
      <c r="E1159" s="1" t="s">
        <v>93</v>
      </c>
    </row>
    <row r="1160">
      <c r="A1160" s="20">
        <v>2.0230421E7</v>
      </c>
      <c r="B1160" s="21" t="s">
        <v>315</v>
      </c>
      <c r="C1160" s="22">
        <v>5.0</v>
      </c>
      <c r="D1160" s="23" t="s">
        <v>316</v>
      </c>
      <c r="E1160" s="1" t="s">
        <v>93</v>
      </c>
    </row>
    <row r="1161">
      <c r="A1161" s="20">
        <v>2.0230421E7</v>
      </c>
      <c r="B1161" s="21" t="s">
        <v>315</v>
      </c>
      <c r="C1161" s="22">
        <v>6.0</v>
      </c>
      <c r="D1161" s="23" t="s">
        <v>316</v>
      </c>
      <c r="E1161" s="1" t="s">
        <v>93</v>
      </c>
    </row>
    <row r="1162">
      <c r="A1162" s="20">
        <v>2.0230421E7</v>
      </c>
      <c r="B1162" s="21" t="s">
        <v>315</v>
      </c>
      <c r="C1162" s="22">
        <v>7.0</v>
      </c>
      <c r="D1162" s="23" t="s">
        <v>316</v>
      </c>
      <c r="E1162" s="1" t="s">
        <v>93</v>
      </c>
    </row>
    <row r="1163">
      <c r="A1163" s="20">
        <v>2.0230421E7</v>
      </c>
      <c r="B1163" s="21" t="s">
        <v>315</v>
      </c>
      <c r="C1163" s="22">
        <v>8.0</v>
      </c>
      <c r="D1163" s="23" t="s">
        <v>316</v>
      </c>
      <c r="E1163" s="1" t="s">
        <v>93</v>
      </c>
    </row>
    <row r="1164">
      <c r="A1164" s="20">
        <v>2.0230421E7</v>
      </c>
      <c r="B1164" s="21" t="s">
        <v>315</v>
      </c>
      <c r="C1164" s="22">
        <v>9.0</v>
      </c>
      <c r="D1164" s="23" t="s">
        <v>316</v>
      </c>
      <c r="E1164" s="1" t="s">
        <v>93</v>
      </c>
    </row>
    <row r="1165">
      <c r="A1165" s="20">
        <v>2.0230421E7</v>
      </c>
      <c r="B1165" s="21" t="s">
        <v>315</v>
      </c>
      <c r="C1165" s="22">
        <v>10.0</v>
      </c>
      <c r="D1165" s="23" t="s">
        <v>316</v>
      </c>
      <c r="E1165" s="1" t="s">
        <v>93</v>
      </c>
    </row>
    <row r="1166">
      <c r="A1166" s="20">
        <v>2.0230421E7</v>
      </c>
      <c r="B1166" s="21" t="s">
        <v>315</v>
      </c>
      <c r="C1166" s="22">
        <v>11.0</v>
      </c>
      <c r="D1166" s="23" t="s">
        <v>316</v>
      </c>
      <c r="E1166" s="1" t="s">
        <v>93</v>
      </c>
    </row>
    <row r="1167">
      <c r="A1167" s="20">
        <v>2.0230421E7</v>
      </c>
      <c r="B1167" s="21" t="s">
        <v>315</v>
      </c>
      <c r="C1167" s="22">
        <v>12.0</v>
      </c>
      <c r="D1167" s="23" t="s">
        <v>316</v>
      </c>
      <c r="E1167" s="1" t="s">
        <v>93</v>
      </c>
    </row>
    <row r="1168">
      <c r="B1168" s="19"/>
    </row>
    <row r="1169">
      <c r="A1169" s="1">
        <v>2.0230421E7</v>
      </c>
      <c r="B1169" s="18" t="s">
        <v>317</v>
      </c>
      <c r="C1169" s="1">
        <v>1.0</v>
      </c>
      <c r="D1169" s="1" t="s">
        <v>318</v>
      </c>
      <c r="E1169" s="1" t="s">
        <v>93</v>
      </c>
    </row>
    <row r="1170">
      <c r="A1170" s="1">
        <v>2.0230421E7</v>
      </c>
      <c r="B1170" s="18" t="s">
        <v>317</v>
      </c>
      <c r="C1170" s="1">
        <v>2.0</v>
      </c>
      <c r="D1170" s="1" t="s">
        <v>318</v>
      </c>
      <c r="E1170" s="1" t="s">
        <v>93</v>
      </c>
    </row>
    <row r="1171">
      <c r="A1171" s="1">
        <v>2.0230421E7</v>
      </c>
      <c r="B1171" s="18" t="s">
        <v>317</v>
      </c>
      <c r="C1171" s="1">
        <v>3.0</v>
      </c>
      <c r="D1171" s="1" t="s">
        <v>318</v>
      </c>
      <c r="E1171" s="1" t="s">
        <v>93</v>
      </c>
    </row>
    <row r="1172">
      <c r="A1172" s="1">
        <v>2.0230421E7</v>
      </c>
      <c r="B1172" s="18" t="s">
        <v>317</v>
      </c>
      <c r="C1172" s="1">
        <v>4.0</v>
      </c>
      <c r="D1172" s="1" t="s">
        <v>318</v>
      </c>
      <c r="E1172" s="1" t="s">
        <v>93</v>
      </c>
    </row>
    <row r="1173">
      <c r="A1173" s="1">
        <v>2.0230421E7</v>
      </c>
      <c r="B1173" s="18" t="s">
        <v>317</v>
      </c>
      <c r="C1173" s="1">
        <v>5.0</v>
      </c>
      <c r="D1173" s="1" t="s">
        <v>318</v>
      </c>
      <c r="E1173" s="1" t="s">
        <v>93</v>
      </c>
    </row>
    <row r="1174">
      <c r="A1174" s="1">
        <v>2.0230421E7</v>
      </c>
      <c r="B1174" s="18" t="s">
        <v>317</v>
      </c>
      <c r="C1174" s="1">
        <v>6.0</v>
      </c>
      <c r="D1174" s="1" t="s">
        <v>318</v>
      </c>
      <c r="E1174" s="1" t="s">
        <v>93</v>
      </c>
    </row>
    <row r="1175">
      <c r="A1175" s="1">
        <v>2.0230421E7</v>
      </c>
      <c r="B1175" s="18" t="s">
        <v>317</v>
      </c>
      <c r="C1175" s="1">
        <v>7.0</v>
      </c>
      <c r="D1175" s="1" t="s">
        <v>318</v>
      </c>
      <c r="E1175" s="1" t="s">
        <v>93</v>
      </c>
    </row>
    <row r="1176">
      <c r="A1176" s="1">
        <v>2.0230421E7</v>
      </c>
      <c r="B1176" s="18" t="s">
        <v>317</v>
      </c>
      <c r="C1176" s="1">
        <v>8.0</v>
      </c>
      <c r="D1176" s="1" t="s">
        <v>318</v>
      </c>
      <c r="E1176" s="1" t="s">
        <v>93</v>
      </c>
    </row>
    <row r="1177">
      <c r="A1177" s="1">
        <v>2.0230421E7</v>
      </c>
      <c r="B1177" s="18" t="s">
        <v>317</v>
      </c>
      <c r="C1177" s="1">
        <v>9.0</v>
      </c>
      <c r="D1177" s="1" t="s">
        <v>318</v>
      </c>
      <c r="E1177" s="1" t="s">
        <v>93</v>
      </c>
    </row>
    <row r="1178">
      <c r="A1178" s="1">
        <v>2.0230421E7</v>
      </c>
      <c r="B1178" s="18" t="s">
        <v>317</v>
      </c>
      <c r="C1178" s="1">
        <v>10.0</v>
      </c>
      <c r="D1178" s="1" t="s">
        <v>318</v>
      </c>
      <c r="E1178" s="1" t="s">
        <v>93</v>
      </c>
    </row>
    <row r="1179">
      <c r="A1179" s="1">
        <v>2.0230421E7</v>
      </c>
      <c r="B1179" s="18" t="s">
        <v>317</v>
      </c>
      <c r="C1179" s="1">
        <v>11.0</v>
      </c>
      <c r="D1179" s="1" t="s">
        <v>318</v>
      </c>
      <c r="E1179" s="1" t="s">
        <v>93</v>
      </c>
    </row>
    <row r="1180">
      <c r="A1180" s="1">
        <v>2.0230421E7</v>
      </c>
      <c r="B1180" s="18" t="s">
        <v>317</v>
      </c>
      <c r="C1180" s="1">
        <v>12.0</v>
      </c>
      <c r="D1180" s="1" t="s">
        <v>318</v>
      </c>
      <c r="E1180" s="1" t="s">
        <v>93</v>
      </c>
    </row>
    <row r="1181">
      <c r="B1181" s="19"/>
      <c r="C1181" s="1"/>
    </row>
    <row r="1182">
      <c r="A1182" s="20">
        <v>2.0230422E7</v>
      </c>
      <c r="B1182" s="21" t="s">
        <v>315</v>
      </c>
      <c r="C1182" s="22">
        <v>1.0</v>
      </c>
      <c r="D1182" s="23" t="s">
        <v>316</v>
      </c>
    </row>
    <row r="1183">
      <c r="A1183" s="20">
        <v>2.0230422E7</v>
      </c>
      <c r="B1183" s="21" t="s">
        <v>315</v>
      </c>
      <c r="C1183" s="22">
        <v>2.0</v>
      </c>
      <c r="D1183" s="23" t="s">
        <v>316</v>
      </c>
    </row>
    <row r="1184">
      <c r="A1184" s="20">
        <v>2.0230422E7</v>
      </c>
      <c r="B1184" s="21" t="s">
        <v>315</v>
      </c>
      <c r="C1184" s="22">
        <v>3.0</v>
      </c>
      <c r="D1184" s="23" t="s">
        <v>316</v>
      </c>
    </row>
    <row r="1185">
      <c r="A1185" s="20">
        <v>2.0230422E7</v>
      </c>
      <c r="B1185" s="21" t="s">
        <v>315</v>
      </c>
      <c r="C1185" s="22">
        <v>4.0</v>
      </c>
      <c r="D1185" s="23" t="s">
        <v>316</v>
      </c>
    </row>
    <row r="1186">
      <c r="A1186" s="20">
        <v>2.0230422E7</v>
      </c>
      <c r="B1186" s="21" t="s">
        <v>315</v>
      </c>
      <c r="C1186" s="22">
        <v>5.0</v>
      </c>
      <c r="D1186" s="23" t="s">
        <v>316</v>
      </c>
    </row>
    <row r="1187">
      <c r="A1187" s="20">
        <v>2.0230422E7</v>
      </c>
      <c r="B1187" s="21" t="s">
        <v>315</v>
      </c>
      <c r="C1187" s="22">
        <v>6.0</v>
      </c>
      <c r="D1187" s="23" t="s">
        <v>316</v>
      </c>
    </row>
    <row r="1188">
      <c r="A1188" s="20">
        <v>2.0230422E7</v>
      </c>
      <c r="B1188" s="21" t="s">
        <v>315</v>
      </c>
      <c r="C1188" s="22">
        <v>7.0</v>
      </c>
      <c r="D1188" s="23" t="s">
        <v>316</v>
      </c>
    </row>
    <row r="1189">
      <c r="A1189" s="20">
        <v>2.0230422E7</v>
      </c>
      <c r="B1189" s="21" t="s">
        <v>315</v>
      </c>
      <c r="C1189" s="22">
        <v>8.0</v>
      </c>
      <c r="D1189" s="23" t="s">
        <v>316</v>
      </c>
    </row>
    <row r="1190">
      <c r="A1190" s="20">
        <v>2.0230422E7</v>
      </c>
      <c r="B1190" s="21" t="s">
        <v>315</v>
      </c>
      <c r="C1190" s="22">
        <v>9.0</v>
      </c>
      <c r="D1190" s="23" t="s">
        <v>316</v>
      </c>
    </row>
    <row r="1191">
      <c r="A1191" s="20">
        <v>2.0230422E7</v>
      </c>
      <c r="B1191" s="21" t="s">
        <v>315</v>
      </c>
      <c r="C1191" s="22">
        <v>10.0</v>
      </c>
      <c r="D1191" s="23" t="s">
        <v>316</v>
      </c>
    </row>
    <row r="1192">
      <c r="A1192" s="20">
        <v>2.0230422E7</v>
      </c>
      <c r="B1192" s="21" t="s">
        <v>315</v>
      </c>
      <c r="C1192" s="22">
        <v>11.0</v>
      </c>
      <c r="D1192" s="23" t="s">
        <v>316</v>
      </c>
    </row>
    <row r="1193">
      <c r="A1193" s="20">
        <v>2.0230422E7</v>
      </c>
      <c r="B1193" s="21" t="s">
        <v>315</v>
      </c>
      <c r="C1193" s="22">
        <v>12.0</v>
      </c>
      <c r="D1193" s="23" t="s">
        <v>316</v>
      </c>
    </row>
    <row r="1194">
      <c r="B1194" s="19"/>
    </row>
    <row r="1195">
      <c r="A1195" s="1">
        <v>2.0230422E7</v>
      </c>
      <c r="B1195" s="18" t="s">
        <v>317</v>
      </c>
      <c r="C1195" s="1">
        <v>1.0</v>
      </c>
      <c r="D1195" s="1" t="s">
        <v>318</v>
      </c>
      <c r="E1195" s="1" t="s">
        <v>93</v>
      </c>
    </row>
    <row r="1196">
      <c r="A1196" s="1">
        <v>2.0230422E7</v>
      </c>
      <c r="B1196" s="18" t="s">
        <v>317</v>
      </c>
      <c r="C1196" s="1">
        <v>2.0</v>
      </c>
      <c r="D1196" s="1" t="s">
        <v>318</v>
      </c>
      <c r="E1196" s="1" t="s">
        <v>93</v>
      </c>
    </row>
    <row r="1197">
      <c r="A1197" s="1">
        <v>2.0230422E7</v>
      </c>
      <c r="B1197" s="18" t="s">
        <v>317</v>
      </c>
      <c r="C1197" s="1">
        <v>3.0</v>
      </c>
      <c r="D1197" s="1" t="s">
        <v>318</v>
      </c>
      <c r="E1197" s="1" t="s">
        <v>93</v>
      </c>
    </row>
    <row r="1198">
      <c r="A1198" s="1">
        <v>2.0230422E7</v>
      </c>
      <c r="B1198" s="18" t="s">
        <v>317</v>
      </c>
      <c r="C1198" s="1">
        <v>4.0</v>
      </c>
      <c r="D1198" s="1" t="s">
        <v>318</v>
      </c>
      <c r="E1198" s="1" t="s">
        <v>93</v>
      </c>
    </row>
    <row r="1199">
      <c r="A1199" s="1">
        <v>2.0230422E7</v>
      </c>
      <c r="B1199" s="18" t="s">
        <v>317</v>
      </c>
      <c r="C1199" s="1">
        <v>5.0</v>
      </c>
      <c r="D1199" s="1" t="s">
        <v>318</v>
      </c>
      <c r="E1199" s="1" t="s">
        <v>93</v>
      </c>
    </row>
    <row r="1200">
      <c r="A1200" s="1">
        <v>2.0230422E7</v>
      </c>
      <c r="B1200" s="18" t="s">
        <v>317</v>
      </c>
      <c r="C1200" s="1">
        <v>6.0</v>
      </c>
      <c r="D1200" s="1" t="s">
        <v>318</v>
      </c>
      <c r="E1200" s="1" t="s">
        <v>93</v>
      </c>
    </row>
    <row r="1201">
      <c r="A1201" s="1">
        <v>2.0230422E7</v>
      </c>
      <c r="B1201" s="18" t="s">
        <v>317</v>
      </c>
      <c r="C1201" s="1">
        <v>7.0</v>
      </c>
      <c r="D1201" s="1" t="s">
        <v>318</v>
      </c>
      <c r="E1201" s="1" t="s">
        <v>93</v>
      </c>
    </row>
    <row r="1202">
      <c r="A1202" s="1">
        <v>2.0230422E7</v>
      </c>
      <c r="B1202" s="18" t="s">
        <v>317</v>
      </c>
      <c r="C1202" s="1">
        <v>8.0</v>
      </c>
      <c r="D1202" s="1" t="s">
        <v>318</v>
      </c>
      <c r="E1202" s="1" t="s">
        <v>93</v>
      </c>
    </row>
    <row r="1203">
      <c r="A1203" s="1">
        <v>2.0230422E7</v>
      </c>
      <c r="B1203" s="18" t="s">
        <v>317</v>
      </c>
      <c r="C1203" s="1">
        <v>9.0</v>
      </c>
      <c r="D1203" s="1" t="s">
        <v>318</v>
      </c>
      <c r="E1203" s="1" t="s">
        <v>93</v>
      </c>
    </row>
    <row r="1204">
      <c r="A1204" s="1">
        <v>2.0230422E7</v>
      </c>
      <c r="B1204" s="18" t="s">
        <v>317</v>
      </c>
      <c r="C1204" s="1">
        <v>10.0</v>
      </c>
      <c r="D1204" s="1" t="s">
        <v>318</v>
      </c>
      <c r="E1204" s="1" t="s">
        <v>93</v>
      </c>
    </row>
    <row r="1205">
      <c r="A1205" s="1">
        <v>2.0230422E7</v>
      </c>
      <c r="B1205" s="18" t="s">
        <v>317</v>
      </c>
      <c r="C1205" s="1">
        <v>11.0</v>
      </c>
      <c r="D1205" s="1" t="s">
        <v>318</v>
      </c>
      <c r="E1205" s="1" t="s">
        <v>93</v>
      </c>
    </row>
    <row r="1206">
      <c r="A1206" s="1">
        <v>2.0230422E7</v>
      </c>
      <c r="B1206" s="18" t="s">
        <v>317</v>
      </c>
      <c r="C1206" s="1">
        <v>12.0</v>
      </c>
      <c r="D1206" s="1" t="s">
        <v>318</v>
      </c>
      <c r="E1206" s="1" t="s">
        <v>93</v>
      </c>
    </row>
    <row r="1207">
      <c r="B1207" s="19"/>
    </row>
    <row r="1208">
      <c r="A1208" s="20">
        <v>2.0230423E7</v>
      </c>
      <c r="B1208" s="21" t="s">
        <v>315</v>
      </c>
      <c r="C1208" s="22">
        <v>1.0</v>
      </c>
      <c r="D1208" s="23" t="s">
        <v>316</v>
      </c>
    </row>
    <row r="1209">
      <c r="A1209" s="20">
        <v>2.0230423E7</v>
      </c>
      <c r="B1209" s="21" t="s">
        <v>315</v>
      </c>
      <c r="C1209" s="22">
        <v>2.0</v>
      </c>
      <c r="D1209" s="23" t="s">
        <v>316</v>
      </c>
    </row>
    <row r="1210">
      <c r="A1210" s="20">
        <v>2.0230423E7</v>
      </c>
      <c r="B1210" s="21" t="s">
        <v>315</v>
      </c>
      <c r="C1210" s="22">
        <v>3.0</v>
      </c>
      <c r="D1210" s="23" t="s">
        <v>316</v>
      </c>
    </row>
    <row r="1211">
      <c r="A1211" s="20">
        <v>2.0230423E7</v>
      </c>
      <c r="B1211" s="21" t="s">
        <v>315</v>
      </c>
      <c r="C1211" s="22">
        <v>4.0</v>
      </c>
      <c r="D1211" s="23" t="s">
        <v>316</v>
      </c>
    </row>
    <row r="1212">
      <c r="A1212" s="20">
        <v>2.0230423E7</v>
      </c>
      <c r="B1212" s="21" t="s">
        <v>315</v>
      </c>
      <c r="C1212" s="22">
        <v>5.0</v>
      </c>
      <c r="D1212" s="23" t="s">
        <v>316</v>
      </c>
    </row>
    <row r="1213">
      <c r="A1213" s="20">
        <v>2.0230423E7</v>
      </c>
      <c r="B1213" s="21" t="s">
        <v>315</v>
      </c>
      <c r="C1213" s="22">
        <v>6.0</v>
      </c>
      <c r="D1213" s="23" t="s">
        <v>316</v>
      </c>
    </row>
    <row r="1214">
      <c r="A1214" s="20">
        <v>2.0230423E7</v>
      </c>
      <c r="B1214" s="21" t="s">
        <v>315</v>
      </c>
      <c r="C1214" s="22">
        <v>7.0</v>
      </c>
      <c r="D1214" s="23" t="s">
        <v>316</v>
      </c>
    </row>
    <row r="1215">
      <c r="A1215" s="20">
        <v>2.0230423E7</v>
      </c>
      <c r="B1215" s="21" t="s">
        <v>315</v>
      </c>
      <c r="C1215" s="22">
        <v>8.0</v>
      </c>
      <c r="D1215" s="23" t="s">
        <v>316</v>
      </c>
    </row>
    <row r="1216">
      <c r="A1216" s="20">
        <v>2.0230423E7</v>
      </c>
      <c r="B1216" s="21" t="s">
        <v>315</v>
      </c>
      <c r="C1216" s="22">
        <v>9.0</v>
      </c>
      <c r="D1216" s="23" t="s">
        <v>316</v>
      </c>
    </row>
    <row r="1217">
      <c r="A1217" s="20">
        <v>2.0230423E7</v>
      </c>
      <c r="B1217" s="21" t="s">
        <v>315</v>
      </c>
      <c r="C1217" s="22">
        <v>10.0</v>
      </c>
      <c r="D1217" s="23" t="s">
        <v>316</v>
      </c>
    </row>
    <row r="1218">
      <c r="A1218" s="20">
        <v>2.0230423E7</v>
      </c>
      <c r="B1218" s="21" t="s">
        <v>315</v>
      </c>
      <c r="C1218" s="22">
        <v>11.0</v>
      </c>
      <c r="D1218" s="23" t="s">
        <v>316</v>
      </c>
    </row>
    <row r="1219">
      <c r="A1219" s="20">
        <v>2.0230423E7</v>
      </c>
      <c r="B1219" s="21" t="s">
        <v>315</v>
      </c>
      <c r="C1219" s="22">
        <v>12.0</v>
      </c>
      <c r="D1219" s="23" t="s">
        <v>316</v>
      </c>
    </row>
    <row r="1220">
      <c r="B1220" s="19"/>
    </row>
    <row r="1221">
      <c r="A1221" s="1">
        <v>2.0230423E7</v>
      </c>
      <c r="B1221" s="18" t="s">
        <v>317</v>
      </c>
      <c r="C1221" s="1">
        <v>1.0</v>
      </c>
      <c r="D1221" s="1" t="s">
        <v>318</v>
      </c>
      <c r="E1221" s="1" t="s">
        <v>93</v>
      </c>
    </row>
    <row r="1222">
      <c r="A1222" s="1">
        <v>2.0230423E7</v>
      </c>
      <c r="B1222" s="18" t="s">
        <v>317</v>
      </c>
      <c r="C1222" s="1">
        <v>2.0</v>
      </c>
      <c r="D1222" s="1" t="s">
        <v>318</v>
      </c>
      <c r="E1222" s="1" t="s">
        <v>93</v>
      </c>
    </row>
    <row r="1223">
      <c r="A1223" s="1">
        <v>2.0230423E7</v>
      </c>
      <c r="B1223" s="18" t="s">
        <v>317</v>
      </c>
      <c r="C1223" s="1">
        <v>3.0</v>
      </c>
      <c r="D1223" s="1" t="s">
        <v>318</v>
      </c>
      <c r="E1223" s="1" t="s">
        <v>93</v>
      </c>
    </row>
    <row r="1224">
      <c r="A1224" s="1">
        <v>2.0230423E7</v>
      </c>
      <c r="B1224" s="18" t="s">
        <v>317</v>
      </c>
      <c r="C1224" s="1">
        <v>4.0</v>
      </c>
      <c r="D1224" s="1" t="s">
        <v>318</v>
      </c>
      <c r="E1224" s="1" t="s">
        <v>93</v>
      </c>
    </row>
    <row r="1225">
      <c r="A1225" s="1">
        <v>2.0230423E7</v>
      </c>
      <c r="B1225" s="18" t="s">
        <v>317</v>
      </c>
      <c r="C1225" s="1">
        <v>5.0</v>
      </c>
      <c r="D1225" s="1" t="s">
        <v>318</v>
      </c>
      <c r="E1225" s="1" t="s">
        <v>93</v>
      </c>
    </row>
    <row r="1226">
      <c r="A1226" s="1">
        <v>2.0230423E7</v>
      </c>
      <c r="B1226" s="18" t="s">
        <v>317</v>
      </c>
      <c r="C1226" s="1">
        <v>6.0</v>
      </c>
      <c r="D1226" s="1" t="s">
        <v>318</v>
      </c>
      <c r="E1226" s="1" t="s">
        <v>93</v>
      </c>
    </row>
    <row r="1227">
      <c r="A1227" s="1">
        <v>2.0230423E7</v>
      </c>
      <c r="B1227" s="18" t="s">
        <v>317</v>
      </c>
      <c r="C1227" s="1">
        <v>7.0</v>
      </c>
      <c r="D1227" s="1" t="s">
        <v>318</v>
      </c>
      <c r="E1227" s="1" t="s">
        <v>93</v>
      </c>
    </row>
    <row r="1228">
      <c r="A1228" s="1">
        <v>2.0230423E7</v>
      </c>
      <c r="B1228" s="18" t="s">
        <v>317</v>
      </c>
      <c r="C1228" s="1">
        <v>8.0</v>
      </c>
      <c r="D1228" s="1" t="s">
        <v>318</v>
      </c>
      <c r="E1228" s="1" t="s">
        <v>93</v>
      </c>
    </row>
    <row r="1229">
      <c r="A1229" s="1">
        <v>2.0230423E7</v>
      </c>
      <c r="B1229" s="18" t="s">
        <v>317</v>
      </c>
      <c r="C1229" s="1">
        <v>9.0</v>
      </c>
      <c r="D1229" s="1" t="s">
        <v>318</v>
      </c>
      <c r="E1229" s="1" t="s">
        <v>93</v>
      </c>
    </row>
    <row r="1230">
      <c r="A1230" s="1">
        <v>2.0230423E7</v>
      </c>
      <c r="B1230" s="18" t="s">
        <v>317</v>
      </c>
      <c r="C1230" s="1">
        <v>10.0</v>
      </c>
      <c r="D1230" s="1" t="s">
        <v>318</v>
      </c>
      <c r="E1230" s="1" t="s">
        <v>93</v>
      </c>
    </row>
    <row r="1231">
      <c r="A1231" s="1">
        <v>2.0230423E7</v>
      </c>
      <c r="B1231" s="18" t="s">
        <v>317</v>
      </c>
      <c r="C1231" s="1">
        <v>11.0</v>
      </c>
      <c r="D1231" s="1" t="s">
        <v>318</v>
      </c>
      <c r="E1231" s="1" t="s">
        <v>93</v>
      </c>
    </row>
    <row r="1232">
      <c r="A1232" s="1">
        <v>2.0230423E7</v>
      </c>
      <c r="B1232" s="18" t="s">
        <v>317</v>
      </c>
      <c r="C1232" s="1">
        <v>12.0</v>
      </c>
      <c r="D1232" s="1" t="s">
        <v>318</v>
      </c>
      <c r="E1232" s="1" t="s">
        <v>93</v>
      </c>
    </row>
    <row r="1233">
      <c r="B1233" s="19"/>
    </row>
    <row r="1234">
      <c r="A1234" s="20">
        <v>2.0230424E7</v>
      </c>
      <c r="B1234" s="21" t="s">
        <v>315</v>
      </c>
      <c r="C1234" s="22">
        <v>1.0</v>
      </c>
      <c r="D1234" s="23" t="s">
        <v>316</v>
      </c>
    </row>
    <row r="1235">
      <c r="A1235" s="20">
        <v>2.0230424E7</v>
      </c>
      <c r="B1235" s="21" t="s">
        <v>315</v>
      </c>
      <c r="C1235" s="22">
        <v>2.0</v>
      </c>
      <c r="D1235" s="23" t="s">
        <v>316</v>
      </c>
    </row>
    <row r="1236">
      <c r="A1236" s="20">
        <v>2.0230424E7</v>
      </c>
      <c r="B1236" s="21" t="s">
        <v>315</v>
      </c>
      <c r="C1236" s="22">
        <v>3.0</v>
      </c>
      <c r="D1236" s="23" t="s">
        <v>316</v>
      </c>
    </row>
    <row r="1237">
      <c r="A1237" s="20">
        <v>2.0230424E7</v>
      </c>
      <c r="B1237" s="21" t="s">
        <v>315</v>
      </c>
      <c r="C1237" s="22">
        <v>4.0</v>
      </c>
      <c r="D1237" s="23" t="s">
        <v>316</v>
      </c>
    </row>
    <row r="1238">
      <c r="A1238" s="20">
        <v>2.0230424E7</v>
      </c>
      <c r="B1238" s="21" t="s">
        <v>315</v>
      </c>
      <c r="C1238" s="22">
        <v>5.0</v>
      </c>
      <c r="D1238" s="23" t="s">
        <v>316</v>
      </c>
    </row>
    <row r="1239">
      <c r="A1239" s="20">
        <v>2.0230424E7</v>
      </c>
      <c r="B1239" s="21" t="s">
        <v>315</v>
      </c>
      <c r="C1239" s="22">
        <v>6.0</v>
      </c>
      <c r="D1239" s="23" t="s">
        <v>316</v>
      </c>
    </row>
    <row r="1240">
      <c r="A1240" s="20">
        <v>2.0230424E7</v>
      </c>
      <c r="B1240" s="21" t="s">
        <v>315</v>
      </c>
      <c r="C1240" s="22">
        <v>7.0</v>
      </c>
      <c r="D1240" s="23" t="s">
        <v>316</v>
      </c>
    </row>
    <row r="1241">
      <c r="A1241" s="20">
        <v>2.0230424E7</v>
      </c>
      <c r="B1241" s="21" t="s">
        <v>315</v>
      </c>
      <c r="C1241" s="22">
        <v>8.0</v>
      </c>
      <c r="D1241" s="23" t="s">
        <v>316</v>
      </c>
    </row>
    <row r="1242">
      <c r="A1242" s="20">
        <v>2.0230424E7</v>
      </c>
      <c r="B1242" s="21" t="s">
        <v>315</v>
      </c>
      <c r="C1242" s="22">
        <v>9.0</v>
      </c>
      <c r="D1242" s="23" t="s">
        <v>316</v>
      </c>
    </row>
    <row r="1243">
      <c r="A1243" s="20">
        <v>2.0230424E7</v>
      </c>
      <c r="B1243" s="21" t="s">
        <v>315</v>
      </c>
      <c r="C1243" s="22">
        <v>10.0</v>
      </c>
      <c r="D1243" s="23" t="s">
        <v>316</v>
      </c>
    </row>
    <row r="1244">
      <c r="A1244" s="20">
        <v>2.0230424E7</v>
      </c>
      <c r="B1244" s="21" t="s">
        <v>315</v>
      </c>
      <c r="C1244" s="22">
        <v>11.0</v>
      </c>
      <c r="D1244" s="23" t="s">
        <v>316</v>
      </c>
    </row>
    <row r="1245">
      <c r="A1245" s="20">
        <v>2.0230424E7</v>
      </c>
      <c r="B1245" s="21" t="s">
        <v>315</v>
      </c>
      <c r="C1245" s="22">
        <v>12.0</v>
      </c>
      <c r="D1245" s="23" t="s">
        <v>316</v>
      </c>
    </row>
    <row r="1246">
      <c r="B1246" s="19"/>
    </row>
    <row r="1247">
      <c r="A1247" s="1">
        <v>2.0230424E7</v>
      </c>
      <c r="B1247" s="18" t="s">
        <v>317</v>
      </c>
      <c r="C1247" s="1">
        <v>1.0</v>
      </c>
      <c r="D1247" s="1" t="s">
        <v>318</v>
      </c>
      <c r="E1247" s="1" t="s">
        <v>93</v>
      </c>
    </row>
    <row r="1248">
      <c r="A1248" s="1">
        <v>2.0230424E7</v>
      </c>
      <c r="B1248" s="18" t="s">
        <v>317</v>
      </c>
      <c r="C1248" s="1">
        <v>2.0</v>
      </c>
      <c r="D1248" s="1" t="s">
        <v>318</v>
      </c>
      <c r="E1248" s="1" t="s">
        <v>93</v>
      </c>
    </row>
    <row r="1249">
      <c r="A1249" s="1">
        <v>2.0230424E7</v>
      </c>
      <c r="B1249" s="18" t="s">
        <v>317</v>
      </c>
      <c r="C1249" s="1">
        <v>3.0</v>
      </c>
      <c r="D1249" s="1" t="s">
        <v>318</v>
      </c>
      <c r="E1249" s="1" t="s">
        <v>93</v>
      </c>
    </row>
    <row r="1250">
      <c r="A1250" s="1">
        <v>2.0230424E7</v>
      </c>
      <c r="B1250" s="18" t="s">
        <v>317</v>
      </c>
      <c r="C1250" s="1">
        <v>4.0</v>
      </c>
      <c r="D1250" s="1" t="s">
        <v>318</v>
      </c>
      <c r="E1250" s="1" t="s">
        <v>93</v>
      </c>
    </row>
    <row r="1251">
      <c r="A1251" s="1">
        <v>2.0230424E7</v>
      </c>
      <c r="B1251" s="18" t="s">
        <v>317</v>
      </c>
      <c r="C1251" s="1">
        <v>5.0</v>
      </c>
      <c r="D1251" s="1" t="s">
        <v>318</v>
      </c>
      <c r="E1251" s="1" t="s">
        <v>93</v>
      </c>
    </row>
    <row r="1252">
      <c r="A1252" s="1">
        <v>2.0230424E7</v>
      </c>
      <c r="B1252" s="18" t="s">
        <v>317</v>
      </c>
      <c r="C1252" s="1">
        <v>6.0</v>
      </c>
      <c r="D1252" s="1" t="s">
        <v>318</v>
      </c>
      <c r="E1252" s="1" t="s">
        <v>93</v>
      </c>
    </row>
    <row r="1253">
      <c r="A1253" s="1">
        <v>2.0230424E7</v>
      </c>
      <c r="B1253" s="18" t="s">
        <v>317</v>
      </c>
      <c r="C1253" s="1">
        <v>7.0</v>
      </c>
      <c r="D1253" s="1" t="s">
        <v>318</v>
      </c>
      <c r="E1253" s="1" t="s">
        <v>93</v>
      </c>
    </row>
    <row r="1254">
      <c r="A1254" s="1">
        <v>2.0230424E7</v>
      </c>
      <c r="B1254" s="18" t="s">
        <v>317</v>
      </c>
      <c r="C1254" s="1">
        <v>8.0</v>
      </c>
      <c r="D1254" s="1" t="s">
        <v>318</v>
      </c>
      <c r="E1254" s="1" t="s">
        <v>93</v>
      </c>
    </row>
    <row r="1255">
      <c r="A1255" s="1">
        <v>2.0230424E7</v>
      </c>
      <c r="B1255" s="18" t="s">
        <v>317</v>
      </c>
      <c r="C1255" s="1">
        <v>9.0</v>
      </c>
      <c r="D1255" s="1" t="s">
        <v>318</v>
      </c>
      <c r="E1255" s="1" t="s">
        <v>93</v>
      </c>
    </row>
    <row r="1256">
      <c r="A1256" s="1">
        <v>2.0230424E7</v>
      </c>
      <c r="B1256" s="18" t="s">
        <v>317</v>
      </c>
      <c r="C1256" s="1">
        <v>10.0</v>
      </c>
      <c r="D1256" s="1" t="s">
        <v>318</v>
      </c>
      <c r="E1256" s="1" t="s">
        <v>93</v>
      </c>
    </row>
    <row r="1257">
      <c r="A1257" s="1">
        <v>2.0230424E7</v>
      </c>
      <c r="B1257" s="18" t="s">
        <v>317</v>
      </c>
      <c r="C1257" s="1">
        <v>11.0</v>
      </c>
      <c r="D1257" s="1" t="s">
        <v>318</v>
      </c>
      <c r="E1257" s="1" t="s">
        <v>93</v>
      </c>
    </row>
    <row r="1258">
      <c r="A1258" s="1">
        <v>2.0230424E7</v>
      </c>
      <c r="B1258" s="18" t="s">
        <v>317</v>
      </c>
      <c r="C1258" s="1">
        <v>12.0</v>
      </c>
      <c r="D1258" s="1" t="s">
        <v>318</v>
      </c>
      <c r="E1258" s="1" t="s">
        <v>93</v>
      </c>
    </row>
    <row r="1259">
      <c r="B1259" s="19"/>
      <c r="C1259" s="1"/>
    </row>
    <row r="1260">
      <c r="A1260" s="20">
        <v>2.0230425E7</v>
      </c>
      <c r="B1260" s="21" t="s">
        <v>315</v>
      </c>
      <c r="C1260" s="20">
        <v>1.0</v>
      </c>
      <c r="D1260" s="23" t="s">
        <v>316</v>
      </c>
      <c r="E1260" s="1" t="s">
        <v>93</v>
      </c>
    </row>
    <row r="1261">
      <c r="A1261" s="20">
        <v>2.0230425E7</v>
      </c>
      <c r="B1261" s="21" t="s">
        <v>315</v>
      </c>
      <c r="C1261" s="22">
        <v>2.0</v>
      </c>
      <c r="D1261" s="23" t="s">
        <v>316</v>
      </c>
      <c r="E1261" s="1" t="s">
        <v>93</v>
      </c>
    </row>
    <row r="1262">
      <c r="A1262" s="20">
        <v>2.0230425E7</v>
      </c>
      <c r="B1262" s="21" t="s">
        <v>315</v>
      </c>
      <c r="C1262" s="22">
        <v>3.0</v>
      </c>
      <c r="D1262" s="23" t="s">
        <v>316</v>
      </c>
      <c r="E1262" s="1" t="s">
        <v>93</v>
      </c>
    </row>
    <row r="1263">
      <c r="A1263" s="20">
        <v>2.0230425E7</v>
      </c>
      <c r="B1263" s="21" t="s">
        <v>315</v>
      </c>
      <c r="C1263" s="22">
        <v>4.0</v>
      </c>
      <c r="D1263" s="23" t="s">
        <v>316</v>
      </c>
      <c r="E1263" s="1" t="s">
        <v>93</v>
      </c>
    </row>
    <row r="1264">
      <c r="A1264" s="20">
        <v>2.0230425E7</v>
      </c>
      <c r="B1264" s="21" t="s">
        <v>315</v>
      </c>
      <c r="C1264" s="22">
        <v>5.0</v>
      </c>
      <c r="D1264" s="23" t="s">
        <v>316</v>
      </c>
      <c r="E1264" s="1" t="s">
        <v>93</v>
      </c>
    </row>
    <row r="1265">
      <c r="A1265" s="20">
        <v>2.0230425E7</v>
      </c>
      <c r="B1265" s="21" t="s">
        <v>315</v>
      </c>
      <c r="C1265" s="22">
        <v>6.0</v>
      </c>
      <c r="D1265" s="23" t="s">
        <v>316</v>
      </c>
      <c r="E1265" s="1" t="s">
        <v>93</v>
      </c>
    </row>
    <row r="1266">
      <c r="A1266" s="20">
        <v>2.0230425E7</v>
      </c>
      <c r="B1266" s="21" t="s">
        <v>315</v>
      </c>
      <c r="C1266" s="22">
        <v>7.0</v>
      </c>
      <c r="D1266" s="23" t="s">
        <v>316</v>
      </c>
      <c r="E1266" s="1" t="s">
        <v>93</v>
      </c>
    </row>
    <row r="1267">
      <c r="A1267" s="20">
        <v>2.0230425E7</v>
      </c>
      <c r="B1267" s="21" t="s">
        <v>315</v>
      </c>
      <c r="C1267" s="22">
        <v>8.0</v>
      </c>
      <c r="D1267" s="23" t="s">
        <v>316</v>
      </c>
      <c r="E1267" s="1" t="s">
        <v>93</v>
      </c>
    </row>
    <row r="1268">
      <c r="A1268" s="20">
        <v>2.0230425E7</v>
      </c>
      <c r="B1268" s="21" t="s">
        <v>315</v>
      </c>
      <c r="C1268" s="22">
        <v>9.0</v>
      </c>
      <c r="D1268" s="23" t="s">
        <v>316</v>
      </c>
      <c r="E1268" s="1" t="s">
        <v>93</v>
      </c>
    </row>
    <row r="1269">
      <c r="A1269" s="20">
        <v>2.0230425E7</v>
      </c>
      <c r="B1269" s="21" t="s">
        <v>315</v>
      </c>
      <c r="C1269" s="22">
        <v>10.0</v>
      </c>
      <c r="D1269" s="23" t="s">
        <v>316</v>
      </c>
      <c r="E1269" s="1" t="s">
        <v>93</v>
      </c>
    </row>
    <row r="1270">
      <c r="A1270" s="20">
        <v>2.0230425E7</v>
      </c>
      <c r="B1270" s="21" t="s">
        <v>315</v>
      </c>
      <c r="C1270" s="22">
        <v>11.0</v>
      </c>
      <c r="D1270" s="23" t="s">
        <v>316</v>
      </c>
      <c r="E1270" s="1" t="s">
        <v>93</v>
      </c>
    </row>
    <row r="1271">
      <c r="A1271" s="20">
        <v>2.0230425E7</v>
      </c>
      <c r="B1271" s="21" t="s">
        <v>315</v>
      </c>
      <c r="C1271" s="22">
        <v>12.0</v>
      </c>
      <c r="D1271" s="23" t="s">
        <v>316</v>
      </c>
      <c r="E1271" s="1" t="s">
        <v>93</v>
      </c>
    </row>
    <row r="1272">
      <c r="B1272" s="19"/>
    </row>
    <row r="1273">
      <c r="A1273" s="1">
        <v>2.0230425E7</v>
      </c>
      <c r="B1273" s="18" t="s">
        <v>317</v>
      </c>
      <c r="C1273" s="1">
        <v>1.0</v>
      </c>
      <c r="D1273" s="1" t="s">
        <v>318</v>
      </c>
    </row>
    <row r="1274">
      <c r="A1274" s="1">
        <v>2.0230425E7</v>
      </c>
      <c r="B1274" s="18" t="s">
        <v>317</v>
      </c>
      <c r="C1274" s="1">
        <v>2.0</v>
      </c>
      <c r="D1274" s="1" t="s">
        <v>318</v>
      </c>
    </row>
    <row r="1275">
      <c r="A1275" s="1">
        <v>2.0230425E7</v>
      </c>
      <c r="B1275" s="18" t="s">
        <v>317</v>
      </c>
      <c r="C1275" s="1">
        <v>3.0</v>
      </c>
      <c r="D1275" s="1" t="s">
        <v>318</v>
      </c>
    </row>
    <row r="1276">
      <c r="A1276" s="1">
        <v>2.0230425E7</v>
      </c>
      <c r="B1276" s="18" t="s">
        <v>317</v>
      </c>
      <c r="C1276" s="1">
        <v>4.0</v>
      </c>
      <c r="D1276" s="1" t="s">
        <v>318</v>
      </c>
    </row>
    <row r="1277">
      <c r="A1277" s="1">
        <v>2.0230425E7</v>
      </c>
      <c r="B1277" s="18" t="s">
        <v>317</v>
      </c>
      <c r="C1277" s="1">
        <v>5.0</v>
      </c>
      <c r="D1277" s="1" t="s">
        <v>318</v>
      </c>
    </row>
    <row r="1278">
      <c r="A1278" s="1">
        <v>2.0230425E7</v>
      </c>
      <c r="B1278" s="18" t="s">
        <v>317</v>
      </c>
      <c r="C1278" s="1">
        <v>6.0</v>
      </c>
      <c r="D1278" s="1" t="s">
        <v>318</v>
      </c>
    </row>
    <row r="1279">
      <c r="A1279" s="1">
        <v>2.0230425E7</v>
      </c>
      <c r="B1279" s="18" t="s">
        <v>317</v>
      </c>
      <c r="C1279" s="1">
        <v>7.0</v>
      </c>
      <c r="D1279" s="1" t="s">
        <v>318</v>
      </c>
    </row>
    <row r="1280">
      <c r="A1280" s="1">
        <v>2.0230425E7</v>
      </c>
      <c r="B1280" s="18" t="s">
        <v>317</v>
      </c>
      <c r="C1280" s="1">
        <v>8.0</v>
      </c>
      <c r="D1280" s="1" t="s">
        <v>318</v>
      </c>
    </row>
    <row r="1281">
      <c r="A1281" s="1">
        <v>2.0230425E7</v>
      </c>
      <c r="B1281" s="18" t="s">
        <v>317</v>
      </c>
      <c r="C1281" s="1">
        <v>9.0</v>
      </c>
      <c r="D1281" s="1" t="s">
        <v>318</v>
      </c>
    </row>
    <row r="1282">
      <c r="A1282" s="1">
        <v>2.0230425E7</v>
      </c>
      <c r="B1282" s="18" t="s">
        <v>317</v>
      </c>
      <c r="C1282" s="1">
        <v>10.0</v>
      </c>
      <c r="D1282" s="1" t="s">
        <v>318</v>
      </c>
    </row>
    <row r="1283">
      <c r="A1283" s="1">
        <v>2.0230425E7</v>
      </c>
      <c r="B1283" s="18" t="s">
        <v>317</v>
      </c>
      <c r="C1283" s="1">
        <v>11.0</v>
      </c>
      <c r="D1283" s="1" t="s">
        <v>318</v>
      </c>
    </row>
    <row r="1284">
      <c r="A1284" s="1">
        <v>2.0230425E7</v>
      </c>
      <c r="B1284" s="18" t="s">
        <v>317</v>
      </c>
      <c r="C1284" s="1">
        <v>12.0</v>
      </c>
      <c r="D1284" s="1" t="s">
        <v>318</v>
      </c>
    </row>
    <row r="1285">
      <c r="B1285" s="19"/>
    </row>
    <row r="1286">
      <c r="A1286" s="20">
        <v>2.0230426E7</v>
      </c>
      <c r="B1286" s="21" t="s">
        <v>315</v>
      </c>
      <c r="C1286" s="22">
        <v>1.0</v>
      </c>
      <c r="D1286" s="23" t="s">
        <v>316</v>
      </c>
      <c r="E1286" s="1" t="s">
        <v>93</v>
      </c>
    </row>
    <row r="1287">
      <c r="A1287" s="20">
        <v>2.0230426E7</v>
      </c>
      <c r="B1287" s="21" t="s">
        <v>315</v>
      </c>
      <c r="C1287" s="22">
        <v>2.0</v>
      </c>
      <c r="D1287" s="23" t="s">
        <v>316</v>
      </c>
      <c r="E1287" s="1" t="s">
        <v>93</v>
      </c>
    </row>
    <row r="1288">
      <c r="A1288" s="20">
        <v>2.0230426E7</v>
      </c>
      <c r="B1288" s="21" t="s">
        <v>315</v>
      </c>
      <c r="C1288" s="22">
        <v>3.0</v>
      </c>
      <c r="D1288" s="23" t="s">
        <v>316</v>
      </c>
      <c r="E1288" s="1" t="s">
        <v>93</v>
      </c>
    </row>
    <row r="1289">
      <c r="A1289" s="20">
        <v>2.0230426E7</v>
      </c>
      <c r="B1289" s="21" t="s">
        <v>315</v>
      </c>
      <c r="C1289" s="22">
        <v>4.0</v>
      </c>
      <c r="D1289" s="23" t="s">
        <v>316</v>
      </c>
      <c r="E1289" s="1" t="s">
        <v>93</v>
      </c>
    </row>
    <row r="1290">
      <c r="A1290" s="20">
        <v>2.0230426E7</v>
      </c>
      <c r="B1290" s="21" t="s">
        <v>315</v>
      </c>
      <c r="C1290" s="22">
        <v>5.0</v>
      </c>
      <c r="D1290" s="23" t="s">
        <v>316</v>
      </c>
      <c r="E1290" s="1" t="s">
        <v>93</v>
      </c>
    </row>
    <row r="1291">
      <c r="A1291" s="20">
        <v>2.0230426E7</v>
      </c>
      <c r="B1291" s="21" t="s">
        <v>315</v>
      </c>
      <c r="C1291" s="22">
        <v>6.0</v>
      </c>
      <c r="D1291" s="23" t="s">
        <v>316</v>
      </c>
      <c r="E1291" s="1" t="s">
        <v>93</v>
      </c>
    </row>
    <row r="1292">
      <c r="A1292" s="20">
        <v>2.0230426E7</v>
      </c>
      <c r="B1292" s="21" t="s">
        <v>315</v>
      </c>
      <c r="C1292" s="22">
        <v>7.0</v>
      </c>
      <c r="D1292" s="23" t="s">
        <v>316</v>
      </c>
      <c r="E1292" s="1" t="s">
        <v>93</v>
      </c>
    </row>
    <row r="1293">
      <c r="A1293" s="20">
        <v>2.0230426E7</v>
      </c>
      <c r="B1293" s="21" t="s">
        <v>315</v>
      </c>
      <c r="C1293" s="22">
        <v>8.0</v>
      </c>
      <c r="D1293" s="23" t="s">
        <v>316</v>
      </c>
      <c r="E1293" s="1" t="s">
        <v>93</v>
      </c>
    </row>
    <row r="1294">
      <c r="A1294" s="20">
        <v>2.0230426E7</v>
      </c>
      <c r="B1294" s="21" t="s">
        <v>315</v>
      </c>
      <c r="C1294" s="22">
        <v>9.0</v>
      </c>
      <c r="D1294" s="23" t="s">
        <v>316</v>
      </c>
      <c r="E1294" s="1" t="s">
        <v>93</v>
      </c>
    </row>
    <row r="1295">
      <c r="A1295" s="20">
        <v>2.0230426E7</v>
      </c>
      <c r="B1295" s="21" t="s">
        <v>315</v>
      </c>
      <c r="C1295" s="22">
        <v>10.0</v>
      </c>
      <c r="D1295" s="23" t="s">
        <v>316</v>
      </c>
      <c r="E1295" s="1" t="s">
        <v>93</v>
      </c>
    </row>
    <row r="1296">
      <c r="A1296" s="20">
        <v>2.0230426E7</v>
      </c>
      <c r="B1296" s="21" t="s">
        <v>315</v>
      </c>
      <c r="C1296" s="22">
        <v>11.0</v>
      </c>
      <c r="D1296" s="23" t="s">
        <v>316</v>
      </c>
      <c r="E1296" s="1" t="s">
        <v>93</v>
      </c>
    </row>
    <row r="1297">
      <c r="A1297" s="20">
        <v>2.0230426E7</v>
      </c>
      <c r="B1297" s="21" t="s">
        <v>315</v>
      </c>
      <c r="C1297" s="22">
        <v>12.0</v>
      </c>
      <c r="D1297" s="23" t="s">
        <v>316</v>
      </c>
      <c r="E1297" s="1" t="s">
        <v>93</v>
      </c>
    </row>
    <row r="1298">
      <c r="B1298" s="19"/>
    </row>
    <row r="1299">
      <c r="A1299" s="1">
        <v>2.0230426E7</v>
      </c>
      <c r="B1299" s="18" t="s">
        <v>317</v>
      </c>
      <c r="C1299" s="1">
        <v>1.0</v>
      </c>
      <c r="D1299" s="1" t="s">
        <v>318</v>
      </c>
    </row>
    <row r="1300">
      <c r="A1300" s="1">
        <v>2.0230426E7</v>
      </c>
      <c r="B1300" s="18" t="s">
        <v>317</v>
      </c>
      <c r="C1300" s="1">
        <v>2.0</v>
      </c>
      <c r="D1300" s="1" t="s">
        <v>318</v>
      </c>
    </row>
    <row r="1301">
      <c r="A1301" s="1">
        <v>2.0230426E7</v>
      </c>
      <c r="B1301" s="18" t="s">
        <v>317</v>
      </c>
      <c r="C1301" s="1">
        <v>3.0</v>
      </c>
      <c r="D1301" s="1" t="s">
        <v>318</v>
      </c>
    </row>
    <row r="1302">
      <c r="A1302" s="1">
        <v>2.0230426E7</v>
      </c>
      <c r="B1302" s="18" t="s">
        <v>317</v>
      </c>
      <c r="C1302" s="1">
        <v>4.0</v>
      </c>
      <c r="D1302" s="1" t="s">
        <v>318</v>
      </c>
    </row>
    <row r="1303">
      <c r="A1303" s="1">
        <v>2.0230426E7</v>
      </c>
      <c r="B1303" s="18" t="s">
        <v>317</v>
      </c>
      <c r="C1303" s="1">
        <v>5.0</v>
      </c>
      <c r="D1303" s="1" t="s">
        <v>318</v>
      </c>
    </row>
    <row r="1304">
      <c r="A1304" s="1">
        <v>2.0230426E7</v>
      </c>
      <c r="B1304" s="18" t="s">
        <v>317</v>
      </c>
      <c r="C1304" s="1">
        <v>6.0</v>
      </c>
      <c r="D1304" s="1" t="s">
        <v>318</v>
      </c>
    </row>
    <row r="1305">
      <c r="A1305" s="1">
        <v>2.0230426E7</v>
      </c>
      <c r="B1305" s="18" t="s">
        <v>317</v>
      </c>
      <c r="C1305" s="1">
        <v>7.0</v>
      </c>
      <c r="D1305" s="1" t="s">
        <v>318</v>
      </c>
    </row>
    <row r="1306">
      <c r="A1306" s="1">
        <v>2.0230426E7</v>
      </c>
      <c r="B1306" s="18" t="s">
        <v>317</v>
      </c>
      <c r="C1306" s="1">
        <v>8.0</v>
      </c>
      <c r="D1306" s="1" t="s">
        <v>318</v>
      </c>
    </row>
    <row r="1307">
      <c r="A1307" s="1">
        <v>2.0230426E7</v>
      </c>
      <c r="B1307" s="18" t="s">
        <v>317</v>
      </c>
      <c r="C1307" s="1">
        <v>9.0</v>
      </c>
      <c r="D1307" s="1" t="s">
        <v>318</v>
      </c>
    </row>
    <row r="1308">
      <c r="A1308" s="1">
        <v>2.0230426E7</v>
      </c>
      <c r="B1308" s="18" t="s">
        <v>317</v>
      </c>
      <c r="C1308" s="1">
        <v>10.0</v>
      </c>
      <c r="D1308" s="1" t="s">
        <v>318</v>
      </c>
    </row>
    <row r="1309">
      <c r="A1309" s="1">
        <v>2.0230426E7</v>
      </c>
      <c r="B1309" s="18" t="s">
        <v>317</v>
      </c>
      <c r="C1309" s="1">
        <v>11.0</v>
      </c>
      <c r="D1309" s="1" t="s">
        <v>318</v>
      </c>
    </row>
    <row r="1310">
      <c r="A1310" s="1">
        <v>2.0230426E7</v>
      </c>
      <c r="B1310" s="18" t="s">
        <v>317</v>
      </c>
      <c r="C1310" s="1">
        <v>12.0</v>
      </c>
      <c r="D1310" s="1" t="s">
        <v>318</v>
      </c>
    </row>
    <row r="1311">
      <c r="B1311" s="19"/>
      <c r="C1311" s="1"/>
    </row>
    <row r="1312">
      <c r="A1312" s="20">
        <v>2.0230427E7</v>
      </c>
      <c r="B1312" s="21" t="s">
        <v>315</v>
      </c>
      <c r="C1312" s="20">
        <v>1.0</v>
      </c>
      <c r="D1312" s="23" t="s">
        <v>316</v>
      </c>
      <c r="E1312" s="1" t="s">
        <v>93</v>
      </c>
    </row>
    <row r="1313">
      <c r="A1313" s="20">
        <v>2.0230427E7</v>
      </c>
      <c r="B1313" s="21" t="s">
        <v>315</v>
      </c>
      <c r="C1313" s="22">
        <v>2.0</v>
      </c>
      <c r="D1313" s="23" t="s">
        <v>316</v>
      </c>
      <c r="E1313" s="1" t="s">
        <v>93</v>
      </c>
    </row>
    <row r="1314">
      <c r="A1314" s="20">
        <v>2.0230427E7</v>
      </c>
      <c r="B1314" s="21" t="s">
        <v>315</v>
      </c>
      <c r="C1314" s="22">
        <v>3.0</v>
      </c>
      <c r="D1314" s="23" t="s">
        <v>316</v>
      </c>
      <c r="E1314" s="1" t="s">
        <v>93</v>
      </c>
    </row>
    <row r="1315">
      <c r="A1315" s="20">
        <v>2.0230427E7</v>
      </c>
      <c r="B1315" s="21" t="s">
        <v>315</v>
      </c>
      <c r="C1315" s="22">
        <v>4.0</v>
      </c>
      <c r="D1315" s="23" t="s">
        <v>316</v>
      </c>
      <c r="E1315" s="1" t="s">
        <v>93</v>
      </c>
    </row>
    <row r="1316">
      <c r="A1316" s="20">
        <v>2.0230427E7</v>
      </c>
      <c r="B1316" s="21" t="s">
        <v>315</v>
      </c>
      <c r="C1316" s="22">
        <v>5.0</v>
      </c>
      <c r="D1316" s="23" t="s">
        <v>316</v>
      </c>
      <c r="E1316" s="1" t="s">
        <v>93</v>
      </c>
    </row>
    <row r="1317">
      <c r="A1317" s="20">
        <v>2.0230427E7</v>
      </c>
      <c r="B1317" s="21" t="s">
        <v>315</v>
      </c>
      <c r="C1317" s="22">
        <v>6.0</v>
      </c>
      <c r="D1317" s="23" t="s">
        <v>316</v>
      </c>
      <c r="E1317" s="1" t="s">
        <v>93</v>
      </c>
    </row>
    <row r="1318">
      <c r="A1318" s="20">
        <v>2.0230427E7</v>
      </c>
      <c r="B1318" s="21" t="s">
        <v>315</v>
      </c>
      <c r="C1318" s="22">
        <v>7.0</v>
      </c>
      <c r="D1318" s="23" t="s">
        <v>316</v>
      </c>
      <c r="E1318" s="1" t="s">
        <v>93</v>
      </c>
    </row>
    <row r="1319">
      <c r="A1319" s="20">
        <v>2.0230427E7</v>
      </c>
      <c r="B1319" s="21" t="s">
        <v>315</v>
      </c>
      <c r="C1319" s="22">
        <v>8.0</v>
      </c>
      <c r="D1319" s="23" t="s">
        <v>316</v>
      </c>
      <c r="E1319" s="1" t="s">
        <v>93</v>
      </c>
    </row>
    <row r="1320">
      <c r="A1320" s="20">
        <v>2.0230427E7</v>
      </c>
      <c r="B1320" s="21" t="s">
        <v>315</v>
      </c>
      <c r="C1320" s="22">
        <v>9.0</v>
      </c>
      <c r="D1320" s="23" t="s">
        <v>316</v>
      </c>
      <c r="E1320" s="1" t="s">
        <v>93</v>
      </c>
    </row>
    <row r="1321">
      <c r="A1321" s="20">
        <v>2.0230427E7</v>
      </c>
      <c r="B1321" s="21" t="s">
        <v>315</v>
      </c>
      <c r="C1321" s="22">
        <v>10.0</v>
      </c>
      <c r="D1321" s="23" t="s">
        <v>316</v>
      </c>
      <c r="E1321" s="1" t="s">
        <v>93</v>
      </c>
    </row>
    <row r="1322">
      <c r="A1322" s="20">
        <v>2.0230427E7</v>
      </c>
      <c r="B1322" s="21" t="s">
        <v>315</v>
      </c>
      <c r="C1322" s="22">
        <v>11.0</v>
      </c>
      <c r="D1322" s="23" t="s">
        <v>316</v>
      </c>
      <c r="E1322" s="1" t="s">
        <v>93</v>
      </c>
    </row>
    <row r="1323">
      <c r="A1323" s="20">
        <v>2.0230427E7</v>
      </c>
      <c r="B1323" s="21" t="s">
        <v>315</v>
      </c>
      <c r="C1323" s="22">
        <v>12.0</v>
      </c>
      <c r="D1323" s="23" t="s">
        <v>316</v>
      </c>
      <c r="E1323" s="1" t="s">
        <v>93</v>
      </c>
    </row>
    <row r="1324">
      <c r="B1324" s="19"/>
    </row>
    <row r="1325">
      <c r="A1325" s="1">
        <v>2.0230427E7</v>
      </c>
      <c r="B1325" s="18" t="s">
        <v>317</v>
      </c>
      <c r="C1325" s="1">
        <v>1.0</v>
      </c>
      <c r="D1325" s="1" t="s">
        <v>318</v>
      </c>
      <c r="E1325" s="1" t="s">
        <v>93</v>
      </c>
    </row>
    <row r="1326">
      <c r="A1326" s="1">
        <v>2.0230427E7</v>
      </c>
      <c r="B1326" s="18" t="s">
        <v>317</v>
      </c>
      <c r="C1326" s="1">
        <v>2.0</v>
      </c>
      <c r="D1326" s="1" t="s">
        <v>318</v>
      </c>
      <c r="E1326" s="1" t="s">
        <v>93</v>
      </c>
    </row>
    <row r="1327">
      <c r="A1327" s="1">
        <v>2.0230427E7</v>
      </c>
      <c r="B1327" s="18" t="s">
        <v>317</v>
      </c>
      <c r="C1327" s="1">
        <v>3.0</v>
      </c>
      <c r="D1327" s="1" t="s">
        <v>318</v>
      </c>
      <c r="E1327" s="1" t="s">
        <v>93</v>
      </c>
    </row>
    <row r="1328">
      <c r="A1328" s="1">
        <v>2.0230427E7</v>
      </c>
      <c r="B1328" s="18" t="s">
        <v>317</v>
      </c>
      <c r="C1328" s="1">
        <v>4.0</v>
      </c>
      <c r="D1328" s="1" t="s">
        <v>318</v>
      </c>
      <c r="E1328" s="1" t="s">
        <v>93</v>
      </c>
    </row>
    <row r="1329">
      <c r="A1329" s="1">
        <v>2.0230427E7</v>
      </c>
      <c r="B1329" s="18" t="s">
        <v>317</v>
      </c>
      <c r="C1329" s="1">
        <v>5.0</v>
      </c>
      <c r="D1329" s="1" t="s">
        <v>318</v>
      </c>
      <c r="E1329" s="1" t="s">
        <v>93</v>
      </c>
    </row>
    <row r="1330">
      <c r="A1330" s="1">
        <v>2.0230427E7</v>
      </c>
      <c r="B1330" s="18" t="s">
        <v>317</v>
      </c>
      <c r="C1330" s="1">
        <v>6.0</v>
      </c>
      <c r="D1330" s="1" t="s">
        <v>318</v>
      </c>
      <c r="E1330" s="1" t="s">
        <v>93</v>
      </c>
    </row>
    <row r="1331">
      <c r="A1331" s="1">
        <v>2.0230427E7</v>
      </c>
      <c r="B1331" s="18" t="s">
        <v>317</v>
      </c>
      <c r="C1331" s="1">
        <v>7.0</v>
      </c>
      <c r="D1331" s="1" t="s">
        <v>318</v>
      </c>
      <c r="E1331" s="1" t="s">
        <v>93</v>
      </c>
    </row>
    <row r="1332">
      <c r="A1332" s="1">
        <v>2.0230427E7</v>
      </c>
      <c r="B1332" s="18" t="s">
        <v>317</v>
      </c>
      <c r="C1332" s="1">
        <v>8.0</v>
      </c>
      <c r="D1332" s="1" t="s">
        <v>318</v>
      </c>
      <c r="E1332" s="1" t="s">
        <v>93</v>
      </c>
    </row>
    <row r="1333">
      <c r="A1333" s="1">
        <v>2.0230427E7</v>
      </c>
      <c r="B1333" s="18" t="s">
        <v>317</v>
      </c>
      <c r="C1333" s="1">
        <v>9.0</v>
      </c>
      <c r="D1333" s="1" t="s">
        <v>318</v>
      </c>
      <c r="E1333" s="1" t="s">
        <v>93</v>
      </c>
    </row>
    <row r="1334">
      <c r="A1334" s="1">
        <v>2.0230427E7</v>
      </c>
      <c r="B1334" s="18" t="s">
        <v>317</v>
      </c>
      <c r="C1334" s="1">
        <v>10.0</v>
      </c>
      <c r="D1334" s="1" t="s">
        <v>318</v>
      </c>
      <c r="E1334" s="1" t="s">
        <v>93</v>
      </c>
    </row>
    <row r="1335">
      <c r="A1335" s="1">
        <v>2.0230427E7</v>
      </c>
      <c r="B1335" s="18" t="s">
        <v>317</v>
      </c>
      <c r="C1335" s="1">
        <v>11.0</v>
      </c>
      <c r="D1335" s="1" t="s">
        <v>318</v>
      </c>
      <c r="E1335" s="1" t="s">
        <v>93</v>
      </c>
    </row>
    <row r="1336">
      <c r="A1336" s="1">
        <v>2.0230427E7</v>
      </c>
      <c r="B1336" s="18" t="s">
        <v>317</v>
      </c>
      <c r="C1336" s="1">
        <v>12.0</v>
      </c>
      <c r="D1336" s="1" t="s">
        <v>318</v>
      </c>
      <c r="E1336" s="1" t="s">
        <v>93</v>
      </c>
    </row>
    <row r="1337">
      <c r="B1337" s="19"/>
    </row>
    <row r="1338">
      <c r="A1338" s="20">
        <v>2.0230428E7</v>
      </c>
      <c r="B1338" s="21" t="s">
        <v>315</v>
      </c>
      <c r="C1338" s="22">
        <v>1.0</v>
      </c>
      <c r="D1338" s="23" t="s">
        <v>316</v>
      </c>
    </row>
    <row r="1339">
      <c r="A1339" s="20">
        <v>2.0230428E7</v>
      </c>
      <c r="B1339" s="21" t="s">
        <v>315</v>
      </c>
      <c r="C1339" s="22">
        <v>2.0</v>
      </c>
      <c r="D1339" s="23" t="s">
        <v>316</v>
      </c>
    </row>
    <row r="1340">
      <c r="A1340" s="20">
        <v>2.0230428E7</v>
      </c>
      <c r="B1340" s="21" t="s">
        <v>315</v>
      </c>
      <c r="C1340" s="22">
        <v>3.0</v>
      </c>
      <c r="D1340" s="23" t="s">
        <v>316</v>
      </c>
    </row>
    <row r="1341">
      <c r="A1341" s="20">
        <v>2.0230428E7</v>
      </c>
      <c r="B1341" s="21" t="s">
        <v>315</v>
      </c>
      <c r="C1341" s="22">
        <v>4.0</v>
      </c>
      <c r="D1341" s="23" t="s">
        <v>316</v>
      </c>
    </row>
    <row r="1342">
      <c r="A1342" s="20">
        <v>2.0230428E7</v>
      </c>
      <c r="B1342" s="21" t="s">
        <v>315</v>
      </c>
      <c r="C1342" s="22">
        <v>5.0</v>
      </c>
      <c r="D1342" s="23" t="s">
        <v>316</v>
      </c>
    </row>
    <row r="1343">
      <c r="A1343" s="20">
        <v>2.0230428E7</v>
      </c>
      <c r="B1343" s="21" t="s">
        <v>315</v>
      </c>
      <c r="C1343" s="22">
        <v>6.0</v>
      </c>
      <c r="D1343" s="23" t="s">
        <v>316</v>
      </c>
    </row>
    <row r="1344">
      <c r="A1344" s="20">
        <v>2.0230428E7</v>
      </c>
      <c r="B1344" s="21" t="s">
        <v>315</v>
      </c>
      <c r="C1344" s="22">
        <v>7.0</v>
      </c>
      <c r="D1344" s="23" t="s">
        <v>316</v>
      </c>
    </row>
    <row r="1345">
      <c r="A1345" s="20">
        <v>2.0230428E7</v>
      </c>
      <c r="B1345" s="21" t="s">
        <v>315</v>
      </c>
      <c r="C1345" s="22">
        <v>8.0</v>
      </c>
      <c r="D1345" s="23" t="s">
        <v>316</v>
      </c>
    </row>
    <row r="1346">
      <c r="A1346" s="20">
        <v>2.0230428E7</v>
      </c>
      <c r="B1346" s="21" t="s">
        <v>315</v>
      </c>
      <c r="C1346" s="22">
        <v>9.0</v>
      </c>
      <c r="D1346" s="23" t="s">
        <v>316</v>
      </c>
    </row>
    <row r="1347">
      <c r="A1347" s="20">
        <v>2.0230428E7</v>
      </c>
      <c r="B1347" s="21" t="s">
        <v>315</v>
      </c>
      <c r="C1347" s="22">
        <v>10.0</v>
      </c>
      <c r="D1347" s="23" t="s">
        <v>316</v>
      </c>
    </row>
    <row r="1348">
      <c r="A1348" s="20">
        <v>2.0230428E7</v>
      </c>
      <c r="B1348" s="21" t="s">
        <v>315</v>
      </c>
      <c r="C1348" s="22">
        <v>11.0</v>
      </c>
      <c r="D1348" s="23" t="s">
        <v>316</v>
      </c>
    </row>
    <row r="1349">
      <c r="A1349" s="20">
        <v>2.0230428E7</v>
      </c>
      <c r="B1349" s="21" t="s">
        <v>315</v>
      </c>
      <c r="C1349" s="22">
        <v>12.0</v>
      </c>
      <c r="D1349" s="23" t="s">
        <v>316</v>
      </c>
    </row>
    <row r="1350">
      <c r="B1350" s="19"/>
    </row>
    <row r="1351">
      <c r="A1351" s="1">
        <v>2.0230428E7</v>
      </c>
      <c r="B1351" s="18" t="s">
        <v>317</v>
      </c>
      <c r="C1351" s="1">
        <v>1.0</v>
      </c>
      <c r="D1351" s="1" t="s">
        <v>318</v>
      </c>
    </row>
    <row r="1352">
      <c r="A1352" s="1">
        <v>2.0230428E7</v>
      </c>
      <c r="B1352" s="18" t="s">
        <v>317</v>
      </c>
      <c r="C1352" s="1">
        <v>2.0</v>
      </c>
      <c r="D1352" s="1" t="s">
        <v>318</v>
      </c>
    </row>
    <row r="1353">
      <c r="A1353" s="1">
        <v>2.0230428E7</v>
      </c>
      <c r="B1353" s="18" t="s">
        <v>317</v>
      </c>
      <c r="C1353" s="1">
        <v>3.0</v>
      </c>
      <c r="D1353" s="1" t="s">
        <v>318</v>
      </c>
    </row>
    <row r="1354">
      <c r="A1354" s="1">
        <v>2.0230428E7</v>
      </c>
      <c r="B1354" s="18" t="s">
        <v>317</v>
      </c>
      <c r="C1354" s="1">
        <v>4.0</v>
      </c>
      <c r="D1354" s="1" t="s">
        <v>318</v>
      </c>
    </row>
    <row r="1355">
      <c r="A1355" s="1">
        <v>2.0230428E7</v>
      </c>
      <c r="B1355" s="18" t="s">
        <v>317</v>
      </c>
      <c r="C1355" s="1">
        <v>5.0</v>
      </c>
      <c r="D1355" s="1" t="s">
        <v>318</v>
      </c>
    </row>
    <row r="1356">
      <c r="A1356" s="1">
        <v>2.0230428E7</v>
      </c>
      <c r="B1356" s="18" t="s">
        <v>317</v>
      </c>
      <c r="C1356" s="1">
        <v>6.0</v>
      </c>
      <c r="D1356" s="1" t="s">
        <v>318</v>
      </c>
    </row>
    <row r="1357">
      <c r="A1357" s="1">
        <v>2.0230428E7</v>
      </c>
      <c r="B1357" s="18" t="s">
        <v>317</v>
      </c>
      <c r="C1357" s="1">
        <v>7.0</v>
      </c>
      <c r="D1357" s="1" t="s">
        <v>318</v>
      </c>
    </row>
    <row r="1358">
      <c r="A1358" s="1">
        <v>2.0230428E7</v>
      </c>
      <c r="B1358" s="18" t="s">
        <v>317</v>
      </c>
      <c r="C1358" s="1">
        <v>8.0</v>
      </c>
      <c r="D1358" s="1" t="s">
        <v>318</v>
      </c>
    </row>
    <row r="1359">
      <c r="A1359" s="1">
        <v>2.0230428E7</v>
      </c>
      <c r="B1359" s="18" t="s">
        <v>317</v>
      </c>
      <c r="C1359" s="1">
        <v>9.0</v>
      </c>
      <c r="D1359" s="1" t="s">
        <v>318</v>
      </c>
    </row>
    <row r="1360">
      <c r="A1360" s="1">
        <v>2.0230428E7</v>
      </c>
      <c r="B1360" s="18" t="s">
        <v>317</v>
      </c>
      <c r="C1360" s="1">
        <v>10.0</v>
      </c>
      <c r="D1360" s="1" t="s">
        <v>318</v>
      </c>
    </row>
    <row r="1361">
      <c r="A1361" s="1">
        <v>2.0230428E7</v>
      </c>
      <c r="B1361" s="18" t="s">
        <v>317</v>
      </c>
      <c r="C1361" s="1">
        <v>11.0</v>
      </c>
      <c r="D1361" s="1" t="s">
        <v>318</v>
      </c>
    </row>
    <row r="1362">
      <c r="A1362" s="1">
        <v>2.0230428E7</v>
      </c>
      <c r="B1362" s="18" t="s">
        <v>317</v>
      </c>
      <c r="C1362" s="1">
        <v>12.0</v>
      </c>
      <c r="D1362" s="1" t="s">
        <v>318</v>
      </c>
    </row>
    <row r="1363">
      <c r="B1363" s="19"/>
    </row>
    <row r="1364">
      <c r="A1364" s="20">
        <v>2.0230429E7</v>
      </c>
      <c r="B1364" s="21" t="s">
        <v>315</v>
      </c>
      <c r="C1364" s="22">
        <v>1.0</v>
      </c>
      <c r="D1364" s="23" t="s">
        <v>316</v>
      </c>
    </row>
    <row r="1365">
      <c r="A1365" s="20">
        <v>2.0230429E7</v>
      </c>
      <c r="B1365" s="21" t="s">
        <v>315</v>
      </c>
      <c r="C1365" s="22">
        <v>2.0</v>
      </c>
      <c r="D1365" s="23" t="s">
        <v>316</v>
      </c>
    </row>
    <row r="1366">
      <c r="A1366" s="20">
        <v>2.0230429E7</v>
      </c>
      <c r="B1366" s="21" t="s">
        <v>315</v>
      </c>
      <c r="C1366" s="22">
        <v>3.0</v>
      </c>
      <c r="D1366" s="23" t="s">
        <v>316</v>
      </c>
    </row>
    <row r="1367">
      <c r="A1367" s="20">
        <v>2.0230429E7</v>
      </c>
      <c r="B1367" s="21" t="s">
        <v>315</v>
      </c>
      <c r="C1367" s="22">
        <v>4.0</v>
      </c>
      <c r="D1367" s="23" t="s">
        <v>316</v>
      </c>
    </row>
    <row r="1368">
      <c r="A1368" s="20">
        <v>2.0230429E7</v>
      </c>
      <c r="B1368" s="21" t="s">
        <v>315</v>
      </c>
      <c r="C1368" s="22">
        <v>5.0</v>
      </c>
      <c r="D1368" s="23" t="s">
        <v>316</v>
      </c>
    </row>
    <row r="1369">
      <c r="A1369" s="20">
        <v>2.0230429E7</v>
      </c>
      <c r="B1369" s="21" t="s">
        <v>315</v>
      </c>
      <c r="C1369" s="22">
        <v>6.0</v>
      </c>
      <c r="D1369" s="23" t="s">
        <v>316</v>
      </c>
    </row>
    <row r="1370">
      <c r="A1370" s="20">
        <v>2.0230429E7</v>
      </c>
      <c r="B1370" s="21" t="s">
        <v>315</v>
      </c>
      <c r="C1370" s="22">
        <v>7.0</v>
      </c>
      <c r="D1370" s="23" t="s">
        <v>316</v>
      </c>
    </row>
    <row r="1371">
      <c r="A1371" s="20">
        <v>2.0230429E7</v>
      </c>
      <c r="B1371" s="21" t="s">
        <v>315</v>
      </c>
      <c r="C1371" s="22">
        <v>8.0</v>
      </c>
      <c r="D1371" s="23" t="s">
        <v>316</v>
      </c>
    </row>
    <row r="1372">
      <c r="A1372" s="20">
        <v>2.0230429E7</v>
      </c>
      <c r="B1372" s="21" t="s">
        <v>315</v>
      </c>
      <c r="C1372" s="22">
        <v>9.0</v>
      </c>
      <c r="D1372" s="23" t="s">
        <v>316</v>
      </c>
    </row>
    <row r="1373">
      <c r="A1373" s="20">
        <v>2.0230429E7</v>
      </c>
      <c r="B1373" s="21" t="s">
        <v>315</v>
      </c>
      <c r="C1373" s="22">
        <v>10.0</v>
      </c>
      <c r="D1373" s="23" t="s">
        <v>316</v>
      </c>
    </row>
    <row r="1374">
      <c r="A1374" s="20">
        <v>2.0230429E7</v>
      </c>
      <c r="B1374" s="21" t="s">
        <v>315</v>
      </c>
      <c r="C1374" s="22">
        <v>11.0</v>
      </c>
      <c r="D1374" s="23" t="s">
        <v>316</v>
      </c>
    </row>
    <row r="1375">
      <c r="A1375" s="20">
        <v>2.0230429E7</v>
      </c>
      <c r="B1375" s="21" t="s">
        <v>315</v>
      </c>
      <c r="C1375" s="22">
        <v>12.0</v>
      </c>
      <c r="D1375" s="23" t="s">
        <v>316</v>
      </c>
    </row>
    <row r="1376">
      <c r="B1376" s="19"/>
    </row>
    <row r="1377">
      <c r="A1377" s="1">
        <v>2.0230429E7</v>
      </c>
      <c r="B1377" s="18" t="s">
        <v>317</v>
      </c>
      <c r="C1377" s="1">
        <v>1.0</v>
      </c>
      <c r="D1377" s="1" t="s">
        <v>318</v>
      </c>
    </row>
    <row r="1378">
      <c r="A1378" s="1">
        <v>2.0230429E7</v>
      </c>
      <c r="B1378" s="18" t="s">
        <v>317</v>
      </c>
      <c r="C1378" s="1">
        <v>2.0</v>
      </c>
      <c r="D1378" s="1" t="s">
        <v>318</v>
      </c>
    </row>
    <row r="1379">
      <c r="A1379" s="1">
        <v>2.0230429E7</v>
      </c>
      <c r="B1379" s="18" t="s">
        <v>317</v>
      </c>
      <c r="C1379" s="1">
        <v>3.0</v>
      </c>
      <c r="D1379" s="1" t="s">
        <v>318</v>
      </c>
    </row>
    <row r="1380">
      <c r="A1380" s="1">
        <v>2.0230429E7</v>
      </c>
      <c r="B1380" s="18" t="s">
        <v>317</v>
      </c>
      <c r="C1380" s="1">
        <v>4.0</v>
      </c>
      <c r="D1380" s="1" t="s">
        <v>318</v>
      </c>
    </row>
    <row r="1381">
      <c r="A1381" s="1">
        <v>2.0230429E7</v>
      </c>
      <c r="B1381" s="18" t="s">
        <v>317</v>
      </c>
      <c r="C1381" s="1">
        <v>5.0</v>
      </c>
      <c r="D1381" s="1" t="s">
        <v>318</v>
      </c>
    </row>
    <row r="1382">
      <c r="A1382" s="1">
        <v>2.0230429E7</v>
      </c>
      <c r="B1382" s="18" t="s">
        <v>317</v>
      </c>
      <c r="C1382" s="1">
        <v>6.0</v>
      </c>
      <c r="D1382" s="1" t="s">
        <v>318</v>
      </c>
    </row>
    <row r="1383">
      <c r="A1383" s="1">
        <v>2.0230429E7</v>
      </c>
      <c r="B1383" s="18" t="s">
        <v>317</v>
      </c>
      <c r="C1383" s="1">
        <v>7.0</v>
      </c>
      <c r="D1383" s="1" t="s">
        <v>318</v>
      </c>
    </row>
    <row r="1384">
      <c r="A1384" s="1">
        <v>2.0230429E7</v>
      </c>
      <c r="B1384" s="18" t="s">
        <v>317</v>
      </c>
      <c r="C1384" s="1">
        <v>8.0</v>
      </c>
      <c r="D1384" s="1" t="s">
        <v>318</v>
      </c>
    </row>
    <row r="1385">
      <c r="A1385" s="1">
        <v>2.0230429E7</v>
      </c>
      <c r="B1385" s="18" t="s">
        <v>317</v>
      </c>
      <c r="C1385" s="1">
        <v>9.0</v>
      </c>
      <c r="D1385" s="1" t="s">
        <v>318</v>
      </c>
    </row>
    <row r="1386">
      <c r="A1386" s="1">
        <v>2.0230429E7</v>
      </c>
      <c r="B1386" s="18" t="s">
        <v>317</v>
      </c>
      <c r="C1386" s="1">
        <v>10.0</v>
      </c>
      <c r="D1386" s="1" t="s">
        <v>318</v>
      </c>
    </row>
    <row r="1387">
      <c r="A1387" s="1">
        <v>2.0230429E7</v>
      </c>
      <c r="B1387" s="18" t="s">
        <v>317</v>
      </c>
      <c r="C1387" s="1">
        <v>11.0</v>
      </c>
      <c r="D1387" s="1" t="s">
        <v>318</v>
      </c>
    </row>
    <row r="1388">
      <c r="A1388" s="1">
        <v>2.0230429E7</v>
      </c>
      <c r="B1388" s="18" t="s">
        <v>317</v>
      </c>
      <c r="C1388" s="1">
        <v>12.0</v>
      </c>
      <c r="D1388" s="1" t="s">
        <v>318</v>
      </c>
    </row>
    <row r="1389">
      <c r="B1389" s="19"/>
    </row>
    <row r="1390">
      <c r="A1390" s="20">
        <v>2.023043E7</v>
      </c>
      <c r="B1390" s="21" t="s">
        <v>315</v>
      </c>
      <c r="C1390" s="22">
        <v>1.0</v>
      </c>
      <c r="D1390" s="23" t="s">
        <v>316</v>
      </c>
    </row>
    <row r="1391">
      <c r="A1391" s="20">
        <v>2.023043E7</v>
      </c>
      <c r="B1391" s="21" t="s">
        <v>315</v>
      </c>
      <c r="C1391" s="22">
        <v>2.0</v>
      </c>
      <c r="D1391" s="23" t="s">
        <v>316</v>
      </c>
    </row>
    <row r="1392">
      <c r="A1392" s="20">
        <v>2.023043E7</v>
      </c>
      <c r="B1392" s="21" t="s">
        <v>315</v>
      </c>
      <c r="C1392" s="22">
        <v>3.0</v>
      </c>
      <c r="D1392" s="23" t="s">
        <v>316</v>
      </c>
    </row>
    <row r="1393">
      <c r="A1393" s="20">
        <v>2.023043E7</v>
      </c>
      <c r="B1393" s="21" t="s">
        <v>315</v>
      </c>
      <c r="C1393" s="22">
        <v>4.0</v>
      </c>
      <c r="D1393" s="23" t="s">
        <v>316</v>
      </c>
    </row>
    <row r="1394">
      <c r="A1394" s="20">
        <v>2.023043E7</v>
      </c>
      <c r="B1394" s="21" t="s">
        <v>315</v>
      </c>
      <c r="C1394" s="22">
        <v>5.0</v>
      </c>
      <c r="D1394" s="23" t="s">
        <v>316</v>
      </c>
    </row>
    <row r="1395">
      <c r="A1395" s="20">
        <v>2.023043E7</v>
      </c>
      <c r="B1395" s="21" t="s">
        <v>315</v>
      </c>
      <c r="C1395" s="22">
        <v>6.0</v>
      </c>
      <c r="D1395" s="23" t="s">
        <v>316</v>
      </c>
    </row>
    <row r="1396">
      <c r="A1396" s="20">
        <v>2.023043E7</v>
      </c>
      <c r="B1396" s="21" t="s">
        <v>315</v>
      </c>
      <c r="C1396" s="22">
        <v>7.0</v>
      </c>
      <c r="D1396" s="23" t="s">
        <v>316</v>
      </c>
    </row>
    <row r="1397">
      <c r="A1397" s="20">
        <v>2.023043E7</v>
      </c>
      <c r="B1397" s="21" t="s">
        <v>315</v>
      </c>
      <c r="C1397" s="22">
        <v>8.0</v>
      </c>
      <c r="D1397" s="23" t="s">
        <v>316</v>
      </c>
    </row>
    <row r="1398">
      <c r="A1398" s="20">
        <v>2.023043E7</v>
      </c>
      <c r="B1398" s="21" t="s">
        <v>315</v>
      </c>
      <c r="C1398" s="22">
        <v>9.0</v>
      </c>
      <c r="D1398" s="23" t="s">
        <v>316</v>
      </c>
    </row>
    <row r="1399">
      <c r="A1399" s="20">
        <v>2.023043E7</v>
      </c>
      <c r="B1399" s="21" t="s">
        <v>315</v>
      </c>
      <c r="C1399" s="22">
        <v>10.0</v>
      </c>
      <c r="D1399" s="23" t="s">
        <v>316</v>
      </c>
    </row>
    <row r="1400">
      <c r="A1400" s="20">
        <v>2.023043E7</v>
      </c>
      <c r="B1400" s="21" t="s">
        <v>315</v>
      </c>
      <c r="C1400" s="22">
        <v>11.0</v>
      </c>
      <c r="D1400" s="23" t="s">
        <v>316</v>
      </c>
    </row>
    <row r="1401">
      <c r="A1401" s="20">
        <v>2.023043E7</v>
      </c>
      <c r="B1401" s="21" t="s">
        <v>315</v>
      </c>
      <c r="C1401" s="22">
        <v>12.0</v>
      </c>
      <c r="D1401" s="23" t="s">
        <v>316</v>
      </c>
    </row>
    <row r="1402">
      <c r="B1402" s="19"/>
    </row>
    <row r="1403">
      <c r="A1403" s="1">
        <v>2.023043E7</v>
      </c>
      <c r="B1403" s="18" t="s">
        <v>317</v>
      </c>
      <c r="C1403" s="1">
        <v>1.0</v>
      </c>
      <c r="D1403" s="1" t="s">
        <v>318</v>
      </c>
    </row>
    <row r="1404">
      <c r="A1404" s="1">
        <v>2.023043E7</v>
      </c>
      <c r="B1404" s="18" t="s">
        <v>317</v>
      </c>
      <c r="C1404" s="1">
        <v>2.0</v>
      </c>
      <c r="D1404" s="1" t="s">
        <v>318</v>
      </c>
    </row>
    <row r="1405">
      <c r="A1405" s="1">
        <v>2.023043E7</v>
      </c>
      <c r="B1405" s="18" t="s">
        <v>317</v>
      </c>
      <c r="C1405" s="1">
        <v>3.0</v>
      </c>
      <c r="D1405" s="1" t="s">
        <v>318</v>
      </c>
    </row>
    <row r="1406">
      <c r="A1406" s="1">
        <v>2.023043E7</v>
      </c>
      <c r="B1406" s="18" t="s">
        <v>317</v>
      </c>
      <c r="C1406" s="1">
        <v>4.0</v>
      </c>
      <c r="D1406" s="1" t="s">
        <v>318</v>
      </c>
    </row>
    <row r="1407">
      <c r="A1407" s="1">
        <v>2.023043E7</v>
      </c>
      <c r="B1407" s="18" t="s">
        <v>317</v>
      </c>
      <c r="C1407" s="1">
        <v>5.0</v>
      </c>
      <c r="D1407" s="1" t="s">
        <v>318</v>
      </c>
    </row>
    <row r="1408">
      <c r="A1408" s="1">
        <v>2.023043E7</v>
      </c>
      <c r="B1408" s="18" t="s">
        <v>317</v>
      </c>
      <c r="C1408" s="1">
        <v>6.0</v>
      </c>
      <c r="D1408" s="1" t="s">
        <v>318</v>
      </c>
    </row>
    <row r="1409">
      <c r="A1409" s="1">
        <v>2.023043E7</v>
      </c>
      <c r="B1409" s="18" t="s">
        <v>317</v>
      </c>
      <c r="C1409" s="1">
        <v>7.0</v>
      </c>
      <c r="D1409" s="1" t="s">
        <v>318</v>
      </c>
    </row>
    <row r="1410">
      <c r="A1410" s="1">
        <v>2.023043E7</v>
      </c>
      <c r="B1410" s="18" t="s">
        <v>317</v>
      </c>
      <c r="C1410" s="1">
        <v>8.0</v>
      </c>
      <c r="D1410" s="1" t="s">
        <v>318</v>
      </c>
    </row>
    <row r="1411">
      <c r="A1411" s="1">
        <v>2.023043E7</v>
      </c>
      <c r="B1411" s="18" t="s">
        <v>317</v>
      </c>
      <c r="C1411" s="1">
        <v>9.0</v>
      </c>
      <c r="D1411" s="1" t="s">
        <v>318</v>
      </c>
    </row>
    <row r="1412">
      <c r="A1412" s="1">
        <v>2.023043E7</v>
      </c>
      <c r="B1412" s="18" t="s">
        <v>317</v>
      </c>
      <c r="C1412" s="1">
        <v>10.0</v>
      </c>
      <c r="D1412" s="1" t="s">
        <v>318</v>
      </c>
    </row>
    <row r="1413">
      <c r="A1413" s="1">
        <v>2.023043E7</v>
      </c>
      <c r="B1413" s="18" t="s">
        <v>317</v>
      </c>
      <c r="C1413" s="1">
        <v>11.0</v>
      </c>
      <c r="D1413" s="1" t="s">
        <v>318</v>
      </c>
    </row>
    <row r="1414">
      <c r="A1414" s="1">
        <v>2.023043E7</v>
      </c>
      <c r="B1414" s="18" t="s">
        <v>317</v>
      </c>
      <c r="C1414" s="1">
        <v>12.0</v>
      </c>
      <c r="D1414" s="1" t="s">
        <v>318</v>
      </c>
    </row>
    <row r="1415">
      <c r="B1415" s="19"/>
    </row>
    <row r="1416">
      <c r="A1416" s="20">
        <v>2.0230501E7</v>
      </c>
      <c r="B1416" s="24" t="s">
        <v>321</v>
      </c>
      <c r="C1416" s="22">
        <v>1.0</v>
      </c>
      <c r="D1416" s="23" t="s">
        <v>316</v>
      </c>
      <c r="E1416" s="1" t="s">
        <v>93</v>
      </c>
    </row>
    <row r="1417">
      <c r="A1417" s="20">
        <v>2.0230501E7</v>
      </c>
      <c r="B1417" s="24" t="s">
        <v>321</v>
      </c>
      <c r="C1417" s="22">
        <v>2.0</v>
      </c>
      <c r="D1417" s="23" t="s">
        <v>316</v>
      </c>
      <c r="E1417" s="1" t="s">
        <v>93</v>
      </c>
    </row>
    <row r="1418">
      <c r="A1418" s="20">
        <v>2.0230501E7</v>
      </c>
      <c r="B1418" s="24" t="s">
        <v>321</v>
      </c>
      <c r="C1418" s="22">
        <v>3.0</v>
      </c>
      <c r="D1418" s="23" t="s">
        <v>316</v>
      </c>
      <c r="E1418" s="1" t="s">
        <v>93</v>
      </c>
    </row>
    <row r="1419">
      <c r="A1419" s="20">
        <v>2.0230501E7</v>
      </c>
      <c r="B1419" s="24" t="s">
        <v>321</v>
      </c>
      <c r="C1419" s="22">
        <v>4.0</v>
      </c>
      <c r="D1419" s="23" t="s">
        <v>316</v>
      </c>
      <c r="E1419" s="1" t="s">
        <v>93</v>
      </c>
    </row>
    <row r="1420">
      <c r="A1420" s="20">
        <v>2.0230501E7</v>
      </c>
      <c r="B1420" s="24" t="s">
        <v>321</v>
      </c>
      <c r="C1420" s="22">
        <v>5.0</v>
      </c>
      <c r="D1420" s="23" t="s">
        <v>316</v>
      </c>
      <c r="E1420" s="1" t="s">
        <v>93</v>
      </c>
    </row>
    <row r="1421">
      <c r="A1421" s="20">
        <v>2.0230501E7</v>
      </c>
      <c r="B1421" s="24" t="s">
        <v>321</v>
      </c>
      <c r="C1421" s="22">
        <v>6.0</v>
      </c>
      <c r="D1421" s="23" t="s">
        <v>316</v>
      </c>
      <c r="E1421" s="1" t="s">
        <v>93</v>
      </c>
    </row>
    <row r="1422">
      <c r="A1422" s="20">
        <v>2.0230501E7</v>
      </c>
      <c r="B1422" s="24" t="s">
        <v>321</v>
      </c>
      <c r="C1422" s="22">
        <v>7.0</v>
      </c>
      <c r="D1422" s="23" t="s">
        <v>316</v>
      </c>
      <c r="E1422" s="1" t="s">
        <v>93</v>
      </c>
    </row>
    <row r="1423">
      <c r="A1423" s="20">
        <v>2.0230501E7</v>
      </c>
      <c r="B1423" s="24" t="s">
        <v>321</v>
      </c>
      <c r="C1423" s="22">
        <v>8.0</v>
      </c>
      <c r="D1423" s="23" t="s">
        <v>316</v>
      </c>
      <c r="E1423" s="1" t="s">
        <v>93</v>
      </c>
    </row>
    <row r="1424">
      <c r="A1424" s="20">
        <v>2.0230501E7</v>
      </c>
      <c r="B1424" s="24" t="s">
        <v>321</v>
      </c>
      <c r="C1424" s="22">
        <v>9.0</v>
      </c>
      <c r="D1424" s="23" t="s">
        <v>316</v>
      </c>
      <c r="E1424" s="1" t="s">
        <v>93</v>
      </c>
    </row>
    <row r="1425">
      <c r="A1425" s="20">
        <v>2.0230501E7</v>
      </c>
      <c r="B1425" s="24" t="s">
        <v>321</v>
      </c>
      <c r="C1425" s="22">
        <v>10.0</v>
      </c>
      <c r="D1425" s="23" t="s">
        <v>316</v>
      </c>
      <c r="E1425" s="1" t="s">
        <v>93</v>
      </c>
    </row>
    <row r="1426">
      <c r="A1426" s="20">
        <v>2.0230501E7</v>
      </c>
      <c r="B1426" s="24" t="s">
        <v>321</v>
      </c>
      <c r="C1426" s="22">
        <v>11.0</v>
      </c>
      <c r="D1426" s="23" t="s">
        <v>316</v>
      </c>
      <c r="E1426" s="1" t="s">
        <v>93</v>
      </c>
    </row>
    <row r="1427">
      <c r="A1427" s="20">
        <v>2.0230501E7</v>
      </c>
      <c r="B1427" s="24" t="s">
        <v>321</v>
      </c>
      <c r="C1427" s="22">
        <v>12.0</v>
      </c>
      <c r="D1427" s="23" t="s">
        <v>316</v>
      </c>
      <c r="E1427" s="1" t="s">
        <v>93</v>
      </c>
    </row>
    <row r="1428">
      <c r="B1428" s="19"/>
    </row>
    <row r="1429">
      <c r="A1429" s="1">
        <v>2.0230501E7</v>
      </c>
      <c r="B1429" s="18" t="s">
        <v>322</v>
      </c>
      <c r="C1429" s="1">
        <v>1.0</v>
      </c>
      <c r="D1429" s="1" t="s">
        <v>318</v>
      </c>
    </row>
    <row r="1430">
      <c r="A1430" s="1">
        <v>2.0230501E7</v>
      </c>
      <c r="B1430" s="18" t="s">
        <v>322</v>
      </c>
      <c r="C1430" s="1">
        <v>2.0</v>
      </c>
      <c r="D1430" s="1" t="s">
        <v>318</v>
      </c>
    </row>
    <row r="1431">
      <c r="A1431" s="1">
        <v>2.0230501E7</v>
      </c>
      <c r="B1431" s="18" t="s">
        <v>322</v>
      </c>
      <c r="C1431" s="1">
        <v>3.0</v>
      </c>
      <c r="D1431" s="1" t="s">
        <v>318</v>
      </c>
    </row>
    <row r="1432">
      <c r="A1432" s="1">
        <v>2.0230501E7</v>
      </c>
      <c r="B1432" s="18" t="s">
        <v>322</v>
      </c>
      <c r="C1432" s="1">
        <v>4.0</v>
      </c>
      <c r="D1432" s="1" t="s">
        <v>318</v>
      </c>
    </row>
    <row r="1433">
      <c r="A1433" s="1">
        <v>2.0230501E7</v>
      </c>
      <c r="B1433" s="18" t="s">
        <v>322</v>
      </c>
      <c r="C1433" s="1">
        <v>5.0</v>
      </c>
      <c r="D1433" s="1" t="s">
        <v>318</v>
      </c>
    </row>
    <row r="1434">
      <c r="A1434" s="1">
        <v>2.0230501E7</v>
      </c>
      <c r="B1434" s="18" t="s">
        <v>322</v>
      </c>
      <c r="C1434" s="1">
        <v>6.0</v>
      </c>
      <c r="D1434" s="1" t="s">
        <v>318</v>
      </c>
    </row>
    <row r="1435">
      <c r="A1435" s="1">
        <v>2.0230501E7</v>
      </c>
      <c r="B1435" s="18" t="s">
        <v>322</v>
      </c>
      <c r="C1435" s="1">
        <v>7.0</v>
      </c>
      <c r="D1435" s="1" t="s">
        <v>318</v>
      </c>
    </row>
    <row r="1436">
      <c r="A1436" s="1">
        <v>2.0230501E7</v>
      </c>
      <c r="B1436" s="18" t="s">
        <v>322</v>
      </c>
      <c r="C1436" s="1">
        <v>8.0</v>
      </c>
      <c r="D1436" s="1" t="s">
        <v>318</v>
      </c>
    </row>
    <row r="1437">
      <c r="A1437" s="1">
        <v>2.0230501E7</v>
      </c>
      <c r="B1437" s="18" t="s">
        <v>322</v>
      </c>
      <c r="C1437" s="1">
        <v>9.0</v>
      </c>
      <c r="D1437" s="1" t="s">
        <v>318</v>
      </c>
    </row>
    <row r="1438">
      <c r="A1438" s="1">
        <v>2.0230501E7</v>
      </c>
      <c r="B1438" s="18" t="s">
        <v>322</v>
      </c>
      <c r="C1438" s="1">
        <v>10.0</v>
      </c>
      <c r="D1438" s="1" t="s">
        <v>318</v>
      </c>
    </row>
    <row r="1439">
      <c r="A1439" s="1">
        <v>2.0230501E7</v>
      </c>
      <c r="B1439" s="18" t="s">
        <v>322</v>
      </c>
      <c r="C1439" s="1">
        <v>11.0</v>
      </c>
      <c r="D1439" s="1" t="s">
        <v>318</v>
      </c>
    </row>
    <row r="1440">
      <c r="A1440" s="1">
        <v>2.0230501E7</v>
      </c>
      <c r="B1440" s="18" t="s">
        <v>322</v>
      </c>
      <c r="C1440" s="1">
        <v>12.0</v>
      </c>
      <c r="D1440" s="1" t="s">
        <v>318</v>
      </c>
    </row>
    <row r="1441">
      <c r="B1441" s="19"/>
    </row>
    <row r="1442">
      <c r="A1442" s="20">
        <v>2.0230502E7</v>
      </c>
      <c r="B1442" s="24" t="s">
        <v>321</v>
      </c>
      <c r="C1442" s="22">
        <v>1.0</v>
      </c>
      <c r="D1442" s="23" t="s">
        <v>316</v>
      </c>
      <c r="E1442" s="1" t="s">
        <v>93</v>
      </c>
    </row>
    <row r="1443">
      <c r="A1443" s="20">
        <v>2.0230502E7</v>
      </c>
      <c r="B1443" s="24" t="s">
        <v>321</v>
      </c>
      <c r="C1443" s="22">
        <v>2.0</v>
      </c>
      <c r="D1443" s="23" t="s">
        <v>316</v>
      </c>
      <c r="E1443" s="1" t="s">
        <v>93</v>
      </c>
    </row>
    <row r="1444">
      <c r="A1444" s="20">
        <v>2.0230502E7</v>
      </c>
      <c r="B1444" s="24" t="s">
        <v>321</v>
      </c>
      <c r="C1444" s="22">
        <v>3.0</v>
      </c>
      <c r="D1444" s="23" t="s">
        <v>316</v>
      </c>
      <c r="E1444" s="1" t="s">
        <v>93</v>
      </c>
    </row>
    <row r="1445">
      <c r="A1445" s="20">
        <v>2.0230502E7</v>
      </c>
      <c r="B1445" s="24" t="s">
        <v>321</v>
      </c>
      <c r="C1445" s="22">
        <v>4.0</v>
      </c>
      <c r="D1445" s="23" t="s">
        <v>316</v>
      </c>
      <c r="E1445" s="1" t="s">
        <v>93</v>
      </c>
    </row>
    <row r="1446">
      <c r="A1446" s="20">
        <v>2.0230502E7</v>
      </c>
      <c r="B1446" s="24" t="s">
        <v>321</v>
      </c>
      <c r="C1446" s="22">
        <v>5.0</v>
      </c>
      <c r="D1446" s="23" t="s">
        <v>316</v>
      </c>
      <c r="E1446" s="1" t="s">
        <v>93</v>
      </c>
    </row>
    <row r="1447">
      <c r="A1447" s="20">
        <v>2.0230502E7</v>
      </c>
      <c r="B1447" s="24" t="s">
        <v>321</v>
      </c>
      <c r="C1447" s="22">
        <v>6.0</v>
      </c>
      <c r="D1447" s="23" t="s">
        <v>316</v>
      </c>
      <c r="E1447" s="1" t="s">
        <v>93</v>
      </c>
    </row>
    <row r="1448">
      <c r="A1448" s="20">
        <v>2.0230502E7</v>
      </c>
      <c r="B1448" s="24" t="s">
        <v>321</v>
      </c>
      <c r="C1448" s="22">
        <v>7.0</v>
      </c>
      <c r="D1448" s="23" t="s">
        <v>316</v>
      </c>
      <c r="E1448" s="1" t="s">
        <v>93</v>
      </c>
    </row>
    <row r="1449">
      <c r="A1449" s="20">
        <v>2.0230502E7</v>
      </c>
      <c r="B1449" s="24" t="s">
        <v>321</v>
      </c>
      <c r="C1449" s="22">
        <v>8.0</v>
      </c>
      <c r="D1449" s="23" t="s">
        <v>316</v>
      </c>
      <c r="E1449" s="1" t="s">
        <v>93</v>
      </c>
    </row>
    <row r="1450">
      <c r="A1450" s="20">
        <v>2.0230502E7</v>
      </c>
      <c r="B1450" s="24" t="s">
        <v>321</v>
      </c>
      <c r="C1450" s="22">
        <v>9.0</v>
      </c>
      <c r="D1450" s="23" t="s">
        <v>316</v>
      </c>
      <c r="E1450" s="1" t="s">
        <v>93</v>
      </c>
    </row>
    <row r="1451">
      <c r="A1451" s="20">
        <v>2.0230502E7</v>
      </c>
      <c r="B1451" s="24" t="s">
        <v>321</v>
      </c>
      <c r="C1451" s="22">
        <v>10.0</v>
      </c>
      <c r="D1451" s="23" t="s">
        <v>316</v>
      </c>
      <c r="E1451" s="1" t="s">
        <v>93</v>
      </c>
    </row>
    <row r="1452">
      <c r="A1452" s="20">
        <v>2.0230502E7</v>
      </c>
      <c r="B1452" s="24" t="s">
        <v>321</v>
      </c>
      <c r="C1452" s="22">
        <v>11.0</v>
      </c>
      <c r="D1452" s="23" t="s">
        <v>316</v>
      </c>
      <c r="E1452" s="1" t="s">
        <v>93</v>
      </c>
    </row>
    <row r="1453">
      <c r="A1453" s="20">
        <v>2.0230502E7</v>
      </c>
      <c r="B1453" s="24" t="s">
        <v>321</v>
      </c>
      <c r="C1453" s="22">
        <v>12.0</v>
      </c>
      <c r="D1453" s="23" t="s">
        <v>316</v>
      </c>
      <c r="E1453" s="1" t="s">
        <v>93</v>
      </c>
    </row>
    <row r="1454">
      <c r="B1454" s="19"/>
    </row>
    <row r="1455">
      <c r="A1455" s="1">
        <v>2.0230502E7</v>
      </c>
      <c r="B1455" s="18" t="s">
        <v>322</v>
      </c>
      <c r="C1455" s="1">
        <v>1.0</v>
      </c>
      <c r="D1455" s="1" t="s">
        <v>318</v>
      </c>
    </row>
    <row r="1456">
      <c r="A1456" s="1">
        <v>2.0230502E7</v>
      </c>
      <c r="B1456" s="18" t="s">
        <v>322</v>
      </c>
      <c r="C1456" s="1">
        <v>2.0</v>
      </c>
      <c r="D1456" s="1" t="s">
        <v>318</v>
      </c>
    </row>
    <row r="1457">
      <c r="A1457" s="1">
        <v>2.0230502E7</v>
      </c>
      <c r="B1457" s="18" t="s">
        <v>322</v>
      </c>
      <c r="C1457" s="1">
        <v>3.0</v>
      </c>
      <c r="D1457" s="1" t="s">
        <v>318</v>
      </c>
    </row>
    <row r="1458">
      <c r="A1458" s="1">
        <v>2.0230502E7</v>
      </c>
      <c r="B1458" s="18" t="s">
        <v>322</v>
      </c>
      <c r="C1458" s="1">
        <v>4.0</v>
      </c>
      <c r="D1458" s="1" t="s">
        <v>318</v>
      </c>
    </row>
    <row r="1459">
      <c r="A1459" s="1">
        <v>2.0230502E7</v>
      </c>
      <c r="B1459" s="18" t="s">
        <v>322</v>
      </c>
      <c r="C1459" s="1">
        <v>5.0</v>
      </c>
      <c r="D1459" s="1" t="s">
        <v>318</v>
      </c>
    </row>
    <row r="1460">
      <c r="A1460" s="1">
        <v>2.0230502E7</v>
      </c>
      <c r="B1460" s="18" t="s">
        <v>322</v>
      </c>
      <c r="C1460" s="1">
        <v>6.0</v>
      </c>
      <c r="D1460" s="1" t="s">
        <v>318</v>
      </c>
    </row>
    <row r="1461">
      <c r="A1461" s="1">
        <v>2.0230502E7</v>
      </c>
      <c r="B1461" s="18" t="s">
        <v>322</v>
      </c>
      <c r="C1461" s="1">
        <v>7.0</v>
      </c>
      <c r="D1461" s="1" t="s">
        <v>318</v>
      </c>
    </row>
    <row r="1462">
      <c r="A1462" s="1">
        <v>2.0230502E7</v>
      </c>
      <c r="B1462" s="18" t="s">
        <v>322</v>
      </c>
      <c r="C1462" s="1">
        <v>8.0</v>
      </c>
      <c r="D1462" s="1" t="s">
        <v>318</v>
      </c>
    </row>
    <row r="1463">
      <c r="A1463" s="1">
        <v>2.0230502E7</v>
      </c>
      <c r="B1463" s="18" t="s">
        <v>322</v>
      </c>
      <c r="C1463" s="1">
        <v>9.0</v>
      </c>
      <c r="D1463" s="1" t="s">
        <v>318</v>
      </c>
    </row>
    <row r="1464">
      <c r="A1464" s="1">
        <v>2.0230502E7</v>
      </c>
      <c r="B1464" s="18" t="s">
        <v>322</v>
      </c>
      <c r="C1464" s="1">
        <v>10.0</v>
      </c>
      <c r="D1464" s="1" t="s">
        <v>318</v>
      </c>
    </row>
    <row r="1465">
      <c r="A1465" s="1">
        <v>2.0230502E7</v>
      </c>
      <c r="B1465" s="18" t="s">
        <v>322</v>
      </c>
      <c r="C1465" s="1">
        <v>11.0</v>
      </c>
      <c r="D1465" s="1" t="s">
        <v>318</v>
      </c>
    </row>
    <row r="1466">
      <c r="A1466" s="1">
        <v>2.0230502E7</v>
      </c>
      <c r="B1466" s="18" t="s">
        <v>322</v>
      </c>
      <c r="C1466" s="1">
        <v>12.0</v>
      </c>
      <c r="D1466" s="1" t="s">
        <v>318</v>
      </c>
    </row>
    <row r="1467">
      <c r="B1467" s="19"/>
    </row>
    <row r="1468">
      <c r="B1468" s="19"/>
    </row>
    <row r="1469">
      <c r="A1469" s="20">
        <v>2.0230503E7</v>
      </c>
      <c r="B1469" s="24" t="s">
        <v>321</v>
      </c>
      <c r="C1469" s="22">
        <v>1.0</v>
      </c>
      <c r="D1469" s="23" t="s">
        <v>316</v>
      </c>
      <c r="E1469" s="1" t="s">
        <v>93</v>
      </c>
    </row>
    <row r="1470">
      <c r="A1470" s="20">
        <v>2.0230503E7</v>
      </c>
      <c r="B1470" s="24" t="s">
        <v>321</v>
      </c>
      <c r="C1470" s="22">
        <v>2.0</v>
      </c>
      <c r="D1470" s="23" t="s">
        <v>316</v>
      </c>
      <c r="E1470" s="1" t="s">
        <v>93</v>
      </c>
    </row>
    <row r="1471">
      <c r="A1471" s="20">
        <v>2.0230503E7</v>
      </c>
      <c r="B1471" s="24" t="s">
        <v>321</v>
      </c>
      <c r="C1471" s="22">
        <v>3.0</v>
      </c>
      <c r="D1471" s="23" t="s">
        <v>316</v>
      </c>
      <c r="E1471" s="1" t="s">
        <v>93</v>
      </c>
    </row>
    <row r="1472">
      <c r="A1472" s="20">
        <v>2.0230503E7</v>
      </c>
      <c r="B1472" s="24" t="s">
        <v>321</v>
      </c>
      <c r="C1472" s="22">
        <v>4.0</v>
      </c>
      <c r="D1472" s="23" t="s">
        <v>316</v>
      </c>
      <c r="E1472" s="1" t="s">
        <v>93</v>
      </c>
    </row>
    <row r="1473">
      <c r="A1473" s="20">
        <v>2.0230503E7</v>
      </c>
      <c r="B1473" s="24" t="s">
        <v>321</v>
      </c>
      <c r="C1473" s="22">
        <v>5.0</v>
      </c>
      <c r="D1473" s="23" t="s">
        <v>316</v>
      </c>
      <c r="E1473" s="1" t="s">
        <v>93</v>
      </c>
    </row>
    <row r="1474">
      <c r="A1474" s="20">
        <v>2.0230503E7</v>
      </c>
      <c r="B1474" s="24" t="s">
        <v>321</v>
      </c>
      <c r="C1474" s="22">
        <v>6.0</v>
      </c>
      <c r="D1474" s="23" t="s">
        <v>316</v>
      </c>
      <c r="E1474" s="1" t="s">
        <v>93</v>
      </c>
    </row>
    <row r="1475">
      <c r="A1475" s="20">
        <v>2.0230503E7</v>
      </c>
      <c r="B1475" s="24" t="s">
        <v>321</v>
      </c>
      <c r="C1475" s="22">
        <v>7.0</v>
      </c>
      <c r="D1475" s="23" t="s">
        <v>316</v>
      </c>
      <c r="E1475" s="1" t="s">
        <v>93</v>
      </c>
    </row>
    <row r="1476">
      <c r="A1476" s="20">
        <v>2.0230503E7</v>
      </c>
      <c r="B1476" s="24" t="s">
        <v>321</v>
      </c>
      <c r="C1476" s="22">
        <v>8.0</v>
      </c>
      <c r="D1476" s="23" t="s">
        <v>316</v>
      </c>
      <c r="E1476" s="1" t="s">
        <v>93</v>
      </c>
    </row>
    <row r="1477">
      <c r="A1477" s="20">
        <v>2.0230503E7</v>
      </c>
      <c r="B1477" s="24" t="s">
        <v>321</v>
      </c>
      <c r="C1477" s="22">
        <v>9.0</v>
      </c>
      <c r="D1477" s="23" t="s">
        <v>316</v>
      </c>
      <c r="E1477" s="1" t="s">
        <v>93</v>
      </c>
    </row>
    <row r="1478">
      <c r="A1478" s="20">
        <v>2.0230503E7</v>
      </c>
      <c r="B1478" s="24" t="s">
        <v>321</v>
      </c>
      <c r="C1478" s="22">
        <v>10.0</v>
      </c>
      <c r="D1478" s="23" t="s">
        <v>316</v>
      </c>
      <c r="E1478" s="1" t="s">
        <v>93</v>
      </c>
    </row>
    <row r="1479">
      <c r="A1479" s="20">
        <v>2.0230503E7</v>
      </c>
      <c r="B1479" s="24" t="s">
        <v>321</v>
      </c>
      <c r="C1479" s="22">
        <v>11.0</v>
      </c>
      <c r="D1479" s="23" t="s">
        <v>316</v>
      </c>
      <c r="E1479" s="1" t="s">
        <v>93</v>
      </c>
    </row>
    <row r="1480">
      <c r="A1480" s="20">
        <v>2.0230503E7</v>
      </c>
      <c r="B1480" s="24" t="s">
        <v>321</v>
      </c>
      <c r="C1480" s="22">
        <v>12.0</v>
      </c>
      <c r="D1480" s="23" t="s">
        <v>316</v>
      </c>
      <c r="E1480" s="1" t="s">
        <v>93</v>
      </c>
    </row>
    <row r="1481">
      <c r="B1481" s="19"/>
    </row>
    <row r="1482">
      <c r="A1482" s="1">
        <v>2.0230503E7</v>
      </c>
      <c r="B1482" s="18" t="s">
        <v>322</v>
      </c>
      <c r="C1482" s="1">
        <v>1.0</v>
      </c>
      <c r="D1482" s="1" t="s">
        <v>318</v>
      </c>
      <c r="E1482" s="1" t="s">
        <v>93</v>
      </c>
    </row>
    <row r="1483">
      <c r="A1483" s="1">
        <v>2.0230503E7</v>
      </c>
      <c r="B1483" s="18" t="s">
        <v>322</v>
      </c>
      <c r="C1483" s="1">
        <v>2.0</v>
      </c>
      <c r="D1483" s="1" t="s">
        <v>318</v>
      </c>
      <c r="E1483" s="1" t="s">
        <v>93</v>
      </c>
    </row>
    <row r="1484">
      <c r="A1484" s="1">
        <v>2.0230503E7</v>
      </c>
      <c r="B1484" s="18" t="s">
        <v>322</v>
      </c>
      <c r="C1484" s="1">
        <v>3.0</v>
      </c>
      <c r="D1484" s="1" t="s">
        <v>318</v>
      </c>
      <c r="E1484" s="1" t="s">
        <v>93</v>
      </c>
    </row>
    <row r="1485">
      <c r="A1485" s="1">
        <v>2.0230503E7</v>
      </c>
      <c r="B1485" s="18" t="s">
        <v>322</v>
      </c>
      <c r="C1485" s="1">
        <v>4.0</v>
      </c>
      <c r="D1485" s="1" t="s">
        <v>318</v>
      </c>
      <c r="E1485" s="1" t="s">
        <v>93</v>
      </c>
    </row>
    <row r="1486">
      <c r="A1486" s="1">
        <v>2.0230503E7</v>
      </c>
      <c r="B1486" s="18" t="s">
        <v>322</v>
      </c>
      <c r="C1486" s="1">
        <v>5.0</v>
      </c>
      <c r="D1486" s="1" t="s">
        <v>318</v>
      </c>
    </row>
    <row r="1487">
      <c r="A1487" s="1">
        <v>2.0230503E7</v>
      </c>
      <c r="B1487" s="18" t="s">
        <v>322</v>
      </c>
      <c r="C1487" s="1">
        <v>6.0</v>
      </c>
      <c r="D1487" s="1" t="s">
        <v>318</v>
      </c>
      <c r="E1487" s="1" t="s">
        <v>93</v>
      </c>
    </row>
    <row r="1488">
      <c r="A1488" s="1">
        <v>2.0230503E7</v>
      </c>
      <c r="B1488" s="18" t="s">
        <v>322</v>
      </c>
      <c r="C1488" s="1">
        <v>7.0</v>
      </c>
      <c r="D1488" s="1" t="s">
        <v>318</v>
      </c>
      <c r="E1488" s="1" t="s">
        <v>93</v>
      </c>
    </row>
    <row r="1489">
      <c r="A1489" s="1">
        <v>2.0230503E7</v>
      </c>
      <c r="B1489" s="18" t="s">
        <v>322</v>
      </c>
      <c r="C1489" s="1">
        <v>8.0</v>
      </c>
      <c r="D1489" s="1" t="s">
        <v>318</v>
      </c>
      <c r="E1489" s="1" t="s">
        <v>93</v>
      </c>
    </row>
    <row r="1490">
      <c r="A1490" s="1">
        <v>2.0230503E7</v>
      </c>
      <c r="B1490" s="18" t="s">
        <v>322</v>
      </c>
      <c r="C1490" s="1">
        <v>9.0</v>
      </c>
      <c r="D1490" s="1" t="s">
        <v>318</v>
      </c>
      <c r="E1490" s="1" t="s">
        <v>93</v>
      </c>
    </row>
    <row r="1491">
      <c r="A1491" s="1">
        <v>2.0230503E7</v>
      </c>
      <c r="B1491" s="18" t="s">
        <v>322</v>
      </c>
      <c r="C1491" s="1">
        <v>10.0</v>
      </c>
      <c r="D1491" s="1" t="s">
        <v>318</v>
      </c>
      <c r="E1491" s="1" t="s">
        <v>93</v>
      </c>
    </row>
    <row r="1492">
      <c r="A1492" s="1">
        <v>2.0230503E7</v>
      </c>
      <c r="B1492" s="18" t="s">
        <v>322</v>
      </c>
      <c r="C1492" s="1">
        <v>11.0</v>
      </c>
      <c r="D1492" s="1" t="s">
        <v>318</v>
      </c>
      <c r="E1492" s="1" t="s">
        <v>93</v>
      </c>
    </row>
    <row r="1493">
      <c r="A1493" s="1">
        <v>2.0230503E7</v>
      </c>
      <c r="B1493" s="18" t="s">
        <v>322</v>
      </c>
      <c r="C1493" s="1">
        <v>12.0</v>
      </c>
      <c r="D1493" s="1" t="s">
        <v>318</v>
      </c>
      <c r="E1493" s="1" t="s">
        <v>93</v>
      </c>
    </row>
    <row r="1494">
      <c r="B1494" s="19"/>
    </row>
    <row r="1495">
      <c r="A1495" s="20">
        <v>2.0230504E7</v>
      </c>
      <c r="B1495" s="24" t="s">
        <v>321</v>
      </c>
      <c r="C1495" s="22">
        <v>1.0</v>
      </c>
      <c r="D1495" s="23" t="s">
        <v>316</v>
      </c>
      <c r="E1495" s="1" t="s">
        <v>93</v>
      </c>
    </row>
    <row r="1496">
      <c r="A1496" s="20">
        <v>2.0230504E7</v>
      </c>
      <c r="B1496" s="24" t="s">
        <v>321</v>
      </c>
      <c r="C1496" s="22">
        <v>2.0</v>
      </c>
      <c r="D1496" s="23" t="s">
        <v>316</v>
      </c>
      <c r="E1496" s="1" t="s">
        <v>93</v>
      </c>
    </row>
    <row r="1497">
      <c r="A1497" s="20">
        <v>2.0230504E7</v>
      </c>
      <c r="B1497" s="24" t="s">
        <v>321</v>
      </c>
      <c r="C1497" s="22">
        <v>3.0</v>
      </c>
      <c r="D1497" s="23" t="s">
        <v>316</v>
      </c>
      <c r="E1497" s="1" t="s">
        <v>93</v>
      </c>
    </row>
    <row r="1498">
      <c r="A1498" s="20">
        <v>2.0230504E7</v>
      </c>
      <c r="B1498" s="24" t="s">
        <v>321</v>
      </c>
      <c r="C1498" s="22">
        <v>4.0</v>
      </c>
      <c r="D1498" s="23" t="s">
        <v>316</v>
      </c>
      <c r="E1498" s="1" t="s">
        <v>93</v>
      </c>
    </row>
    <row r="1499">
      <c r="A1499" s="20">
        <v>2.0230504E7</v>
      </c>
      <c r="B1499" s="24" t="s">
        <v>321</v>
      </c>
      <c r="C1499" s="22">
        <v>5.0</v>
      </c>
      <c r="D1499" s="23" t="s">
        <v>316</v>
      </c>
      <c r="E1499" s="1" t="s">
        <v>93</v>
      </c>
    </row>
    <row r="1500">
      <c r="A1500" s="20">
        <v>2.0230504E7</v>
      </c>
      <c r="B1500" s="24" t="s">
        <v>321</v>
      </c>
      <c r="C1500" s="22">
        <v>6.0</v>
      </c>
      <c r="D1500" s="23" t="s">
        <v>316</v>
      </c>
      <c r="E1500" s="1" t="s">
        <v>93</v>
      </c>
    </row>
    <row r="1501">
      <c r="A1501" s="20">
        <v>2.0230504E7</v>
      </c>
      <c r="B1501" s="24" t="s">
        <v>321</v>
      </c>
      <c r="C1501" s="22">
        <v>7.0</v>
      </c>
      <c r="D1501" s="23" t="s">
        <v>316</v>
      </c>
      <c r="E1501" s="1" t="s">
        <v>93</v>
      </c>
    </row>
    <row r="1502">
      <c r="A1502" s="20">
        <v>2.0230504E7</v>
      </c>
      <c r="B1502" s="24" t="s">
        <v>321</v>
      </c>
      <c r="C1502" s="22">
        <v>8.0</v>
      </c>
      <c r="D1502" s="23" t="s">
        <v>316</v>
      </c>
      <c r="E1502" s="1" t="s">
        <v>93</v>
      </c>
    </row>
    <row r="1503">
      <c r="A1503" s="20">
        <v>2.0230504E7</v>
      </c>
      <c r="B1503" s="24" t="s">
        <v>321</v>
      </c>
      <c r="C1503" s="22">
        <v>9.0</v>
      </c>
      <c r="D1503" s="23" t="s">
        <v>316</v>
      </c>
      <c r="E1503" s="1" t="s">
        <v>93</v>
      </c>
    </row>
    <row r="1504">
      <c r="A1504" s="20">
        <v>2.0230504E7</v>
      </c>
      <c r="B1504" s="24" t="s">
        <v>321</v>
      </c>
      <c r="C1504" s="22">
        <v>10.0</v>
      </c>
      <c r="D1504" s="23" t="s">
        <v>316</v>
      </c>
      <c r="E1504" s="1" t="s">
        <v>93</v>
      </c>
    </row>
    <row r="1505">
      <c r="A1505" s="20">
        <v>2.0230504E7</v>
      </c>
      <c r="B1505" s="24" t="s">
        <v>321</v>
      </c>
      <c r="C1505" s="22">
        <v>11.0</v>
      </c>
      <c r="D1505" s="23" t="s">
        <v>316</v>
      </c>
      <c r="E1505" s="1" t="s">
        <v>93</v>
      </c>
    </row>
    <row r="1506">
      <c r="A1506" s="20">
        <v>2.0230504E7</v>
      </c>
      <c r="B1506" s="24" t="s">
        <v>321</v>
      </c>
      <c r="C1506" s="22">
        <v>12.0</v>
      </c>
      <c r="D1506" s="23" t="s">
        <v>316</v>
      </c>
      <c r="E1506" s="1" t="s">
        <v>93</v>
      </c>
    </row>
    <row r="1507">
      <c r="B1507" s="19"/>
    </row>
    <row r="1508">
      <c r="A1508" s="1">
        <v>2.0230504E7</v>
      </c>
      <c r="B1508" s="18" t="s">
        <v>322</v>
      </c>
      <c r="C1508" s="1">
        <v>1.0</v>
      </c>
      <c r="D1508" s="1" t="s">
        <v>318</v>
      </c>
      <c r="E1508" s="1" t="s">
        <v>93</v>
      </c>
    </row>
    <row r="1509">
      <c r="A1509" s="1">
        <v>2.0230504E7</v>
      </c>
      <c r="B1509" s="18" t="s">
        <v>322</v>
      </c>
      <c r="C1509" s="1">
        <v>2.0</v>
      </c>
      <c r="D1509" s="1" t="s">
        <v>318</v>
      </c>
      <c r="E1509" s="1" t="s">
        <v>93</v>
      </c>
    </row>
    <row r="1510">
      <c r="A1510" s="1">
        <v>2.0230504E7</v>
      </c>
      <c r="B1510" s="18" t="s">
        <v>322</v>
      </c>
      <c r="C1510" s="1">
        <v>3.0</v>
      </c>
      <c r="D1510" s="1" t="s">
        <v>318</v>
      </c>
      <c r="E1510" s="1" t="s">
        <v>93</v>
      </c>
    </row>
    <row r="1511">
      <c r="A1511" s="1">
        <v>2.0230504E7</v>
      </c>
      <c r="B1511" s="18" t="s">
        <v>322</v>
      </c>
      <c r="C1511" s="1">
        <v>4.0</v>
      </c>
      <c r="D1511" s="1" t="s">
        <v>318</v>
      </c>
      <c r="E1511" s="1" t="s">
        <v>93</v>
      </c>
    </row>
    <row r="1512">
      <c r="A1512" s="1">
        <v>2.0230504E7</v>
      </c>
      <c r="B1512" s="18" t="s">
        <v>322</v>
      </c>
      <c r="C1512" s="1">
        <v>5.0</v>
      </c>
      <c r="D1512" s="1" t="s">
        <v>318</v>
      </c>
    </row>
    <row r="1513">
      <c r="A1513" s="1">
        <v>2.0230504E7</v>
      </c>
      <c r="B1513" s="18" t="s">
        <v>322</v>
      </c>
      <c r="C1513" s="1">
        <v>6.0</v>
      </c>
      <c r="D1513" s="1" t="s">
        <v>318</v>
      </c>
      <c r="E1513" s="1" t="s">
        <v>93</v>
      </c>
    </row>
    <row r="1514">
      <c r="A1514" s="1">
        <v>2.0230504E7</v>
      </c>
      <c r="B1514" s="18" t="s">
        <v>322</v>
      </c>
      <c r="C1514" s="1">
        <v>7.0</v>
      </c>
      <c r="D1514" s="1" t="s">
        <v>318</v>
      </c>
      <c r="E1514" s="1" t="s">
        <v>93</v>
      </c>
    </row>
    <row r="1515">
      <c r="A1515" s="1">
        <v>2.0230504E7</v>
      </c>
      <c r="B1515" s="18" t="s">
        <v>322</v>
      </c>
      <c r="C1515" s="1">
        <v>8.0</v>
      </c>
      <c r="D1515" s="1" t="s">
        <v>318</v>
      </c>
      <c r="E1515" s="1" t="s">
        <v>93</v>
      </c>
    </row>
    <row r="1516">
      <c r="A1516" s="1">
        <v>2.0230504E7</v>
      </c>
      <c r="B1516" s="18" t="s">
        <v>322</v>
      </c>
      <c r="C1516" s="1">
        <v>9.0</v>
      </c>
      <c r="D1516" s="1" t="s">
        <v>318</v>
      </c>
      <c r="E1516" s="1" t="s">
        <v>93</v>
      </c>
    </row>
    <row r="1517">
      <c r="A1517" s="1">
        <v>2.0230504E7</v>
      </c>
      <c r="B1517" s="18" t="s">
        <v>322</v>
      </c>
      <c r="C1517" s="1">
        <v>10.0</v>
      </c>
      <c r="D1517" s="1" t="s">
        <v>318</v>
      </c>
      <c r="E1517" s="1" t="s">
        <v>93</v>
      </c>
    </row>
    <row r="1518">
      <c r="A1518" s="1">
        <v>2.0230504E7</v>
      </c>
      <c r="B1518" s="18" t="s">
        <v>322</v>
      </c>
      <c r="C1518" s="1">
        <v>11.0</v>
      </c>
      <c r="D1518" s="1" t="s">
        <v>318</v>
      </c>
      <c r="E1518" s="1" t="s">
        <v>93</v>
      </c>
    </row>
    <row r="1519">
      <c r="A1519" s="1">
        <v>2.0230504E7</v>
      </c>
      <c r="B1519" s="18" t="s">
        <v>322</v>
      </c>
      <c r="C1519" s="1">
        <v>12.0</v>
      </c>
      <c r="D1519" s="1" t="s">
        <v>318</v>
      </c>
      <c r="E1519" s="1" t="s">
        <v>93</v>
      </c>
    </row>
    <row r="1520">
      <c r="B1520" s="19"/>
    </row>
    <row r="1521">
      <c r="A1521" s="20">
        <v>2.0230505E7</v>
      </c>
      <c r="B1521" s="24" t="s">
        <v>321</v>
      </c>
      <c r="C1521" s="22">
        <v>1.0</v>
      </c>
      <c r="D1521" s="23" t="s">
        <v>316</v>
      </c>
      <c r="E1521" s="1" t="s">
        <v>93</v>
      </c>
    </row>
    <row r="1522">
      <c r="A1522" s="20">
        <v>2.0230505E7</v>
      </c>
      <c r="B1522" s="24" t="s">
        <v>321</v>
      </c>
      <c r="C1522" s="22">
        <v>2.0</v>
      </c>
      <c r="D1522" s="23" t="s">
        <v>316</v>
      </c>
      <c r="E1522" s="1" t="s">
        <v>93</v>
      </c>
    </row>
    <row r="1523">
      <c r="A1523" s="20">
        <v>2.0230505E7</v>
      </c>
      <c r="B1523" s="24" t="s">
        <v>321</v>
      </c>
      <c r="C1523" s="22">
        <v>3.0</v>
      </c>
      <c r="D1523" s="23" t="s">
        <v>316</v>
      </c>
      <c r="E1523" s="1" t="s">
        <v>93</v>
      </c>
    </row>
    <row r="1524">
      <c r="A1524" s="20">
        <v>2.0230505E7</v>
      </c>
      <c r="B1524" s="24" t="s">
        <v>321</v>
      </c>
      <c r="C1524" s="22">
        <v>4.0</v>
      </c>
      <c r="D1524" s="23" t="s">
        <v>316</v>
      </c>
      <c r="E1524" s="1" t="s">
        <v>93</v>
      </c>
    </row>
    <row r="1525">
      <c r="A1525" s="20">
        <v>2.0230505E7</v>
      </c>
      <c r="B1525" s="24" t="s">
        <v>321</v>
      </c>
      <c r="C1525" s="22">
        <v>5.0</v>
      </c>
      <c r="D1525" s="23" t="s">
        <v>316</v>
      </c>
      <c r="E1525" s="1" t="s">
        <v>93</v>
      </c>
    </row>
    <row r="1526">
      <c r="A1526" s="20">
        <v>2.0230505E7</v>
      </c>
      <c r="B1526" s="24" t="s">
        <v>321</v>
      </c>
      <c r="C1526" s="22">
        <v>6.0</v>
      </c>
      <c r="D1526" s="23" t="s">
        <v>316</v>
      </c>
      <c r="E1526" s="1" t="s">
        <v>93</v>
      </c>
    </row>
    <row r="1527">
      <c r="A1527" s="20">
        <v>2.0230505E7</v>
      </c>
      <c r="B1527" s="24" t="s">
        <v>321</v>
      </c>
      <c r="C1527" s="22">
        <v>7.0</v>
      </c>
      <c r="D1527" s="23" t="s">
        <v>316</v>
      </c>
      <c r="E1527" s="1" t="s">
        <v>93</v>
      </c>
    </row>
    <row r="1528">
      <c r="A1528" s="20">
        <v>2.0230505E7</v>
      </c>
      <c r="B1528" s="24" t="s">
        <v>321</v>
      </c>
      <c r="C1528" s="22">
        <v>8.0</v>
      </c>
      <c r="D1528" s="23" t="s">
        <v>316</v>
      </c>
      <c r="E1528" s="1" t="s">
        <v>93</v>
      </c>
    </row>
    <row r="1529">
      <c r="A1529" s="20">
        <v>2.0230505E7</v>
      </c>
      <c r="B1529" s="24" t="s">
        <v>321</v>
      </c>
      <c r="C1529" s="22">
        <v>9.0</v>
      </c>
      <c r="D1529" s="23" t="s">
        <v>316</v>
      </c>
      <c r="E1529" s="1" t="s">
        <v>93</v>
      </c>
    </row>
    <row r="1530">
      <c r="A1530" s="20">
        <v>2.0230505E7</v>
      </c>
      <c r="B1530" s="24" t="s">
        <v>321</v>
      </c>
      <c r="C1530" s="22">
        <v>10.0</v>
      </c>
      <c r="D1530" s="23" t="s">
        <v>316</v>
      </c>
      <c r="E1530" s="1" t="s">
        <v>93</v>
      </c>
    </row>
    <row r="1531">
      <c r="A1531" s="20">
        <v>2.0230505E7</v>
      </c>
      <c r="B1531" s="24" t="s">
        <v>321</v>
      </c>
      <c r="C1531" s="22">
        <v>11.0</v>
      </c>
      <c r="D1531" s="23" t="s">
        <v>316</v>
      </c>
      <c r="E1531" s="1" t="s">
        <v>93</v>
      </c>
    </row>
    <row r="1532">
      <c r="A1532" s="20">
        <v>2.0230505E7</v>
      </c>
      <c r="B1532" s="24" t="s">
        <v>321</v>
      </c>
      <c r="C1532" s="22">
        <v>12.0</v>
      </c>
      <c r="D1532" s="23" t="s">
        <v>316</v>
      </c>
      <c r="E1532" s="1" t="s">
        <v>93</v>
      </c>
    </row>
    <row r="1533">
      <c r="B1533" s="19"/>
    </row>
    <row r="1534">
      <c r="A1534" s="1">
        <v>2.0230505E7</v>
      </c>
      <c r="B1534" s="18" t="s">
        <v>322</v>
      </c>
      <c r="C1534" s="1">
        <v>1.0</v>
      </c>
      <c r="D1534" s="1" t="s">
        <v>318</v>
      </c>
      <c r="E1534" s="1" t="s">
        <v>93</v>
      </c>
    </row>
    <row r="1535">
      <c r="A1535" s="1">
        <v>2.0230505E7</v>
      </c>
      <c r="B1535" s="18" t="s">
        <v>322</v>
      </c>
      <c r="C1535" s="1">
        <v>2.0</v>
      </c>
      <c r="D1535" s="1" t="s">
        <v>318</v>
      </c>
      <c r="E1535" s="1" t="s">
        <v>93</v>
      </c>
    </row>
    <row r="1536">
      <c r="A1536" s="1">
        <v>2.0230505E7</v>
      </c>
      <c r="B1536" s="18" t="s">
        <v>322</v>
      </c>
      <c r="C1536" s="1">
        <v>3.0</v>
      </c>
      <c r="D1536" s="1" t="s">
        <v>318</v>
      </c>
      <c r="E1536" s="1" t="s">
        <v>93</v>
      </c>
    </row>
    <row r="1537">
      <c r="A1537" s="1">
        <v>2.0230505E7</v>
      </c>
      <c r="B1537" s="18" t="s">
        <v>322</v>
      </c>
      <c r="C1537" s="1">
        <v>4.0</v>
      </c>
      <c r="D1537" s="1" t="s">
        <v>318</v>
      </c>
      <c r="E1537" s="1" t="s">
        <v>93</v>
      </c>
    </row>
    <row r="1538">
      <c r="A1538" s="1">
        <v>2.0230505E7</v>
      </c>
      <c r="B1538" s="18" t="s">
        <v>322</v>
      </c>
      <c r="C1538" s="1">
        <v>5.0</v>
      </c>
      <c r="D1538" s="1" t="s">
        <v>318</v>
      </c>
    </row>
    <row r="1539">
      <c r="A1539" s="1">
        <v>2.0230505E7</v>
      </c>
      <c r="B1539" s="18" t="s">
        <v>322</v>
      </c>
      <c r="C1539" s="1">
        <v>6.0</v>
      </c>
      <c r="D1539" s="1" t="s">
        <v>318</v>
      </c>
      <c r="E1539" s="1" t="s">
        <v>93</v>
      </c>
    </row>
    <row r="1540">
      <c r="A1540" s="1">
        <v>2.0230505E7</v>
      </c>
      <c r="B1540" s="18" t="s">
        <v>322</v>
      </c>
      <c r="C1540" s="1">
        <v>7.0</v>
      </c>
      <c r="D1540" s="1" t="s">
        <v>318</v>
      </c>
      <c r="E1540" s="1" t="s">
        <v>93</v>
      </c>
    </row>
    <row r="1541">
      <c r="A1541" s="1">
        <v>2.0230505E7</v>
      </c>
      <c r="B1541" s="18" t="s">
        <v>322</v>
      </c>
      <c r="C1541" s="1">
        <v>8.0</v>
      </c>
      <c r="D1541" s="1" t="s">
        <v>318</v>
      </c>
      <c r="E1541" s="1" t="s">
        <v>93</v>
      </c>
    </row>
    <row r="1542">
      <c r="A1542" s="1">
        <v>2.0230505E7</v>
      </c>
      <c r="B1542" s="18" t="s">
        <v>322</v>
      </c>
      <c r="C1542" s="1">
        <v>9.0</v>
      </c>
      <c r="D1542" s="1" t="s">
        <v>318</v>
      </c>
      <c r="E1542" s="1" t="s">
        <v>93</v>
      </c>
    </row>
    <row r="1543">
      <c r="A1543" s="1">
        <v>2.0230505E7</v>
      </c>
      <c r="B1543" s="18" t="s">
        <v>322</v>
      </c>
      <c r="C1543" s="1">
        <v>10.0</v>
      </c>
      <c r="D1543" s="1" t="s">
        <v>318</v>
      </c>
      <c r="E1543" s="1" t="s">
        <v>93</v>
      </c>
    </row>
    <row r="1544">
      <c r="A1544" s="1">
        <v>2.0230505E7</v>
      </c>
      <c r="B1544" s="18" t="s">
        <v>322</v>
      </c>
      <c r="C1544" s="1">
        <v>11.0</v>
      </c>
      <c r="D1544" s="1" t="s">
        <v>318</v>
      </c>
      <c r="E1544" s="1" t="s">
        <v>93</v>
      </c>
    </row>
    <row r="1545">
      <c r="A1545" s="1">
        <v>2.0230505E7</v>
      </c>
      <c r="B1545" s="18" t="s">
        <v>322</v>
      </c>
      <c r="C1545" s="1">
        <v>12.0</v>
      </c>
      <c r="D1545" s="1" t="s">
        <v>318</v>
      </c>
      <c r="E1545" s="1" t="s">
        <v>93</v>
      </c>
    </row>
    <row r="1546">
      <c r="B1546" s="19"/>
    </row>
    <row r="1547">
      <c r="A1547" s="20">
        <v>2.0230506E7</v>
      </c>
      <c r="B1547" s="24" t="s">
        <v>321</v>
      </c>
      <c r="C1547" s="22">
        <v>1.0</v>
      </c>
      <c r="D1547" s="23" t="s">
        <v>316</v>
      </c>
    </row>
    <row r="1548">
      <c r="A1548" s="20">
        <v>2.0230506E7</v>
      </c>
      <c r="B1548" s="24" t="s">
        <v>321</v>
      </c>
      <c r="C1548" s="22">
        <v>2.0</v>
      </c>
      <c r="D1548" s="23" t="s">
        <v>316</v>
      </c>
    </row>
    <row r="1549">
      <c r="A1549" s="20">
        <v>2.0230506E7</v>
      </c>
      <c r="B1549" s="24" t="s">
        <v>321</v>
      </c>
      <c r="C1549" s="22">
        <v>3.0</v>
      </c>
      <c r="D1549" s="23" t="s">
        <v>316</v>
      </c>
    </row>
    <row r="1550">
      <c r="A1550" s="20">
        <v>2.0230506E7</v>
      </c>
      <c r="B1550" s="24" t="s">
        <v>321</v>
      </c>
      <c r="C1550" s="22">
        <v>4.0</v>
      </c>
      <c r="D1550" s="23" t="s">
        <v>316</v>
      </c>
    </row>
    <row r="1551">
      <c r="A1551" s="20">
        <v>2.0230506E7</v>
      </c>
      <c r="B1551" s="24" t="s">
        <v>321</v>
      </c>
      <c r="C1551" s="22">
        <v>5.0</v>
      </c>
      <c r="D1551" s="23" t="s">
        <v>316</v>
      </c>
    </row>
    <row r="1552">
      <c r="A1552" s="20">
        <v>2.0230506E7</v>
      </c>
      <c r="B1552" s="24" t="s">
        <v>321</v>
      </c>
      <c r="C1552" s="22">
        <v>6.0</v>
      </c>
      <c r="D1552" s="23" t="s">
        <v>316</v>
      </c>
    </row>
    <row r="1553">
      <c r="A1553" s="20">
        <v>2.0230506E7</v>
      </c>
      <c r="B1553" s="24" t="s">
        <v>321</v>
      </c>
      <c r="C1553" s="22">
        <v>7.0</v>
      </c>
      <c r="D1553" s="23" t="s">
        <v>316</v>
      </c>
    </row>
    <row r="1554">
      <c r="A1554" s="20">
        <v>2.0230506E7</v>
      </c>
      <c r="B1554" s="24" t="s">
        <v>321</v>
      </c>
      <c r="C1554" s="22">
        <v>8.0</v>
      </c>
      <c r="D1554" s="23" t="s">
        <v>316</v>
      </c>
    </row>
    <row r="1555">
      <c r="A1555" s="20">
        <v>2.0230506E7</v>
      </c>
      <c r="B1555" s="24" t="s">
        <v>321</v>
      </c>
      <c r="C1555" s="22">
        <v>9.0</v>
      </c>
      <c r="D1555" s="23" t="s">
        <v>316</v>
      </c>
    </row>
    <row r="1556">
      <c r="A1556" s="20">
        <v>2.0230506E7</v>
      </c>
      <c r="B1556" s="24" t="s">
        <v>321</v>
      </c>
      <c r="C1556" s="22">
        <v>10.0</v>
      </c>
      <c r="D1556" s="23" t="s">
        <v>316</v>
      </c>
    </row>
    <row r="1557">
      <c r="A1557" s="20">
        <v>2.0230506E7</v>
      </c>
      <c r="B1557" s="24" t="s">
        <v>321</v>
      </c>
      <c r="C1557" s="22">
        <v>11.0</v>
      </c>
      <c r="D1557" s="23" t="s">
        <v>316</v>
      </c>
    </row>
    <row r="1558">
      <c r="A1558" s="20">
        <v>2.0230506E7</v>
      </c>
      <c r="B1558" s="24" t="s">
        <v>321</v>
      </c>
      <c r="C1558" s="22">
        <v>12.0</v>
      </c>
      <c r="D1558" s="23" t="s">
        <v>316</v>
      </c>
    </row>
    <row r="1559">
      <c r="B1559" s="19"/>
    </row>
    <row r="1560">
      <c r="A1560" s="1">
        <v>2.0230506E7</v>
      </c>
      <c r="B1560" s="18" t="s">
        <v>322</v>
      </c>
      <c r="C1560" s="1">
        <v>1.0</v>
      </c>
      <c r="D1560" s="1" t="s">
        <v>318</v>
      </c>
      <c r="E1560" s="1" t="s">
        <v>93</v>
      </c>
    </row>
    <row r="1561">
      <c r="A1561" s="1">
        <v>2.0230506E7</v>
      </c>
      <c r="B1561" s="18" t="s">
        <v>322</v>
      </c>
      <c r="C1561" s="1">
        <v>2.0</v>
      </c>
      <c r="D1561" s="1" t="s">
        <v>318</v>
      </c>
      <c r="E1561" s="1" t="s">
        <v>93</v>
      </c>
    </row>
    <row r="1562">
      <c r="A1562" s="1">
        <v>2.0230506E7</v>
      </c>
      <c r="B1562" s="18" t="s">
        <v>322</v>
      </c>
      <c r="C1562" s="1">
        <v>3.0</v>
      </c>
      <c r="D1562" s="1" t="s">
        <v>318</v>
      </c>
      <c r="E1562" s="1" t="s">
        <v>93</v>
      </c>
    </row>
    <row r="1563">
      <c r="A1563" s="1">
        <v>2.0230506E7</v>
      </c>
      <c r="B1563" s="18" t="s">
        <v>322</v>
      </c>
      <c r="C1563" s="1">
        <v>4.0</v>
      </c>
      <c r="D1563" s="1" t="s">
        <v>318</v>
      </c>
      <c r="E1563" s="1" t="s">
        <v>93</v>
      </c>
    </row>
    <row r="1564">
      <c r="A1564" s="1">
        <v>2.0230506E7</v>
      </c>
      <c r="B1564" s="18" t="s">
        <v>322</v>
      </c>
      <c r="C1564" s="1">
        <v>5.0</v>
      </c>
      <c r="D1564" s="1" t="s">
        <v>318</v>
      </c>
    </row>
    <row r="1565">
      <c r="A1565" s="1">
        <v>2.0230506E7</v>
      </c>
      <c r="B1565" s="18" t="s">
        <v>322</v>
      </c>
      <c r="C1565" s="1">
        <v>6.0</v>
      </c>
      <c r="D1565" s="1" t="s">
        <v>318</v>
      </c>
      <c r="E1565" s="1" t="s">
        <v>93</v>
      </c>
    </row>
    <row r="1566">
      <c r="A1566" s="1">
        <v>2.0230506E7</v>
      </c>
      <c r="B1566" s="18" t="s">
        <v>322</v>
      </c>
      <c r="C1566" s="1">
        <v>7.0</v>
      </c>
      <c r="D1566" s="1" t="s">
        <v>318</v>
      </c>
      <c r="E1566" s="1" t="s">
        <v>93</v>
      </c>
    </row>
    <row r="1567">
      <c r="A1567" s="1">
        <v>2.0230506E7</v>
      </c>
      <c r="B1567" s="18" t="s">
        <v>322</v>
      </c>
      <c r="C1567" s="1">
        <v>8.0</v>
      </c>
      <c r="D1567" s="1" t="s">
        <v>318</v>
      </c>
      <c r="E1567" s="1" t="s">
        <v>93</v>
      </c>
    </row>
    <row r="1568">
      <c r="A1568" s="1">
        <v>2.0230506E7</v>
      </c>
      <c r="B1568" s="18" t="s">
        <v>322</v>
      </c>
      <c r="C1568" s="1">
        <v>9.0</v>
      </c>
      <c r="D1568" s="1" t="s">
        <v>318</v>
      </c>
      <c r="E1568" s="1" t="s">
        <v>93</v>
      </c>
    </row>
    <row r="1569">
      <c r="A1569" s="1">
        <v>2.0230506E7</v>
      </c>
      <c r="B1569" s="18" t="s">
        <v>322</v>
      </c>
      <c r="C1569" s="1">
        <v>10.0</v>
      </c>
      <c r="D1569" s="1" t="s">
        <v>318</v>
      </c>
      <c r="E1569" s="1" t="s">
        <v>93</v>
      </c>
    </row>
    <row r="1570">
      <c r="A1570" s="1">
        <v>2.0230506E7</v>
      </c>
      <c r="B1570" s="18" t="s">
        <v>322</v>
      </c>
      <c r="C1570" s="1">
        <v>11.0</v>
      </c>
      <c r="D1570" s="1" t="s">
        <v>318</v>
      </c>
      <c r="E1570" s="1" t="s">
        <v>93</v>
      </c>
    </row>
    <row r="1571">
      <c r="A1571" s="1">
        <v>2.0230506E7</v>
      </c>
      <c r="B1571" s="18" t="s">
        <v>322</v>
      </c>
      <c r="C1571" s="1">
        <v>12.0</v>
      </c>
      <c r="D1571" s="1" t="s">
        <v>318</v>
      </c>
      <c r="E1571" s="1" t="s">
        <v>93</v>
      </c>
    </row>
    <row r="1572">
      <c r="B1572" s="19"/>
    </row>
    <row r="1573">
      <c r="A1573" s="20">
        <v>2.0230507E7</v>
      </c>
      <c r="B1573" s="24" t="s">
        <v>321</v>
      </c>
      <c r="C1573" s="22">
        <v>1.0</v>
      </c>
      <c r="D1573" s="23" t="s">
        <v>316</v>
      </c>
    </row>
    <row r="1574">
      <c r="A1574" s="20">
        <v>2.0230507E7</v>
      </c>
      <c r="B1574" s="24" t="s">
        <v>321</v>
      </c>
      <c r="C1574" s="22">
        <v>2.0</v>
      </c>
      <c r="D1574" s="23" t="s">
        <v>316</v>
      </c>
    </row>
    <row r="1575">
      <c r="A1575" s="20">
        <v>2.0230507E7</v>
      </c>
      <c r="B1575" s="24" t="s">
        <v>321</v>
      </c>
      <c r="C1575" s="22">
        <v>3.0</v>
      </c>
      <c r="D1575" s="23" t="s">
        <v>316</v>
      </c>
    </row>
    <row r="1576">
      <c r="A1576" s="20">
        <v>2.0230507E7</v>
      </c>
      <c r="B1576" s="24" t="s">
        <v>321</v>
      </c>
      <c r="C1576" s="22">
        <v>4.0</v>
      </c>
      <c r="D1576" s="23" t="s">
        <v>316</v>
      </c>
    </row>
    <row r="1577">
      <c r="A1577" s="20">
        <v>2.0230507E7</v>
      </c>
      <c r="B1577" s="24" t="s">
        <v>321</v>
      </c>
      <c r="C1577" s="22">
        <v>5.0</v>
      </c>
      <c r="D1577" s="23" t="s">
        <v>316</v>
      </c>
    </row>
    <row r="1578">
      <c r="A1578" s="20">
        <v>2.0230507E7</v>
      </c>
      <c r="B1578" s="24" t="s">
        <v>321</v>
      </c>
      <c r="C1578" s="22">
        <v>6.0</v>
      </c>
      <c r="D1578" s="23" t="s">
        <v>316</v>
      </c>
    </row>
    <row r="1579">
      <c r="A1579" s="20">
        <v>2.0230507E7</v>
      </c>
      <c r="B1579" s="24" t="s">
        <v>321</v>
      </c>
      <c r="C1579" s="22">
        <v>7.0</v>
      </c>
      <c r="D1579" s="23" t="s">
        <v>316</v>
      </c>
    </row>
    <row r="1580">
      <c r="A1580" s="20">
        <v>2.0230507E7</v>
      </c>
      <c r="B1580" s="24" t="s">
        <v>321</v>
      </c>
      <c r="C1580" s="22">
        <v>8.0</v>
      </c>
      <c r="D1580" s="23" t="s">
        <v>316</v>
      </c>
    </row>
    <row r="1581">
      <c r="A1581" s="20">
        <v>2.0230507E7</v>
      </c>
      <c r="B1581" s="24" t="s">
        <v>321</v>
      </c>
      <c r="C1581" s="22">
        <v>9.0</v>
      </c>
      <c r="D1581" s="23" t="s">
        <v>316</v>
      </c>
    </row>
    <row r="1582">
      <c r="A1582" s="20">
        <v>2.0230507E7</v>
      </c>
      <c r="B1582" s="24" t="s">
        <v>321</v>
      </c>
      <c r="C1582" s="22">
        <v>10.0</v>
      </c>
      <c r="D1582" s="23" t="s">
        <v>316</v>
      </c>
    </row>
    <row r="1583">
      <c r="A1583" s="20">
        <v>2.0230507E7</v>
      </c>
      <c r="B1583" s="24" t="s">
        <v>321</v>
      </c>
      <c r="C1583" s="22">
        <v>11.0</v>
      </c>
      <c r="D1583" s="23" t="s">
        <v>316</v>
      </c>
    </row>
    <row r="1584">
      <c r="A1584" s="20">
        <v>2.0230507E7</v>
      </c>
      <c r="B1584" s="24" t="s">
        <v>321</v>
      </c>
      <c r="C1584" s="22">
        <v>12.0</v>
      </c>
      <c r="D1584" s="23" t="s">
        <v>316</v>
      </c>
    </row>
    <row r="1585">
      <c r="B1585" s="19"/>
    </row>
    <row r="1586">
      <c r="A1586" s="1">
        <v>2.0230507E7</v>
      </c>
      <c r="B1586" s="18" t="s">
        <v>322</v>
      </c>
      <c r="C1586" s="1">
        <v>1.0</v>
      </c>
      <c r="D1586" s="1" t="s">
        <v>318</v>
      </c>
      <c r="E1586" s="1" t="s">
        <v>93</v>
      </c>
    </row>
    <row r="1587">
      <c r="A1587" s="1">
        <v>2.0230507E7</v>
      </c>
      <c r="B1587" s="18" t="s">
        <v>322</v>
      </c>
      <c r="C1587" s="1">
        <v>2.0</v>
      </c>
      <c r="D1587" s="1" t="s">
        <v>318</v>
      </c>
      <c r="E1587" s="1" t="s">
        <v>93</v>
      </c>
    </row>
    <row r="1588">
      <c r="A1588" s="1">
        <v>2.0230507E7</v>
      </c>
      <c r="B1588" s="18" t="s">
        <v>322</v>
      </c>
      <c r="C1588" s="1">
        <v>3.0</v>
      </c>
      <c r="D1588" s="1" t="s">
        <v>318</v>
      </c>
      <c r="E1588" s="1" t="s">
        <v>93</v>
      </c>
    </row>
    <row r="1589">
      <c r="A1589" s="1">
        <v>2.0230507E7</v>
      </c>
      <c r="B1589" s="18" t="s">
        <v>322</v>
      </c>
      <c r="C1589" s="1">
        <v>4.0</v>
      </c>
      <c r="D1589" s="1" t="s">
        <v>318</v>
      </c>
      <c r="E1589" s="1" t="s">
        <v>93</v>
      </c>
    </row>
    <row r="1590">
      <c r="A1590" s="1">
        <v>2.0230507E7</v>
      </c>
      <c r="B1590" s="18" t="s">
        <v>322</v>
      </c>
      <c r="C1590" s="1">
        <v>5.0</v>
      </c>
      <c r="D1590" s="1" t="s">
        <v>318</v>
      </c>
      <c r="E1590" s="1" t="s">
        <v>93</v>
      </c>
    </row>
    <row r="1591">
      <c r="A1591" s="1">
        <v>2.0230507E7</v>
      </c>
      <c r="B1591" s="18" t="s">
        <v>322</v>
      </c>
      <c r="C1591" s="1">
        <v>6.0</v>
      </c>
      <c r="D1591" s="1" t="s">
        <v>318</v>
      </c>
      <c r="E1591" s="1" t="s">
        <v>93</v>
      </c>
    </row>
    <row r="1592">
      <c r="A1592" s="1">
        <v>2.0230507E7</v>
      </c>
      <c r="B1592" s="18" t="s">
        <v>322</v>
      </c>
      <c r="C1592" s="1">
        <v>7.0</v>
      </c>
      <c r="D1592" s="1" t="s">
        <v>318</v>
      </c>
      <c r="E1592" s="1" t="s">
        <v>93</v>
      </c>
    </row>
    <row r="1593">
      <c r="A1593" s="1">
        <v>2.0230507E7</v>
      </c>
      <c r="B1593" s="18" t="s">
        <v>322</v>
      </c>
      <c r="C1593" s="1">
        <v>8.0</v>
      </c>
      <c r="D1593" s="1" t="s">
        <v>318</v>
      </c>
      <c r="E1593" s="1" t="s">
        <v>93</v>
      </c>
    </row>
    <row r="1594">
      <c r="A1594" s="1">
        <v>2.0230507E7</v>
      </c>
      <c r="B1594" s="18" t="s">
        <v>322</v>
      </c>
      <c r="C1594" s="1">
        <v>9.0</v>
      </c>
      <c r="D1594" s="1" t="s">
        <v>318</v>
      </c>
      <c r="E1594" s="1" t="s">
        <v>93</v>
      </c>
    </row>
    <row r="1595">
      <c r="A1595" s="1">
        <v>2.0230507E7</v>
      </c>
      <c r="B1595" s="18" t="s">
        <v>322</v>
      </c>
      <c r="C1595" s="1">
        <v>10.0</v>
      </c>
      <c r="D1595" s="1" t="s">
        <v>318</v>
      </c>
      <c r="E1595" s="1" t="s">
        <v>93</v>
      </c>
    </row>
    <row r="1596">
      <c r="A1596" s="1">
        <v>2.0230507E7</v>
      </c>
      <c r="B1596" s="18" t="s">
        <v>322</v>
      </c>
      <c r="C1596" s="1">
        <v>11.0</v>
      </c>
      <c r="D1596" s="1" t="s">
        <v>318</v>
      </c>
      <c r="E1596" s="1" t="s">
        <v>93</v>
      </c>
    </row>
    <row r="1597">
      <c r="A1597" s="1">
        <v>2.0230507E7</v>
      </c>
      <c r="B1597" s="18" t="s">
        <v>322</v>
      </c>
      <c r="C1597" s="1">
        <v>12.0</v>
      </c>
      <c r="D1597" s="1" t="s">
        <v>318</v>
      </c>
      <c r="E1597" s="1" t="s">
        <v>93</v>
      </c>
    </row>
    <row r="1598">
      <c r="B1598" s="19"/>
    </row>
    <row r="1599">
      <c r="A1599" s="20">
        <v>2.0230508E7</v>
      </c>
      <c r="B1599" s="24" t="s">
        <v>321</v>
      </c>
      <c r="C1599" s="22">
        <v>1.0</v>
      </c>
      <c r="D1599" s="23" t="s">
        <v>316</v>
      </c>
      <c r="E1599" s="1" t="s">
        <v>93</v>
      </c>
    </row>
    <row r="1600">
      <c r="A1600" s="20">
        <v>2.0230508E7</v>
      </c>
      <c r="B1600" s="24" t="s">
        <v>321</v>
      </c>
      <c r="C1600" s="22">
        <v>2.0</v>
      </c>
      <c r="D1600" s="23" t="s">
        <v>316</v>
      </c>
      <c r="E1600" s="1" t="s">
        <v>93</v>
      </c>
    </row>
    <row r="1601">
      <c r="A1601" s="20">
        <v>2.0230508E7</v>
      </c>
      <c r="B1601" s="24" t="s">
        <v>321</v>
      </c>
      <c r="C1601" s="22">
        <v>3.0</v>
      </c>
      <c r="D1601" s="23" t="s">
        <v>316</v>
      </c>
      <c r="E1601" s="1" t="s">
        <v>93</v>
      </c>
    </row>
    <row r="1602">
      <c r="A1602" s="20">
        <v>2.0230508E7</v>
      </c>
      <c r="B1602" s="24" t="s">
        <v>321</v>
      </c>
      <c r="C1602" s="22">
        <v>4.0</v>
      </c>
      <c r="D1602" s="23" t="s">
        <v>316</v>
      </c>
      <c r="E1602" s="1" t="s">
        <v>93</v>
      </c>
    </row>
    <row r="1603">
      <c r="A1603" s="20">
        <v>2.0230508E7</v>
      </c>
      <c r="B1603" s="24" t="s">
        <v>321</v>
      </c>
      <c r="C1603" s="22">
        <v>5.0</v>
      </c>
      <c r="D1603" s="23" t="s">
        <v>316</v>
      </c>
      <c r="E1603" s="1" t="s">
        <v>93</v>
      </c>
    </row>
    <row r="1604">
      <c r="A1604" s="20">
        <v>2.0230508E7</v>
      </c>
      <c r="B1604" s="24" t="s">
        <v>321</v>
      </c>
      <c r="C1604" s="22">
        <v>6.0</v>
      </c>
      <c r="D1604" s="23" t="s">
        <v>316</v>
      </c>
      <c r="E1604" s="1" t="s">
        <v>93</v>
      </c>
    </row>
    <row r="1605">
      <c r="A1605" s="20">
        <v>2.0230508E7</v>
      </c>
      <c r="B1605" s="24" t="s">
        <v>321</v>
      </c>
      <c r="C1605" s="22">
        <v>7.0</v>
      </c>
      <c r="D1605" s="23" t="s">
        <v>316</v>
      </c>
      <c r="E1605" s="1" t="s">
        <v>93</v>
      </c>
    </row>
    <row r="1606">
      <c r="A1606" s="20">
        <v>2.0230508E7</v>
      </c>
      <c r="B1606" s="24" t="s">
        <v>321</v>
      </c>
      <c r="C1606" s="22">
        <v>8.0</v>
      </c>
      <c r="D1606" s="23" t="s">
        <v>316</v>
      </c>
      <c r="E1606" s="1" t="s">
        <v>93</v>
      </c>
    </row>
    <row r="1607">
      <c r="A1607" s="20">
        <v>2.0230508E7</v>
      </c>
      <c r="B1607" s="24" t="s">
        <v>321</v>
      </c>
      <c r="C1607" s="22">
        <v>9.0</v>
      </c>
      <c r="D1607" s="23" t="s">
        <v>316</v>
      </c>
      <c r="E1607" s="1" t="s">
        <v>93</v>
      </c>
    </row>
    <row r="1608">
      <c r="A1608" s="20">
        <v>2.0230508E7</v>
      </c>
      <c r="B1608" s="24" t="s">
        <v>321</v>
      </c>
      <c r="C1608" s="22">
        <v>10.0</v>
      </c>
      <c r="D1608" s="23" t="s">
        <v>316</v>
      </c>
      <c r="E1608" s="1" t="s">
        <v>93</v>
      </c>
    </row>
    <row r="1609">
      <c r="A1609" s="20">
        <v>2.0230508E7</v>
      </c>
      <c r="B1609" s="24" t="s">
        <v>321</v>
      </c>
      <c r="C1609" s="22">
        <v>11.0</v>
      </c>
      <c r="D1609" s="23" t="s">
        <v>316</v>
      </c>
      <c r="E1609" s="1" t="s">
        <v>93</v>
      </c>
    </row>
    <row r="1610">
      <c r="A1610" s="20">
        <v>2.0230508E7</v>
      </c>
      <c r="B1610" s="24" t="s">
        <v>321</v>
      </c>
      <c r="C1610" s="22">
        <v>12.0</v>
      </c>
      <c r="D1610" s="23" t="s">
        <v>316</v>
      </c>
      <c r="E1610" s="1" t="s">
        <v>93</v>
      </c>
    </row>
    <row r="1611">
      <c r="B1611" s="19"/>
    </row>
    <row r="1612">
      <c r="A1612" s="1">
        <v>2.0230508E7</v>
      </c>
      <c r="B1612" s="18" t="s">
        <v>322</v>
      </c>
      <c r="C1612" s="1">
        <v>1.0</v>
      </c>
      <c r="D1612" s="1" t="s">
        <v>318</v>
      </c>
      <c r="E1612" s="1" t="s">
        <v>93</v>
      </c>
    </row>
    <row r="1613">
      <c r="A1613" s="1">
        <v>2.0230508E7</v>
      </c>
      <c r="B1613" s="18" t="s">
        <v>322</v>
      </c>
      <c r="C1613" s="1">
        <v>2.0</v>
      </c>
      <c r="D1613" s="1" t="s">
        <v>318</v>
      </c>
      <c r="E1613" s="1" t="s">
        <v>93</v>
      </c>
    </row>
    <row r="1614">
      <c r="A1614" s="1">
        <v>2.0230508E7</v>
      </c>
      <c r="B1614" s="18" t="s">
        <v>322</v>
      </c>
      <c r="C1614" s="1">
        <v>3.0</v>
      </c>
      <c r="D1614" s="1" t="s">
        <v>318</v>
      </c>
      <c r="E1614" s="1" t="s">
        <v>93</v>
      </c>
    </row>
    <row r="1615">
      <c r="A1615" s="1">
        <v>2.0230508E7</v>
      </c>
      <c r="B1615" s="18" t="s">
        <v>322</v>
      </c>
      <c r="C1615" s="1">
        <v>4.0</v>
      </c>
      <c r="D1615" s="1" t="s">
        <v>318</v>
      </c>
      <c r="E1615" s="1" t="s">
        <v>93</v>
      </c>
    </row>
    <row r="1616">
      <c r="A1616" s="1">
        <v>2.0230508E7</v>
      </c>
      <c r="B1616" s="18" t="s">
        <v>322</v>
      </c>
      <c r="C1616" s="1">
        <v>5.0</v>
      </c>
      <c r="D1616" s="1" t="s">
        <v>318</v>
      </c>
      <c r="E1616" s="1" t="s">
        <v>93</v>
      </c>
    </row>
    <row r="1617">
      <c r="A1617" s="1">
        <v>2.0230508E7</v>
      </c>
      <c r="B1617" s="18" t="s">
        <v>322</v>
      </c>
      <c r="C1617" s="1">
        <v>6.0</v>
      </c>
      <c r="D1617" s="1" t="s">
        <v>318</v>
      </c>
      <c r="E1617" s="1" t="s">
        <v>93</v>
      </c>
    </row>
    <row r="1618">
      <c r="A1618" s="1">
        <v>2.0230508E7</v>
      </c>
      <c r="B1618" s="18" t="s">
        <v>322</v>
      </c>
      <c r="C1618" s="1">
        <v>7.0</v>
      </c>
      <c r="D1618" s="1" t="s">
        <v>318</v>
      </c>
      <c r="E1618" s="1" t="s">
        <v>93</v>
      </c>
    </row>
    <row r="1619">
      <c r="A1619" s="1">
        <v>2.0230508E7</v>
      </c>
      <c r="B1619" s="18" t="s">
        <v>322</v>
      </c>
      <c r="C1619" s="1">
        <v>8.0</v>
      </c>
      <c r="D1619" s="1" t="s">
        <v>318</v>
      </c>
      <c r="E1619" s="1" t="s">
        <v>93</v>
      </c>
    </row>
    <row r="1620">
      <c r="A1620" s="1">
        <v>2.0230508E7</v>
      </c>
      <c r="B1620" s="18" t="s">
        <v>322</v>
      </c>
      <c r="C1620" s="1">
        <v>9.0</v>
      </c>
      <c r="D1620" s="1" t="s">
        <v>318</v>
      </c>
      <c r="E1620" s="1" t="s">
        <v>93</v>
      </c>
    </row>
    <row r="1621">
      <c r="A1621" s="1">
        <v>2.0230508E7</v>
      </c>
      <c r="B1621" s="18" t="s">
        <v>322</v>
      </c>
      <c r="C1621" s="1">
        <v>10.0</v>
      </c>
      <c r="D1621" s="1" t="s">
        <v>318</v>
      </c>
      <c r="E1621" s="1" t="s">
        <v>93</v>
      </c>
    </row>
    <row r="1622">
      <c r="A1622" s="1">
        <v>2.0230508E7</v>
      </c>
      <c r="B1622" s="18" t="s">
        <v>322</v>
      </c>
      <c r="C1622" s="1">
        <v>11.0</v>
      </c>
      <c r="D1622" s="1" t="s">
        <v>318</v>
      </c>
      <c r="E1622" s="1" t="s">
        <v>93</v>
      </c>
    </row>
    <row r="1623">
      <c r="A1623" s="1">
        <v>2.0230508E7</v>
      </c>
      <c r="B1623" s="18" t="s">
        <v>322</v>
      </c>
      <c r="C1623" s="1">
        <v>12.0</v>
      </c>
      <c r="D1623" s="1" t="s">
        <v>318</v>
      </c>
      <c r="E1623" s="1" t="s">
        <v>93</v>
      </c>
    </row>
    <row r="1624">
      <c r="B1624" s="19"/>
    </row>
    <row r="1625">
      <c r="A1625" s="20">
        <v>2.0230509E7</v>
      </c>
      <c r="B1625" s="24" t="s">
        <v>321</v>
      </c>
      <c r="C1625" s="22">
        <v>1.0</v>
      </c>
      <c r="D1625" s="23" t="s">
        <v>316</v>
      </c>
      <c r="E1625" s="1" t="s">
        <v>93</v>
      </c>
    </row>
    <row r="1626">
      <c r="A1626" s="20">
        <v>2.0230509E7</v>
      </c>
      <c r="B1626" s="24" t="s">
        <v>321</v>
      </c>
      <c r="C1626" s="22">
        <v>2.0</v>
      </c>
      <c r="D1626" s="23" t="s">
        <v>316</v>
      </c>
      <c r="E1626" s="1" t="s">
        <v>93</v>
      </c>
    </row>
    <row r="1627">
      <c r="A1627" s="20">
        <v>2.0230509E7</v>
      </c>
      <c r="B1627" s="24" t="s">
        <v>321</v>
      </c>
      <c r="C1627" s="22">
        <v>3.0</v>
      </c>
      <c r="D1627" s="23" t="s">
        <v>316</v>
      </c>
      <c r="E1627" s="1" t="s">
        <v>93</v>
      </c>
    </row>
    <row r="1628">
      <c r="A1628" s="20">
        <v>2.0230509E7</v>
      </c>
      <c r="B1628" s="24" t="s">
        <v>321</v>
      </c>
      <c r="C1628" s="22">
        <v>4.0</v>
      </c>
      <c r="D1628" s="23" t="s">
        <v>316</v>
      </c>
      <c r="E1628" s="1" t="s">
        <v>93</v>
      </c>
    </row>
    <row r="1629">
      <c r="A1629" s="20">
        <v>2.0230509E7</v>
      </c>
      <c r="B1629" s="24" t="s">
        <v>321</v>
      </c>
      <c r="C1629" s="22">
        <v>5.0</v>
      </c>
      <c r="D1629" s="23" t="s">
        <v>316</v>
      </c>
      <c r="E1629" s="1" t="s">
        <v>93</v>
      </c>
    </row>
    <row r="1630">
      <c r="A1630" s="20">
        <v>2.0230509E7</v>
      </c>
      <c r="B1630" s="24" t="s">
        <v>321</v>
      </c>
      <c r="C1630" s="22">
        <v>6.0</v>
      </c>
      <c r="D1630" s="23" t="s">
        <v>316</v>
      </c>
      <c r="E1630" s="1" t="s">
        <v>93</v>
      </c>
    </row>
    <row r="1631">
      <c r="A1631" s="20">
        <v>2.0230509E7</v>
      </c>
      <c r="B1631" s="24" t="s">
        <v>321</v>
      </c>
      <c r="C1631" s="22">
        <v>7.0</v>
      </c>
      <c r="D1631" s="23" t="s">
        <v>316</v>
      </c>
      <c r="E1631" s="1" t="s">
        <v>93</v>
      </c>
    </row>
    <row r="1632">
      <c r="A1632" s="20">
        <v>2.0230509E7</v>
      </c>
      <c r="B1632" s="24" t="s">
        <v>321</v>
      </c>
      <c r="C1632" s="22">
        <v>8.0</v>
      </c>
      <c r="D1632" s="23" t="s">
        <v>316</v>
      </c>
      <c r="E1632" s="1" t="s">
        <v>93</v>
      </c>
    </row>
    <row r="1633">
      <c r="A1633" s="20">
        <v>2.0230509E7</v>
      </c>
      <c r="B1633" s="24" t="s">
        <v>321</v>
      </c>
      <c r="C1633" s="22">
        <v>9.0</v>
      </c>
      <c r="D1633" s="23" t="s">
        <v>316</v>
      </c>
      <c r="E1633" s="1" t="s">
        <v>93</v>
      </c>
    </row>
    <row r="1634">
      <c r="A1634" s="20">
        <v>2.0230509E7</v>
      </c>
      <c r="B1634" s="24" t="s">
        <v>321</v>
      </c>
      <c r="C1634" s="22">
        <v>10.0</v>
      </c>
      <c r="D1634" s="23" t="s">
        <v>316</v>
      </c>
      <c r="E1634" s="1" t="s">
        <v>93</v>
      </c>
    </row>
    <row r="1635">
      <c r="A1635" s="20">
        <v>2.0230509E7</v>
      </c>
      <c r="B1635" s="24" t="s">
        <v>321</v>
      </c>
      <c r="C1635" s="22">
        <v>11.0</v>
      </c>
      <c r="D1635" s="23" t="s">
        <v>316</v>
      </c>
      <c r="E1635" s="1" t="s">
        <v>93</v>
      </c>
    </row>
    <row r="1636">
      <c r="A1636" s="20">
        <v>2.0230509E7</v>
      </c>
      <c r="B1636" s="24" t="s">
        <v>321</v>
      </c>
      <c r="C1636" s="22">
        <v>12.0</v>
      </c>
      <c r="D1636" s="23" t="s">
        <v>316</v>
      </c>
      <c r="E1636" s="1" t="s">
        <v>93</v>
      </c>
    </row>
    <row r="1637">
      <c r="B1637" s="19"/>
    </row>
    <row r="1638">
      <c r="A1638" s="1">
        <v>2.0230509E7</v>
      </c>
      <c r="B1638" s="18" t="s">
        <v>322</v>
      </c>
      <c r="C1638" s="1">
        <v>1.0</v>
      </c>
      <c r="D1638" s="1" t="s">
        <v>318</v>
      </c>
      <c r="E1638" s="1" t="s">
        <v>93</v>
      </c>
    </row>
    <row r="1639">
      <c r="A1639" s="1">
        <v>2.0230509E7</v>
      </c>
      <c r="B1639" s="18" t="s">
        <v>322</v>
      </c>
      <c r="C1639" s="1">
        <v>2.0</v>
      </c>
      <c r="D1639" s="1" t="s">
        <v>318</v>
      </c>
      <c r="E1639" s="1" t="s">
        <v>93</v>
      </c>
    </row>
    <row r="1640">
      <c r="A1640" s="1">
        <v>2.0230509E7</v>
      </c>
      <c r="B1640" s="18" t="s">
        <v>322</v>
      </c>
      <c r="C1640" s="1">
        <v>3.0</v>
      </c>
      <c r="D1640" s="1" t="s">
        <v>318</v>
      </c>
      <c r="E1640" s="1" t="s">
        <v>93</v>
      </c>
    </row>
    <row r="1641">
      <c r="A1641" s="1">
        <v>2.0230509E7</v>
      </c>
      <c r="B1641" s="18" t="s">
        <v>322</v>
      </c>
      <c r="C1641" s="1">
        <v>4.0</v>
      </c>
      <c r="D1641" s="1" t="s">
        <v>318</v>
      </c>
      <c r="E1641" s="1" t="s">
        <v>93</v>
      </c>
    </row>
    <row r="1642">
      <c r="A1642" s="1">
        <v>2.0230509E7</v>
      </c>
      <c r="B1642" s="18" t="s">
        <v>322</v>
      </c>
      <c r="C1642" s="1">
        <v>5.0</v>
      </c>
      <c r="D1642" s="1" t="s">
        <v>318</v>
      </c>
      <c r="E1642" s="1" t="s">
        <v>93</v>
      </c>
    </row>
    <row r="1643">
      <c r="A1643" s="1">
        <v>2.0230509E7</v>
      </c>
      <c r="B1643" s="18" t="s">
        <v>322</v>
      </c>
      <c r="C1643" s="1">
        <v>6.0</v>
      </c>
      <c r="D1643" s="1" t="s">
        <v>318</v>
      </c>
      <c r="E1643" s="1" t="s">
        <v>93</v>
      </c>
    </row>
    <row r="1644">
      <c r="A1644" s="1">
        <v>2.0230509E7</v>
      </c>
      <c r="B1644" s="18" t="s">
        <v>322</v>
      </c>
      <c r="C1644" s="1">
        <v>7.0</v>
      </c>
      <c r="D1644" s="1" t="s">
        <v>318</v>
      </c>
      <c r="E1644" s="1" t="s">
        <v>93</v>
      </c>
    </row>
    <row r="1645">
      <c r="A1645" s="1">
        <v>2.0230509E7</v>
      </c>
      <c r="B1645" s="18" t="s">
        <v>322</v>
      </c>
      <c r="C1645" s="1">
        <v>8.0</v>
      </c>
      <c r="D1645" s="1" t="s">
        <v>318</v>
      </c>
      <c r="E1645" s="1" t="s">
        <v>93</v>
      </c>
    </row>
    <row r="1646">
      <c r="A1646" s="1">
        <v>2.0230509E7</v>
      </c>
      <c r="B1646" s="18" t="s">
        <v>322</v>
      </c>
      <c r="C1646" s="1">
        <v>9.0</v>
      </c>
      <c r="D1646" s="1" t="s">
        <v>318</v>
      </c>
      <c r="E1646" s="1" t="s">
        <v>93</v>
      </c>
    </row>
    <row r="1647">
      <c r="A1647" s="1">
        <v>2.0230509E7</v>
      </c>
      <c r="B1647" s="18" t="s">
        <v>322</v>
      </c>
      <c r="C1647" s="1">
        <v>10.0</v>
      </c>
      <c r="D1647" s="1" t="s">
        <v>318</v>
      </c>
      <c r="E1647" s="1" t="s">
        <v>93</v>
      </c>
    </row>
    <row r="1648">
      <c r="A1648" s="1">
        <v>2.0230509E7</v>
      </c>
      <c r="B1648" s="18" t="s">
        <v>322</v>
      </c>
      <c r="C1648" s="1">
        <v>11.0</v>
      </c>
      <c r="D1648" s="1" t="s">
        <v>318</v>
      </c>
      <c r="E1648" s="1" t="s">
        <v>93</v>
      </c>
    </row>
    <row r="1649">
      <c r="A1649" s="1">
        <v>2.0230509E7</v>
      </c>
      <c r="B1649" s="18" t="s">
        <v>322</v>
      </c>
      <c r="C1649" s="1">
        <v>12.0</v>
      </c>
      <c r="D1649" s="1" t="s">
        <v>318</v>
      </c>
      <c r="E1649" s="1" t="s">
        <v>93</v>
      </c>
    </row>
    <row r="1650">
      <c r="B1650" s="19"/>
    </row>
    <row r="1651">
      <c r="A1651" s="20">
        <v>2.023051E7</v>
      </c>
      <c r="B1651" s="24" t="s">
        <v>321</v>
      </c>
      <c r="C1651" s="22">
        <v>1.0</v>
      </c>
      <c r="D1651" s="23" t="s">
        <v>316</v>
      </c>
      <c r="E1651" s="1" t="s">
        <v>93</v>
      </c>
    </row>
    <row r="1652">
      <c r="A1652" s="20">
        <v>2.023051E7</v>
      </c>
      <c r="B1652" s="24" t="s">
        <v>321</v>
      </c>
      <c r="C1652" s="22">
        <v>2.0</v>
      </c>
      <c r="D1652" s="23" t="s">
        <v>316</v>
      </c>
      <c r="E1652" s="1" t="s">
        <v>93</v>
      </c>
    </row>
    <row r="1653">
      <c r="A1653" s="20">
        <v>2.023051E7</v>
      </c>
      <c r="B1653" s="24" t="s">
        <v>321</v>
      </c>
      <c r="C1653" s="22">
        <v>3.0</v>
      </c>
      <c r="D1653" s="23" t="s">
        <v>316</v>
      </c>
      <c r="E1653" s="1" t="s">
        <v>93</v>
      </c>
    </row>
    <row r="1654">
      <c r="A1654" s="20">
        <v>2.023051E7</v>
      </c>
      <c r="B1654" s="24" t="s">
        <v>321</v>
      </c>
      <c r="C1654" s="22">
        <v>4.0</v>
      </c>
      <c r="D1654" s="23" t="s">
        <v>316</v>
      </c>
      <c r="E1654" s="1" t="s">
        <v>93</v>
      </c>
    </row>
    <row r="1655">
      <c r="A1655" s="20">
        <v>2.023051E7</v>
      </c>
      <c r="B1655" s="24" t="s">
        <v>321</v>
      </c>
      <c r="C1655" s="22">
        <v>5.0</v>
      </c>
      <c r="D1655" s="23" t="s">
        <v>316</v>
      </c>
      <c r="E1655" s="1" t="s">
        <v>93</v>
      </c>
    </row>
    <row r="1656">
      <c r="A1656" s="20">
        <v>2.023051E7</v>
      </c>
      <c r="B1656" s="24" t="s">
        <v>321</v>
      </c>
      <c r="C1656" s="22">
        <v>6.0</v>
      </c>
      <c r="D1656" s="23" t="s">
        <v>316</v>
      </c>
      <c r="E1656" s="1" t="s">
        <v>93</v>
      </c>
    </row>
    <row r="1657">
      <c r="A1657" s="20">
        <v>2.023051E7</v>
      </c>
      <c r="B1657" s="24" t="s">
        <v>321</v>
      </c>
      <c r="C1657" s="22">
        <v>7.0</v>
      </c>
      <c r="D1657" s="23" t="s">
        <v>316</v>
      </c>
      <c r="E1657" s="1" t="s">
        <v>93</v>
      </c>
    </row>
    <row r="1658">
      <c r="A1658" s="20">
        <v>2.023051E7</v>
      </c>
      <c r="B1658" s="24" t="s">
        <v>321</v>
      </c>
      <c r="C1658" s="22">
        <v>8.0</v>
      </c>
      <c r="D1658" s="23" t="s">
        <v>316</v>
      </c>
      <c r="E1658" s="1" t="s">
        <v>93</v>
      </c>
    </row>
    <row r="1659">
      <c r="A1659" s="20">
        <v>2.023051E7</v>
      </c>
      <c r="B1659" s="24" t="s">
        <v>321</v>
      </c>
      <c r="C1659" s="22">
        <v>9.0</v>
      </c>
      <c r="D1659" s="23" t="s">
        <v>316</v>
      </c>
      <c r="E1659" s="1" t="s">
        <v>93</v>
      </c>
    </row>
    <row r="1660">
      <c r="A1660" s="20">
        <v>2.023051E7</v>
      </c>
      <c r="B1660" s="24" t="s">
        <v>321</v>
      </c>
      <c r="C1660" s="22">
        <v>10.0</v>
      </c>
      <c r="D1660" s="23" t="s">
        <v>316</v>
      </c>
      <c r="E1660" s="1" t="s">
        <v>93</v>
      </c>
    </row>
    <row r="1661">
      <c r="A1661" s="20">
        <v>2.023051E7</v>
      </c>
      <c r="B1661" s="24" t="s">
        <v>321</v>
      </c>
      <c r="C1661" s="22">
        <v>11.0</v>
      </c>
      <c r="D1661" s="23" t="s">
        <v>316</v>
      </c>
      <c r="E1661" s="1" t="s">
        <v>93</v>
      </c>
    </row>
    <row r="1662">
      <c r="A1662" s="20">
        <v>2.023051E7</v>
      </c>
      <c r="B1662" s="24" t="s">
        <v>321</v>
      </c>
      <c r="C1662" s="22">
        <v>12.0</v>
      </c>
      <c r="D1662" s="23" t="s">
        <v>316</v>
      </c>
      <c r="E1662" s="1" t="s">
        <v>93</v>
      </c>
    </row>
    <row r="1663">
      <c r="B1663" s="19"/>
    </row>
    <row r="1664">
      <c r="A1664" s="1">
        <v>2.023051E7</v>
      </c>
      <c r="B1664" s="18" t="s">
        <v>322</v>
      </c>
      <c r="C1664" s="1">
        <v>1.0</v>
      </c>
      <c r="D1664" s="1" t="s">
        <v>318</v>
      </c>
      <c r="E1664" s="1" t="s">
        <v>93</v>
      </c>
    </row>
    <row r="1665">
      <c r="A1665" s="1">
        <v>2.023051E7</v>
      </c>
      <c r="B1665" s="18" t="s">
        <v>322</v>
      </c>
      <c r="C1665" s="1">
        <v>2.0</v>
      </c>
      <c r="D1665" s="1" t="s">
        <v>318</v>
      </c>
      <c r="E1665" s="1" t="s">
        <v>93</v>
      </c>
    </row>
    <row r="1666">
      <c r="A1666" s="1">
        <v>2.023051E7</v>
      </c>
      <c r="B1666" s="18" t="s">
        <v>322</v>
      </c>
      <c r="C1666" s="1">
        <v>3.0</v>
      </c>
      <c r="D1666" s="1" t="s">
        <v>318</v>
      </c>
      <c r="E1666" s="1" t="s">
        <v>93</v>
      </c>
    </row>
    <row r="1667">
      <c r="A1667" s="1">
        <v>2.023051E7</v>
      </c>
      <c r="B1667" s="18" t="s">
        <v>322</v>
      </c>
      <c r="C1667" s="1">
        <v>4.0</v>
      </c>
      <c r="D1667" s="1" t="s">
        <v>318</v>
      </c>
      <c r="E1667" s="1" t="s">
        <v>93</v>
      </c>
    </row>
    <row r="1668">
      <c r="A1668" s="1">
        <v>2.023051E7</v>
      </c>
      <c r="B1668" s="18" t="s">
        <v>322</v>
      </c>
      <c r="C1668" s="1">
        <v>5.0</v>
      </c>
      <c r="D1668" s="1" t="s">
        <v>318</v>
      </c>
      <c r="E1668" s="1" t="s">
        <v>93</v>
      </c>
    </row>
    <row r="1669">
      <c r="A1669" s="1">
        <v>2.023051E7</v>
      </c>
      <c r="B1669" s="18" t="s">
        <v>322</v>
      </c>
      <c r="C1669" s="1">
        <v>6.0</v>
      </c>
      <c r="D1669" s="1" t="s">
        <v>318</v>
      </c>
      <c r="E1669" s="1" t="s">
        <v>93</v>
      </c>
    </row>
    <row r="1670">
      <c r="A1670" s="1">
        <v>2.023051E7</v>
      </c>
      <c r="B1670" s="18" t="s">
        <v>322</v>
      </c>
      <c r="C1670" s="1">
        <v>7.0</v>
      </c>
      <c r="D1670" s="1" t="s">
        <v>318</v>
      </c>
      <c r="E1670" s="1" t="s">
        <v>93</v>
      </c>
    </row>
    <row r="1671">
      <c r="A1671" s="1">
        <v>2.023051E7</v>
      </c>
      <c r="B1671" s="18" t="s">
        <v>322</v>
      </c>
      <c r="C1671" s="1">
        <v>8.0</v>
      </c>
      <c r="D1671" s="1" t="s">
        <v>318</v>
      </c>
      <c r="E1671" s="1" t="s">
        <v>93</v>
      </c>
    </row>
    <row r="1672">
      <c r="A1672" s="1">
        <v>2.023051E7</v>
      </c>
      <c r="B1672" s="18" t="s">
        <v>322</v>
      </c>
      <c r="C1672" s="1">
        <v>9.0</v>
      </c>
      <c r="D1672" s="1" t="s">
        <v>318</v>
      </c>
      <c r="E1672" s="1" t="s">
        <v>93</v>
      </c>
    </row>
    <row r="1673">
      <c r="A1673" s="1">
        <v>2.023051E7</v>
      </c>
      <c r="B1673" s="18" t="s">
        <v>322</v>
      </c>
      <c r="C1673" s="1">
        <v>10.0</v>
      </c>
      <c r="D1673" s="1" t="s">
        <v>318</v>
      </c>
      <c r="E1673" s="1" t="s">
        <v>93</v>
      </c>
    </row>
    <row r="1674">
      <c r="A1674" s="1">
        <v>2.023051E7</v>
      </c>
      <c r="B1674" s="18" t="s">
        <v>322</v>
      </c>
      <c r="C1674" s="1">
        <v>11.0</v>
      </c>
      <c r="D1674" s="1" t="s">
        <v>318</v>
      </c>
      <c r="E1674" s="1" t="s">
        <v>93</v>
      </c>
    </row>
    <row r="1675">
      <c r="A1675" s="1">
        <v>2.023051E7</v>
      </c>
      <c r="B1675" s="18" t="s">
        <v>322</v>
      </c>
      <c r="C1675" s="1">
        <v>12.0</v>
      </c>
      <c r="D1675" s="1" t="s">
        <v>318</v>
      </c>
      <c r="E1675" s="1" t="s">
        <v>93</v>
      </c>
    </row>
    <row r="1676">
      <c r="B1676" s="19"/>
    </row>
    <row r="1677">
      <c r="A1677" s="20">
        <v>2.0230511E7</v>
      </c>
      <c r="B1677" s="24" t="s">
        <v>321</v>
      </c>
      <c r="C1677" s="22">
        <v>1.0</v>
      </c>
      <c r="D1677" s="23" t="s">
        <v>316</v>
      </c>
    </row>
    <row r="1678">
      <c r="A1678" s="20">
        <v>2.0230511E7</v>
      </c>
      <c r="B1678" s="24" t="s">
        <v>321</v>
      </c>
      <c r="C1678" s="22">
        <v>2.0</v>
      </c>
      <c r="D1678" s="23" t="s">
        <v>316</v>
      </c>
    </row>
    <row r="1679">
      <c r="A1679" s="20">
        <v>2.0230511E7</v>
      </c>
      <c r="B1679" s="24" t="s">
        <v>321</v>
      </c>
      <c r="C1679" s="22">
        <v>3.0</v>
      </c>
      <c r="D1679" s="23" t="s">
        <v>316</v>
      </c>
    </row>
    <row r="1680">
      <c r="A1680" s="20">
        <v>2.0230511E7</v>
      </c>
      <c r="B1680" s="24" t="s">
        <v>321</v>
      </c>
      <c r="C1680" s="22">
        <v>4.0</v>
      </c>
      <c r="D1680" s="23" t="s">
        <v>316</v>
      </c>
    </row>
    <row r="1681">
      <c r="A1681" s="20">
        <v>2.0230511E7</v>
      </c>
      <c r="B1681" s="24" t="s">
        <v>321</v>
      </c>
      <c r="C1681" s="22">
        <v>5.0</v>
      </c>
      <c r="D1681" s="23" t="s">
        <v>316</v>
      </c>
    </row>
    <row r="1682">
      <c r="A1682" s="20">
        <v>2.0230511E7</v>
      </c>
      <c r="B1682" s="24" t="s">
        <v>321</v>
      </c>
      <c r="C1682" s="22">
        <v>6.0</v>
      </c>
      <c r="D1682" s="23" t="s">
        <v>316</v>
      </c>
    </row>
    <row r="1683">
      <c r="A1683" s="20">
        <v>2.0230511E7</v>
      </c>
      <c r="B1683" s="24" t="s">
        <v>321</v>
      </c>
      <c r="C1683" s="22">
        <v>7.0</v>
      </c>
      <c r="D1683" s="23" t="s">
        <v>316</v>
      </c>
    </row>
    <row r="1684">
      <c r="A1684" s="20">
        <v>2.0230511E7</v>
      </c>
      <c r="B1684" s="24" t="s">
        <v>321</v>
      </c>
      <c r="C1684" s="22">
        <v>8.0</v>
      </c>
      <c r="D1684" s="23" t="s">
        <v>316</v>
      </c>
    </row>
    <row r="1685">
      <c r="A1685" s="20">
        <v>2.0230511E7</v>
      </c>
      <c r="B1685" s="24" t="s">
        <v>321</v>
      </c>
      <c r="C1685" s="22">
        <v>9.0</v>
      </c>
      <c r="D1685" s="23" t="s">
        <v>316</v>
      </c>
    </row>
    <row r="1686">
      <c r="A1686" s="20">
        <v>2.0230511E7</v>
      </c>
      <c r="B1686" s="24" t="s">
        <v>321</v>
      </c>
      <c r="C1686" s="22">
        <v>10.0</v>
      </c>
      <c r="D1686" s="23" t="s">
        <v>316</v>
      </c>
    </row>
    <row r="1687">
      <c r="A1687" s="20">
        <v>2.0230511E7</v>
      </c>
      <c r="B1687" s="24" t="s">
        <v>321</v>
      </c>
      <c r="C1687" s="22">
        <v>11.0</v>
      </c>
      <c r="D1687" s="23" t="s">
        <v>316</v>
      </c>
    </row>
    <row r="1688">
      <c r="A1688" s="20">
        <v>2.0230511E7</v>
      </c>
      <c r="B1688" s="24" t="s">
        <v>321</v>
      </c>
      <c r="C1688" s="22">
        <v>12.0</v>
      </c>
      <c r="D1688" s="23" t="s">
        <v>316</v>
      </c>
    </row>
    <row r="1689">
      <c r="B1689" s="19"/>
    </row>
    <row r="1690">
      <c r="A1690" s="1">
        <v>2.0230511E7</v>
      </c>
      <c r="B1690" s="18" t="s">
        <v>322</v>
      </c>
      <c r="C1690" s="1">
        <v>1.0</v>
      </c>
      <c r="D1690" s="1" t="s">
        <v>318</v>
      </c>
      <c r="E1690" s="1" t="s">
        <v>93</v>
      </c>
    </row>
    <row r="1691">
      <c r="A1691" s="1">
        <v>2.0230511E7</v>
      </c>
      <c r="B1691" s="18" t="s">
        <v>322</v>
      </c>
      <c r="C1691" s="1">
        <v>2.0</v>
      </c>
      <c r="D1691" s="1" t="s">
        <v>318</v>
      </c>
      <c r="E1691" s="1" t="s">
        <v>93</v>
      </c>
    </row>
    <row r="1692">
      <c r="A1692" s="1">
        <v>2.0230511E7</v>
      </c>
      <c r="B1692" s="18" t="s">
        <v>322</v>
      </c>
      <c r="C1692" s="1">
        <v>3.0</v>
      </c>
      <c r="D1692" s="1" t="s">
        <v>318</v>
      </c>
      <c r="E1692" s="1" t="s">
        <v>93</v>
      </c>
    </row>
    <row r="1693">
      <c r="A1693" s="1">
        <v>2.0230511E7</v>
      </c>
      <c r="B1693" s="18" t="s">
        <v>322</v>
      </c>
      <c r="C1693" s="1">
        <v>4.0</v>
      </c>
      <c r="D1693" s="1" t="s">
        <v>318</v>
      </c>
      <c r="E1693" s="1" t="s">
        <v>93</v>
      </c>
    </row>
    <row r="1694">
      <c r="A1694" s="1">
        <v>2.0230511E7</v>
      </c>
      <c r="B1694" s="18" t="s">
        <v>322</v>
      </c>
      <c r="C1694" s="1">
        <v>5.0</v>
      </c>
      <c r="D1694" s="1" t="s">
        <v>318</v>
      </c>
      <c r="E1694" s="1" t="s">
        <v>93</v>
      </c>
    </row>
    <row r="1695">
      <c r="A1695" s="1">
        <v>2.0230511E7</v>
      </c>
      <c r="B1695" s="18" t="s">
        <v>322</v>
      </c>
      <c r="C1695" s="1">
        <v>6.0</v>
      </c>
      <c r="D1695" s="1" t="s">
        <v>318</v>
      </c>
      <c r="E1695" s="1" t="s">
        <v>93</v>
      </c>
    </row>
    <row r="1696">
      <c r="A1696" s="1">
        <v>2.0230511E7</v>
      </c>
      <c r="B1696" s="18" t="s">
        <v>322</v>
      </c>
      <c r="C1696" s="1">
        <v>7.0</v>
      </c>
      <c r="D1696" s="1" t="s">
        <v>318</v>
      </c>
      <c r="E1696" s="1" t="s">
        <v>93</v>
      </c>
    </row>
    <row r="1697">
      <c r="A1697" s="1">
        <v>2.0230511E7</v>
      </c>
      <c r="B1697" s="18" t="s">
        <v>322</v>
      </c>
      <c r="C1697" s="1">
        <v>8.0</v>
      </c>
      <c r="D1697" s="1" t="s">
        <v>318</v>
      </c>
      <c r="E1697" s="1" t="s">
        <v>93</v>
      </c>
    </row>
    <row r="1698">
      <c r="A1698" s="1">
        <v>2.0230511E7</v>
      </c>
      <c r="B1698" s="18" t="s">
        <v>322</v>
      </c>
      <c r="C1698" s="1">
        <v>9.0</v>
      </c>
      <c r="D1698" s="1" t="s">
        <v>318</v>
      </c>
      <c r="E1698" s="1" t="s">
        <v>93</v>
      </c>
    </row>
    <row r="1699">
      <c r="A1699" s="1">
        <v>2.0230511E7</v>
      </c>
      <c r="B1699" s="18" t="s">
        <v>322</v>
      </c>
      <c r="C1699" s="1">
        <v>10.0</v>
      </c>
      <c r="D1699" s="1" t="s">
        <v>318</v>
      </c>
      <c r="E1699" s="1" t="s">
        <v>93</v>
      </c>
    </row>
    <row r="1700">
      <c r="A1700" s="1">
        <v>2.0230511E7</v>
      </c>
      <c r="B1700" s="18" t="s">
        <v>322</v>
      </c>
      <c r="C1700" s="1">
        <v>11.0</v>
      </c>
      <c r="D1700" s="1" t="s">
        <v>318</v>
      </c>
      <c r="E1700" s="1" t="s">
        <v>93</v>
      </c>
    </row>
    <row r="1701">
      <c r="A1701" s="1">
        <v>2.0230511E7</v>
      </c>
      <c r="B1701" s="18" t="s">
        <v>322</v>
      </c>
      <c r="C1701" s="1">
        <v>12.0</v>
      </c>
      <c r="D1701" s="1" t="s">
        <v>318</v>
      </c>
      <c r="E1701" s="1" t="s">
        <v>93</v>
      </c>
    </row>
    <row r="1702">
      <c r="B1702" s="19"/>
    </row>
    <row r="1703">
      <c r="A1703" s="20">
        <v>2.0230512E7</v>
      </c>
      <c r="B1703" s="24" t="s">
        <v>321</v>
      </c>
      <c r="C1703" s="22">
        <v>1.0</v>
      </c>
      <c r="D1703" s="23" t="s">
        <v>316</v>
      </c>
    </row>
    <row r="1704">
      <c r="A1704" s="20">
        <v>2.0230512E7</v>
      </c>
      <c r="B1704" s="24" t="s">
        <v>321</v>
      </c>
      <c r="C1704" s="22">
        <v>2.0</v>
      </c>
      <c r="D1704" s="23" t="s">
        <v>316</v>
      </c>
    </row>
    <row r="1705">
      <c r="A1705" s="20">
        <v>2.0230512E7</v>
      </c>
      <c r="B1705" s="24" t="s">
        <v>321</v>
      </c>
      <c r="C1705" s="22">
        <v>3.0</v>
      </c>
      <c r="D1705" s="23" t="s">
        <v>316</v>
      </c>
    </row>
    <row r="1706">
      <c r="A1706" s="20">
        <v>2.0230512E7</v>
      </c>
      <c r="B1706" s="24" t="s">
        <v>321</v>
      </c>
      <c r="C1706" s="22">
        <v>4.0</v>
      </c>
      <c r="D1706" s="23" t="s">
        <v>316</v>
      </c>
    </row>
    <row r="1707">
      <c r="A1707" s="20">
        <v>2.0230512E7</v>
      </c>
      <c r="B1707" s="24" t="s">
        <v>321</v>
      </c>
      <c r="C1707" s="22">
        <v>5.0</v>
      </c>
      <c r="D1707" s="23" t="s">
        <v>316</v>
      </c>
    </row>
    <row r="1708">
      <c r="A1708" s="20">
        <v>2.0230512E7</v>
      </c>
      <c r="B1708" s="24" t="s">
        <v>321</v>
      </c>
      <c r="C1708" s="22">
        <v>6.0</v>
      </c>
      <c r="D1708" s="23" t="s">
        <v>316</v>
      </c>
    </row>
    <row r="1709">
      <c r="A1709" s="20">
        <v>2.0230512E7</v>
      </c>
      <c r="B1709" s="24" t="s">
        <v>321</v>
      </c>
      <c r="C1709" s="22">
        <v>7.0</v>
      </c>
      <c r="D1709" s="23" t="s">
        <v>316</v>
      </c>
    </row>
    <row r="1710">
      <c r="A1710" s="20">
        <v>2.0230512E7</v>
      </c>
      <c r="B1710" s="24" t="s">
        <v>321</v>
      </c>
      <c r="C1710" s="22">
        <v>8.0</v>
      </c>
      <c r="D1710" s="23" t="s">
        <v>316</v>
      </c>
    </row>
    <row r="1711">
      <c r="A1711" s="20">
        <v>2.0230512E7</v>
      </c>
      <c r="B1711" s="24" t="s">
        <v>321</v>
      </c>
      <c r="C1711" s="22">
        <v>9.0</v>
      </c>
      <c r="D1711" s="23" t="s">
        <v>316</v>
      </c>
    </row>
    <row r="1712">
      <c r="A1712" s="20">
        <v>2.0230512E7</v>
      </c>
      <c r="B1712" s="24" t="s">
        <v>321</v>
      </c>
      <c r="C1712" s="22">
        <v>10.0</v>
      </c>
      <c r="D1712" s="23" t="s">
        <v>316</v>
      </c>
    </row>
    <row r="1713">
      <c r="A1713" s="20">
        <v>2.0230512E7</v>
      </c>
      <c r="B1713" s="24" t="s">
        <v>321</v>
      </c>
      <c r="C1713" s="22">
        <v>11.0</v>
      </c>
      <c r="D1713" s="23" t="s">
        <v>316</v>
      </c>
    </row>
    <row r="1714">
      <c r="A1714" s="20">
        <v>2.0230512E7</v>
      </c>
      <c r="B1714" s="24" t="s">
        <v>321</v>
      </c>
      <c r="C1714" s="22">
        <v>12.0</v>
      </c>
      <c r="D1714" s="23" t="s">
        <v>316</v>
      </c>
    </row>
    <row r="1715">
      <c r="B1715" s="19"/>
    </row>
    <row r="1716">
      <c r="A1716" s="1">
        <v>2.0230512E7</v>
      </c>
      <c r="B1716" s="18" t="s">
        <v>322</v>
      </c>
      <c r="C1716" s="1">
        <v>1.0</v>
      </c>
      <c r="D1716" s="1" t="s">
        <v>318</v>
      </c>
      <c r="E1716" s="1" t="s">
        <v>93</v>
      </c>
    </row>
    <row r="1717">
      <c r="A1717" s="1">
        <v>2.0230512E7</v>
      </c>
      <c r="B1717" s="18" t="s">
        <v>322</v>
      </c>
      <c r="C1717" s="1">
        <v>2.0</v>
      </c>
      <c r="D1717" s="1" t="s">
        <v>318</v>
      </c>
      <c r="E1717" s="1" t="s">
        <v>93</v>
      </c>
    </row>
    <row r="1718">
      <c r="A1718" s="1">
        <v>2.0230512E7</v>
      </c>
      <c r="B1718" s="18" t="s">
        <v>322</v>
      </c>
      <c r="C1718" s="1">
        <v>3.0</v>
      </c>
      <c r="D1718" s="1" t="s">
        <v>318</v>
      </c>
      <c r="E1718" s="1" t="s">
        <v>93</v>
      </c>
    </row>
    <row r="1719">
      <c r="A1719" s="1">
        <v>2.0230512E7</v>
      </c>
      <c r="B1719" s="18" t="s">
        <v>322</v>
      </c>
      <c r="C1719" s="1">
        <v>4.0</v>
      </c>
      <c r="D1719" s="1" t="s">
        <v>318</v>
      </c>
      <c r="E1719" s="1" t="s">
        <v>93</v>
      </c>
    </row>
    <row r="1720">
      <c r="A1720" s="1">
        <v>2.0230512E7</v>
      </c>
      <c r="B1720" s="18" t="s">
        <v>322</v>
      </c>
      <c r="C1720" s="1">
        <v>5.0</v>
      </c>
      <c r="D1720" s="1" t="s">
        <v>318</v>
      </c>
      <c r="E1720" s="1" t="s">
        <v>93</v>
      </c>
    </row>
    <row r="1721">
      <c r="A1721" s="1">
        <v>2.0230512E7</v>
      </c>
      <c r="B1721" s="18" t="s">
        <v>322</v>
      </c>
      <c r="C1721" s="1">
        <v>6.0</v>
      </c>
      <c r="D1721" s="1" t="s">
        <v>318</v>
      </c>
      <c r="E1721" s="1" t="s">
        <v>93</v>
      </c>
    </row>
    <row r="1722">
      <c r="A1722" s="1">
        <v>2.0230512E7</v>
      </c>
      <c r="B1722" s="18" t="s">
        <v>322</v>
      </c>
      <c r="C1722" s="1">
        <v>7.0</v>
      </c>
      <c r="D1722" s="1" t="s">
        <v>318</v>
      </c>
      <c r="E1722" s="1" t="s">
        <v>93</v>
      </c>
    </row>
    <row r="1723">
      <c r="A1723" s="1">
        <v>2.0230512E7</v>
      </c>
      <c r="B1723" s="18" t="s">
        <v>322</v>
      </c>
      <c r="C1723" s="1">
        <v>8.0</v>
      </c>
      <c r="D1723" s="1" t="s">
        <v>318</v>
      </c>
      <c r="E1723" s="1" t="s">
        <v>93</v>
      </c>
    </row>
    <row r="1724">
      <c r="A1724" s="1">
        <v>2.0230512E7</v>
      </c>
      <c r="B1724" s="18" t="s">
        <v>322</v>
      </c>
      <c r="C1724" s="1">
        <v>9.0</v>
      </c>
      <c r="D1724" s="1" t="s">
        <v>318</v>
      </c>
      <c r="E1724" s="1" t="s">
        <v>93</v>
      </c>
    </row>
    <row r="1725">
      <c r="A1725" s="1">
        <v>2.0230512E7</v>
      </c>
      <c r="B1725" s="18" t="s">
        <v>322</v>
      </c>
      <c r="C1725" s="1">
        <v>10.0</v>
      </c>
      <c r="D1725" s="1" t="s">
        <v>318</v>
      </c>
      <c r="E1725" s="1" t="s">
        <v>93</v>
      </c>
    </row>
    <row r="1726">
      <c r="A1726" s="1">
        <v>2.0230512E7</v>
      </c>
      <c r="B1726" s="18" t="s">
        <v>322</v>
      </c>
      <c r="C1726" s="1">
        <v>11.0</v>
      </c>
      <c r="D1726" s="1" t="s">
        <v>318</v>
      </c>
      <c r="E1726" s="1" t="s">
        <v>93</v>
      </c>
    </row>
    <row r="1727">
      <c r="A1727" s="1">
        <v>2.0230512E7</v>
      </c>
      <c r="B1727" s="18" t="s">
        <v>322</v>
      </c>
      <c r="C1727" s="1">
        <v>12.0</v>
      </c>
      <c r="D1727" s="1" t="s">
        <v>318</v>
      </c>
      <c r="E1727" s="1" t="s">
        <v>93</v>
      </c>
    </row>
    <row r="1728">
      <c r="B1728" s="19"/>
    </row>
    <row r="1729">
      <c r="A1729" s="20">
        <v>2.0230513E7</v>
      </c>
      <c r="B1729" s="24" t="s">
        <v>321</v>
      </c>
      <c r="C1729" s="22">
        <v>1.0</v>
      </c>
      <c r="D1729" s="23" t="s">
        <v>316</v>
      </c>
    </row>
    <row r="1730">
      <c r="A1730" s="20">
        <v>2.0230513E7</v>
      </c>
      <c r="B1730" s="24" t="s">
        <v>321</v>
      </c>
      <c r="C1730" s="22">
        <v>2.0</v>
      </c>
      <c r="D1730" s="23" t="s">
        <v>316</v>
      </c>
    </row>
    <row r="1731">
      <c r="A1731" s="20">
        <v>2.0230513E7</v>
      </c>
      <c r="B1731" s="24" t="s">
        <v>321</v>
      </c>
      <c r="C1731" s="22">
        <v>3.0</v>
      </c>
      <c r="D1731" s="23" t="s">
        <v>316</v>
      </c>
    </row>
    <row r="1732">
      <c r="A1732" s="20">
        <v>2.0230513E7</v>
      </c>
      <c r="B1732" s="24" t="s">
        <v>321</v>
      </c>
      <c r="C1732" s="22">
        <v>4.0</v>
      </c>
      <c r="D1732" s="23" t="s">
        <v>316</v>
      </c>
    </row>
    <row r="1733">
      <c r="A1733" s="20">
        <v>2.0230513E7</v>
      </c>
      <c r="B1733" s="24" t="s">
        <v>321</v>
      </c>
      <c r="C1733" s="22">
        <v>5.0</v>
      </c>
      <c r="D1733" s="23" t="s">
        <v>316</v>
      </c>
    </row>
    <row r="1734">
      <c r="A1734" s="20">
        <v>2.0230513E7</v>
      </c>
      <c r="B1734" s="24" t="s">
        <v>321</v>
      </c>
      <c r="C1734" s="22">
        <v>6.0</v>
      </c>
      <c r="D1734" s="23" t="s">
        <v>316</v>
      </c>
    </row>
    <row r="1735">
      <c r="A1735" s="20">
        <v>2.0230513E7</v>
      </c>
      <c r="B1735" s="24" t="s">
        <v>321</v>
      </c>
      <c r="C1735" s="22">
        <v>7.0</v>
      </c>
      <c r="D1735" s="23" t="s">
        <v>316</v>
      </c>
    </row>
    <row r="1736">
      <c r="A1736" s="20">
        <v>2.0230513E7</v>
      </c>
      <c r="B1736" s="24" t="s">
        <v>321</v>
      </c>
      <c r="C1736" s="22">
        <v>8.0</v>
      </c>
      <c r="D1736" s="23" t="s">
        <v>316</v>
      </c>
    </row>
    <row r="1737">
      <c r="A1737" s="20">
        <v>2.0230513E7</v>
      </c>
      <c r="B1737" s="24" t="s">
        <v>321</v>
      </c>
      <c r="C1737" s="22">
        <v>9.0</v>
      </c>
      <c r="D1737" s="23" t="s">
        <v>316</v>
      </c>
    </row>
    <row r="1738">
      <c r="A1738" s="20">
        <v>2.0230513E7</v>
      </c>
      <c r="B1738" s="24" t="s">
        <v>321</v>
      </c>
      <c r="C1738" s="22">
        <v>10.0</v>
      </c>
      <c r="D1738" s="23" t="s">
        <v>316</v>
      </c>
    </row>
    <row r="1739">
      <c r="A1739" s="20">
        <v>2.0230513E7</v>
      </c>
      <c r="B1739" s="24" t="s">
        <v>321</v>
      </c>
      <c r="C1739" s="22">
        <v>11.0</v>
      </c>
      <c r="D1739" s="23" t="s">
        <v>316</v>
      </c>
    </row>
    <row r="1740">
      <c r="A1740" s="20">
        <v>2.0230513E7</v>
      </c>
      <c r="B1740" s="24" t="s">
        <v>321</v>
      </c>
      <c r="C1740" s="22">
        <v>12.0</v>
      </c>
      <c r="D1740" s="23" t="s">
        <v>316</v>
      </c>
    </row>
    <row r="1741">
      <c r="B1741" s="19"/>
    </row>
    <row r="1742">
      <c r="A1742" s="1">
        <v>2.0230513E7</v>
      </c>
      <c r="B1742" s="18" t="s">
        <v>322</v>
      </c>
      <c r="C1742" s="1">
        <v>1.0</v>
      </c>
      <c r="D1742" s="1" t="s">
        <v>318</v>
      </c>
      <c r="E1742" s="1" t="s">
        <v>93</v>
      </c>
    </row>
    <row r="1743">
      <c r="A1743" s="1">
        <v>2.0230513E7</v>
      </c>
      <c r="B1743" s="18" t="s">
        <v>322</v>
      </c>
      <c r="C1743" s="1">
        <v>2.0</v>
      </c>
      <c r="D1743" s="1" t="s">
        <v>318</v>
      </c>
      <c r="E1743" s="1" t="s">
        <v>93</v>
      </c>
    </row>
    <row r="1744">
      <c r="A1744" s="1">
        <v>2.0230513E7</v>
      </c>
      <c r="B1744" s="18" t="s">
        <v>322</v>
      </c>
      <c r="C1744" s="1">
        <v>3.0</v>
      </c>
      <c r="D1744" s="1" t="s">
        <v>318</v>
      </c>
      <c r="E1744" s="1" t="s">
        <v>93</v>
      </c>
    </row>
    <row r="1745">
      <c r="A1745" s="1">
        <v>2.0230513E7</v>
      </c>
      <c r="B1745" s="18" t="s">
        <v>322</v>
      </c>
      <c r="C1745" s="1">
        <v>4.0</v>
      </c>
      <c r="D1745" s="1" t="s">
        <v>318</v>
      </c>
      <c r="E1745" s="1" t="s">
        <v>93</v>
      </c>
    </row>
    <row r="1746">
      <c r="A1746" s="1">
        <v>2.0230513E7</v>
      </c>
      <c r="B1746" s="18" t="s">
        <v>322</v>
      </c>
      <c r="C1746" s="1">
        <v>5.0</v>
      </c>
      <c r="D1746" s="1" t="s">
        <v>318</v>
      </c>
      <c r="E1746" s="1" t="s">
        <v>93</v>
      </c>
    </row>
    <row r="1747">
      <c r="A1747" s="1">
        <v>2.0230513E7</v>
      </c>
      <c r="B1747" s="18" t="s">
        <v>322</v>
      </c>
      <c r="C1747" s="1">
        <v>6.0</v>
      </c>
      <c r="D1747" s="1" t="s">
        <v>318</v>
      </c>
      <c r="E1747" s="1" t="s">
        <v>93</v>
      </c>
    </row>
    <row r="1748">
      <c r="A1748" s="1">
        <v>2.0230513E7</v>
      </c>
      <c r="B1748" s="18" t="s">
        <v>322</v>
      </c>
      <c r="C1748" s="1">
        <v>7.0</v>
      </c>
      <c r="D1748" s="1" t="s">
        <v>318</v>
      </c>
      <c r="E1748" s="1" t="s">
        <v>93</v>
      </c>
    </row>
    <row r="1749">
      <c r="A1749" s="1">
        <v>2.0230513E7</v>
      </c>
      <c r="B1749" s="18" t="s">
        <v>322</v>
      </c>
      <c r="C1749" s="1">
        <v>8.0</v>
      </c>
      <c r="D1749" s="1" t="s">
        <v>318</v>
      </c>
      <c r="E1749" s="1" t="s">
        <v>93</v>
      </c>
    </row>
    <row r="1750">
      <c r="A1750" s="1">
        <v>2.0230513E7</v>
      </c>
      <c r="B1750" s="18" t="s">
        <v>322</v>
      </c>
      <c r="C1750" s="1">
        <v>9.0</v>
      </c>
      <c r="D1750" s="1" t="s">
        <v>318</v>
      </c>
      <c r="E1750" s="1" t="s">
        <v>93</v>
      </c>
    </row>
    <row r="1751">
      <c r="A1751" s="1">
        <v>2.0230513E7</v>
      </c>
      <c r="B1751" s="18" t="s">
        <v>322</v>
      </c>
      <c r="C1751" s="1">
        <v>10.0</v>
      </c>
      <c r="D1751" s="1" t="s">
        <v>318</v>
      </c>
      <c r="E1751" s="1" t="s">
        <v>93</v>
      </c>
    </row>
    <row r="1752">
      <c r="A1752" s="1">
        <v>2.0230513E7</v>
      </c>
      <c r="B1752" s="18" t="s">
        <v>322</v>
      </c>
      <c r="C1752" s="1">
        <v>11.0</v>
      </c>
      <c r="D1752" s="1" t="s">
        <v>318</v>
      </c>
      <c r="E1752" s="1" t="s">
        <v>93</v>
      </c>
    </row>
    <row r="1753">
      <c r="A1753" s="1">
        <v>2.0230513E7</v>
      </c>
      <c r="B1753" s="18" t="s">
        <v>322</v>
      </c>
      <c r="C1753" s="1">
        <v>12.0</v>
      </c>
      <c r="D1753" s="1" t="s">
        <v>318</v>
      </c>
      <c r="E1753" s="1" t="s">
        <v>93</v>
      </c>
    </row>
    <row r="1754">
      <c r="B1754" s="19"/>
    </row>
    <row r="1755">
      <c r="A1755" s="20">
        <v>2.0230514E7</v>
      </c>
      <c r="B1755" s="24" t="s">
        <v>321</v>
      </c>
      <c r="C1755" s="22">
        <v>1.0</v>
      </c>
      <c r="D1755" s="23" t="s">
        <v>316</v>
      </c>
    </row>
    <row r="1756">
      <c r="A1756" s="20">
        <v>2.0230514E7</v>
      </c>
      <c r="B1756" s="24" t="s">
        <v>321</v>
      </c>
      <c r="C1756" s="22">
        <v>2.0</v>
      </c>
      <c r="D1756" s="23" t="s">
        <v>316</v>
      </c>
    </row>
    <row r="1757">
      <c r="A1757" s="20">
        <v>2.0230514E7</v>
      </c>
      <c r="B1757" s="24" t="s">
        <v>321</v>
      </c>
      <c r="C1757" s="22">
        <v>3.0</v>
      </c>
      <c r="D1757" s="23" t="s">
        <v>316</v>
      </c>
    </row>
    <row r="1758">
      <c r="A1758" s="20">
        <v>2.0230514E7</v>
      </c>
      <c r="B1758" s="24" t="s">
        <v>321</v>
      </c>
      <c r="C1758" s="22">
        <v>4.0</v>
      </c>
      <c r="D1758" s="23" t="s">
        <v>316</v>
      </c>
    </row>
    <row r="1759">
      <c r="A1759" s="20">
        <v>2.0230514E7</v>
      </c>
      <c r="B1759" s="24" t="s">
        <v>321</v>
      </c>
      <c r="C1759" s="22">
        <v>5.0</v>
      </c>
      <c r="D1759" s="23" t="s">
        <v>316</v>
      </c>
    </row>
    <row r="1760">
      <c r="A1760" s="20">
        <v>2.0230514E7</v>
      </c>
      <c r="B1760" s="24" t="s">
        <v>321</v>
      </c>
      <c r="C1760" s="22">
        <v>6.0</v>
      </c>
      <c r="D1760" s="23" t="s">
        <v>316</v>
      </c>
    </row>
    <row r="1761">
      <c r="A1761" s="20">
        <v>2.0230514E7</v>
      </c>
      <c r="B1761" s="24" t="s">
        <v>321</v>
      </c>
      <c r="C1761" s="22">
        <v>7.0</v>
      </c>
      <c r="D1761" s="23" t="s">
        <v>316</v>
      </c>
    </row>
    <row r="1762">
      <c r="A1762" s="20">
        <v>2.0230514E7</v>
      </c>
      <c r="B1762" s="24" t="s">
        <v>321</v>
      </c>
      <c r="C1762" s="22">
        <v>8.0</v>
      </c>
      <c r="D1762" s="23" t="s">
        <v>316</v>
      </c>
    </row>
    <row r="1763">
      <c r="A1763" s="20">
        <v>2.0230514E7</v>
      </c>
      <c r="B1763" s="24" t="s">
        <v>321</v>
      </c>
      <c r="C1763" s="22">
        <v>9.0</v>
      </c>
      <c r="D1763" s="23" t="s">
        <v>316</v>
      </c>
    </row>
    <row r="1764">
      <c r="A1764" s="20">
        <v>2.0230514E7</v>
      </c>
      <c r="B1764" s="24" t="s">
        <v>321</v>
      </c>
      <c r="C1764" s="22">
        <v>10.0</v>
      </c>
      <c r="D1764" s="23" t="s">
        <v>316</v>
      </c>
    </row>
    <row r="1765">
      <c r="A1765" s="20">
        <v>2.0230514E7</v>
      </c>
      <c r="B1765" s="24" t="s">
        <v>321</v>
      </c>
      <c r="C1765" s="22">
        <v>11.0</v>
      </c>
      <c r="D1765" s="23" t="s">
        <v>316</v>
      </c>
    </row>
    <row r="1766">
      <c r="A1766" s="20">
        <v>2.0230514E7</v>
      </c>
      <c r="B1766" s="24" t="s">
        <v>321</v>
      </c>
      <c r="C1766" s="22">
        <v>12.0</v>
      </c>
      <c r="D1766" s="23" t="s">
        <v>316</v>
      </c>
    </row>
    <row r="1767">
      <c r="B1767" s="19"/>
    </row>
    <row r="1768">
      <c r="A1768" s="1">
        <v>2.0230514E7</v>
      </c>
      <c r="B1768" s="18" t="s">
        <v>322</v>
      </c>
      <c r="C1768" s="1">
        <v>1.0</v>
      </c>
      <c r="D1768" s="1" t="s">
        <v>318</v>
      </c>
      <c r="E1768" s="1" t="s">
        <v>93</v>
      </c>
    </row>
    <row r="1769">
      <c r="A1769" s="1">
        <v>2.0230514E7</v>
      </c>
      <c r="B1769" s="18" t="s">
        <v>322</v>
      </c>
      <c r="C1769" s="1">
        <v>2.0</v>
      </c>
      <c r="D1769" s="1" t="s">
        <v>318</v>
      </c>
      <c r="E1769" s="1" t="s">
        <v>93</v>
      </c>
    </row>
    <row r="1770">
      <c r="A1770" s="1">
        <v>2.0230514E7</v>
      </c>
      <c r="B1770" s="18" t="s">
        <v>322</v>
      </c>
      <c r="C1770" s="1">
        <v>3.0</v>
      </c>
      <c r="D1770" s="1" t="s">
        <v>318</v>
      </c>
      <c r="E1770" s="1" t="s">
        <v>93</v>
      </c>
    </row>
    <row r="1771">
      <c r="A1771" s="1">
        <v>2.0230514E7</v>
      </c>
      <c r="B1771" s="18" t="s">
        <v>322</v>
      </c>
      <c r="C1771" s="1">
        <v>4.0</v>
      </c>
      <c r="D1771" s="1" t="s">
        <v>318</v>
      </c>
      <c r="E1771" s="1" t="s">
        <v>93</v>
      </c>
    </row>
    <row r="1772">
      <c r="A1772" s="1">
        <v>2.0230514E7</v>
      </c>
      <c r="B1772" s="18" t="s">
        <v>322</v>
      </c>
      <c r="C1772" s="1">
        <v>5.0</v>
      </c>
      <c r="D1772" s="1" t="s">
        <v>318</v>
      </c>
      <c r="E1772" s="1" t="s">
        <v>93</v>
      </c>
    </row>
    <row r="1773">
      <c r="A1773" s="1">
        <v>2.0230514E7</v>
      </c>
      <c r="B1773" s="18" t="s">
        <v>322</v>
      </c>
      <c r="C1773" s="1">
        <v>6.0</v>
      </c>
      <c r="D1773" s="1" t="s">
        <v>318</v>
      </c>
      <c r="E1773" s="1" t="s">
        <v>93</v>
      </c>
    </row>
    <row r="1774">
      <c r="A1774" s="1">
        <v>2.0230514E7</v>
      </c>
      <c r="B1774" s="18" t="s">
        <v>322</v>
      </c>
      <c r="C1774" s="1">
        <v>7.0</v>
      </c>
      <c r="D1774" s="1" t="s">
        <v>318</v>
      </c>
      <c r="E1774" s="1" t="s">
        <v>93</v>
      </c>
    </row>
    <row r="1775">
      <c r="A1775" s="1">
        <v>2.0230514E7</v>
      </c>
      <c r="B1775" s="18" t="s">
        <v>322</v>
      </c>
      <c r="C1775" s="1">
        <v>8.0</v>
      </c>
      <c r="D1775" s="1" t="s">
        <v>318</v>
      </c>
      <c r="E1775" s="1" t="s">
        <v>93</v>
      </c>
    </row>
    <row r="1776">
      <c r="A1776" s="1">
        <v>2.0230514E7</v>
      </c>
      <c r="B1776" s="18" t="s">
        <v>322</v>
      </c>
      <c r="C1776" s="1">
        <v>9.0</v>
      </c>
      <c r="D1776" s="1" t="s">
        <v>318</v>
      </c>
      <c r="E1776" s="1" t="s">
        <v>93</v>
      </c>
    </row>
    <row r="1777">
      <c r="A1777" s="1">
        <v>2.0230514E7</v>
      </c>
      <c r="B1777" s="18" t="s">
        <v>322</v>
      </c>
      <c r="C1777" s="1">
        <v>10.0</v>
      </c>
      <c r="D1777" s="1" t="s">
        <v>318</v>
      </c>
      <c r="E1777" s="1" t="s">
        <v>93</v>
      </c>
    </row>
    <row r="1778">
      <c r="A1778" s="1">
        <v>2.0230514E7</v>
      </c>
      <c r="B1778" s="18" t="s">
        <v>322</v>
      </c>
      <c r="C1778" s="1">
        <v>11.0</v>
      </c>
      <c r="D1778" s="1" t="s">
        <v>318</v>
      </c>
      <c r="E1778" s="1" t="s">
        <v>93</v>
      </c>
    </row>
    <row r="1779">
      <c r="A1779" s="1">
        <v>2.0230514E7</v>
      </c>
      <c r="B1779" s="18" t="s">
        <v>322</v>
      </c>
      <c r="C1779" s="1">
        <v>12.0</v>
      </c>
      <c r="D1779" s="1" t="s">
        <v>318</v>
      </c>
      <c r="E1779" s="1" t="s">
        <v>93</v>
      </c>
    </row>
    <row r="1780">
      <c r="B1780" s="19"/>
    </row>
    <row r="1781">
      <c r="A1781" s="20">
        <v>2.0230515E7</v>
      </c>
      <c r="B1781" s="24" t="s">
        <v>321</v>
      </c>
      <c r="C1781" s="22">
        <v>1.0</v>
      </c>
      <c r="D1781" s="23" t="s">
        <v>316</v>
      </c>
      <c r="E1781" s="1" t="s">
        <v>93</v>
      </c>
    </row>
    <row r="1782">
      <c r="A1782" s="20">
        <v>2.0230515E7</v>
      </c>
      <c r="B1782" s="24" t="s">
        <v>321</v>
      </c>
      <c r="C1782" s="22">
        <v>2.0</v>
      </c>
      <c r="D1782" s="23" t="s">
        <v>316</v>
      </c>
      <c r="E1782" s="1" t="s">
        <v>93</v>
      </c>
    </row>
    <row r="1783">
      <c r="A1783" s="20">
        <v>2.0230515E7</v>
      </c>
      <c r="B1783" s="24" t="s">
        <v>321</v>
      </c>
      <c r="C1783" s="22">
        <v>3.0</v>
      </c>
      <c r="D1783" s="23" t="s">
        <v>316</v>
      </c>
      <c r="E1783" s="1" t="s">
        <v>93</v>
      </c>
    </row>
    <row r="1784">
      <c r="A1784" s="20">
        <v>2.0230515E7</v>
      </c>
      <c r="B1784" s="24" t="s">
        <v>321</v>
      </c>
      <c r="C1784" s="22">
        <v>4.0</v>
      </c>
      <c r="D1784" s="23" t="s">
        <v>316</v>
      </c>
      <c r="E1784" s="1" t="s">
        <v>93</v>
      </c>
    </row>
    <row r="1785">
      <c r="A1785" s="20">
        <v>2.0230515E7</v>
      </c>
      <c r="B1785" s="24" t="s">
        <v>321</v>
      </c>
      <c r="C1785" s="22">
        <v>5.0</v>
      </c>
      <c r="D1785" s="23" t="s">
        <v>316</v>
      </c>
      <c r="E1785" s="1" t="s">
        <v>93</v>
      </c>
    </row>
    <row r="1786">
      <c r="A1786" s="20">
        <v>2.0230515E7</v>
      </c>
      <c r="B1786" s="24" t="s">
        <v>321</v>
      </c>
      <c r="C1786" s="22">
        <v>6.0</v>
      </c>
      <c r="D1786" s="23" t="s">
        <v>316</v>
      </c>
      <c r="E1786" s="1" t="s">
        <v>93</v>
      </c>
    </row>
    <row r="1787">
      <c r="A1787" s="20">
        <v>2.0230515E7</v>
      </c>
      <c r="B1787" s="24" t="s">
        <v>321</v>
      </c>
      <c r="C1787" s="22">
        <v>7.0</v>
      </c>
      <c r="D1787" s="23" t="s">
        <v>316</v>
      </c>
      <c r="E1787" s="1" t="s">
        <v>93</v>
      </c>
    </row>
    <row r="1788">
      <c r="A1788" s="20">
        <v>2.0230515E7</v>
      </c>
      <c r="B1788" s="24" t="s">
        <v>321</v>
      </c>
      <c r="C1788" s="22">
        <v>8.0</v>
      </c>
      <c r="D1788" s="23" t="s">
        <v>316</v>
      </c>
      <c r="E1788" s="1" t="s">
        <v>93</v>
      </c>
    </row>
    <row r="1789">
      <c r="A1789" s="20">
        <v>2.0230515E7</v>
      </c>
      <c r="B1789" s="24" t="s">
        <v>321</v>
      </c>
      <c r="C1789" s="22">
        <v>9.0</v>
      </c>
      <c r="D1789" s="23" t="s">
        <v>316</v>
      </c>
      <c r="E1789" s="1" t="s">
        <v>93</v>
      </c>
    </row>
    <row r="1790">
      <c r="A1790" s="20">
        <v>2.0230515E7</v>
      </c>
      <c r="B1790" s="24" t="s">
        <v>321</v>
      </c>
      <c r="C1790" s="22">
        <v>10.0</v>
      </c>
      <c r="D1790" s="23" t="s">
        <v>316</v>
      </c>
      <c r="E1790" s="1" t="s">
        <v>93</v>
      </c>
    </row>
    <row r="1791">
      <c r="A1791" s="20">
        <v>2.0230515E7</v>
      </c>
      <c r="B1791" s="24" t="s">
        <v>321</v>
      </c>
      <c r="C1791" s="22">
        <v>11.0</v>
      </c>
      <c r="D1791" s="23" t="s">
        <v>316</v>
      </c>
      <c r="E1791" s="1" t="s">
        <v>93</v>
      </c>
    </row>
    <row r="1792">
      <c r="A1792" s="20">
        <v>2.0230515E7</v>
      </c>
      <c r="B1792" s="24" t="s">
        <v>321</v>
      </c>
      <c r="C1792" s="22">
        <v>12.0</v>
      </c>
      <c r="D1792" s="23" t="s">
        <v>316</v>
      </c>
      <c r="E1792" s="1" t="s">
        <v>93</v>
      </c>
    </row>
    <row r="1793">
      <c r="B1793" s="19"/>
    </row>
    <row r="1794">
      <c r="A1794" s="1">
        <v>2.0230515E7</v>
      </c>
      <c r="B1794" s="18" t="s">
        <v>322</v>
      </c>
      <c r="C1794" s="1">
        <v>1.0</v>
      </c>
      <c r="D1794" s="1" t="s">
        <v>318</v>
      </c>
      <c r="E1794" s="1" t="s">
        <v>93</v>
      </c>
    </row>
    <row r="1795">
      <c r="A1795" s="1">
        <v>2.0230515E7</v>
      </c>
      <c r="B1795" s="18" t="s">
        <v>322</v>
      </c>
      <c r="C1795" s="1">
        <v>2.0</v>
      </c>
      <c r="D1795" s="1" t="s">
        <v>318</v>
      </c>
      <c r="E1795" s="1" t="s">
        <v>93</v>
      </c>
    </row>
    <row r="1796">
      <c r="A1796" s="1">
        <v>2.0230515E7</v>
      </c>
      <c r="B1796" s="18" t="s">
        <v>322</v>
      </c>
      <c r="C1796" s="1">
        <v>3.0</v>
      </c>
      <c r="D1796" s="1" t="s">
        <v>318</v>
      </c>
      <c r="E1796" s="1" t="s">
        <v>93</v>
      </c>
    </row>
    <row r="1797">
      <c r="A1797" s="1">
        <v>2.0230515E7</v>
      </c>
      <c r="B1797" s="18" t="s">
        <v>322</v>
      </c>
      <c r="C1797" s="1">
        <v>4.0</v>
      </c>
      <c r="D1797" s="1" t="s">
        <v>318</v>
      </c>
      <c r="E1797" s="1" t="s">
        <v>93</v>
      </c>
    </row>
    <row r="1798">
      <c r="A1798" s="1">
        <v>2.0230515E7</v>
      </c>
      <c r="B1798" s="18" t="s">
        <v>322</v>
      </c>
      <c r="C1798" s="1">
        <v>5.0</v>
      </c>
      <c r="D1798" s="1" t="s">
        <v>318</v>
      </c>
      <c r="E1798" s="1" t="s">
        <v>93</v>
      </c>
    </row>
    <row r="1799">
      <c r="A1799" s="1">
        <v>2.0230515E7</v>
      </c>
      <c r="B1799" s="18" t="s">
        <v>322</v>
      </c>
      <c r="C1799" s="1">
        <v>6.0</v>
      </c>
      <c r="D1799" s="1" t="s">
        <v>318</v>
      </c>
      <c r="E1799" s="1" t="s">
        <v>93</v>
      </c>
    </row>
    <row r="1800">
      <c r="A1800" s="1">
        <v>2.0230515E7</v>
      </c>
      <c r="B1800" s="18" t="s">
        <v>322</v>
      </c>
      <c r="C1800" s="1">
        <v>7.0</v>
      </c>
      <c r="D1800" s="1" t="s">
        <v>318</v>
      </c>
      <c r="E1800" s="1" t="s">
        <v>93</v>
      </c>
    </row>
    <row r="1801">
      <c r="A1801" s="1">
        <v>2.0230515E7</v>
      </c>
      <c r="B1801" s="18" t="s">
        <v>322</v>
      </c>
      <c r="C1801" s="1">
        <v>8.0</v>
      </c>
      <c r="D1801" s="1" t="s">
        <v>318</v>
      </c>
      <c r="E1801" s="1" t="s">
        <v>93</v>
      </c>
    </row>
    <row r="1802">
      <c r="A1802" s="1">
        <v>2.0230515E7</v>
      </c>
      <c r="B1802" s="18" t="s">
        <v>322</v>
      </c>
      <c r="C1802" s="1">
        <v>9.0</v>
      </c>
      <c r="D1802" s="1" t="s">
        <v>318</v>
      </c>
      <c r="E1802" s="1" t="s">
        <v>93</v>
      </c>
    </row>
    <row r="1803">
      <c r="A1803" s="1">
        <v>2.0230515E7</v>
      </c>
      <c r="B1803" s="18" t="s">
        <v>322</v>
      </c>
      <c r="C1803" s="1">
        <v>10.0</v>
      </c>
      <c r="D1803" s="1" t="s">
        <v>318</v>
      </c>
      <c r="E1803" s="1" t="s">
        <v>93</v>
      </c>
    </row>
    <row r="1804">
      <c r="A1804" s="1">
        <v>2.0230515E7</v>
      </c>
      <c r="B1804" s="18" t="s">
        <v>322</v>
      </c>
      <c r="C1804" s="1">
        <v>11.0</v>
      </c>
      <c r="D1804" s="1" t="s">
        <v>318</v>
      </c>
      <c r="E1804" s="1" t="s">
        <v>93</v>
      </c>
    </row>
    <row r="1805">
      <c r="A1805" s="1">
        <v>2.0230515E7</v>
      </c>
      <c r="B1805" s="18" t="s">
        <v>322</v>
      </c>
      <c r="C1805" s="1">
        <v>12.0</v>
      </c>
      <c r="D1805" s="1" t="s">
        <v>318</v>
      </c>
      <c r="E1805" s="1" t="s">
        <v>93</v>
      </c>
    </row>
    <row r="1806">
      <c r="B1806" s="19"/>
    </row>
    <row r="1807">
      <c r="A1807" s="20">
        <v>2.0230516E7</v>
      </c>
      <c r="B1807" s="24" t="s">
        <v>321</v>
      </c>
      <c r="C1807" s="22">
        <v>1.0</v>
      </c>
      <c r="D1807" s="23" t="s">
        <v>316</v>
      </c>
    </row>
    <row r="1808">
      <c r="A1808" s="20">
        <v>2.0230516E7</v>
      </c>
      <c r="B1808" s="24" t="s">
        <v>321</v>
      </c>
      <c r="C1808" s="22">
        <v>2.0</v>
      </c>
      <c r="D1808" s="23" t="s">
        <v>316</v>
      </c>
    </row>
    <row r="1809">
      <c r="A1809" s="20">
        <v>2.0230516E7</v>
      </c>
      <c r="B1809" s="24" t="s">
        <v>321</v>
      </c>
      <c r="C1809" s="22">
        <v>3.0</v>
      </c>
      <c r="D1809" s="23" t="s">
        <v>316</v>
      </c>
    </row>
    <row r="1810">
      <c r="A1810" s="20">
        <v>2.0230516E7</v>
      </c>
      <c r="B1810" s="24" t="s">
        <v>321</v>
      </c>
      <c r="C1810" s="22">
        <v>4.0</v>
      </c>
      <c r="D1810" s="23" t="s">
        <v>316</v>
      </c>
    </row>
    <row r="1811">
      <c r="A1811" s="20">
        <v>2.0230516E7</v>
      </c>
      <c r="B1811" s="24" t="s">
        <v>321</v>
      </c>
      <c r="C1811" s="22">
        <v>5.0</v>
      </c>
      <c r="D1811" s="23" t="s">
        <v>316</v>
      </c>
    </row>
    <row r="1812">
      <c r="A1812" s="20">
        <v>2.0230516E7</v>
      </c>
      <c r="B1812" s="24" t="s">
        <v>321</v>
      </c>
      <c r="C1812" s="22">
        <v>6.0</v>
      </c>
      <c r="D1812" s="23" t="s">
        <v>316</v>
      </c>
    </row>
    <row r="1813">
      <c r="A1813" s="20">
        <v>2.0230516E7</v>
      </c>
      <c r="B1813" s="24" t="s">
        <v>321</v>
      </c>
      <c r="C1813" s="22">
        <v>7.0</v>
      </c>
      <c r="D1813" s="23" t="s">
        <v>316</v>
      </c>
    </row>
    <row r="1814">
      <c r="A1814" s="20">
        <v>2.0230516E7</v>
      </c>
      <c r="B1814" s="24" t="s">
        <v>321</v>
      </c>
      <c r="C1814" s="22">
        <v>8.0</v>
      </c>
      <c r="D1814" s="23" t="s">
        <v>316</v>
      </c>
    </row>
    <row r="1815">
      <c r="A1815" s="20">
        <v>2.0230516E7</v>
      </c>
      <c r="B1815" s="24" t="s">
        <v>321</v>
      </c>
      <c r="C1815" s="22">
        <v>9.0</v>
      </c>
      <c r="D1815" s="23" t="s">
        <v>316</v>
      </c>
    </row>
    <row r="1816">
      <c r="A1816" s="20">
        <v>2.0230516E7</v>
      </c>
      <c r="B1816" s="24" t="s">
        <v>321</v>
      </c>
      <c r="C1816" s="22">
        <v>10.0</v>
      </c>
      <c r="D1816" s="23" t="s">
        <v>316</v>
      </c>
    </row>
    <row r="1817">
      <c r="A1817" s="20">
        <v>2.0230516E7</v>
      </c>
      <c r="B1817" s="24" t="s">
        <v>321</v>
      </c>
      <c r="C1817" s="22">
        <v>11.0</v>
      </c>
      <c r="D1817" s="23" t="s">
        <v>316</v>
      </c>
    </row>
    <row r="1818">
      <c r="A1818" s="20">
        <v>2.0230516E7</v>
      </c>
      <c r="B1818" s="24" t="s">
        <v>321</v>
      </c>
      <c r="C1818" s="22">
        <v>12.0</v>
      </c>
      <c r="D1818" s="23" t="s">
        <v>316</v>
      </c>
    </row>
    <row r="1819">
      <c r="B1819" s="19"/>
    </row>
    <row r="1820">
      <c r="A1820" s="1">
        <v>2.0230516E7</v>
      </c>
      <c r="B1820" s="18" t="s">
        <v>322</v>
      </c>
      <c r="C1820" s="1">
        <v>1.0</v>
      </c>
      <c r="D1820" s="1" t="s">
        <v>318</v>
      </c>
      <c r="E1820" s="1" t="s">
        <v>93</v>
      </c>
    </row>
    <row r="1821">
      <c r="A1821" s="1">
        <v>2.0230516E7</v>
      </c>
      <c r="B1821" s="18" t="s">
        <v>322</v>
      </c>
      <c r="C1821" s="1">
        <v>2.0</v>
      </c>
      <c r="D1821" s="1" t="s">
        <v>318</v>
      </c>
      <c r="E1821" s="1" t="s">
        <v>93</v>
      </c>
    </row>
    <row r="1822">
      <c r="A1822" s="1">
        <v>2.0230516E7</v>
      </c>
      <c r="B1822" s="18" t="s">
        <v>322</v>
      </c>
      <c r="C1822" s="1">
        <v>3.0</v>
      </c>
      <c r="D1822" s="1" t="s">
        <v>318</v>
      </c>
      <c r="E1822" s="1" t="s">
        <v>93</v>
      </c>
    </row>
    <row r="1823">
      <c r="A1823" s="1">
        <v>2.0230516E7</v>
      </c>
      <c r="B1823" s="18" t="s">
        <v>322</v>
      </c>
      <c r="C1823" s="1">
        <v>4.0</v>
      </c>
      <c r="D1823" s="1" t="s">
        <v>318</v>
      </c>
      <c r="E1823" s="1" t="s">
        <v>93</v>
      </c>
    </row>
    <row r="1824">
      <c r="A1824" s="1">
        <v>2.0230516E7</v>
      </c>
      <c r="B1824" s="18" t="s">
        <v>322</v>
      </c>
      <c r="C1824" s="1">
        <v>5.0</v>
      </c>
      <c r="D1824" s="1" t="s">
        <v>318</v>
      </c>
      <c r="E1824" s="1" t="s">
        <v>93</v>
      </c>
    </row>
    <row r="1825">
      <c r="A1825" s="1">
        <v>2.0230516E7</v>
      </c>
      <c r="B1825" s="18" t="s">
        <v>322</v>
      </c>
      <c r="C1825" s="1">
        <v>6.0</v>
      </c>
      <c r="D1825" s="1" t="s">
        <v>318</v>
      </c>
      <c r="E1825" s="1" t="s">
        <v>93</v>
      </c>
    </row>
    <row r="1826">
      <c r="A1826" s="1">
        <v>2.0230516E7</v>
      </c>
      <c r="B1826" s="18" t="s">
        <v>322</v>
      </c>
      <c r="C1826" s="1">
        <v>7.0</v>
      </c>
      <c r="D1826" s="1" t="s">
        <v>318</v>
      </c>
      <c r="E1826" s="1" t="s">
        <v>93</v>
      </c>
    </row>
    <row r="1827">
      <c r="A1827" s="1">
        <v>2.0230516E7</v>
      </c>
      <c r="B1827" s="18" t="s">
        <v>322</v>
      </c>
      <c r="C1827" s="1">
        <v>8.0</v>
      </c>
      <c r="D1827" s="1" t="s">
        <v>318</v>
      </c>
      <c r="E1827" s="1" t="s">
        <v>93</v>
      </c>
    </row>
    <row r="1828">
      <c r="A1828" s="1">
        <v>2.0230516E7</v>
      </c>
      <c r="B1828" s="18" t="s">
        <v>322</v>
      </c>
      <c r="C1828" s="1">
        <v>9.0</v>
      </c>
      <c r="D1828" s="1" t="s">
        <v>318</v>
      </c>
      <c r="E1828" s="1" t="s">
        <v>93</v>
      </c>
    </row>
    <row r="1829">
      <c r="A1829" s="1">
        <v>2.0230516E7</v>
      </c>
      <c r="B1829" s="18" t="s">
        <v>322</v>
      </c>
      <c r="C1829" s="1">
        <v>10.0</v>
      </c>
      <c r="D1829" s="1" t="s">
        <v>318</v>
      </c>
      <c r="E1829" s="1" t="s">
        <v>93</v>
      </c>
    </row>
    <row r="1830">
      <c r="A1830" s="1">
        <v>2.0230516E7</v>
      </c>
      <c r="B1830" s="18" t="s">
        <v>322</v>
      </c>
      <c r="C1830" s="1">
        <v>11.0</v>
      </c>
      <c r="D1830" s="1" t="s">
        <v>318</v>
      </c>
      <c r="E1830" s="1" t="s">
        <v>93</v>
      </c>
    </row>
    <row r="1831">
      <c r="A1831" s="1">
        <v>2.0230516E7</v>
      </c>
      <c r="B1831" s="18" t="s">
        <v>322</v>
      </c>
      <c r="C1831" s="1">
        <v>12.0</v>
      </c>
      <c r="D1831" s="1" t="s">
        <v>318</v>
      </c>
      <c r="E1831" s="1" t="s">
        <v>93</v>
      </c>
    </row>
    <row r="1832">
      <c r="B1832" s="19"/>
    </row>
    <row r="1833">
      <c r="A1833" s="20">
        <v>2.0230517E7</v>
      </c>
      <c r="B1833" s="24" t="s">
        <v>321</v>
      </c>
      <c r="C1833" s="22">
        <v>1.0</v>
      </c>
      <c r="D1833" s="23" t="s">
        <v>316</v>
      </c>
      <c r="E1833" s="1" t="s">
        <v>93</v>
      </c>
    </row>
    <row r="1834">
      <c r="A1834" s="20">
        <v>2.0230517E7</v>
      </c>
      <c r="B1834" s="24" t="s">
        <v>321</v>
      </c>
      <c r="C1834" s="22">
        <v>2.0</v>
      </c>
      <c r="D1834" s="23" t="s">
        <v>316</v>
      </c>
      <c r="E1834" s="1" t="s">
        <v>93</v>
      </c>
    </row>
    <row r="1835">
      <c r="A1835" s="20">
        <v>2.0230517E7</v>
      </c>
      <c r="B1835" s="24" t="s">
        <v>321</v>
      </c>
      <c r="C1835" s="22">
        <v>3.0</v>
      </c>
      <c r="D1835" s="23" t="s">
        <v>316</v>
      </c>
      <c r="E1835" s="1" t="s">
        <v>93</v>
      </c>
    </row>
    <row r="1836">
      <c r="A1836" s="20">
        <v>2.0230517E7</v>
      </c>
      <c r="B1836" s="24" t="s">
        <v>321</v>
      </c>
      <c r="C1836" s="22">
        <v>4.0</v>
      </c>
      <c r="D1836" s="23" t="s">
        <v>316</v>
      </c>
      <c r="E1836" s="1" t="s">
        <v>93</v>
      </c>
    </row>
    <row r="1837">
      <c r="A1837" s="20">
        <v>2.0230517E7</v>
      </c>
      <c r="B1837" s="24" t="s">
        <v>321</v>
      </c>
      <c r="C1837" s="22">
        <v>5.0</v>
      </c>
      <c r="D1837" s="23" t="s">
        <v>316</v>
      </c>
      <c r="E1837" s="1" t="s">
        <v>93</v>
      </c>
    </row>
    <row r="1838">
      <c r="A1838" s="20">
        <v>2.0230517E7</v>
      </c>
      <c r="B1838" s="24" t="s">
        <v>321</v>
      </c>
      <c r="C1838" s="22">
        <v>6.0</v>
      </c>
      <c r="D1838" s="23" t="s">
        <v>316</v>
      </c>
      <c r="E1838" s="1" t="s">
        <v>93</v>
      </c>
    </row>
    <row r="1839">
      <c r="A1839" s="20">
        <v>2.0230517E7</v>
      </c>
      <c r="B1839" s="24" t="s">
        <v>321</v>
      </c>
      <c r="C1839" s="22">
        <v>7.0</v>
      </c>
      <c r="D1839" s="23" t="s">
        <v>316</v>
      </c>
      <c r="E1839" s="1" t="s">
        <v>93</v>
      </c>
    </row>
    <row r="1840">
      <c r="A1840" s="20">
        <v>2.0230517E7</v>
      </c>
      <c r="B1840" s="24" t="s">
        <v>321</v>
      </c>
      <c r="C1840" s="22">
        <v>8.0</v>
      </c>
      <c r="D1840" s="23" t="s">
        <v>316</v>
      </c>
      <c r="E1840" s="1" t="s">
        <v>93</v>
      </c>
    </row>
    <row r="1841">
      <c r="A1841" s="20">
        <v>2.0230517E7</v>
      </c>
      <c r="B1841" s="24" t="s">
        <v>321</v>
      </c>
      <c r="C1841" s="22">
        <v>9.0</v>
      </c>
      <c r="D1841" s="23" t="s">
        <v>316</v>
      </c>
      <c r="E1841" s="1" t="s">
        <v>93</v>
      </c>
    </row>
    <row r="1842">
      <c r="A1842" s="20">
        <v>2.0230517E7</v>
      </c>
      <c r="B1842" s="24" t="s">
        <v>321</v>
      </c>
      <c r="C1842" s="22">
        <v>10.0</v>
      </c>
      <c r="D1842" s="23" t="s">
        <v>316</v>
      </c>
      <c r="E1842" s="1" t="s">
        <v>93</v>
      </c>
    </row>
    <row r="1843">
      <c r="A1843" s="20">
        <v>2.0230517E7</v>
      </c>
      <c r="B1843" s="24" t="s">
        <v>321</v>
      </c>
      <c r="C1843" s="22">
        <v>11.0</v>
      </c>
      <c r="D1843" s="23" t="s">
        <v>316</v>
      </c>
      <c r="E1843" s="1" t="s">
        <v>93</v>
      </c>
    </row>
    <row r="1844">
      <c r="A1844" s="20">
        <v>2.0230517E7</v>
      </c>
      <c r="B1844" s="24" t="s">
        <v>321</v>
      </c>
      <c r="C1844" s="22">
        <v>12.0</v>
      </c>
      <c r="D1844" s="23" t="s">
        <v>316</v>
      </c>
      <c r="E1844" s="1" t="s">
        <v>93</v>
      </c>
    </row>
    <row r="1845">
      <c r="B1845" s="19"/>
    </row>
    <row r="1846">
      <c r="A1846" s="1">
        <v>2.0230517E7</v>
      </c>
      <c r="B1846" s="18" t="s">
        <v>322</v>
      </c>
      <c r="C1846" s="1">
        <v>1.0</v>
      </c>
      <c r="D1846" s="1" t="s">
        <v>318</v>
      </c>
      <c r="E1846" s="1" t="s">
        <v>93</v>
      </c>
    </row>
    <row r="1847">
      <c r="A1847" s="1">
        <v>2.0230517E7</v>
      </c>
      <c r="B1847" s="18" t="s">
        <v>322</v>
      </c>
      <c r="C1847" s="1">
        <v>2.0</v>
      </c>
      <c r="D1847" s="1" t="s">
        <v>318</v>
      </c>
      <c r="E1847" s="1" t="s">
        <v>93</v>
      </c>
    </row>
    <row r="1848">
      <c r="A1848" s="1">
        <v>2.0230517E7</v>
      </c>
      <c r="B1848" s="18" t="s">
        <v>322</v>
      </c>
      <c r="C1848" s="1">
        <v>3.0</v>
      </c>
      <c r="D1848" s="1" t="s">
        <v>318</v>
      </c>
      <c r="E1848" s="1" t="s">
        <v>93</v>
      </c>
    </row>
    <row r="1849">
      <c r="A1849" s="1">
        <v>2.0230517E7</v>
      </c>
      <c r="B1849" s="18" t="s">
        <v>322</v>
      </c>
      <c r="C1849" s="1">
        <v>4.0</v>
      </c>
      <c r="D1849" s="1" t="s">
        <v>318</v>
      </c>
      <c r="E1849" s="1" t="s">
        <v>93</v>
      </c>
    </row>
    <row r="1850">
      <c r="A1850" s="1">
        <v>2.0230517E7</v>
      </c>
      <c r="B1850" s="18" t="s">
        <v>322</v>
      </c>
      <c r="C1850" s="1">
        <v>5.0</v>
      </c>
      <c r="D1850" s="1" t="s">
        <v>318</v>
      </c>
      <c r="E1850" s="1" t="s">
        <v>93</v>
      </c>
    </row>
    <row r="1851">
      <c r="A1851" s="1">
        <v>2.0230517E7</v>
      </c>
      <c r="B1851" s="18" t="s">
        <v>322</v>
      </c>
      <c r="C1851" s="1">
        <v>6.0</v>
      </c>
      <c r="D1851" s="1" t="s">
        <v>318</v>
      </c>
      <c r="E1851" s="1" t="s">
        <v>93</v>
      </c>
    </row>
    <row r="1852">
      <c r="A1852" s="1">
        <v>2.0230517E7</v>
      </c>
      <c r="B1852" s="18" t="s">
        <v>322</v>
      </c>
      <c r="C1852" s="1">
        <v>7.0</v>
      </c>
      <c r="D1852" s="1" t="s">
        <v>318</v>
      </c>
      <c r="E1852" s="1" t="s">
        <v>93</v>
      </c>
    </row>
    <row r="1853">
      <c r="A1853" s="1">
        <v>2.0230517E7</v>
      </c>
      <c r="B1853" s="18" t="s">
        <v>322</v>
      </c>
      <c r="C1853" s="1">
        <v>8.0</v>
      </c>
      <c r="D1853" s="1" t="s">
        <v>318</v>
      </c>
      <c r="E1853" s="1" t="s">
        <v>93</v>
      </c>
    </row>
    <row r="1854">
      <c r="A1854" s="1">
        <v>2.0230517E7</v>
      </c>
      <c r="B1854" s="18" t="s">
        <v>322</v>
      </c>
      <c r="C1854" s="1">
        <v>9.0</v>
      </c>
      <c r="D1854" s="1" t="s">
        <v>318</v>
      </c>
      <c r="E1854" s="1" t="s">
        <v>93</v>
      </c>
    </row>
    <row r="1855">
      <c r="A1855" s="1">
        <v>2.0230517E7</v>
      </c>
      <c r="B1855" s="18" t="s">
        <v>322</v>
      </c>
      <c r="C1855" s="1">
        <v>10.0</v>
      </c>
      <c r="D1855" s="1" t="s">
        <v>318</v>
      </c>
      <c r="E1855" s="1" t="s">
        <v>93</v>
      </c>
    </row>
    <row r="1856">
      <c r="A1856" s="1">
        <v>2.0230517E7</v>
      </c>
      <c r="B1856" s="18" t="s">
        <v>322</v>
      </c>
      <c r="C1856" s="1">
        <v>11.0</v>
      </c>
      <c r="D1856" s="1" t="s">
        <v>318</v>
      </c>
      <c r="E1856" s="1" t="s">
        <v>93</v>
      </c>
    </row>
    <row r="1857">
      <c r="A1857" s="1">
        <v>2.0230517E7</v>
      </c>
      <c r="B1857" s="18" t="s">
        <v>322</v>
      </c>
      <c r="C1857" s="1">
        <v>12.0</v>
      </c>
      <c r="D1857" s="1" t="s">
        <v>318</v>
      </c>
      <c r="E1857" s="1" t="s">
        <v>93</v>
      </c>
    </row>
    <row r="1858">
      <c r="B1858" s="19"/>
    </row>
    <row r="1859">
      <c r="A1859" s="20">
        <v>2.0230518E7</v>
      </c>
      <c r="B1859" s="24" t="s">
        <v>321</v>
      </c>
      <c r="C1859" s="22">
        <v>1.0</v>
      </c>
      <c r="D1859" s="23" t="s">
        <v>316</v>
      </c>
      <c r="E1859" s="1" t="s">
        <v>93</v>
      </c>
    </row>
    <row r="1860">
      <c r="A1860" s="20">
        <v>2.0230518E7</v>
      </c>
      <c r="B1860" s="24" t="s">
        <v>321</v>
      </c>
      <c r="C1860" s="22">
        <v>2.0</v>
      </c>
      <c r="D1860" s="23" t="s">
        <v>316</v>
      </c>
      <c r="E1860" s="1" t="s">
        <v>93</v>
      </c>
    </row>
    <row r="1861">
      <c r="A1861" s="20">
        <v>2.0230518E7</v>
      </c>
      <c r="B1861" s="24" t="s">
        <v>321</v>
      </c>
      <c r="C1861" s="22">
        <v>3.0</v>
      </c>
      <c r="D1861" s="23" t="s">
        <v>316</v>
      </c>
      <c r="E1861" s="1" t="s">
        <v>93</v>
      </c>
    </row>
    <row r="1862">
      <c r="A1862" s="20">
        <v>2.0230518E7</v>
      </c>
      <c r="B1862" s="24" t="s">
        <v>321</v>
      </c>
      <c r="C1862" s="22">
        <v>4.0</v>
      </c>
      <c r="D1862" s="23" t="s">
        <v>316</v>
      </c>
      <c r="E1862" s="1" t="s">
        <v>93</v>
      </c>
    </row>
    <row r="1863">
      <c r="A1863" s="20">
        <v>2.0230518E7</v>
      </c>
      <c r="B1863" s="24" t="s">
        <v>321</v>
      </c>
      <c r="C1863" s="22">
        <v>5.0</v>
      </c>
      <c r="D1863" s="23" t="s">
        <v>316</v>
      </c>
      <c r="E1863" s="1" t="s">
        <v>93</v>
      </c>
    </row>
    <row r="1864">
      <c r="A1864" s="20">
        <v>2.0230518E7</v>
      </c>
      <c r="B1864" s="24" t="s">
        <v>321</v>
      </c>
      <c r="C1864" s="22">
        <v>6.0</v>
      </c>
      <c r="D1864" s="23" t="s">
        <v>316</v>
      </c>
      <c r="E1864" s="1" t="s">
        <v>93</v>
      </c>
    </row>
    <row r="1865">
      <c r="A1865" s="20">
        <v>2.0230518E7</v>
      </c>
      <c r="B1865" s="24" t="s">
        <v>321</v>
      </c>
      <c r="C1865" s="22">
        <v>7.0</v>
      </c>
      <c r="D1865" s="23" t="s">
        <v>316</v>
      </c>
      <c r="E1865" s="1" t="s">
        <v>93</v>
      </c>
    </row>
    <row r="1866">
      <c r="A1866" s="20">
        <v>2.0230518E7</v>
      </c>
      <c r="B1866" s="24" t="s">
        <v>321</v>
      </c>
      <c r="C1866" s="22">
        <v>8.0</v>
      </c>
      <c r="D1866" s="23" t="s">
        <v>316</v>
      </c>
      <c r="E1866" s="1" t="s">
        <v>93</v>
      </c>
    </row>
    <row r="1867">
      <c r="A1867" s="20">
        <v>2.0230518E7</v>
      </c>
      <c r="B1867" s="24" t="s">
        <v>321</v>
      </c>
      <c r="C1867" s="22">
        <v>9.0</v>
      </c>
      <c r="D1867" s="23" t="s">
        <v>316</v>
      </c>
      <c r="E1867" s="1" t="s">
        <v>93</v>
      </c>
    </row>
    <row r="1868">
      <c r="A1868" s="20">
        <v>2.0230518E7</v>
      </c>
      <c r="B1868" s="24" t="s">
        <v>321</v>
      </c>
      <c r="C1868" s="22">
        <v>10.0</v>
      </c>
      <c r="D1868" s="23" t="s">
        <v>316</v>
      </c>
      <c r="E1868" s="1" t="s">
        <v>93</v>
      </c>
    </row>
    <row r="1869">
      <c r="A1869" s="20">
        <v>2.0230518E7</v>
      </c>
      <c r="B1869" s="24" t="s">
        <v>321</v>
      </c>
      <c r="C1869" s="22">
        <v>11.0</v>
      </c>
      <c r="D1869" s="23" t="s">
        <v>316</v>
      </c>
      <c r="E1869" s="1" t="s">
        <v>93</v>
      </c>
    </row>
    <row r="1870">
      <c r="A1870" s="20">
        <v>2.0230518E7</v>
      </c>
      <c r="B1870" s="24" t="s">
        <v>321</v>
      </c>
      <c r="C1870" s="22">
        <v>12.0</v>
      </c>
      <c r="D1870" s="23" t="s">
        <v>316</v>
      </c>
      <c r="E1870" s="1" t="s">
        <v>93</v>
      </c>
    </row>
    <row r="1871">
      <c r="B1871" s="19"/>
    </row>
    <row r="1872">
      <c r="A1872" s="1">
        <v>2.0230518E7</v>
      </c>
      <c r="B1872" s="18" t="s">
        <v>322</v>
      </c>
      <c r="C1872" s="1">
        <v>1.0</v>
      </c>
      <c r="D1872" s="1" t="s">
        <v>318</v>
      </c>
      <c r="E1872" s="1" t="s">
        <v>93</v>
      </c>
    </row>
    <row r="1873">
      <c r="A1873" s="1">
        <v>2.0230518E7</v>
      </c>
      <c r="B1873" s="18" t="s">
        <v>322</v>
      </c>
      <c r="C1873" s="1">
        <v>2.0</v>
      </c>
      <c r="D1873" s="1" t="s">
        <v>318</v>
      </c>
      <c r="E1873" s="1" t="s">
        <v>93</v>
      </c>
    </row>
    <row r="1874">
      <c r="A1874" s="1">
        <v>2.0230518E7</v>
      </c>
      <c r="B1874" s="18" t="s">
        <v>322</v>
      </c>
      <c r="C1874" s="1">
        <v>3.0</v>
      </c>
      <c r="D1874" s="1" t="s">
        <v>318</v>
      </c>
      <c r="E1874" s="1" t="s">
        <v>93</v>
      </c>
    </row>
    <row r="1875">
      <c r="A1875" s="1">
        <v>2.0230518E7</v>
      </c>
      <c r="B1875" s="18" t="s">
        <v>322</v>
      </c>
      <c r="C1875" s="1">
        <v>4.0</v>
      </c>
      <c r="D1875" s="1" t="s">
        <v>318</v>
      </c>
      <c r="E1875" s="1" t="s">
        <v>93</v>
      </c>
    </row>
    <row r="1876">
      <c r="A1876" s="1">
        <v>2.0230518E7</v>
      </c>
      <c r="B1876" s="18" t="s">
        <v>322</v>
      </c>
      <c r="C1876" s="1">
        <v>5.0</v>
      </c>
      <c r="D1876" s="1" t="s">
        <v>318</v>
      </c>
      <c r="E1876" s="1" t="s">
        <v>93</v>
      </c>
    </row>
    <row r="1877">
      <c r="A1877" s="1">
        <v>2.0230518E7</v>
      </c>
      <c r="B1877" s="18" t="s">
        <v>322</v>
      </c>
      <c r="C1877" s="1">
        <v>6.0</v>
      </c>
      <c r="D1877" s="1" t="s">
        <v>318</v>
      </c>
      <c r="E1877" s="1" t="s">
        <v>93</v>
      </c>
    </row>
    <row r="1878">
      <c r="A1878" s="1">
        <v>2.0230518E7</v>
      </c>
      <c r="B1878" s="18" t="s">
        <v>322</v>
      </c>
      <c r="C1878" s="1">
        <v>7.0</v>
      </c>
      <c r="D1878" s="1" t="s">
        <v>318</v>
      </c>
      <c r="E1878" s="1" t="s">
        <v>93</v>
      </c>
    </row>
    <row r="1879">
      <c r="A1879" s="1">
        <v>2.0230518E7</v>
      </c>
      <c r="B1879" s="18" t="s">
        <v>322</v>
      </c>
      <c r="C1879" s="1">
        <v>8.0</v>
      </c>
      <c r="D1879" s="1" t="s">
        <v>318</v>
      </c>
      <c r="E1879" s="1" t="s">
        <v>93</v>
      </c>
    </row>
    <row r="1880">
      <c r="A1880" s="1">
        <v>2.0230518E7</v>
      </c>
      <c r="B1880" s="18" t="s">
        <v>322</v>
      </c>
      <c r="C1880" s="1">
        <v>9.0</v>
      </c>
      <c r="D1880" s="1" t="s">
        <v>318</v>
      </c>
      <c r="E1880" s="1" t="s">
        <v>93</v>
      </c>
    </row>
    <row r="1881">
      <c r="A1881" s="1">
        <v>2.0230518E7</v>
      </c>
      <c r="B1881" s="18" t="s">
        <v>322</v>
      </c>
      <c r="C1881" s="1">
        <v>10.0</v>
      </c>
      <c r="D1881" s="1" t="s">
        <v>318</v>
      </c>
      <c r="E1881" s="1" t="s">
        <v>93</v>
      </c>
    </row>
    <row r="1882">
      <c r="A1882" s="1">
        <v>2.0230518E7</v>
      </c>
      <c r="B1882" s="18" t="s">
        <v>322</v>
      </c>
      <c r="C1882" s="1">
        <v>11.0</v>
      </c>
      <c r="D1882" s="1" t="s">
        <v>318</v>
      </c>
      <c r="E1882" s="1" t="s">
        <v>93</v>
      </c>
    </row>
    <row r="1883">
      <c r="A1883" s="1">
        <v>2.0230518E7</v>
      </c>
      <c r="B1883" s="18" t="s">
        <v>322</v>
      </c>
      <c r="C1883" s="1">
        <v>12.0</v>
      </c>
      <c r="D1883" s="1" t="s">
        <v>318</v>
      </c>
      <c r="E1883" s="1" t="s">
        <v>93</v>
      </c>
    </row>
    <row r="1884">
      <c r="B1884" s="19"/>
    </row>
    <row r="1885">
      <c r="A1885" s="20">
        <v>2.0230519E7</v>
      </c>
      <c r="B1885" s="24" t="s">
        <v>321</v>
      </c>
      <c r="C1885" s="22">
        <v>1.0</v>
      </c>
      <c r="D1885" s="23" t="s">
        <v>316</v>
      </c>
      <c r="E1885" s="1" t="s">
        <v>93</v>
      </c>
    </row>
    <row r="1886">
      <c r="A1886" s="20">
        <v>2.0230519E7</v>
      </c>
      <c r="B1886" s="24" t="s">
        <v>321</v>
      </c>
      <c r="C1886" s="22">
        <v>2.0</v>
      </c>
      <c r="D1886" s="23" t="s">
        <v>316</v>
      </c>
      <c r="E1886" s="1" t="s">
        <v>93</v>
      </c>
    </row>
    <row r="1887">
      <c r="A1887" s="20">
        <v>2.0230519E7</v>
      </c>
      <c r="B1887" s="24" t="s">
        <v>321</v>
      </c>
      <c r="C1887" s="22">
        <v>3.0</v>
      </c>
      <c r="D1887" s="23" t="s">
        <v>316</v>
      </c>
      <c r="E1887" s="1" t="s">
        <v>93</v>
      </c>
    </row>
    <row r="1888">
      <c r="A1888" s="20">
        <v>2.0230519E7</v>
      </c>
      <c r="B1888" s="24" t="s">
        <v>321</v>
      </c>
      <c r="C1888" s="22">
        <v>4.0</v>
      </c>
      <c r="D1888" s="23" t="s">
        <v>316</v>
      </c>
      <c r="E1888" s="1" t="s">
        <v>93</v>
      </c>
    </row>
    <row r="1889">
      <c r="A1889" s="20">
        <v>2.0230519E7</v>
      </c>
      <c r="B1889" s="24" t="s">
        <v>321</v>
      </c>
      <c r="C1889" s="22">
        <v>5.0</v>
      </c>
      <c r="D1889" s="23" t="s">
        <v>316</v>
      </c>
      <c r="E1889" s="1" t="s">
        <v>93</v>
      </c>
    </row>
    <row r="1890">
      <c r="A1890" s="20">
        <v>2.0230519E7</v>
      </c>
      <c r="B1890" s="24" t="s">
        <v>321</v>
      </c>
      <c r="C1890" s="22">
        <v>6.0</v>
      </c>
      <c r="D1890" s="23" t="s">
        <v>316</v>
      </c>
      <c r="E1890" s="1" t="s">
        <v>93</v>
      </c>
    </row>
    <row r="1891">
      <c r="A1891" s="20">
        <v>2.0230519E7</v>
      </c>
      <c r="B1891" s="24" t="s">
        <v>321</v>
      </c>
      <c r="C1891" s="22">
        <v>7.0</v>
      </c>
      <c r="D1891" s="23" t="s">
        <v>316</v>
      </c>
      <c r="E1891" s="1" t="s">
        <v>93</v>
      </c>
    </row>
    <row r="1892">
      <c r="A1892" s="20">
        <v>2.0230519E7</v>
      </c>
      <c r="B1892" s="24" t="s">
        <v>321</v>
      </c>
      <c r="C1892" s="22">
        <v>8.0</v>
      </c>
      <c r="D1892" s="23" t="s">
        <v>316</v>
      </c>
      <c r="E1892" s="1" t="s">
        <v>93</v>
      </c>
    </row>
    <row r="1893">
      <c r="A1893" s="20">
        <v>2.0230519E7</v>
      </c>
      <c r="B1893" s="24" t="s">
        <v>321</v>
      </c>
      <c r="C1893" s="22">
        <v>9.0</v>
      </c>
      <c r="D1893" s="23" t="s">
        <v>316</v>
      </c>
      <c r="E1893" s="1" t="s">
        <v>93</v>
      </c>
    </row>
    <row r="1894">
      <c r="A1894" s="20">
        <v>2.0230519E7</v>
      </c>
      <c r="B1894" s="24" t="s">
        <v>321</v>
      </c>
      <c r="C1894" s="22">
        <v>10.0</v>
      </c>
      <c r="D1894" s="23" t="s">
        <v>316</v>
      </c>
      <c r="E1894" s="1" t="s">
        <v>93</v>
      </c>
    </row>
    <row r="1895">
      <c r="A1895" s="20">
        <v>2.0230519E7</v>
      </c>
      <c r="B1895" s="24" t="s">
        <v>321</v>
      </c>
      <c r="C1895" s="22">
        <v>11.0</v>
      </c>
      <c r="D1895" s="23" t="s">
        <v>316</v>
      </c>
      <c r="E1895" s="1" t="s">
        <v>93</v>
      </c>
    </row>
    <row r="1896">
      <c r="A1896" s="20">
        <v>2.0230519E7</v>
      </c>
      <c r="B1896" s="24" t="s">
        <v>321</v>
      </c>
      <c r="C1896" s="22">
        <v>12.0</v>
      </c>
      <c r="D1896" s="23" t="s">
        <v>316</v>
      </c>
      <c r="E1896" s="1" t="s">
        <v>93</v>
      </c>
    </row>
    <row r="1897">
      <c r="B1897" s="19"/>
    </row>
    <row r="1898">
      <c r="A1898" s="1">
        <v>2.0230519E7</v>
      </c>
      <c r="B1898" s="18" t="s">
        <v>322</v>
      </c>
      <c r="C1898" s="1">
        <v>1.0</v>
      </c>
      <c r="D1898" s="1" t="s">
        <v>318</v>
      </c>
      <c r="E1898" s="1" t="s">
        <v>93</v>
      </c>
    </row>
    <row r="1899">
      <c r="A1899" s="1">
        <v>2.0230519E7</v>
      </c>
      <c r="B1899" s="18" t="s">
        <v>322</v>
      </c>
      <c r="C1899" s="1">
        <v>2.0</v>
      </c>
      <c r="D1899" s="1" t="s">
        <v>318</v>
      </c>
      <c r="E1899" s="1" t="s">
        <v>93</v>
      </c>
    </row>
    <row r="1900">
      <c r="A1900" s="1">
        <v>2.0230519E7</v>
      </c>
      <c r="B1900" s="18" t="s">
        <v>322</v>
      </c>
      <c r="C1900" s="1">
        <v>3.0</v>
      </c>
      <c r="D1900" s="1" t="s">
        <v>318</v>
      </c>
      <c r="E1900" s="1" t="s">
        <v>93</v>
      </c>
    </row>
    <row r="1901">
      <c r="A1901" s="1">
        <v>2.0230519E7</v>
      </c>
      <c r="B1901" s="18" t="s">
        <v>322</v>
      </c>
      <c r="C1901" s="1">
        <v>4.0</v>
      </c>
      <c r="D1901" s="1" t="s">
        <v>318</v>
      </c>
      <c r="E1901" s="1" t="s">
        <v>93</v>
      </c>
    </row>
    <row r="1902">
      <c r="A1902" s="1">
        <v>2.0230519E7</v>
      </c>
      <c r="B1902" s="18" t="s">
        <v>322</v>
      </c>
      <c r="C1902" s="1">
        <v>5.0</v>
      </c>
      <c r="D1902" s="1" t="s">
        <v>318</v>
      </c>
      <c r="E1902" s="1" t="s">
        <v>93</v>
      </c>
    </row>
    <row r="1903">
      <c r="A1903" s="1">
        <v>2.0230519E7</v>
      </c>
      <c r="B1903" s="18" t="s">
        <v>322</v>
      </c>
      <c r="C1903" s="1">
        <v>6.0</v>
      </c>
      <c r="D1903" s="1" t="s">
        <v>318</v>
      </c>
      <c r="E1903" s="1" t="s">
        <v>93</v>
      </c>
    </row>
    <row r="1904">
      <c r="A1904" s="1">
        <v>2.0230519E7</v>
      </c>
      <c r="B1904" s="18" t="s">
        <v>322</v>
      </c>
      <c r="C1904" s="1">
        <v>7.0</v>
      </c>
      <c r="D1904" s="1" t="s">
        <v>318</v>
      </c>
      <c r="E1904" s="1" t="s">
        <v>93</v>
      </c>
    </row>
    <row r="1905">
      <c r="A1905" s="1">
        <v>2.0230519E7</v>
      </c>
      <c r="B1905" s="18" t="s">
        <v>322</v>
      </c>
      <c r="C1905" s="1">
        <v>8.0</v>
      </c>
      <c r="D1905" s="1" t="s">
        <v>318</v>
      </c>
      <c r="E1905" s="1" t="s">
        <v>93</v>
      </c>
    </row>
    <row r="1906">
      <c r="A1906" s="1">
        <v>2.0230519E7</v>
      </c>
      <c r="B1906" s="18" t="s">
        <v>322</v>
      </c>
      <c r="C1906" s="1">
        <v>9.0</v>
      </c>
      <c r="D1906" s="1" t="s">
        <v>318</v>
      </c>
      <c r="E1906" s="1" t="s">
        <v>93</v>
      </c>
    </row>
    <row r="1907">
      <c r="A1907" s="1">
        <v>2.0230519E7</v>
      </c>
      <c r="B1907" s="18" t="s">
        <v>322</v>
      </c>
      <c r="C1907" s="1">
        <v>10.0</v>
      </c>
      <c r="D1907" s="1" t="s">
        <v>318</v>
      </c>
      <c r="E1907" s="1" t="s">
        <v>93</v>
      </c>
    </row>
    <row r="1908">
      <c r="A1908" s="1">
        <v>2.0230519E7</v>
      </c>
      <c r="B1908" s="18" t="s">
        <v>322</v>
      </c>
      <c r="C1908" s="1">
        <v>11.0</v>
      </c>
      <c r="D1908" s="1" t="s">
        <v>318</v>
      </c>
      <c r="E1908" s="1" t="s">
        <v>93</v>
      </c>
    </row>
    <row r="1909">
      <c r="A1909" s="1">
        <v>2.0230519E7</v>
      </c>
      <c r="B1909" s="18" t="s">
        <v>322</v>
      </c>
      <c r="C1909" s="1">
        <v>12.0</v>
      </c>
      <c r="D1909" s="1" t="s">
        <v>318</v>
      </c>
      <c r="E1909" s="1" t="s">
        <v>93</v>
      </c>
    </row>
    <row r="1910">
      <c r="B1910" s="19"/>
    </row>
    <row r="1911">
      <c r="A1911" s="20">
        <v>2.023052E7</v>
      </c>
      <c r="B1911" s="24" t="s">
        <v>321</v>
      </c>
      <c r="C1911" s="22">
        <v>1.0</v>
      </c>
      <c r="D1911" s="23" t="s">
        <v>316</v>
      </c>
    </row>
    <row r="1912">
      <c r="A1912" s="20">
        <v>2.023052E7</v>
      </c>
      <c r="B1912" s="24" t="s">
        <v>321</v>
      </c>
      <c r="C1912" s="22">
        <v>2.0</v>
      </c>
      <c r="D1912" s="23" t="s">
        <v>316</v>
      </c>
    </row>
    <row r="1913">
      <c r="A1913" s="20">
        <v>2.023052E7</v>
      </c>
      <c r="B1913" s="24" t="s">
        <v>321</v>
      </c>
      <c r="C1913" s="22">
        <v>3.0</v>
      </c>
      <c r="D1913" s="23" t="s">
        <v>316</v>
      </c>
    </row>
    <row r="1914">
      <c r="A1914" s="20">
        <v>2.023052E7</v>
      </c>
      <c r="B1914" s="24" t="s">
        <v>321</v>
      </c>
      <c r="C1914" s="22">
        <v>4.0</v>
      </c>
      <c r="D1914" s="23" t="s">
        <v>316</v>
      </c>
    </row>
    <row r="1915">
      <c r="A1915" s="20">
        <v>2.023052E7</v>
      </c>
      <c r="B1915" s="24" t="s">
        <v>321</v>
      </c>
      <c r="C1915" s="22">
        <v>5.0</v>
      </c>
      <c r="D1915" s="23" t="s">
        <v>316</v>
      </c>
    </row>
    <row r="1916">
      <c r="A1916" s="20">
        <v>2.023052E7</v>
      </c>
      <c r="B1916" s="24" t="s">
        <v>321</v>
      </c>
      <c r="C1916" s="22">
        <v>6.0</v>
      </c>
      <c r="D1916" s="23" t="s">
        <v>316</v>
      </c>
    </row>
    <row r="1917">
      <c r="A1917" s="20">
        <v>2.023052E7</v>
      </c>
      <c r="B1917" s="24" t="s">
        <v>321</v>
      </c>
      <c r="C1917" s="22">
        <v>7.0</v>
      </c>
      <c r="D1917" s="23" t="s">
        <v>316</v>
      </c>
    </row>
    <row r="1918">
      <c r="A1918" s="20">
        <v>2.023052E7</v>
      </c>
      <c r="B1918" s="24" t="s">
        <v>321</v>
      </c>
      <c r="C1918" s="22">
        <v>8.0</v>
      </c>
      <c r="D1918" s="23" t="s">
        <v>316</v>
      </c>
    </row>
    <row r="1919">
      <c r="A1919" s="20">
        <v>2.023052E7</v>
      </c>
      <c r="B1919" s="24" t="s">
        <v>321</v>
      </c>
      <c r="C1919" s="22">
        <v>9.0</v>
      </c>
      <c r="D1919" s="23" t="s">
        <v>316</v>
      </c>
    </row>
    <row r="1920">
      <c r="A1920" s="20">
        <v>2.023052E7</v>
      </c>
      <c r="B1920" s="24" t="s">
        <v>321</v>
      </c>
      <c r="C1920" s="22">
        <v>10.0</v>
      </c>
      <c r="D1920" s="23" t="s">
        <v>316</v>
      </c>
    </row>
    <row r="1921">
      <c r="A1921" s="20">
        <v>2.023052E7</v>
      </c>
      <c r="B1921" s="24" t="s">
        <v>321</v>
      </c>
      <c r="C1921" s="22">
        <v>11.0</v>
      </c>
      <c r="D1921" s="23" t="s">
        <v>316</v>
      </c>
    </row>
    <row r="1922">
      <c r="A1922" s="20">
        <v>2.023052E7</v>
      </c>
      <c r="B1922" s="24" t="s">
        <v>321</v>
      </c>
      <c r="C1922" s="22">
        <v>12.0</v>
      </c>
      <c r="D1922" s="23" t="s">
        <v>316</v>
      </c>
    </row>
    <row r="1923">
      <c r="A1923" s="20"/>
      <c r="B1923" s="24"/>
      <c r="C1923" s="22"/>
      <c r="D1923" s="23"/>
    </row>
    <row r="1924">
      <c r="A1924" s="1">
        <v>2.023052E7</v>
      </c>
      <c r="B1924" s="18" t="s">
        <v>322</v>
      </c>
      <c r="C1924" s="1">
        <v>1.0</v>
      </c>
      <c r="D1924" s="1" t="s">
        <v>318</v>
      </c>
      <c r="E1924" s="1" t="s">
        <v>93</v>
      </c>
    </row>
    <row r="1925">
      <c r="A1925" s="1">
        <v>2.023052E7</v>
      </c>
      <c r="B1925" s="18" t="s">
        <v>322</v>
      </c>
      <c r="C1925" s="1">
        <v>2.0</v>
      </c>
      <c r="D1925" s="1" t="s">
        <v>318</v>
      </c>
      <c r="E1925" s="1" t="s">
        <v>93</v>
      </c>
    </row>
    <row r="1926">
      <c r="A1926" s="1">
        <v>2.023052E7</v>
      </c>
      <c r="B1926" s="18" t="s">
        <v>322</v>
      </c>
      <c r="C1926" s="1">
        <v>3.0</v>
      </c>
      <c r="D1926" s="1" t="s">
        <v>318</v>
      </c>
      <c r="E1926" s="1" t="s">
        <v>93</v>
      </c>
    </row>
    <row r="1927">
      <c r="A1927" s="1">
        <v>2.023052E7</v>
      </c>
      <c r="B1927" s="18" t="s">
        <v>322</v>
      </c>
      <c r="C1927" s="1">
        <v>4.0</v>
      </c>
      <c r="D1927" s="1" t="s">
        <v>318</v>
      </c>
      <c r="E1927" s="1" t="s">
        <v>93</v>
      </c>
    </row>
    <row r="1928">
      <c r="A1928" s="1">
        <v>2.023052E7</v>
      </c>
      <c r="B1928" s="18" t="s">
        <v>322</v>
      </c>
      <c r="C1928" s="1">
        <v>5.0</v>
      </c>
      <c r="D1928" s="1" t="s">
        <v>318</v>
      </c>
      <c r="E1928" s="1" t="s">
        <v>93</v>
      </c>
    </row>
    <row r="1929">
      <c r="A1929" s="1">
        <v>2.023052E7</v>
      </c>
      <c r="B1929" s="18" t="s">
        <v>322</v>
      </c>
      <c r="C1929" s="1">
        <v>6.0</v>
      </c>
      <c r="D1929" s="1" t="s">
        <v>318</v>
      </c>
      <c r="E1929" s="1" t="s">
        <v>93</v>
      </c>
    </row>
    <row r="1930">
      <c r="A1930" s="1">
        <v>2.023052E7</v>
      </c>
      <c r="B1930" s="18" t="s">
        <v>322</v>
      </c>
      <c r="C1930" s="1">
        <v>7.0</v>
      </c>
      <c r="D1930" s="1" t="s">
        <v>318</v>
      </c>
      <c r="E1930" s="1" t="s">
        <v>93</v>
      </c>
    </row>
    <row r="1931">
      <c r="A1931" s="1">
        <v>2.023052E7</v>
      </c>
      <c r="B1931" s="18" t="s">
        <v>322</v>
      </c>
      <c r="C1931" s="1">
        <v>8.0</v>
      </c>
      <c r="D1931" s="1" t="s">
        <v>318</v>
      </c>
      <c r="E1931" s="1" t="s">
        <v>93</v>
      </c>
    </row>
    <row r="1932">
      <c r="A1932" s="1">
        <v>2.023052E7</v>
      </c>
      <c r="B1932" s="18" t="s">
        <v>322</v>
      </c>
      <c r="C1932" s="1">
        <v>9.0</v>
      </c>
      <c r="D1932" s="1" t="s">
        <v>318</v>
      </c>
      <c r="E1932" s="1" t="s">
        <v>93</v>
      </c>
    </row>
    <row r="1933">
      <c r="A1933" s="1">
        <v>2.023052E7</v>
      </c>
      <c r="B1933" s="18" t="s">
        <v>322</v>
      </c>
      <c r="C1933" s="1">
        <v>10.0</v>
      </c>
      <c r="D1933" s="1" t="s">
        <v>318</v>
      </c>
      <c r="E1933" s="1" t="s">
        <v>93</v>
      </c>
    </row>
    <row r="1934">
      <c r="A1934" s="1">
        <v>2.023052E7</v>
      </c>
      <c r="B1934" s="18" t="s">
        <v>322</v>
      </c>
      <c r="C1934" s="1">
        <v>11.0</v>
      </c>
      <c r="D1934" s="1" t="s">
        <v>318</v>
      </c>
      <c r="E1934" s="1" t="s">
        <v>93</v>
      </c>
    </row>
    <row r="1935">
      <c r="A1935" s="1">
        <v>2.023052E7</v>
      </c>
      <c r="B1935" s="18" t="s">
        <v>322</v>
      </c>
      <c r="C1935" s="1">
        <v>12.0</v>
      </c>
      <c r="D1935" s="1" t="s">
        <v>318</v>
      </c>
      <c r="E1935" s="1" t="s">
        <v>93</v>
      </c>
    </row>
    <row r="1936">
      <c r="B1936" s="19"/>
    </row>
    <row r="1937">
      <c r="B1937" s="19"/>
    </row>
    <row r="1938">
      <c r="B1938" s="19"/>
    </row>
    <row r="1939">
      <c r="A1939" s="20">
        <v>2.0230521E7</v>
      </c>
      <c r="B1939" s="24" t="s">
        <v>321</v>
      </c>
      <c r="C1939" s="22">
        <v>1.0</v>
      </c>
      <c r="D1939" s="23" t="s">
        <v>316</v>
      </c>
    </row>
    <row r="1940">
      <c r="A1940" s="20">
        <v>2.0230521E7</v>
      </c>
      <c r="B1940" s="24" t="s">
        <v>321</v>
      </c>
      <c r="C1940" s="22">
        <v>2.0</v>
      </c>
      <c r="D1940" s="23" t="s">
        <v>316</v>
      </c>
    </row>
    <row r="1941">
      <c r="A1941" s="20">
        <v>2.0230521E7</v>
      </c>
      <c r="B1941" s="24" t="s">
        <v>321</v>
      </c>
      <c r="C1941" s="22">
        <v>3.0</v>
      </c>
      <c r="D1941" s="23" t="s">
        <v>316</v>
      </c>
    </row>
    <row r="1942">
      <c r="A1942" s="20">
        <v>2.0230521E7</v>
      </c>
      <c r="B1942" s="24" t="s">
        <v>321</v>
      </c>
      <c r="C1942" s="22">
        <v>4.0</v>
      </c>
      <c r="D1942" s="23" t="s">
        <v>316</v>
      </c>
    </row>
    <row r="1943">
      <c r="A1943" s="20">
        <v>2.0230521E7</v>
      </c>
      <c r="B1943" s="24" t="s">
        <v>321</v>
      </c>
      <c r="C1943" s="22">
        <v>5.0</v>
      </c>
      <c r="D1943" s="23" t="s">
        <v>316</v>
      </c>
    </row>
    <row r="1944">
      <c r="A1944" s="20">
        <v>2.0230521E7</v>
      </c>
      <c r="B1944" s="24" t="s">
        <v>321</v>
      </c>
      <c r="C1944" s="22">
        <v>6.0</v>
      </c>
      <c r="D1944" s="23" t="s">
        <v>316</v>
      </c>
    </row>
    <row r="1945">
      <c r="A1945" s="20">
        <v>2.0230521E7</v>
      </c>
      <c r="B1945" s="24" t="s">
        <v>321</v>
      </c>
      <c r="C1945" s="22">
        <v>7.0</v>
      </c>
      <c r="D1945" s="23" t="s">
        <v>316</v>
      </c>
    </row>
    <row r="1946">
      <c r="A1946" s="20">
        <v>2.0230521E7</v>
      </c>
      <c r="B1946" s="24" t="s">
        <v>321</v>
      </c>
      <c r="C1946" s="22">
        <v>8.0</v>
      </c>
      <c r="D1946" s="23" t="s">
        <v>316</v>
      </c>
    </row>
    <row r="1947">
      <c r="A1947" s="20">
        <v>2.0230521E7</v>
      </c>
      <c r="B1947" s="24" t="s">
        <v>321</v>
      </c>
      <c r="C1947" s="22">
        <v>9.0</v>
      </c>
      <c r="D1947" s="23" t="s">
        <v>316</v>
      </c>
    </row>
    <row r="1948">
      <c r="A1948" s="20">
        <v>2.0230521E7</v>
      </c>
      <c r="B1948" s="24" t="s">
        <v>321</v>
      </c>
      <c r="C1948" s="22">
        <v>10.0</v>
      </c>
      <c r="D1948" s="23" t="s">
        <v>316</v>
      </c>
    </row>
    <row r="1949">
      <c r="A1949" s="20">
        <v>2.0230521E7</v>
      </c>
      <c r="B1949" s="24" t="s">
        <v>321</v>
      </c>
      <c r="C1949" s="22">
        <v>11.0</v>
      </c>
      <c r="D1949" s="23" t="s">
        <v>316</v>
      </c>
    </row>
    <row r="1950">
      <c r="A1950" s="20">
        <v>2.0230521E7</v>
      </c>
      <c r="B1950" s="24" t="s">
        <v>321</v>
      </c>
      <c r="C1950" s="22">
        <v>12.0</v>
      </c>
      <c r="D1950" s="23" t="s">
        <v>316</v>
      </c>
    </row>
    <row r="1951">
      <c r="B1951" s="19"/>
    </row>
    <row r="1952">
      <c r="A1952" s="1">
        <v>2.0230521E7</v>
      </c>
      <c r="B1952" s="18" t="s">
        <v>322</v>
      </c>
      <c r="C1952" s="1">
        <v>1.0</v>
      </c>
      <c r="D1952" s="1" t="s">
        <v>318</v>
      </c>
      <c r="E1952" s="1" t="s">
        <v>93</v>
      </c>
    </row>
    <row r="1953">
      <c r="A1953" s="1">
        <v>2.0230521E7</v>
      </c>
      <c r="B1953" s="18" t="s">
        <v>322</v>
      </c>
      <c r="C1953" s="1">
        <v>2.0</v>
      </c>
      <c r="D1953" s="1" t="s">
        <v>318</v>
      </c>
      <c r="E1953" s="1" t="s">
        <v>93</v>
      </c>
    </row>
    <row r="1954">
      <c r="A1954" s="1">
        <v>2.0230521E7</v>
      </c>
      <c r="B1954" s="18" t="s">
        <v>322</v>
      </c>
      <c r="C1954" s="1">
        <v>3.0</v>
      </c>
      <c r="D1954" s="1" t="s">
        <v>318</v>
      </c>
      <c r="E1954" s="1" t="s">
        <v>93</v>
      </c>
    </row>
    <row r="1955">
      <c r="A1955" s="1">
        <v>2.0230521E7</v>
      </c>
      <c r="B1955" s="18" t="s">
        <v>322</v>
      </c>
      <c r="C1955" s="1">
        <v>4.0</v>
      </c>
      <c r="D1955" s="1" t="s">
        <v>318</v>
      </c>
      <c r="E1955" s="1" t="s">
        <v>93</v>
      </c>
    </row>
    <row r="1956">
      <c r="A1956" s="1">
        <v>2.0230521E7</v>
      </c>
      <c r="B1956" s="18" t="s">
        <v>322</v>
      </c>
      <c r="C1956" s="1">
        <v>5.0</v>
      </c>
      <c r="D1956" s="1" t="s">
        <v>318</v>
      </c>
      <c r="E1956" s="1" t="s">
        <v>93</v>
      </c>
    </row>
    <row r="1957">
      <c r="A1957" s="1">
        <v>2.0230521E7</v>
      </c>
      <c r="B1957" s="18" t="s">
        <v>322</v>
      </c>
      <c r="C1957" s="1">
        <v>6.0</v>
      </c>
      <c r="D1957" s="1" t="s">
        <v>318</v>
      </c>
      <c r="E1957" s="1" t="s">
        <v>93</v>
      </c>
    </row>
    <row r="1958">
      <c r="A1958" s="1">
        <v>2.0230521E7</v>
      </c>
      <c r="B1958" s="18" t="s">
        <v>322</v>
      </c>
      <c r="C1958" s="1">
        <v>7.0</v>
      </c>
      <c r="D1958" s="1" t="s">
        <v>318</v>
      </c>
      <c r="E1958" s="1" t="s">
        <v>93</v>
      </c>
    </row>
    <row r="1959">
      <c r="A1959" s="1">
        <v>2.0230521E7</v>
      </c>
      <c r="B1959" s="18" t="s">
        <v>322</v>
      </c>
      <c r="C1959" s="1">
        <v>8.0</v>
      </c>
      <c r="D1959" s="1" t="s">
        <v>318</v>
      </c>
      <c r="E1959" s="1" t="s">
        <v>93</v>
      </c>
    </row>
    <row r="1960">
      <c r="A1960" s="1">
        <v>2.0230521E7</v>
      </c>
      <c r="B1960" s="18" t="s">
        <v>322</v>
      </c>
      <c r="C1960" s="1">
        <v>9.0</v>
      </c>
      <c r="D1960" s="1" t="s">
        <v>318</v>
      </c>
      <c r="E1960" s="1" t="s">
        <v>93</v>
      </c>
    </row>
    <row r="1961">
      <c r="A1961" s="1">
        <v>2.0230521E7</v>
      </c>
      <c r="B1961" s="18" t="s">
        <v>322</v>
      </c>
      <c r="C1961" s="1">
        <v>10.0</v>
      </c>
      <c r="D1961" s="1" t="s">
        <v>318</v>
      </c>
      <c r="E1961" s="1" t="s">
        <v>93</v>
      </c>
    </row>
    <row r="1962">
      <c r="A1962" s="1">
        <v>2.0230521E7</v>
      </c>
      <c r="B1962" s="18" t="s">
        <v>322</v>
      </c>
      <c r="C1962" s="1">
        <v>11.0</v>
      </c>
      <c r="D1962" s="1" t="s">
        <v>318</v>
      </c>
      <c r="E1962" s="1" t="s">
        <v>93</v>
      </c>
    </row>
    <row r="1963">
      <c r="A1963" s="1">
        <v>2.0230521E7</v>
      </c>
      <c r="B1963" s="18" t="s">
        <v>322</v>
      </c>
      <c r="C1963" s="1">
        <v>12.0</v>
      </c>
      <c r="D1963" s="1" t="s">
        <v>318</v>
      </c>
      <c r="E1963" s="1" t="s">
        <v>93</v>
      </c>
    </row>
    <row r="1964">
      <c r="B1964" s="19"/>
    </row>
    <row r="1965">
      <c r="A1965" s="20">
        <v>2.0230522E7</v>
      </c>
      <c r="B1965" s="24" t="s">
        <v>321</v>
      </c>
      <c r="C1965" s="22">
        <v>1.0</v>
      </c>
      <c r="D1965" s="23" t="s">
        <v>316</v>
      </c>
    </row>
    <row r="1966">
      <c r="A1966" s="20">
        <v>2.0230522E7</v>
      </c>
      <c r="B1966" s="24" t="s">
        <v>321</v>
      </c>
      <c r="C1966" s="22">
        <v>2.0</v>
      </c>
      <c r="D1966" s="23" t="s">
        <v>316</v>
      </c>
    </row>
    <row r="1967">
      <c r="A1967" s="20">
        <v>2.0230522E7</v>
      </c>
      <c r="B1967" s="24" t="s">
        <v>321</v>
      </c>
      <c r="C1967" s="22">
        <v>3.0</v>
      </c>
      <c r="D1967" s="23" t="s">
        <v>316</v>
      </c>
    </row>
    <row r="1968">
      <c r="A1968" s="20">
        <v>2.0230522E7</v>
      </c>
      <c r="B1968" s="24" t="s">
        <v>321</v>
      </c>
      <c r="C1968" s="22">
        <v>4.0</v>
      </c>
      <c r="D1968" s="23" t="s">
        <v>316</v>
      </c>
    </row>
    <row r="1969">
      <c r="A1969" s="20">
        <v>2.0230522E7</v>
      </c>
      <c r="B1969" s="24" t="s">
        <v>321</v>
      </c>
      <c r="C1969" s="22">
        <v>5.0</v>
      </c>
      <c r="D1969" s="23" t="s">
        <v>316</v>
      </c>
    </row>
    <row r="1970">
      <c r="A1970" s="20">
        <v>2.0230522E7</v>
      </c>
      <c r="B1970" s="24" t="s">
        <v>321</v>
      </c>
      <c r="C1970" s="22">
        <v>6.0</v>
      </c>
      <c r="D1970" s="23" t="s">
        <v>316</v>
      </c>
    </row>
    <row r="1971">
      <c r="A1971" s="20">
        <v>2.0230522E7</v>
      </c>
      <c r="B1971" s="24" t="s">
        <v>321</v>
      </c>
      <c r="C1971" s="22">
        <v>7.0</v>
      </c>
      <c r="D1971" s="23" t="s">
        <v>316</v>
      </c>
    </row>
    <row r="1972">
      <c r="A1972" s="20">
        <v>2.0230522E7</v>
      </c>
      <c r="B1972" s="24" t="s">
        <v>321</v>
      </c>
      <c r="C1972" s="22">
        <v>8.0</v>
      </c>
      <c r="D1972" s="23" t="s">
        <v>316</v>
      </c>
    </row>
    <row r="1973">
      <c r="A1973" s="20">
        <v>2.0230522E7</v>
      </c>
      <c r="B1973" s="24" t="s">
        <v>321</v>
      </c>
      <c r="C1973" s="22">
        <v>9.0</v>
      </c>
      <c r="D1973" s="23" t="s">
        <v>316</v>
      </c>
    </row>
    <row r="1974">
      <c r="A1974" s="20">
        <v>2.0230522E7</v>
      </c>
      <c r="B1974" s="24" t="s">
        <v>321</v>
      </c>
      <c r="C1974" s="22">
        <v>10.0</v>
      </c>
      <c r="D1974" s="23" t="s">
        <v>316</v>
      </c>
    </row>
    <row r="1975">
      <c r="A1975" s="20">
        <v>2.0230522E7</v>
      </c>
      <c r="B1975" s="24" t="s">
        <v>321</v>
      </c>
      <c r="C1975" s="22">
        <v>11.0</v>
      </c>
      <c r="D1975" s="23" t="s">
        <v>316</v>
      </c>
    </row>
    <row r="1976">
      <c r="A1976" s="20">
        <v>2.0230522E7</v>
      </c>
      <c r="B1976" s="24" t="s">
        <v>321</v>
      </c>
      <c r="C1976" s="22">
        <v>12.0</v>
      </c>
      <c r="D1976" s="23" t="s">
        <v>316</v>
      </c>
    </row>
    <row r="1977">
      <c r="B1977" s="19"/>
    </row>
    <row r="1978">
      <c r="A1978" s="1">
        <v>2.0230522E7</v>
      </c>
      <c r="B1978" s="18" t="s">
        <v>322</v>
      </c>
      <c r="C1978" s="1">
        <v>1.0</v>
      </c>
      <c r="D1978" s="1" t="s">
        <v>318</v>
      </c>
      <c r="E1978" s="1" t="s">
        <v>93</v>
      </c>
    </row>
    <row r="1979">
      <c r="A1979" s="1">
        <v>2.0230522E7</v>
      </c>
      <c r="B1979" s="18" t="s">
        <v>322</v>
      </c>
      <c r="C1979" s="1">
        <v>2.0</v>
      </c>
      <c r="D1979" s="1" t="s">
        <v>318</v>
      </c>
      <c r="E1979" s="1" t="s">
        <v>93</v>
      </c>
    </row>
    <row r="1980">
      <c r="A1980" s="1">
        <v>2.0230522E7</v>
      </c>
      <c r="B1980" s="18" t="s">
        <v>322</v>
      </c>
      <c r="C1980" s="1">
        <v>3.0</v>
      </c>
      <c r="D1980" s="1" t="s">
        <v>318</v>
      </c>
      <c r="E1980" s="1" t="s">
        <v>93</v>
      </c>
    </row>
    <row r="1981">
      <c r="A1981" s="1">
        <v>2.0230522E7</v>
      </c>
      <c r="B1981" s="18" t="s">
        <v>322</v>
      </c>
      <c r="C1981" s="1">
        <v>4.0</v>
      </c>
      <c r="D1981" s="1" t="s">
        <v>318</v>
      </c>
      <c r="E1981" s="1" t="s">
        <v>93</v>
      </c>
    </row>
    <row r="1982">
      <c r="A1982" s="1">
        <v>2.0230522E7</v>
      </c>
      <c r="B1982" s="18" t="s">
        <v>322</v>
      </c>
      <c r="C1982" s="1">
        <v>5.0</v>
      </c>
      <c r="D1982" s="1" t="s">
        <v>318</v>
      </c>
      <c r="E1982" s="1" t="s">
        <v>93</v>
      </c>
    </row>
    <row r="1983">
      <c r="A1983" s="1">
        <v>2.0230522E7</v>
      </c>
      <c r="B1983" s="18" t="s">
        <v>322</v>
      </c>
      <c r="C1983" s="1">
        <v>6.0</v>
      </c>
      <c r="D1983" s="1" t="s">
        <v>318</v>
      </c>
      <c r="E1983" s="1" t="s">
        <v>93</v>
      </c>
    </row>
    <row r="1984">
      <c r="A1984" s="1">
        <v>2.0230522E7</v>
      </c>
      <c r="B1984" s="18" t="s">
        <v>322</v>
      </c>
      <c r="C1984" s="1">
        <v>7.0</v>
      </c>
      <c r="D1984" s="1" t="s">
        <v>318</v>
      </c>
      <c r="E1984" s="1" t="s">
        <v>93</v>
      </c>
    </row>
    <row r="1985">
      <c r="A1985" s="1">
        <v>2.0230522E7</v>
      </c>
      <c r="B1985" s="18" t="s">
        <v>322</v>
      </c>
      <c r="C1985" s="1">
        <v>8.0</v>
      </c>
      <c r="D1985" s="1" t="s">
        <v>318</v>
      </c>
      <c r="E1985" s="1" t="s">
        <v>93</v>
      </c>
    </row>
    <row r="1986">
      <c r="A1986" s="1">
        <v>2.0230522E7</v>
      </c>
      <c r="B1986" s="18" t="s">
        <v>322</v>
      </c>
      <c r="C1986" s="1">
        <v>9.0</v>
      </c>
      <c r="D1986" s="1" t="s">
        <v>318</v>
      </c>
      <c r="E1986" s="1" t="s">
        <v>93</v>
      </c>
    </row>
    <row r="1987">
      <c r="A1987" s="1">
        <v>2.0230522E7</v>
      </c>
      <c r="B1987" s="18" t="s">
        <v>322</v>
      </c>
      <c r="C1987" s="1">
        <v>10.0</v>
      </c>
      <c r="D1987" s="1" t="s">
        <v>318</v>
      </c>
      <c r="E1987" s="1" t="s">
        <v>93</v>
      </c>
    </row>
    <row r="1988">
      <c r="A1988" s="1">
        <v>2.0230522E7</v>
      </c>
      <c r="B1988" s="18" t="s">
        <v>322</v>
      </c>
      <c r="C1988" s="1">
        <v>11.0</v>
      </c>
      <c r="D1988" s="1" t="s">
        <v>318</v>
      </c>
      <c r="E1988" s="1" t="s">
        <v>93</v>
      </c>
    </row>
    <row r="1989">
      <c r="A1989" s="1">
        <v>2.0230522E7</v>
      </c>
      <c r="B1989" s="18" t="s">
        <v>322</v>
      </c>
      <c r="C1989" s="1">
        <v>12.0</v>
      </c>
      <c r="D1989" s="1" t="s">
        <v>318</v>
      </c>
      <c r="E1989" s="1" t="s">
        <v>93</v>
      </c>
    </row>
    <row r="1990">
      <c r="B1990" s="19"/>
    </row>
    <row r="1991">
      <c r="A1991" s="20">
        <v>2.0230523E7</v>
      </c>
      <c r="B1991" s="24" t="s">
        <v>321</v>
      </c>
      <c r="C1991" s="22">
        <v>1.0</v>
      </c>
      <c r="D1991" s="23" t="s">
        <v>316</v>
      </c>
    </row>
    <row r="1992">
      <c r="A1992" s="20">
        <v>2.0230523E7</v>
      </c>
      <c r="B1992" s="24" t="s">
        <v>321</v>
      </c>
      <c r="C1992" s="22">
        <v>2.0</v>
      </c>
      <c r="D1992" s="23" t="s">
        <v>316</v>
      </c>
    </row>
    <row r="1993">
      <c r="A1993" s="20">
        <v>2.0230523E7</v>
      </c>
      <c r="B1993" s="24" t="s">
        <v>321</v>
      </c>
      <c r="C1993" s="22">
        <v>3.0</v>
      </c>
      <c r="D1993" s="23" t="s">
        <v>316</v>
      </c>
    </row>
    <row r="1994">
      <c r="A1994" s="20">
        <v>2.0230523E7</v>
      </c>
      <c r="B1994" s="24" t="s">
        <v>321</v>
      </c>
      <c r="C1994" s="22">
        <v>4.0</v>
      </c>
      <c r="D1994" s="23" t="s">
        <v>316</v>
      </c>
    </row>
    <row r="1995">
      <c r="A1995" s="20">
        <v>2.0230523E7</v>
      </c>
      <c r="B1995" s="24" t="s">
        <v>321</v>
      </c>
      <c r="C1995" s="22">
        <v>5.0</v>
      </c>
      <c r="D1995" s="23" t="s">
        <v>316</v>
      </c>
    </row>
    <row r="1996">
      <c r="A1996" s="20">
        <v>2.0230523E7</v>
      </c>
      <c r="B1996" s="24" t="s">
        <v>321</v>
      </c>
      <c r="C1996" s="22">
        <v>6.0</v>
      </c>
      <c r="D1996" s="23" t="s">
        <v>316</v>
      </c>
    </row>
    <row r="1997">
      <c r="A1997" s="20">
        <v>2.0230523E7</v>
      </c>
      <c r="B1997" s="24" t="s">
        <v>321</v>
      </c>
      <c r="C1997" s="22">
        <v>7.0</v>
      </c>
      <c r="D1997" s="23" t="s">
        <v>316</v>
      </c>
    </row>
    <row r="1998">
      <c r="A1998" s="20">
        <v>2.0230523E7</v>
      </c>
      <c r="B1998" s="24" t="s">
        <v>321</v>
      </c>
      <c r="C1998" s="22">
        <v>8.0</v>
      </c>
      <c r="D1998" s="23" t="s">
        <v>316</v>
      </c>
    </row>
    <row r="1999">
      <c r="A1999" s="20">
        <v>2.0230523E7</v>
      </c>
      <c r="B1999" s="24" t="s">
        <v>321</v>
      </c>
      <c r="C1999" s="22">
        <v>9.0</v>
      </c>
      <c r="D1999" s="23" t="s">
        <v>316</v>
      </c>
    </row>
    <row r="2000">
      <c r="A2000" s="20">
        <v>2.0230523E7</v>
      </c>
      <c r="B2000" s="24" t="s">
        <v>321</v>
      </c>
      <c r="C2000" s="22">
        <v>10.0</v>
      </c>
      <c r="D2000" s="23" t="s">
        <v>316</v>
      </c>
    </row>
    <row r="2001">
      <c r="A2001" s="20">
        <v>2.0230523E7</v>
      </c>
      <c r="B2001" s="24" t="s">
        <v>321</v>
      </c>
      <c r="C2001" s="22">
        <v>11.0</v>
      </c>
      <c r="D2001" s="23" t="s">
        <v>316</v>
      </c>
    </row>
    <row r="2002">
      <c r="A2002" s="20">
        <v>2.0230523E7</v>
      </c>
      <c r="B2002" s="24" t="s">
        <v>321</v>
      </c>
      <c r="C2002" s="22">
        <v>12.0</v>
      </c>
      <c r="D2002" s="23" t="s">
        <v>316</v>
      </c>
    </row>
    <row r="2003">
      <c r="B2003" s="19"/>
    </row>
    <row r="2004">
      <c r="A2004" s="1">
        <v>2.0230523E7</v>
      </c>
      <c r="B2004" s="18" t="s">
        <v>322</v>
      </c>
      <c r="C2004" s="1">
        <v>1.0</v>
      </c>
      <c r="D2004" s="1" t="s">
        <v>318</v>
      </c>
      <c r="E2004" s="1" t="s">
        <v>93</v>
      </c>
    </row>
    <row r="2005">
      <c r="A2005" s="1">
        <v>2.0230523E7</v>
      </c>
      <c r="B2005" s="18" t="s">
        <v>322</v>
      </c>
      <c r="C2005" s="1">
        <v>2.0</v>
      </c>
      <c r="D2005" s="1" t="s">
        <v>318</v>
      </c>
      <c r="E2005" s="1" t="s">
        <v>93</v>
      </c>
    </row>
    <row r="2006">
      <c r="A2006" s="1">
        <v>2.0230523E7</v>
      </c>
      <c r="B2006" s="18" t="s">
        <v>322</v>
      </c>
      <c r="C2006" s="1">
        <v>3.0</v>
      </c>
      <c r="D2006" s="1" t="s">
        <v>318</v>
      </c>
      <c r="E2006" s="1" t="s">
        <v>93</v>
      </c>
    </row>
    <row r="2007">
      <c r="A2007" s="1">
        <v>2.0230523E7</v>
      </c>
      <c r="B2007" s="18" t="s">
        <v>322</v>
      </c>
      <c r="C2007" s="1">
        <v>4.0</v>
      </c>
      <c r="D2007" s="1" t="s">
        <v>318</v>
      </c>
      <c r="E2007" s="1" t="s">
        <v>93</v>
      </c>
    </row>
    <row r="2008">
      <c r="A2008" s="1">
        <v>2.0230523E7</v>
      </c>
      <c r="B2008" s="18" t="s">
        <v>322</v>
      </c>
      <c r="C2008" s="1">
        <v>5.0</v>
      </c>
      <c r="D2008" s="1" t="s">
        <v>318</v>
      </c>
      <c r="E2008" s="1" t="s">
        <v>93</v>
      </c>
    </row>
    <row r="2009">
      <c r="A2009" s="1">
        <v>2.0230523E7</v>
      </c>
      <c r="B2009" s="18" t="s">
        <v>322</v>
      </c>
      <c r="C2009" s="1">
        <v>6.0</v>
      </c>
      <c r="D2009" s="1" t="s">
        <v>318</v>
      </c>
      <c r="E2009" s="1" t="s">
        <v>93</v>
      </c>
    </row>
    <row r="2010">
      <c r="A2010" s="1">
        <v>2.0230523E7</v>
      </c>
      <c r="B2010" s="18" t="s">
        <v>322</v>
      </c>
      <c r="C2010" s="1">
        <v>7.0</v>
      </c>
      <c r="D2010" s="1" t="s">
        <v>318</v>
      </c>
      <c r="E2010" s="1" t="s">
        <v>93</v>
      </c>
    </row>
    <row r="2011">
      <c r="A2011" s="1">
        <v>2.0230523E7</v>
      </c>
      <c r="B2011" s="18" t="s">
        <v>322</v>
      </c>
      <c r="C2011" s="1">
        <v>8.0</v>
      </c>
      <c r="D2011" s="1" t="s">
        <v>318</v>
      </c>
      <c r="E2011" s="1" t="s">
        <v>93</v>
      </c>
    </row>
    <row r="2012">
      <c r="A2012" s="1">
        <v>2.0230523E7</v>
      </c>
      <c r="B2012" s="18" t="s">
        <v>322</v>
      </c>
      <c r="C2012" s="1">
        <v>9.0</v>
      </c>
      <c r="D2012" s="1" t="s">
        <v>318</v>
      </c>
      <c r="E2012" s="1" t="s">
        <v>93</v>
      </c>
    </row>
    <row r="2013">
      <c r="A2013" s="1">
        <v>2.0230523E7</v>
      </c>
      <c r="B2013" s="18" t="s">
        <v>322</v>
      </c>
      <c r="C2013" s="1">
        <v>10.0</v>
      </c>
      <c r="D2013" s="1" t="s">
        <v>318</v>
      </c>
      <c r="E2013" s="1" t="s">
        <v>93</v>
      </c>
    </row>
    <row r="2014">
      <c r="A2014" s="1">
        <v>2.0230523E7</v>
      </c>
      <c r="B2014" s="18" t="s">
        <v>322</v>
      </c>
      <c r="C2014" s="1">
        <v>11.0</v>
      </c>
      <c r="D2014" s="1" t="s">
        <v>318</v>
      </c>
      <c r="E2014" s="1" t="s">
        <v>93</v>
      </c>
    </row>
    <row r="2015">
      <c r="A2015" s="1">
        <v>2.0230523E7</v>
      </c>
      <c r="B2015" s="18" t="s">
        <v>322</v>
      </c>
      <c r="C2015" s="1">
        <v>12.0</v>
      </c>
      <c r="D2015" s="1" t="s">
        <v>318</v>
      </c>
      <c r="E2015" s="1" t="s">
        <v>93</v>
      </c>
    </row>
    <row r="2016">
      <c r="B2016" s="19"/>
    </row>
    <row r="2017">
      <c r="A2017" s="20">
        <v>2.0230524E7</v>
      </c>
      <c r="B2017" s="24" t="s">
        <v>321</v>
      </c>
      <c r="C2017" s="22">
        <v>1.0</v>
      </c>
      <c r="D2017" s="23" t="s">
        <v>316</v>
      </c>
    </row>
    <row r="2018">
      <c r="A2018" s="20">
        <v>2.0230524E7</v>
      </c>
      <c r="B2018" s="24" t="s">
        <v>321</v>
      </c>
      <c r="C2018" s="22">
        <v>2.0</v>
      </c>
      <c r="D2018" s="23" t="s">
        <v>316</v>
      </c>
    </row>
    <row r="2019">
      <c r="A2019" s="20">
        <v>2.0230524E7</v>
      </c>
      <c r="B2019" s="24" t="s">
        <v>321</v>
      </c>
      <c r="C2019" s="22">
        <v>3.0</v>
      </c>
      <c r="D2019" s="23" t="s">
        <v>316</v>
      </c>
    </row>
    <row r="2020">
      <c r="A2020" s="20">
        <v>2.0230524E7</v>
      </c>
      <c r="B2020" s="24" t="s">
        <v>321</v>
      </c>
      <c r="C2020" s="22">
        <v>4.0</v>
      </c>
      <c r="D2020" s="23" t="s">
        <v>316</v>
      </c>
    </row>
    <row r="2021">
      <c r="A2021" s="20">
        <v>2.0230524E7</v>
      </c>
      <c r="B2021" s="24" t="s">
        <v>321</v>
      </c>
      <c r="C2021" s="22">
        <v>5.0</v>
      </c>
      <c r="D2021" s="23" t="s">
        <v>316</v>
      </c>
    </row>
    <row r="2022">
      <c r="A2022" s="20">
        <v>2.0230524E7</v>
      </c>
      <c r="B2022" s="24" t="s">
        <v>321</v>
      </c>
      <c r="C2022" s="22">
        <v>6.0</v>
      </c>
      <c r="D2022" s="23" t="s">
        <v>316</v>
      </c>
    </row>
    <row r="2023">
      <c r="A2023" s="20">
        <v>2.0230524E7</v>
      </c>
      <c r="B2023" s="24" t="s">
        <v>321</v>
      </c>
      <c r="C2023" s="22">
        <v>7.0</v>
      </c>
      <c r="D2023" s="23" t="s">
        <v>316</v>
      </c>
    </row>
    <row r="2024">
      <c r="A2024" s="20">
        <v>2.0230524E7</v>
      </c>
      <c r="B2024" s="24" t="s">
        <v>321</v>
      </c>
      <c r="C2024" s="22">
        <v>8.0</v>
      </c>
      <c r="D2024" s="23" t="s">
        <v>316</v>
      </c>
    </row>
    <row r="2025">
      <c r="A2025" s="20">
        <v>2.0230524E7</v>
      </c>
      <c r="B2025" s="24" t="s">
        <v>321</v>
      </c>
      <c r="C2025" s="22">
        <v>9.0</v>
      </c>
      <c r="D2025" s="23" t="s">
        <v>316</v>
      </c>
    </row>
    <row r="2026">
      <c r="A2026" s="20">
        <v>2.0230524E7</v>
      </c>
      <c r="B2026" s="24" t="s">
        <v>321</v>
      </c>
      <c r="C2026" s="22">
        <v>10.0</v>
      </c>
      <c r="D2026" s="23" t="s">
        <v>316</v>
      </c>
    </row>
    <row r="2027">
      <c r="A2027" s="20">
        <v>2.0230524E7</v>
      </c>
      <c r="B2027" s="24" t="s">
        <v>321</v>
      </c>
      <c r="C2027" s="22">
        <v>11.0</v>
      </c>
      <c r="D2027" s="23" t="s">
        <v>316</v>
      </c>
    </row>
    <row r="2028">
      <c r="A2028" s="20">
        <v>2.0230524E7</v>
      </c>
      <c r="B2028" s="24" t="s">
        <v>321</v>
      </c>
      <c r="C2028" s="22">
        <v>12.0</v>
      </c>
      <c r="D2028" s="23" t="s">
        <v>316</v>
      </c>
    </row>
    <row r="2029">
      <c r="B2029" s="19"/>
    </row>
    <row r="2030">
      <c r="A2030" s="1">
        <v>2.0230524E7</v>
      </c>
      <c r="B2030" s="18" t="s">
        <v>322</v>
      </c>
      <c r="C2030" s="1">
        <v>1.0</v>
      </c>
      <c r="D2030" s="1" t="s">
        <v>318</v>
      </c>
      <c r="E2030" s="1" t="s">
        <v>93</v>
      </c>
    </row>
    <row r="2031">
      <c r="A2031" s="1">
        <v>2.0230524E7</v>
      </c>
      <c r="B2031" s="18" t="s">
        <v>322</v>
      </c>
      <c r="C2031" s="1">
        <v>2.0</v>
      </c>
      <c r="D2031" s="1" t="s">
        <v>318</v>
      </c>
      <c r="E2031" s="1" t="s">
        <v>93</v>
      </c>
    </row>
    <row r="2032">
      <c r="A2032" s="1">
        <v>2.0230524E7</v>
      </c>
      <c r="B2032" s="18" t="s">
        <v>322</v>
      </c>
      <c r="C2032" s="1">
        <v>3.0</v>
      </c>
      <c r="D2032" s="1" t="s">
        <v>318</v>
      </c>
      <c r="E2032" s="1" t="s">
        <v>93</v>
      </c>
    </row>
    <row r="2033">
      <c r="A2033" s="1">
        <v>2.0230524E7</v>
      </c>
      <c r="B2033" s="18" t="s">
        <v>322</v>
      </c>
      <c r="C2033" s="1">
        <v>4.0</v>
      </c>
      <c r="D2033" s="1" t="s">
        <v>318</v>
      </c>
      <c r="E2033" s="1" t="s">
        <v>93</v>
      </c>
    </row>
    <row r="2034">
      <c r="A2034" s="1">
        <v>2.0230524E7</v>
      </c>
      <c r="B2034" s="18" t="s">
        <v>322</v>
      </c>
      <c r="C2034" s="1">
        <v>5.0</v>
      </c>
      <c r="D2034" s="1" t="s">
        <v>318</v>
      </c>
      <c r="E2034" s="1" t="s">
        <v>93</v>
      </c>
    </row>
    <row r="2035">
      <c r="A2035" s="1">
        <v>2.0230524E7</v>
      </c>
      <c r="B2035" s="18" t="s">
        <v>322</v>
      </c>
      <c r="C2035" s="1">
        <v>6.0</v>
      </c>
      <c r="D2035" s="1" t="s">
        <v>318</v>
      </c>
      <c r="E2035" s="1" t="s">
        <v>93</v>
      </c>
    </row>
    <row r="2036">
      <c r="A2036" s="1">
        <v>2.0230524E7</v>
      </c>
      <c r="B2036" s="18" t="s">
        <v>322</v>
      </c>
      <c r="C2036" s="1">
        <v>7.0</v>
      </c>
      <c r="D2036" s="1" t="s">
        <v>318</v>
      </c>
      <c r="E2036" s="1" t="s">
        <v>93</v>
      </c>
    </row>
    <row r="2037">
      <c r="A2037" s="1">
        <v>2.0230524E7</v>
      </c>
      <c r="B2037" s="18" t="s">
        <v>322</v>
      </c>
      <c r="C2037" s="1">
        <v>8.0</v>
      </c>
      <c r="D2037" s="1" t="s">
        <v>318</v>
      </c>
      <c r="E2037" s="1" t="s">
        <v>93</v>
      </c>
    </row>
    <row r="2038">
      <c r="A2038" s="1">
        <v>2.0230524E7</v>
      </c>
      <c r="B2038" s="18" t="s">
        <v>322</v>
      </c>
      <c r="C2038" s="1">
        <v>9.0</v>
      </c>
      <c r="D2038" s="1" t="s">
        <v>318</v>
      </c>
      <c r="E2038" s="1" t="s">
        <v>93</v>
      </c>
    </row>
    <row r="2039">
      <c r="A2039" s="1">
        <v>2.0230524E7</v>
      </c>
      <c r="B2039" s="18" t="s">
        <v>322</v>
      </c>
      <c r="C2039" s="1">
        <v>10.0</v>
      </c>
      <c r="D2039" s="1" t="s">
        <v>318</v>
      </c>
      <c r="E2039" s="1" t="s">
        <v>93</v>
      </c>
    </row>
    <row r="2040">
      <c r="A2040" s="1">
        <v>2.0230524E7</v>
      </c>
      <c r="B2040" s="18" t="s">
        <v>322</v>
      </c>
      <c r="C2040" s="1">
        <v>11.0</v>
      </c>
      <c r="D2040" s="1" t="s">
        <v>318</v>
      </c>
      <c r="E2040" s="1" t="s">
        <v>93</v>
      </c>
    </row>
    <row r="2041">
      <c r="A2041" s="1">
        <v>2.0230524E7</v>
      </c>
      <c r="B2041" s="18" t="s">
        <v>322</v>
      </c>
      <c r="C2041" s="1">
        <v>12.0</v>
      </c>
      <c r="D2041" s="1" t="s">
        <v>318</v>
      </c>
      <c r="E2041" s="1" t="s">
        <v>93</v>
      </c>
    </row>
    <row r="2042">
      <c r="B2042" s="19"/>
    </row>
    <row r="2043">
      <c r="A2043" s="20">
        <v>2.0230525E7</v>
      </c>
      <c r="B2043" s="24" t="s">
        <v>321</v>
      </c>
      <c r="C2043" s="22">
        <v>1.0</v>
      </c>
      <c r="D2043" s="23" t="s">
        <v>316</v>
      </c>
    </row>
    <row r="2044">
      <c r="A2044" s="20">
        <v>2.0230525E7</v>
      </c>
      <c r="B2044" s="24" t="s">
        <v>321</v>
      </c>
      <c r="C2044" s="22">
        <v>2.0</v>
      </c>
      <c r="D2044" s="23" t="s">
        <v>316</v>
      </c>
    </row>
    <row r="2045">
      <c r="A2045" s="20">
        <v>2.0230525E7</v>
      </c>
      <c r="B2045" s="24" t="s">
        <v>321</v>
      </c>
      <c r="C2045" s="22">
        <v>3.0</v>
      </c>
      <c r="D2045" s="23" t="s">
        <v>316</v>
      </c>
    </row>
    <row r="2046">
      <c r="A2046" s="20">
        <v>2.0230525E7</v>
      </c>
      <c r="B2046" s="24" t="s">
        <v>321</v>
      </c>
      <c r="C2046" s="22">
        <v>4.0</v>
      </c>
      <c r="D2046" s="23" t="s">
        <v>316</v>
      </c>
    </row>
    <row r="2047">
      <c r="A2047" s="20">
        <v>2.0230525E7</v>
      </c>
      <c r="B2047" s="24" t="s">
        <v>321</v>
      </c>
      <c r="C2047" s="22">
        <v>5.0</v>
      </c>
      <c r="D2047" s="23" t="s">
        <v>316</v>
      </c>
    </row>
    <row r="2048">
      <c r="A2048" s="20">
        <v>2.0230525E7</v>
      </c>
      <c r="B2048" s="24" t="s">
        <v>321</v>
      </c>
      <c r="C2048" s="22">
        <v>6.0</v>
      </c>
      <c r="D2048" s="23" t="s">
        <v>316</v>
      </c>
    </row>
    <row r="2049">
      <c r="A2049" s="20">
        <v>2.0230525E7</v>
      </c>
      <c r="B2049" s="24" t="s">
        <v>321</v>
      </c>
      <c r="C2049" s="22">
        <v>7.0</v>
      </c>
      <c r="D2049" s="23" t="s">
        <v>316</v>
      </c>
    </row>
    <row r="2050">
      <c r="A2050" s="20">
        <v>2.0230525E7</v>
      </c>
      <c r="B2050" s="24" t="s">
        <v>321</v>
      </c>
      <c r="C2050" s="22">
        <v>8.0</v>
      </c>
      <c r="D2050" s="23" t="s">
        <v>316</v>
      </c>
    </row>
    <row r="2051">
      <c r="A2051" s="20">
        <v>2.0230525E7</v>
      </c>
      <c r="B2051" s="24" t="s">
        <v>321</v>
      </c>
      <c r="C2051" s="22">
        <v>9.0</v>
      </c>
      <c r="D2051" s="23" t="s">
        <v>316</v>
      </c>
    </row>
    <row r="2052">
      <c r="A2052" s="20">
        <v>2.0230525E7</v>
      </c>
      <c r="B2052" s="24" t="s">
        <v>321</v>
      </c>
      <c r="C2052" s="22">
        <v>10.0</v>
      </c>
      <c r="D2052" s="23" t="s">
        <v>316</v>
      </c>
    </row>
    <row r="2053">
      <c r="A2053" s="20">
        <v>2.0230525E7</v>
      </c>
      <c r="B2053" s="24" t="s">
        <v>321</v>
      </c>
      <c r="C2053" s="22">
        <v>11.0</v>
      </c>
      <c r="D2053" s="23" t="s">
        <v>316</v>
      </c>
    </row>
    <row r="2054">
      <c r="A2054" s="20">
        <v>2.0230525E7</v>
      </c>
      <c r="B2054" s="24" t="s">
        <v>321</v>
      </c>
      <c r="C2054" s="22">
        <v>12.0</v>
      </c>
      <c r="D2054" s="23" t="s">
        <v>316</v>
      </c>
    </row>
    <row r="2055">
      <c r="B2055" s="19"/>
    </row>
    <row r="2056">
      <c r="A2056" s="1">
        <v>2.0230525E7</v>
      </c>
      <c r="B2056" s="18" t="s">
        <v>322</v>
      </c>
      <c r="C2056" s="1">
        <v>1.0</v>
      </c>
      <c r="D2056" s="1" t="s">
        <v>318</v>
      </c>
      <c r="E2056" s="1" t="s">
        <v>93</v>
      </c>
    </row>
    <row r="2057">
      <c r="A2057" s="1">
        <v>2.0230525E7</v>
      </c>
      <c r="B2057" s="18" t="s">
        <v>322</v>
      </c>
      <c r="C2057" s="1">
        <v>2.0</v>
      </c>
      <c r="D2057" s="1" t="s">
        <v>318</v>
      </c>
      <c r="E2057" s="1" t="s">
        <v>93</v>
      </c>
    </row>
    <row r="2058">
      <c r="A2058" s="1">
        <v>2.0230525E7</v>
      </c>
      <c r="B2058" s="18" t="s">
        <v>322</v>
      </c>
      <c r="C2058" s="1">
        <v>3.0</v>
      </c>
      <c r="D2058" s="1" t="s">
        <v>318</v>
      </c>
      <c r="E2058" s="1" t="s">
        <v>93</v>
      </c>
    </row>
    <row r="2059">
      <c r="A2059" s="1">
        <v>2.0230525E7</v>
      </c>
      <c r="B2059" s="18" t="s">
        <v>322</v>
      </c>
      <c r="C2059" s="1">
        <v>4.0</v>
      </c>
      <c r="D2059" s="1" t="s">
        <v>318</v>
      </c>
      <c r="E2059" s="1" t="s">
        <v>93</v>
      </c>
    </row>
    <row r="2060">
      <c r="A2060" s="1">
        <v>2.0230525E7</v>
      </c>
      <c r="B2060" s="18" t="s">
        <v>322</v>
      </c>
      <c r="C2060" s="1">
        <v>5.0</v>
      </c>
      <c r="D2060" s="1" t="s">
        <v>318</v>
      </c>
      <c r="E2060" s="1" t="s">
        <v>93</v>
      </c>
    </row>
    <row r="2061">
      <c r="A2061" s="1">
        <v>2.0230525E7</v>
      </c>
      <c r="B2061" s="18" t="s">
        <v>322</v>
      </c>
      <c r="C2061" s="1">
        <v>6.0</v>
      </c>
      <c r="D2061" s="1" t="s">
        <v>318</v>
      </c>
      <c r="E2061" s="1" t="s">
        <v>93</v>
      </c>
    </row>
    <row r="2062">
      <c r="A2062" s="1">
        <v>2.0230525E7</v>
      </c>
      <c r="B2062" s="18" t="s">
        <v>322</v>
      </c>
      <c r="C2062" s="1">
        <v>7.0</v>
      </c>
      <c r="D2062" s="1" t="s">
        <v>318</v>
      </c>
      <c r="E2062" s="1" t="s">
        <v>93</v>
      </c>
    </row>
    <row r="2063">
      <c r="A2063" s="1">
        <v>2.0230525E7</v>
      </c>
      <c r="B2063" s="18" t="s">
        <v>322</v>
      </c>
      <c r="C2063" s="1">
        <v>8.0</v>
      </c>
      <c r="D2063" s="1" t="s">
        <v>318</v>
      </c>
      <c r="E2063" s="1" t="s">
        <v>93</v>
      </c>
    </row>
    <row r="2064">
      <c r="A2064" s="1">
        <v>2.0230525E7</v>
      </c>
      <c r="B2064" s="18" t="s">
        <v>322</v>
      </c>
      <c r="C2064" s="1">
        <v>9.0</v>
      </c>
      <c r="D2064" s="1" t="s">
        <v>318</v>
      </c>
      <c r="E2064" s="1" t="s">
        <v>93</v>
      </c>
    </row>
    <row r="2065">
      <c r="A2065" s="1">
        <v>2.0230525E7</v>
      </c>
      <c r="B2065" s="18" t="s">
        <v>322</v>
      </c>
      <c r="C2065" s="1">
        <v>10.0</v>
      </c>
      <c r="D2065" s="1" t="s">
        <v>318</v>
      </c>
      <c r="E2065" s="1" t="s">
        <v>93</v>
      </c>
    </row>
    <row r="2066">
      <c r="A2066" s="1">
        <v>2.0230525E7</v>
      </c>
      <c r="B2066" s="18" t="s">
        <v>322</v>
      </c>
      <c r="C2066" s="1">
        <v>11.0</v>
      </c>
      <c r="D2066" s="1" t="s">
        <v>318</v>
      </c>
      <c r="E2066" s="1" t="s">
        <v>93</v>
      </c>
    </row>
    <row r="2067">
      <c r="A2067" s="1">
        <v>2.0230525E7</v>
      </c>
      <c r="B2067" s="18" t="s">
        <v>322</v>
      </c>
      <c r="C2067" s="1">
        <v>12.0</v>
      </c>
      <c r="D2067" s="1" t="s">
        <v>318</v>
      </c>
      <c r="E2067" s="1" t="s">
        <v>93</v>
      </c>
    </row>
    <row r="2068">
      <c r="B2068" s="18"/>
    </row>
    <row r="2069">
      <c r="A2069" s="20">
        <v>2.0230526E7</v>
      </c>
      <c r="B2069" s="24" t="s">
        <v>321</v>
      </c>
      <c r="C2069" s="22">
        <v>1.0</v>
      </c>
      <c r="D2069" s="23" t="s">
        <v>316</v>
      </c>
    </row>
    <row r="2070">
      <c r="A2070" s="20">
        <v>2.0230526E7</v>
      </c>
      <c r="B2070" s="24" t="s">
        <v>321</v>
      </c>
      <c r="C2070" s="22">
        <v>2.0</v>
      </c>
      <c r="D2070" s="23" t="s">
        <v>316</v>
      </c>
    </row>
    <row r="2071">
      <c r="A2071" s="20">
        <v>2.0230526E7</v>
      </c>
      <c r="B2071" s="24" t="s">
        <v>321</v>
      </c>
      <c r="C2071" s="22">
        <v>3.0</v>
      </c>
      <c r="D2071" s="23" t="s">
        <v>316</v>
      </c>
    </row>
    <row r="2072">
      <c r="A2072" s="20">
        <v>2.0230526E7</v>
      </c>
      <c r="B2072" s="24" t="s">
        <v>321</v>
      </c>
      <c r="C2072" s="22">
        <v>4.0</v>
      </c>
      <c r="D2072" s="23" t="s">
        <v>316</v>
      </c>
    </row>
    <row r="2073">
      <c r="A2073" s="20">
        <v>2.0230526E7</v>
      </c>
      <c r="B2073" s="24" t="s">
        <v>321</v>
      </c>
      <c r="C2073" s="22">
        <v>5.0</v>
      </c>
      <c r="D2073" s="23" t="s">
        <v>316</v>
      </c>
    </row>
    <row r="2074">
      <c r="A2074" s="20">
        <v>2.0230526E7</v>
      </c>
      <c r="B2074" s="24" t="s">
        <v>321</v>
      </c>
      <c r="C2074" s="22">
        <v>6.0</v>
      </c>
      <c r="D2074" s="23" t="s">
        <v>316</v>
      </c>
    </row>
    <row r="2075">
      <c r="A2075" s="20">
        <v>2.0230526E7</v>
      </c>
      <c r="B2075" s="24" t="s">
        <v>321</v>
      </c>
      <c r="C2075" s="22">
        <v>7.0</v>
      </c>
      <c r="D2075" s="23" t="s">
        <v>316</v>
      </c>
    </row>
    <row r="2076">
      <c r="A2076" s="20">
        <v>2.0230526E7</v>
      </c>
      <c r="B2076" s="24" t="s">
        <v>321</v>
      </c>
      <c r="C2076" s="22">
        <v>8.0</v>
      </c>
      <c r="D2076" s="23" t="s">
        <v>316</v>
      </c>
    </row>
    <row r="2077">
      <c r="A2077" s="20">
        <v>2.0230526E7</v>
      </c>
      <c r="B2077" s="24" t="s">
        <v>321</v>
      </c>
      <c r="C2077" s="22">
        <v>9.0</v>
      </c>
      <c r="D2077" s="23" t="s">
        <v>316</v>
      </c>
    </row>
    <row r="2078">
      <c r="A2078" s="20">
        <v>2.0230526E7</v>
      </c>
      <c r="B2078" s="24" t="s">
        <v>321</v>
      </c>
      <c r="C2078" s="22">
        <v>10.0</v>
      </c>
      <c r="D2078" s="23" t="s">
        <v>316</v>
      </c>
    </row>
    <row r="2079">
      <c r="A2079" s="20">
        <v>2.0230526E7</v>
      </c>
      <c r="B2079" s="24" t="s">
        <v>321</v>
      </c>
      <c r="C2079" s="22">
        <v>11.0</v>
      </c>
      <c r="D2079" s="23" t="s">
        <v>316</v>
      </c>
    </row>
    <row r="2080">
      <c r="A2080" s="20">
        <v>2.0230526E7</v>
      </c>
      <c r="B2080" s="24" t="s">
        <v>321</v>
      </c>
      <c r="C2080" s="22">
        <v>12.0</v>
      </c>
      <c r="D2080" s="23" t="s">
        <v>316</v>
      </c>
    </row>
    <row r="2081">
      <c r="B2081" s="19"/>
    </row>
    <row r="2082">
      <c r="A2082" s="1">
        <v>2.0230526E7</v>
      </c>
      <c r="B2082" s="18" t="s">
        <v>322</v>
      </c>
      <c r="C2082" s="1">
        <v>1.0</v>
      </c>
      <c r="D2082" s="1" t="s">
        <v>318</v>
      </c>
      <c r="E2082" s="1" t="s">
        <v>93</v>
      </c>
    </row>
    <row r="2083">
      <c r="A2083" s="1">
        <v>2.0230526E7</v>
      </c>
      <c r="B2083" s="18" t="s">
        <v>322</v>
      </c>
      <c r="C2083" s="1">
        <v>2.0</v>
      </c>
      <c r="D2083" s="1" t="s">
        <v>318</v>
      </c>
      <c r="E2083" s="1" t="s">
        <v>93</v>
      </c>
    </row>
    <row r="2084">
      <c r="A2084" s="1">
        <v>2.0230526E7</v>
      </c>
      <c r="B2084" s="18" t="s">
        <v>322</v>
      </c>
      <c r="C2084" s="1">
        <v>3.0</v>
      </c>
      <c r="D2084" s="1" t="s">
        <v>318</v>
      </c>
      <c r="E2084" s="1" t="s">
        <v>93</v>
      </c>
    </row>
    <row r="2085">
      <c r="A2085" s="1">
        <v>2.0230526E7</v>
      </c>
      <c r="B2085" s="18" t="s">
        <v>322</v>
      </c>
      <c r="C2085" s="1">
        <v>4.0</v>
      </c>
      <c r="D2085" s="1" t="s">
        <v>318</v>
      </c>
      <c r="E2085" s="1" t="s">
        <v>93</v>
      </c>
    </row>
    <row r="2086">
      <c r="A2086" s="1">
        <v>2.0230526E7</v>
      </c>
      <c r="B2086" s="18" t="s">
        <v>322</v>
      </c>
      <c r="C2086" s="1">
        <v>5.0</v>
      </c>
      <c r="D2086" s="1" t="s">
        <v>318</v>
      </c>
      <c r="E2086" s="1" t="s">
        <v>93</v>
      </c>
    </row>
    <row r="2087">
      <c r="A2087" s="1">
        <v>2.0230526E7</v>
      </c>
      <c r="B2087" s="18" t="s">
        <v>322</v>
      </c>
      <c r="C2087" s="1">
        <v>6.0</v>
      </c>
      <c r="D2087" s="1" t="s">
        <v>318</v>
      </c>
      <c r="E2087" s="1" t="s">
        <v>93</v>
      </c>
    </row>
    <row r="2088">
      <c r="A2088" s="1">
        <v>2.0230526E7</v>
      </c>
      <c r="B2088" s="18" t="s">
        <v>322</v>
      </c>
      <c r="C2088" s="1">
        <v>7.0</v>
      </c>
      <c r="D2088" s="1" t="s">
        <v>318</v>
      </c>
      <c r="E2088" s="1" t="s">
        <v>93</v>
      </c>
    </row>
    <row r="2089">
      <c r="A2089" s="1">
        <v>2.0230526E7</v>
      </c>
      <c r="B2089" s="18" t="s">
        <v>322</v>
      </c>
      <c r="C2089" s="1">
        <v>8.0</v>
      </c>
      <c r="D2089" s="1" t="s">
        <v>318</v>
      </c>
      <c r="E2089" s="1" t="s">
        <v>93</v>
      </c>
    </row>
    <row r="2090">
      <c r="A2090" s="1">
        <v>2.0230526E7</v>
      </c>
      <c r="B2090" s="18" t="s">
        <v>322</v>
      </c>
      <c r="C2090" s="1">
        <v>9.0</v>
      </c>
      <c r="D2090" s="1" t="s">
        <v>318</v>
      </c>
      <c r="E2090" s="1" t="s">
        <v>93</v>
      </c>
    </row>
    <row r="2091">
      <c r="A2091" s="1">
        <v>2.0230526E7</v>
      </c>
      <c r="B2091" s="18" t="s">
        <v>322</v>
      </c>
      <c r="C2091" s="1">
        <v>10.0</v>
      </c>
      <c r="D2091" s="1" t="s">
        <v>318</v>
      </c>
      <c r="E2091" s="1" t="s">
        <v>93</v>
      </c>
    </row>
    <row r="2092">
      <c r="A2092" s="1">
        <v>2.0230526E7</v>
      </c>
      <c r="B2092" s="18" t="s">
        <v>322</v>
      </c>
      <c r="C2092" s="1">
        <v>11.0</v>
      </c>
      <c r="D2092" s="1" t="s">
        <v>318</v>
      </c>
      <c r="E2092" s="1" t="s">
        <v>93</v>
      </c>
    </row>
    <row r="2093">
      <c r="A2093" s="1">
        <v>2.0230526E7</v>
      </c>
      <c r="B2093" s="18" t="s">
        <v>322</v>
      </c>
      <c r="C2093" s="1">
        <v>12.0</v>
      </c>
      <c r="D2093" s="1" t="s">
        <v>318</v>
      </c>
      <c r="E2093" s="1" t="s">
        <v>93</v>
      </c>
    </row>
    <row r="2094">
      <c r="B2094" s="19"/>
    </row>
    <row r="2095">
      <c r="A2095" s="20">
        <v>2.0230527E7</v>
      </c>
      <c r="B2095" s="24" t="s">
        <v>321</v>
      </c>
      <c r="C2095" s="22">
        <v>1.0</v>
      </c>
      <c r="D2095" s="23" t="s">
        <v>316</v>
      </c>
    </row>
    <row r="2096">
      <c r="A2096" s="20">
        <v>2.0230527E7</v>
      </c>
      <c r="B2096" s="24" t="s">
        <v>321</v>
      </c>
      <c r="C2096" s="22">
        <v>2.0</v>
      </c>
      <c r="D2096" s="23" t="s">
        <v>316</v>
      </c>
    </row>
    <row r="2097">
      <c r="A2097" s="20">
        <v>2.0230527E7</v>
      </c>
      <c r="B2097" s="24" t="s">
        <v>321</v>
      </c>
      <c r="C2097" s="22">
        <v>3.0</v>
      </c>
      <c r="D2097" s="23" t="s">
        <v>316</v>
      </c>
    </row>
    <row r="2098">
      <c r="A2098" s="20">
        <v>2.0230527E7</v>
      </c>
      <c r="B2098" s="24" t="s">
        <v>321</v>
      </c>
      <c r="C2098" s="22">
        <v>4.0</v>
      </c>
      <c r="D2098" s="23" t="s">
        <v>316</v>
      </c>
    </row>
    <row r="2099">
      <c r="A2099" s="20">
        <v>2.0230527E7</v>
      </c>
      <c r="B2099" s="24" t="s">
        <v>321</v>
      </c>
      <c r="C2099" s="22">
        <v>5.0</v>
      </c>
      <c r="D2099" s="23" t="s">
        <v>316</v>
      </c>
    </row>
    <row r="2100">
      <c r="A2100" s="20">
        <v>2.0230527E7</v>
      </c>
      <c r="B2100" s="24" t="s">
        <v>321</v>
      </c>
      <c r="C2100" s="22">
        <v>6.0</v>
      </c>
      <c r="D2100" s="23" t="s">
        <v>316</v>
      </c>
    </row>
    <row r="2101">
      <c r="A2101" s="20">
        <v>2.0230527E7</v>
      </c>
      <c r="B2101" s="24" t="s">
        <v>321</v>
      </c>
      <c r="C2101" s="22">
        <v>7.0</v>
      </c>
      <c r="D2101" s="23" t="s">
        <v>316</v>
      </c>
    </row>
    <row r="2102">
      <c r="A2102" s="20">
        <v>2.0230527E7</v>
      </c>
      <c r="B2102" s="24" t="s">
        <v>321</v>
      </c>
      <c r="C2102" s="22">
        <v>8.0</v>
      </c>
      <c r="D2102" s="23" t="s">
        <v>316</v>
      </c>
    </row>
    <row r="2103">
      <c r="A2103" s="20">
        <v>2.0230527E7</v>
      </c>
      <c r="B2103" s="24" t="s">
        <v>321</v>
      </c>
      <c r="C2103" s="22">
        <v>9.0</v>
      </c>
      <c r="D2103" s="23" t="s">
        <v>316</v>
      </c>
    </row>
    <row r="2104">
      <c r="A2104" s="20">
        <v>2.0230527E7</v>
      </c>
      <c r="B2104" s="24" t="s">
        <v>321</v>
      </c>
      <c r="C2104" s="22">
        <v>10.0</v>
      </c>
      <c r="D2104" s="23" t="s">
        <v>316</v>
      </c>
    </row>
    <row r="2105">
      <c r="A2105" s="20">
        <v>2.0230527E7</v>
      </c>
      <c r="B2105" s="24" t="s">
        <v>321</v>
      </c>
      <c r="C2105" s="22">
        <v>11.0</v>
      </c>
      <c r="D2105" s="23" t="s">
        <v>316</v>
      </c>
    </row>
    <row r="2106">
      <c r="A2106" s="20">
        <v>2.0230527E7</v>
      </c>
      <c r="B2106" s="24" t="s">
        <v>321</v>
      </c>
      <c r="C2106" s="22">
        <v>12.0</v>
      </c>
      <c r="D2106" s="23" t="s">
        <v>316</v>
      </c>
    </row>
    <row r="2107">
      <c r="B2107" s="19"/>
    </row>
    <row r="2108">
      <c r="A2108" s="1">
        <v>2.0230527E7</v>
      </c>
      <c r="B2108" s="18" t="s">
        <v>322</v>
      </c>
      <c r="C2108" s="1">
        <v>1.0</v>
      </c>
      <c r="D2108" s="1" t="s">
        <v>318</v>
      </c>
      <c r="E2108" s="1" t="s">
        <v>93</v>
      </c>
    </row>
    <row r="2109">
      <c r="A2109" s="1">
        <v>2.0230527E7</v>
      </c>
      <c r="B2109" s="18" t="s">
        <v>322</v>
      </c>
      <c r="C2109" s="1">
        <v>2.0</v>
      </c>
      <c r="D2109" s="1" t="s">
        <v>318</v>
      </c>
      <c r="E2109" s="1" t="s">
        <v>93</v>
      </c>
    </row>
    <row r="2110">
      <c r="A2110" s="1">
        <v>2.0230527E7</v>
      </c>
      <c r="B2110" s="18" t="s">
        <v>322</v>
      </c>
      <c r="C2110" s="1">
        <v>3.0</v>
      </c>
      <c r="D2110" s="1" t="s">
        <v>318</v>
      </c>
      <c r="E2110" s="1" t="s">
        <v>93</v>
      </c>
    </row>
    <row r="2111">
      <c r="A2111" s="1">
        <v>2.0230527E7</v>
      </c>
      <c r="B2111" s="18" t="s">
        <v>322</v>
      </c>
      <c r="C2111" s="1">
        <v>4.0</v>
      </c>
      <c r="D2111" s="1" t="s">
        <v>318</v>
      </c>
      <c r="E2111" s="1" t="s">
        <v>93</v>
      </c>
    </row>
    <row r="2112">
      <c r="A2112" s="1">
        <v>2.0230527E7</v>
      </c>
      <c r="B2112" s="18" t="s">
        <v>322</v>
      </c>
      <c r="C2112" s="1">
        <v>5.0</v>
      </c>
      <c r="D2112" s="1" t="s">
        <v>318</v>
      </c>
      <c r="E2112" s="1" t="s">
        <v>93</v>
      </c>
    </row>
    <row r="2113">
      <c r="A2113" s="1">
        <v>2.0230527E7</v>
      </c>
      <c r="B2113" s="18" t="s">
        <v>322</v>
      </c>
      <c r="C2113" s="1">
        <v>6.0</v>
      </c>
      <c r="D2113" s="1" t="s">
        <v>318</v>
      </c>
      <c r="E2113" s="1" t="s">
        <v>93</v>
      </c>
    </row>
    <row r="2114">
      <c r="A2114" s="1">
        <v>2.0230527E7</v>
      </c>
      <c r="B2114" s="18" t="s">
        <v>322</v>
      </c>
      <c r="C2114" s="1">
        <v>7.0</v>
      </c>
      <c r="D2114" s="1" t="s">
        <v>318</v>
      </c>
      <c r="E2114" s="1" t="s">
        <v>93</v>
      </c>
    </row>
    <row r="2115">
      <c r="A2115" s="1">
        <v>2.0230527E7</v>
      </c>
      <c r="B2115" s="18" t="s">
        <v>322</v>
      </c>
      <c r="C2115" s="1">
        <v>8.0</v>
      </c>
      <c r="D2115" s="1" t="s">
        <v>318</v>
      </c>
      <c r="E2115" s="1" t="s">
        <v>93</v>
      </c>
    </row>
    <row r="2116">
      <c r="A2116" s="1">
        <v>2.0230527E7</v>
      </c>
      <c r="B2116" s="18" t="s">
        <v>322</v>
      </c>
      <c r="C2116" s="1">
        <v>9.0</v>
      </c>
      <c r="D2116" s="1" t="s">
        <v>318</v>
      </c>
      <c r="E2116" s="1" t="s">
        <v>93</v>
      </c>
    </row>
    <row r="2117">
      <c r="A2117" s="1">
        <v>2.0230527E7</v>
      </c>
      <c r="B2117" s="18" t="s">
        <v>322</v>
      </c>
      <c r="C2117" s="1">
        <v>10.0</v>
      </c>
      <c r="D2117" s="1" t="s">
        <v>318</v>
      </c>
      <c r="E2117" s="1" t="s">
        <v>93</v>
      </c>
    </row>
    <row r="2118">
      <c r="A2118" s="1">
        <v>2.0230527E7</v>
      </c>
      <c r="B2118" s="18" t="s">
        <v>322</v>
      </c>
      <c r="C2118" s="1">
        <v>11.0</v>
      </c>
      <c r="D2118" s="1" t="s">
        <v>318</v>
      </c>
      <c r="E2118" s="1" t="s">
        <v>93</v>
      </c>
    </row>
    <row r="2119">
      <c r="A2119" s="1">
        <v>2.0230527E7</v>
      </c>
      <c r="B2119" s="18" t="s">
        <v>322</v>
      </c>
      <c r="C2119" s="1">
        <v>12.0</v>
      </c>
      <c r="D2119" s="1" t="s">
        <v>318</v>
      </c>
      <c r="E2119" s="1" t="s">
        <v>93</v>
      </c>
    </row>
    <row r="2120">
      <c r="B2120" s="19"/>
    </row>
    <row r="2121">
      <c r="B2121" s="19"/>
    </row>
    <row r="2122">
      <c r="A2122" s="20">
        <v>2.0230528E7</v>
      </c>
      <c r="B2122" s="24" t="s">
        <v>321</v>
      </c>
      <c r="C2122" s="22">
        <v>1.0</v>
      </c>
      <c r="D2122" s="23" t="s">
        <v>316</v>
      </c>
    </row>
    <row r="2123">
      <c r="A2123" s="20">
        <v>2.0230528E7</v>
      </c>
      <c r="B2123" s="24" t="s">
        <v>321</v>
      </c>
      <c r="C2123" s="22">
        <v>2.0</v>
      </c>
      <c r="D2123" s="23" t="s">
        <v>316</v>
      </c>
    </row>
    <row r="2124">
      <c r="A2124" s="20">
        <v>2.0230528E7</v>
      </c>
      <c r="B2124" s="24" t="s">
        <v>321</v>
      </c>
      <c r="C2124" s="22">
        <v>3.0</v>
      </c>
      <c r="D2124" s="23" t="s">
        <v>316</v>
      </c>
    </row>
    <row r="2125">
      <c r="A2125" s="20">
        <v>2.0230528E7</v>
      </c>
      <c r="B2125" s="24" t="s">
        <v>321</v>
      </c>
      <c r="C2125" s="22">
        <v>4.0</v>
      </c>
      <c r="D2125" s="23" t="s">
        <v>316</v>
      </c>
    </row>
    <row r="2126">
      <c r="A2126" s="20">
        <v>2.0230528E7</v>
      </c>
      <c r="B2126" s="24" t="s">
        <v>321</v>
      </c>
      <c r="C2126" s="22">
        <v>5.0</v>
      </c>
      <c r="D2126" s="23" t="s">
        <v>316</v>
      </c>
    </row>
    <row r="2127">
      <c r="A2127" s="20">
        <v>2.0230528E7</v>
      </c>
      <c r="B2127" s="24" t="s">
        <v>321</v>
      </c>
      <c r="C2127" s="22">
        <v>6.0</v>
      </c>
      <c r="D2127" s="23" t="s">
        <v>316</v>
      </c>
    </row>
    <row r="2128">
      <c r="A2128" s="20">
        <v>2.0230528E7</v>
      </c>
      <c r="B2128" s="24" t="s">
        <v>321</v>
      </c>
      <c r="C2128" s="22">
        <v>7.0</v>
      </c>
      <c r="D2128" s="23" t="s">
        <v>316</v>
      </c>
    </row>
    <row r="2129">
      <c r="A2129" s="20">
        <v>2.0230528E7</v>
      </c>
      <c r="B2129" s="24" t="s">
        <v>321</v>
      </c>
      <c r="C2129" s="22">
        <v>8.0</v>
      </c>
      <c r="D2129" s="23" t="s">
        <v>316</v>
      </c>
    </row>
    <row r="2130">
      <c r="A2130" s="20">
        <v>2.0230528E7</v>
      </c>
      <c r="B2130" s="24" t="s">
        <v>321</v>
      </c>
      <c r="C2130" s="22">
        <v>9.0</v>
      </c>
      <c r="D2130" s="23" t="s">
        <v>316</v>
      </c>
    </row>
    <row r="2131">
      <c r="A2131" s="20">
        <v>2.0230528E7</v>
      </c>
      <c r="B2131" s="24" t="s">
        <v>321</v>
      </c>
      <c r="C2131" s="22">
        <v>10.0</v>
      </c>
      <c r="D2131" s="23" t="s">
        <v>316</v>
      </c>
    </row>
    <row r="2132">
      <c r="A2132" s="20">
        <v>2.0230528E7</v>
      </c>
      <c r="B2132" s="24" t="s">
        <v>321</v>
      </c>
      <c r="C2132" s="22">
        <v>11.0</v>
      </c>
      <c r="D2132" s="23" t="s">
        <v>316</v>
      </c>
    </row>
    <row r="2133">
      <c r="A2133" s="20">
        <v>2.0230528E7</v>
      </c>
      <c r="B2133" s="24" t="s">
        <v>321</v>
      </c>
      <c r="C2133" s="22">
        <v>12.0</v>
      </c>
      <c r="D2133" s="23" t="s">
        <v>316</v>
      </c>
    </row>
    <row r="2134">
      <c r="B2134" s="19"/>
    </row>
    <row r="2135">
      <c r="A2135" s="1">
        <v>2.0230528E7</v>
      </c>
      <c r="B2135" s="18" t="s">
        <v>322</v>
      </c>
      <c r="C2135" s="1">
        <v>1.0</v>
      </c>
      <c r="D2135" s="1" t="s">
        <v>318</v>
      </c>
      <c r="E2135" s="1" t="s">
        <v>93</v>
      </c>
    </row>
    <row r="2136">
      <c r="A2136" s="1">
        <v>2.0230528E7</v>
      </c>
      <c r="B2136" s="18" t="s">
        <v>322</v>
      </c>
      <c r="C2136" s="1">
        <v>2.0</v>
      </c>
      <c r="D2136" s="1" t="s">
        <v>318</v>
      </c>
      <c r="E2136" s="1" t="s">
        <v>93</v>
      </c>
    </row>
    <row r="2137">
      <c r="A2137" s="1">
        <v>2.0230528E7</v>
      </c>
      <c r="B2137" s="18" t="s">
        <v>322</v>
      </c>
      <c r="C2137" s="1">
        <v>3.0</v>
      </c>
      <c r="D2137" s="1" t="s">
        <v>318</v>
      </c>
      <c r="E2137" s="1" t="s">
        <v>93</v>
      </c>
    </row>
    <row r="2138">
      <c r="A2138" s="1">
        <v>2.0230528E7</v>
      </c>
      <c r="B2138" s="18" t="s">
        <v>322</v>
      </c>
      <c r="C2138" s="1">
        <v>4.0</v>
      </c>
      <c r="D2138" s="1" t="s">
        <v>318</v>
      </c>
      <c r="E2138" s="1" t="s">
        <v>93</v>
      </c>
    </row>
    <row r="2139">
      <c r="A2139" s="1">
        <v>2.0230528E7</v>
      </c>
      <c r="B2139" s="18" t="s">
        <v>322</v>
      </c>
      <c r="C2139" s="1">
        <v>5.0</v>
      </c>
      <c r="D2139" s="1" t="s">
        <v>318</v>
      </c>
      <c r="E2139" s="1" t="s">
        <v>93</v>
      </c>
    </row>
    <row r="2140">
      <c r="A2140" s="1">
        <v>2.0230528E7</v>
      </c>
      <c r="B2140" s="18" t="s">
        <v>322</v>
      </c>
      <c r="C2140" s="1">
        <v>6.0</v>
      </c>
      <c r="D2140" s="1" t="s">
        <v>318</v>
      </c>
      <c r="E2140" s="1" t="s">
        <v>93</v>
      </c>
    </row>
    <row r="2141">
      <c r="A2141" s="1">
        <v>2.0230528E7</v>
      </c>
      <c r="B2141" s="18" t="s">
        <v>322</v>
      </c>
      <c r="C2141" s="1">
        <v>7.0</v>
      </c>
      <c r="D2141" s="1" t="s">
        <v>318</v>
      </c>
      <c r="E2141" s="1" t="s">
        <v>93</v>
      </c>
    </row>
    <row r="2142">
      <c r="A2142" s="1">
        <v>2.0230528E7</v>
      </c>
      <c r="B2142" s="18" t="s">
        <v>322</v>
      </c>
      <c r="C2142" s="1">
        <v>8.0</v>
      </c>
      <c r="D2142" s="1" t="s">
        <v>318</v>
      </c>
      <c r="E2142" s="1" t="s">
        <v>93</v>
      </c>
    </row>
    <row r="2143">
      <c r="A2143" s="1">
        <v>2.0230528E7</v>
      </c>
      <c r="B2143" s="18" t="s">
        <v>322</v>
      </c>
      <c r="C2143" s="1">
        <v>9.0</v>
      </c>
      <c r="D2143" s="1" t="s">
        <v>318</v>
      </c>
      <c r="E2143" s="1" t="s">
        <v>93</v>
      </c>
    </row>
    <row r="2144">
      <c r="A2144" s="1">
        <v>2.0230528E7</v>
      </c>
      <c r="B2144" s="18" t="s">
        <v>322</v>
      </c>
      <c r="C2144" s="1">
        <v>10.0</v>
      </c>
      <c r="D2144" s="1" t="s">
        <v>318</v>
      </c>
      <c r="E2144" s="1" t="s">
        <v>93</v>
      </c>
    </row>
    <row r="2145">
      <c r="A2145" s="1">
        <v>2.0230528E7</v>
      </c>
      <c r="B2145" s="18" t="s">
        <v>322</v>
      </c>
      <c r="C2145" s="1">
        <v>11.0</v>
      </c>
      <c r="D2145" s="1" t="s">
        <v>318</v>
      </c>
      <c r="E2145" s="1" t="s">
        <v>93</v>
      </c>
    </row>
    <row r="2146">
      <c r="A2146" s="1">
        <v>2.0230528E7</v>
      </c>
      <c r="B2146" s="18" t="s">
        <v>322</v>
      </c>
      <c r="C2146" s="1">
        <v>12.0</v>
      </c>
      <c r="D2146" s="1" t="s">
        <v>318</v>
      </c>
      <c r="E2146" s="1" t="s">
        <v>93</v>
      </c>
    </row>
    <row r="2147">
      <c r="B2147" s="19"/>
    </row>
    <row r="2148">
      <c r="B2148" s="19"/>
    </row>
    <row r="2149">
      <c r="A2149" s="20">
        <v>2.0230529E7</v>
      </c>
      <c r="B2149" s="24" t="s">
        <v>321</v>
      </c>
      <c r="C2149" s="22">
        <v>1.0</v>
      </c>
      <c r="D2149" s="23" t="s">
        <v>316</v>
      </c>
    </row>
    <row r="2150">
      <c r="A2150" s="20">
        <v>2.0230529E7</v>
      </c>
      <c r="B2150" s="24" t="s">
        <v>321</v>
      </c>
      <c r="C2150" s="22">
        <v>2.0</v>
      </c>
      <c r="D2150" s="23" t="s">
        <v>316</v>
      </c>
    </row>
    <row r="2151">
      <c r="A2151" s="20">
        <v>2.0230529E7</v>
      </c>
      <c r="B2151" s="24" t="s">
        <v>321</v>
      </c>
      <c r="C2151" s="22">
        <v>3.0</v>
      </c>
      <c r="D2151" s="23" t="s">
        <v>316</v>
      </c>
    </row>
    <row r="2152">
      <c r="A2152" s="20">
        <v>2.0230529E7</v>
      </c>
      <c r="B2152" s="24" t="s">
        <v>321</v>
      </c>
      <c r="C2152" s="22">
        <v>4.0</v>
      </c>
      <c r="D2152" s="23" t="s">
        <v>316</v>
      </c>
    </row>
    <row r="2153">
      <c r="A2153" s="20">
        <v>2.0230529E7</v>
      </c>
      <c r="B2153" s="24" t="s">
        <v>321</v>
      </c>
      <c r="C2153" s="22">
        <v>5.0</v>
      </c>
      <c r="D2153" s="23" t="s">
        <v>316</v>
      </c>
    </row>
    <row r="2154">
      <c r="A2154" s="20">
        <v>2.0230529E7</v>
      </c>
      <c r="B2154" s="24" t="s">
        <v>321</v>
      </c>
      <c r="C2154" s="22">
        <v>6.0</v>
      </c>
      <c r="D2154" s="23" t="s">
        <v>316</v>
      </c>
    </row>
    <row r="2155">
      <c r="A2155" s="20">
        <v>2.0230529E7</v>
      </c>
      <c r="B2155" s="24" t="s">
        <v>321</v>
      </c>
      <c r="C2155" s="22">
        <v>7.0</v>
      </c>
      <c r="D2155" s="23" t="s">
        <v>316</v>
      </c>
    </row>
    <row r="2156">
      <c r="A2156" s="20">
        <v>2.0230529E7</v>
      </c>
      <c r="B2156" s="24" t="s">
        <v>321</v>
      </c>
      <c r="C2156" s="22">
        <v>8.0</v>
      </c>
      <c r="D2156" s="23" t="s">
        <v>316</v>
      </c>
    </row>
    <row r="2157">
      <c r="A2157" s="20">
        <v>2.0230529E7</v>
      </c>
      <c r="B2157" s="24" t="s">
        <v>321</v>
      </c>
      <c r="C2157" s="22">
        <v>9.0</v>
      </c>
      <c r="D2157" s="23" t="s">
        <v>316</v>
      </c>
    </row>
    <row r="2158">
      <c r="A2158" s="20">
        <v>2.0230529E7</v>
      </c>
      <c r="B2158" s="24" t="s">
        <v>321</v>
      </c>
      <c r="C2158" s="22">
        <v>10.0</v>
      </c>
      <c r="D2158" s="23" t="s">
        <v>316</v>
      </c>
    </row>
    <row r="2159">
      <c r="A2159" s="20">
        <v>2.0230529E7</v>
      </c>
      <c r="B2159" s="24" t="s">
        <v>321</v>
      </c>
      <c r="C2159" s="22">
        <v>11.0</v>
      </c>
      <c r="D2159" s="23" t="s">
        <v>316</v>
      </c>
    </row>
    <row r="2160">
      <c r="A2160" s="20">
        <v>2.0230529E7</v>
      </c>
      <c r="B2160" s="24" t="s">
        <v>321</v>
      </c>
      <c r="C2160" s="22">
        <v>12.0</v>
      </c>
      <c r="D2160" s="23" t="s">
        <v>316</v>
      </c>
    </row>
    <row r="2161">
      <c r="B2161" s="19"/>
    </row>
    <row r="2162">
      <c r="A2162" s="1">
        <v>2.0230529E7</v>
      </c>
      <c r="B2162" s="18" t="s">
        <v>322</v>
      </c>
      <c r="C2162" s="1">
        <v>1.0</v>
      </c>
      <c r="D2162" s="1" t="s">
        <v>318</v>
      </c>
      <c r="E2162" s="1" t="s">
        <v>93</v>
      </c>
    </row>
    <row r="2163">
      <c r="A2163" s="1">
        <v>2.0230529E7</v>
      </c>
      <c r="B2163" s="18" t="s">
        <v>322</v>
      </c>
      <c r="C2163" s="1">
        <v>2.0</v>
      </c>
      <c r="D2163" s="1" t="s">
        <v>318</v>
      </c>
      <c r="E2163" s="1" t="s">
        <v>93</v>
      </c>
    </row>
    <row r="2164">
      <c r="A2164" s="1">
        <v>2.0230529E7</v>
      </c>
      <c r="B2164" s="18" t="s">
        <v>322</v>
      </c>
      <c r="C2164" s="1">
        <v>3.0</v>
      </c>
      <c r="D2164" s="1" t="s">
        <v>318</v>
      </c>
      <c r="E2164" s="1" t="s">
        <v>93</v>
      </c>
    </row>
    <row r="2165">
      <c r="A2165" s="1">
        <v>2.0230529E7</v>
      </c>
      <c r="B2165" s="18" t="s">
        <v>322</v>
      </c>
      <c r="C2165" s="1">
        <v>4.0</v>
      </c>
      <c r="D2165" s="1" t="s">
        <v>318</v>
      </c>
      <c r="E2165" s="1" t="s">
        <v>93</v>
      </c>
    </row>
    <row r="2166">
      <c r="A2166" s="1">
        <v>2.0230529E7</v>
      </c>
      <c r="B2166" s="18" t="s">
        <v>322</v>
      </c>
      <c r="C2166" s="1">
        <v>5.0</v>
      </c>
      <c r="D2166" s="1" t="s">
        <v>318</v>
      </c>
      <c r="E2166" s="1" t="s">
        <v>93</v>
      </c>
    </row>
    <row r="2167">
      <c r="A2167" s="1">
        <v>2.0230529E7</v>
      </c>
      <c r="B2167" s="18" t="s">
        <v>322</v>
      </c>
      <c r="C2167" s="1">
        <v>6.0</v>
      </c>
      <c r="D2167" s="1" t="s">
        <v>318</v>
      </c>
      <c r="E2167" s="1" t="s">
        <v>93</v>
      </c>
    </row>
    <row r="2168">
      <c r="A2168" s="1">
        <v>2.0230529E7</v>
      </c>
      <c r="B2168" s="18" t="s">
        <v>322</v>
      </c>
      <c r="C2168" s="1">
        <v>7.0</v>
      </c>
      <c r="D2168" s="1" t="s">
        <v>318</v>
      </c>
      <c r="E2168" s="1" t="s">
        <v>93</v>
      </c>
    </row>
    <row r="2169">
      <c r="A2169" s="1">
        <v>2.0230529E7</v>
      </c>
      <c r="B2169" s="18" t="s">
        <v>322</v>
      </c>
      <c r="C2169" s="1">
        <v>8.0</v>
      </c>
      <c r="D2169" s="1" t="s">
        <v>318</v>
      </c>
      <c r="E2169" s="1" t="s">
        <v>93</v>
      </c>
    </row>
    <row r="2170">
      <c r="A2170" s="1">
        <v>2.0230529E7</v>
      </c>
      <c r="B2170" s="18" t="s">
        <v>322</v>
      </c>
      <c r="C2170" s="1">
        <v>9.0</v>
      </c>
      <c r="D2170" s="1" t="s">
        <v>318</v>
      </c>
      <c r="E2170" s="1" t="s">
        <v>93</v>
      </c>
    </row>
    <row r="2171">
      <c r="A2171" s="1">
        <v>2.0230529E7</v>
      </c>
      <c r="B2171" s="18" t="s">
        <v>322</v>
      </c>
      <c r="C2171" s="1">
        <v>10.0</v>
      </c>
      <c r="D2171" s="1" t="s">
        <v>318</v>
      </c>
      <c r="E2171" s="1" t="s">
        <v>93</v>
      </c>
    </row>
    <row r="2172">
      <c r="A2172" s="1">
        <v>2.0230529E7</v>
      </c>
      <c r="B2172" s="18" t="s">
        <v>322</v>
      </c>
      <c r="C2172" s="1">
        <v>11.0</v>
      </c>
      <c r="D2172" s="1" t="s">
        <v>318</v>
      </c>
      <c r="E2172" s="1" t="s">
        <v>93</v>
      </c>
    </row>
    <row r="2173">
      <c r="A2173" s="1">
        <v>2.0230529E7</v>
      </c>
      <c r="B2173" s="18" t="s">
        <v>322</v>
      </c>
      <c r="C2173" s="1">
        <v>12.0</v>
      </c>
      <c r="D2173" s="1" t="s">
        <v>318</v>
      </c>
      <c r="E2173" s="1" t="s">
        <v>93</v>
      </c>
    </row>
    <row r="2174">
      <c r="B2174" s="19"/>
    </row>
    <row r="2175">
      <c r="A2175" s="20">
        <v>2.023053E7</v>
      </c>
      <c r="B2175" s="24" t="s">
        <v>321</v>
      </c>
      <c r="C2175" s="22">
        <v>1.0</v>
      </c>
      <c r="D2175" s="23" t="s">
        <v>316</v>
      </c>
    </row>
    <row r="2176">
      <c r="A2176" s="20">
        <v>2.023053E7</v>
      </c>
      <c r="B2176" s="24" t="s">
        <v>321</v>
      </c>
      <c r="C2176" s="22">
        <v>2.0</v>
      </c>
      <c r="D2176" s="23" t="s">
        <v>316</v>
      </c>
    </row>
    <row r="2177">
      <c r="A2177" s="20">
        <v>2.023053E7</v>
      </c>
      <c r="B2177" s="24" t="s">
        <v>321</v>
      </c>
      <c r="C2177" s="22">
        <v>3.0</v>
      </c>
      <c r="D2177" s="23" t="s">
        <v>316</v>
      </c>
    </row>
    <row r="2178">
      <c r="A2178" s="20">
        <v>2.023053E7</v>
      </c>
      <c r="B2178" s="24" t="s">
        <v>321</v>
      </c>
      <c r="C2178" s="22">
        <v>4.0</v>
      </c>
      <c r="D2178" s="23" t="s">
        <v>316</v>
      </c>
    </row>
    <row r="2179">
      <c r="A2179" s="20">
        <v>2.023053E7</v>
      </c>
      <c r="B2179" s="24" t="s">
        <v>321</v>
      </c>
      <c r="C2179" s="22">
        <v>5.0</v>
      </c>
      <c r="D2179" s="23" t="s">
        <v>316</v>
      </c>
    </row>
    <row r="2180">
      <c r="A2180" s="20">
        <v>2.023053E7</v>
      </c>
      <c r="B2180" s="24" t="s">
        <v>321</v>
      </c>
      <c r="C2180" s="22">
        <v>6.0</v>
      </c>
      <c r="D2180" s="23" t="s">
        <v>316</v>
      </c>
    </row>
    <row r="2181">
      <c r="A2181" s="20">
        <v>2.023053E7</v>
      </c>
      <c r="B2181" s="24" t="s">
        <v>321</v>
      </c>
      <c r="C2181" s="22">
        <v>7.0</v>
      </c>
      <c r="D2181" s="23" t="s">
        <v>316</v>
      </c>
    </row>
    <row r="2182">
      <c r="A2182" s="20">
        <v>2.023053E7</v>
      </c>
      <c r="B2182" s="24" t="s">
        <v>321</v>
      </c>
      <c r="C2182" s="22">
        <v>8.0</v>
      </c>
      <c r="D2182" s="23" t="s">
        <v>316</v>
      </c>
    </row>
    <row r="2183">
      <c r="A2183" s="20">
        <v>2.023053E7</v>
      </c>
      <c r="B2183" s="24" t="s">
        <v>321</v>
      </c>
      <c r="C2183" s="22">
        <v>9.0</v>
      </c>
      <c r="D2183" s="23" t="s">
        <v>316</v>
      </c>
    </row>
    <row r="2184">
      <c r="A2184" s="20">
        <v>2.023053E7</v>
      </c>
      <c r="B2184" s="24" t="s">
        <v>321</v>
      </c>
      <c r="C2184" s="22">
        <v>10.0</v>
      </c>
      <c r="D2184" s="23" t="s">
        <v>316</v>
      </c>
    </row>
    <row r="2185">
      <c r="A2185" s="20">
        <v>2.023053E7</v>
      </c>
      <c r="B2185" s="24" t="s">
        <v>321</v>
      </c>
      <c r="C2185" s="22">
        <v>11.0</v>
      </c>
      <c r="D2185" s="23" t="s">
        <v>316</v>
      </c>
    </row>
    <row r="2186">
      <c r="A2186" s="20">
        <v>2.023053E7</v>
      </c>
      <c r="B2186" s="24" t="s">
        <v>321</v>
      </c>
      <c r="C2186" s="22">
        <v>12.0</v>
      </c>
      <c r="D2186" s="23" t="s">
        <v>316</v>
      </c>
    </row>
    <row r="2187">
      <c r="B2187" s="19"/>
    </row>
    <row r="2188">
      <c r="A2188" s="1">
        <v>2.023053E7</v>
      </c>
      <c r="B2188" s="18" t="s">
        <v>322</v>
      </c>
      <c r="C2188" s="1">
        <v>1.0</v>
      </c>
      <c r="D2188" s="1" t="s">
        <v>318</v>
      </c>
      <c r="E2188" s="1" t="s">
        <v>93</v>
      </c>
    </row>
    <row r="2189">
      <c r="A2189" s="1">
        <v>2.023053E7</v>
      </c>
      <c r="B2189" s="18" t="s">
        <v>322</v>
      </c>
      <c r="C2189" s="1">
        <v>2.0</v>
      </c>
      <c r="D2189" s="1" t="s">
        <v>318</v>
      </c>
      <c r="E2189" s="1" t="s">
        <v>93</v>
      </c>
    </row>
    <row r="2190">
      <c r="A2190" s="1">
        <v>2.023053E7</v>
      </c>
      <c r="B2190" s="18" t="s">
        <v>322</v>
      </c>
      <c r="C2190" s="1">
        <v>3.0</v>
      </c>
      <c r="D2190" s="1" t="s">
        <v>318</v>
      </c>
      <c r="E2190" s="1" t="s">
        <v>93</v>
      </c>
    </row>
    <row r="2191">
      <c r="A2191" s="1">
        <v>2.023053E7</v>
      </c>
      <c r="B2191" s="18" t="s">
        <v>322</v>
      </c>
      <c r="C2191" s="1">
        <v>4.0</v>
      </c>
      <c r="D2191" s="1" t="s">
        <v>318</v>
      </c>
      <c r="E2191" s="1" t="s">
        <v>93</v>
      </c>
    </row>
    <row r="2192">
      <c r="A2192" s="1">
        <v>2.023053E7</v>
      </c>
      <c r="B2192" s="18" t="s">
        <v>322</v>
      </c>
      <c r="C2192" s="1">
        <v>5.0</v>
      </c>
      <c r="D2192" s="1" t="s">
        <v>318</v>
      </c>
      <c r="E2192" s="1" t="s">
        <v>93</v>
      </c>
    </row>
    <row r="2193">
      <c r="A2193" s="1">
        <v>2.023053E7</v>
      </c>
      <c r="B2193" s="18" t="s">
        <v>322</v>
      </c>
      <c r="C2193" s="1">
        <v>6.0</v>
      </c>
      <c r="D2193" s="1" t="s">
        <v>318</v>
      </c>
      <c r="E2193" s="1" t="s">
        <v>93</v>
      </c>
    </row>
    <row r="2194">
      <c r="A2194" s="1">
        <v>2.023053E7</v>
      </c>
      <c r="B2194" s="18" t="s">
        <v>322</v>
      </c>
      <c r="C2194" s="1">
        <v>7.0</v>
      </c>
      <c r="D2194" s="1" t="s">
        <v>318</v>
      </c>
      <c r="E2194" s="1" t="s">
        <v>93</v>
      </c>
    </row>
    <row r="2195">
      <c r="A2195" s="1">
        <v>2.023053E7</v>
      </c>
      <c r="B2195" s="18" t="s">
        <v>322</v>
      </c>
      <c r="C2195" s="1">
        <v>8.0</v>
      </c>
      <c r="D2195" s="1" t="s">
        <v>318</v>
      </c>
      <c r="E2195" s="1" t="s">
        <v>93</v>
      </c>
    </row>
    <row r="2196">
      <c r="A2196" s="1">
        <v>2.023053E7</v>
      </c>
      <c r="B2196" s="18" t="s">
        <v>322</v>
      </c>
      <c r="C2196" s="1">
        <v>9.0</v>
      </c>
      <c r="D2196" s="1" t="s">
        <v>318</v>
      </c>
      <c r="E2196" s="1" t="s">
        <v>93</v>
      </c>
    </row>
    <row r="2197">
      <c r="A2197" s="1">
        <v>2.023053E7</v>
      </c>
      <c r="B2197" s="18" t="s">
        <v>322</v>
      </c>
      <c r="C2197" s="1">
        <v>10.0</v>
      </c>
      <c r="D2197" s="1" t="s">
        <v>318</v>
      </c>
      <c r="E2197" s="1" t="s">
        <v>93</v>
      </c>
    </row>
    <row r="2198">
      <c r="A2198" s="1">
        <v>2.023053E7</v>
      </c>
      <c r="B2198" s="18" t="s">
        <v>322</v>
      </c>
      <c r="C2198" s="1">
        <v>11.0</v>
      </c>
      <c r="D2198" s="1" t="s">
        <v>318</v>
      </c>
      <c r="E2198" s="1" t="s">
        <v>93</v>
      </c>
    </row>
    <row r="2199">
      <c r="A2199" s="1">
        <v>2.023053E7</v>
      </c>
      <c r="B2199" s="18" t="s">
        <v>322</v>
      </c>
      <c r="C2199" s="1">
        <v>12.0</v>
      </c>
      <c r="D2199" s="1" t="s">
        <v>318</v>
      </c>
      <c r="E2199" s="1" t="s">
        <v>93</v>
      </c>
    </row>
    <row r="2200">
      <c r="B2200" s="19"/>
      <c r="C2200" s="1"/>
    </row>
    <row r="2201">
      <c r="A2201" s="20">
        <v>2.0230531E7</v>
      </c>
      <c r="B2201" s="24" t="s">
        <v>321</v>
      </c>
      <c r="C2201" s="22">
        <v>1.0</v>
      </c>
      <c r="D2201" s="23" t="s">
        <v>316</v>
      </c>
    </row>
    <row r="2202">
      <c r="A2202" s="20">
        <v>2.0230531E7</v>
      </c>
      <c r="B2202" s="24" t="s">
        <v>321</v>
      </c>
      <c r="C2202" s="22">
        <v>2.0</v>
      </c>
      <c r="D2202" s="23" t="s">
        <v>316</v>
      </c>
    </row>
    <row r="2203">
      <c r="A2203" s="20">
        <v>2.0230531E7</v>
      </c>
      <c r="B2203" s="24" t="s">
        <v>321</v>
      </c>
      <c r="C2203" s="22">
        <v>3.0</v>
      </c>
      <c r="D2203" s="23" t="s">
        <v>316</v>
      </c>
    </row>
    <row r="2204">
      <c r="A2204" s="20">
        <v>2.0230531E7</v>
      </c>
      <c r="B2204" s="24" t="s">
        <v>321</v>
      </c>
      <c r="C2204" s="22">
        <v>4.0</v>
      </c>
      <c r="D2204" s="23" t="s">
        <v>316</v>
      </c>
    </row>
    <row r="2205">
      <c r="A2205" s="20">
        <v>2.0230531E7</v>
      </c>
      <c r="B2205" s="24" t="s">
        <v>321</v>
      </c>
      <c r="C2205" s="22">
        <v>5.0</v>
      </c>
      <c r="D2205" s="23" t="s">
        <v>316</v>
      </c>
    </row>
    <row r="2206">
      <c r="A2206" s="20">
        <v>2.0230531E7</v>
      </c>
      <c r="B2206" s="24" t="s">
        <v>321</v>
      </c>
      <c r="C2206" s="22">
        <v>6.0</v>
      </c>
      <c r="D2206" s="23" t="s">
        <v>316</v>
      </c>
    </row>
    <row r="2207">
      <c r="A2207" s="20">
        <v>2.0230531E7</v>
      </c>
      <c r="B2207" s="24" t="s">
        <v>321</v>
      </c>
      <c r="C2207" s="22">
        <v>7.0</v>
      </c>
      <c r="D2207" s="23" t="s">
        <v>316</v>
      </c>
    </row>
    <row r="2208">
      <c r="A2208" s="20">
        <v>2.0230531E7</v>
      </c>
      <c r="B2208" s="24" t="s">
        <v>321</v>
      </c>
      <c r="C2208" s="22">
        <v>8.0</v>
      </c>
      <c r="D2208" s="23" t="s">
        <v>316</v>
      </c>
    </row>
    <row r="2209">
      <c r="A2209" s="20">
        <v>2.0230531E7</v>
      </c>
      <c r="B2209" s="24" t="s">
        <v>321</v>
      </c>
      <c r="C2209" s="22">
        <v>9.0</v>
      </c>
      <c r="D2209" s="23" t="s">
        <v>316</v>
      </c>
    </row>
    <row r="2210">
      <c r="A2210" s="20">
        <v>2.0230531E7</v>
      </c>
      <c r="B2210" s="24" t="s">
        <v>321</v>
      </c>
      <c r="C2210" s="22">
        <v>10.0</v>
      </c>
      <c r="D2210" s="23" t="s">
        <v>316</v>
      </c>
    </row>
    <row r="2211">
      <c r="A2211" s="20">
        <v>2.0230531E7</v>
      </c>
      <c r="B2211" s="24" t="s">
        <v>321</v>
      </c>
      <c r="C2211" s="22">
        <v>11.0</v>
      </c>
      <c r="D2211" s="23" t="s">
        <v>316</v>
      </c>
    </row>
    <row r="2212">
      <c r="A2212" s="20">
        <v>2.0230531E7</v>
      </c>
      <c r="B2212" s="24" t="s">
        <v>321</v>
      </c>
      <c r="C2212" s="22">
        <v>12.0</v>
      </c>
      <c r="D2212" s="23" t="s">
        <v>316</v>
      </c>
    </row>
    <row r="2213">
      <c r="B2213" s="19"/>
    </row>
    <row r="2214">
      <c r="A2214" s="1">
        <v>2.0230531E7</v>
      </c>
      <c r="B2214" s="18" t="s">
        <v>322</v>
      </c>
      <c r="C2214" s="1">
        <v>1.0</v>
      </c>
      <c r="D2214" s="1" t="s">
        <v>318</v>
      </c>
      <c r="E2214" s="1" t="s">
        <v>93</v>
      </c>
    </row>
    <row r="2215">
      <c r="A2215" s="1">
        <v>2.0230531E7</v>
      </c>
      <c r="B2215" s="18" t="s">
        <v>322</v>
      </c>
      <c r="C2215" s="1">
        <v>2.0</v>
      </c>
      <c r="D2215" s="1" t="s">
        <v>318</v>
      </c>
      <c r="E2215" s="1" t="s">
        <v>93</v>
      </c>
    </row>
    <row r="2216">
      <c r="A2216" s="1">
        <v>2.0230531E7</v>
      </c>
      <c r="B2216" s="18" t="s">
        <v>322</v>
      </c>
      <c r="C2216" s="1">
        <v>3.0</v>
      </c>
      <c r="D2216" s="1" t="s">
        <v>318</v>
      </c>
      <c r="E2216" s="1" t="s">
        <v>93</v>
      </c>
    </row>
    <row r="2217">
      <c r="A2217" s="1">
        <v>2.0230531E7</v>
      </c>
      <c r="B2217" s="18" t="s">
        <v>322</v>
      </c>
      <c r="C2217" s="1">
        <v>4.0</v>
      </c>
      <c r="D2217" s="1" t="s">
        <v>318</v>
      </c>
      <c r="E2217" s="1" t="s">
        <v>93</v>
      </c>
    </row>
    <row r="2218">
      <c r="A2218" s="1">
        <v>2.0230531E7</v>
      </c>
      <c r="B2218" s="18" t="s">
        <v>322</v>
      </c>
      <c r="C2218" s="1">
        <v>5.0</v>
      </c>
      <c r="D2218" s="1" t="s">
        <v>318</v>
      </c>
      <c r="E2218" s="1" t="s">
        <v>93</v>
      </c>
    </row>
    <row r="2219">
      <c r="A2219" s="1">
        <v>2.0230531E7</v>
      </c>
      <c r="B2219" s="18" t="s">
        <v>322</v>
      </c>
      <c r="C2219" s="1">
        <v>6.0</v>
      </c>
      <c r="D2219" s="1" t="s">
        <v>318</v>
      </c>
      <c r="E2219" s="1" t="s">
        <v>93</v>
      </c>
    </row>
    <row r="2220">
      <c r="A2220" s="1">
        <v>2.0230531E7</v>
      </c>
      <c r="B2220" s="18" t="s">
        <v>322</v>
      </c>
      <c r="C2220" s="1">
        <v>7.0</v>
      </c>
      <c r="D2220" s="1" t="s">
        <v>318</v>
      </c>
      <c r="E2220" s="1" t="s">
        <v>93</v>
      </c>
    </row>
    <row r="2221">
      <c r="A2221" s="1">
        <v>2.0230531E7</v>
      </c>
      <c r="B2221" s="18" t="s">
        <v>322</v>
      </c>
      <c r="C2221" s="1">
        <v>8.0</v>
      </c>
      <c r="D2221" s="1" t="s">
        <v>318</v>
      </c>
      <c r="E2221" s="1" t="s">
        <v>93</v>
      </c>
    </row>
    <row r="2222">
      <c r="A2222" s="1">
        <v>2.0230531E7</v>
      </c>
      <c r="B2222" s="18" t="s">
        <v>322</v>
      </c>
      <c r="C2222" s="1">
        <v>9.0</v>
      </c>
      <c r="D2222" s="1" t="s">
        <v>318</v>
      </c>
      <c r="E2222" s="1" t="s">
        <v>93</v>
      </c>
    </row>
    <row r="2223">
      <c r="A2223" s="1">
        <v>2.0230531E7</v>
      </c>
      <c r="B2223" s="18" t="s">
        <v>322</v>
      </c>
      <c r="C2223" s="1">
        <v>10.0</v>
      </c>
      <c r="D2223" s="1" t="s">
        <v>318</v>
      </c>
      <c r="E2223" s="1" t="s">
        <v>93</v>
      </c>
    </row>
    <row r="2224">
      <c r="A2224" s="1">
        <v>2.0230531E7</v>
      </c>
      <c r="B2224" s="18" t="s">
        <v>322</v>
      </c>
      <c r="C2224" s="1">
        <v>11.0</v>
      </c>
      <c r="D2224" s="1" t="s">
        <v>318</v>
      </c>
      <c r="E2224" s="1" t="s">
        <v>93</v>
      </c>
    </row>
    <row r="2225">
      <c r="A2225" s="1">
        <v>2.0230531E7</v>
      </c>
      <c r="B2225" s="18" t="s">
        <v>322</v>
      </c>
      <c r="C2225" s="1">
        <v>12.0</v>
      </c>
      <c r="D2225" s="1" t="s">
        <v>318</v>
      </c>
      <c r="E2225" s="1" t="s">
        <v>93</v>
      </c>
    </row>
    <row r="2226">
      <c r="B2226" s="19"/>
    </row>
    <row r="2227">
      <c r="A2227" s="20">
        <v>2.0230601E7</v>
      </c>
      <c r="B2227" s="24" t="s">
        <v>321</v>
      </c>
      <c r="C2227" s="22">
        <v>1.0</v>
      </c>
      <c r="D2227" s="23" t="s">
        <v>316</v>
      </c>
      <c r="E2227" s="1" t="s">
        <v>93</v>
      </c>
    </row>
    <row r="2228">
      <c r="A2228" s="20">
        <v>2.0230601E7</v>
      </c>
      <c r="B2228" s="24" t="s">
        <v>321</v>
      </c>
      <c r="C2228" s="22">
        <v>2.0</v>
      </c>
      <c r="D2228" s="23" t="s">
        <v>316</v>
      </c>
      <c r="E2228" s="1" t="s">
        <v>93</v>
      </c>
    </row>
    <row r="2229">
      <c r="A2229" s="20">
        <v>2.0230601E7</v>
      </c>
      <c r="B2229" s="24" t="s">
        <v>321</v>
      </c>
      <c r="C2229" s="22">
        <v>3.0</v>
      </c>
      <c r="D2229" s="23" t="s">
        <v>316</v>
      </c>
      <c r="E2229" s="1" t="s">
        <v>93</v>
      </c>
    </row>
    <row r="2230">
      <c r="A2230" s="20">
        <v>2.0230601E7</v>
      </c>
      <c r="B2230" s="24" t="s">
        <v>321</v>
      </c>
      <c r="C2230" s="22">
        <v>4.0</v>
      </c>
      <c r="D2230" s="23" t="s">
        <v>316</v>
      </c>
      <c r="E2230" s="1" t="s">
        <v>93</v>
      </c>
    </row>
    <row r="2231">
      <c r="A2231" s="20">
        <v>2.0230601E7</v>
      </c>
      <c r="B2231" s="24" t="s">
        <v>321</v>
      </c>
      <c r="C2231" s="22">
        <v>5.0</v>
      </c>
      <c r="D2231" s="23" t="s">
        <v>316</v>
      </c>
      <c r="E2231" s="1" t="s">
        <v>93</v>
      </c>
    </row>
    <row r="2232">
      <c r="A2232" s="20">
        <v>2.0230601E7</v>
      </c>
      <c r="B2232" s="24" t="s">
        <v>321</v>
      </c>
      <c r="C2232" s="22">
        <v>6.0</v>
      </c>
      <c r="D2232" s="23" t="s">
        <v>316</v>
      </c>
      <c r="E2232" s="1" t="s">
        <v>93</v>
      </c>
    </row>
    <row r="2233">
      <c r="A2233" s="20">
        <v>2.0230601E7</v>
      </c>
      <c r="B2233" s="24" t="s">
        <v>321</v>
      </c>
      <c r="C2233" s="22">
        <v>7.0</v>
      </c>
      <c r="D2233" s="23" t="s">
        <v>316</v>
      </c>
      <c r="E2233" s="1" t="s">
        <v>93</v>
      </c>
    </row>
    <row r="2234">
      <c r="A2234" s="20">
        <v>2.0230601E7</v>
      </c>
      <c r="B2234" s="24" t="s">
        <v>321</v>
      </c>
      <c r="C2234" s="22">
        <v>8.0</v>
      </c>
      <c r="D2234" s="23" t="s">
        <v>316</v>
      </c>
      <c r="E2234" s="1" t="s">
        <v>93</v>
      </c>
    </row>
    <row r="2235">
      <c r="A2235" s="20">
        <v>2.0230601E7</v>
      </c>
      <c r="B2235" s="24" t="s">
        <v>321</v>
      </c>
      <c r="C2235" s="22">
        <v>9.0</v>
      </c>
      <c r="D2235" s="23" t="s">
        <v>316</v>
      </c>
      <c r="E2235" s="1" t="s">
        <v>93</v>
      </c>
    </row>
    <row r="2236">
      <c r="A2236" s="20">
        <v>2.0230601E7</v>
      </c>
      <c r="B2236" s="24" t="s">
        <v>321</v>
      </c>
      <c r="C2236" s="22">
        <v>10.0</v>
      </c>
      <c r="D2236" s="23" t="s">
        <v>316</v>
      </c>
      <c r="E2236" s="1" t="s">
        <v>93</v>
      </c>
    </row>
    <row r="2237">
      <c r="A2237" s="20">
        <v>2.0230601E7</v>
      </c>
      <c r="B2237" s="24" t="s">
        <v>321</v>
      </c>
      <c r="C2237" s="22">
        <v>11.0</v>
      </c>
      <c r="D2237" s="23" t="s">
        <v>316</v>
      </c>
      <c r="E2237" s="1" t="s">
        <v>93</v>
      </c>
    </row>
    <row r="2238">
      <c r="A2238" s="20">
        <v>2.0230601E7</v>
      </c>
      <c r="B2238" s="24" t="s">
        <v>321</v>
      </c>
      <c r="C2238" s="22">
        <v>12.0</v>
      </c>
      <c r="D2238" s="23" t="s">
        <v>316</v>
      </c>
      <c r="E2238" s="1" t="s">
        <v>93</v>
      </c>
    </row>
    <row r="2239">
      <c r="B2239" s="19"/>
    </row>
    <row r="2240">
      <c r="A2240" s="1">
        <v>2.0230601E7</v>
      </c>
      <c r="B2240" s="18" t="s">
        <v>322</v>
      </c>
      <c r="C2240" s="1">
        <v>1.0</v>
      </c>
      <c r="D2240" s="1" t="s">
        <v>318</v>
      </c>
      <c r="E2240" s="1" t="s">
        <v>93</v>
      </c>
    </row>
    <row r="2241">
      <c r="A2241" s="1">
        <v>2.0230601E7</v>
      </c>
      <c r="B2241" s="18" t="s">
        <v>322</v>
      </c>
      <c r="C2241" s="1">
        <v>2.0</v>
      </c>
      <c r="D2241" s="1" t="s">
        <v>318</v>
      </c>
      <c r="E2241" s="1" t="s">
        <v>93</v>
      </c>
    </row>
    <row r="2242">
      <c r="A2242" s="1">
        <v>2.0230601E7</v>
      </c>
      <c r="B2242" s="18" t="s">
        <v>322</v>
      </c>
      <c r="C2242" s="1">
        <v>3.0</v>
      </c>
      <c r="D2242" s="1" t="s">
        <v>318</v>
      </c>
      <c r="E2242" s="1" t="s">
        <v>93</v>
      </c>
    </row>
    <row r="2243">
      <c r="A2243" s="1">
        <v>2.0230601E7</v>
      </c>
      <c r="B2243" s="18" t="s">
        <v>322</v>
      </c>
      <c r="C2243" s="1">
        <v>4.0</v>
      </c>
      <c r="D2243" s="1" t="s">
        <v>318</v>
      </c>
      <c r="E2243" s="1" t="s">
        <v>93</v>
      </c>
    </row>
    <row r="2244">
      <c r="A2244" s="1">
        <v>2.0230601E7</v>
      </c>
      <c r="B2244" s="18" t="s">
        <v>322</v>
      </c>
      <c r="C2244" s="1">
        <v>5.0</v>
      </c>
      <c r="D2244" s="1" t="s">
        <v>318</v>
      </c>
      <c r="E2244" s="1" t="s">
        <v>93</v>
      </c>
    </row>
    <row r="2245">
      <c r="A2245" s="1">
        <v>2.0230601E7</v>
      </c>
      <c r="B2245" s="18" t="s">
        <v>322</v>
      </c>
      <c r="C2245" s="1">
        <v>6.0</v>
      </c>
      <c r="D2245" s="1" t="s">
        <v>318</v>
      </c>
      <c r="E2245" s="1" t="s">
        <v>93</v>
      </c>
    </row>
    <row r="2246">
      <c r="A2246" s="1">
        <v>2.0230601E7</v>
      </c>
      <c r="B2246" s="18" t="s">
        <v>322</v>
      </c>
      <c r="C2246" s="1">
        <v>7.0</v>
      </c>
      <c r="D2246" s="1" t="s">
        <v>318</v>
      </c>
      <c r="E2246" s="1" t="s">
        <v>93</v>
      </c>
    </row>
    <row r="2247">
      <c r="A2247" s="1">
        <v>2.0230601E7</v>
      </c>
      <c r="B2247" s="18" t="s">
        <v>322</v>
      </c>
      <c r="C2247" s="1">
        <v>8.0</v>
      </c>
      <c r="D2247" s="1" t="s">
        <v>318</v>
      </c>
      <c r="E2247" s="1" t="s">
        <v>93</v>
      </c>
    </row>
    <row r="2248">
      <c r="A2248" s="1">
        <v>2.0230601E7</v>
      </c>
      <c r="B2248" s="18" t="s">
        <v>322</v>
      </c>
      <c r="C2248" s="1">
        <v>9.0</v>
      </c>
      <c r="D2248" s="1" t="s">
        <v>318</v>
      </c>
      <c r="E2248" s="1" t="s">
        <v>93</v>
      </c>
    </row>
    <row r="2249">
      <c r="A2249" s="1">
        <v>2.0230601E7</v>
      </c>
      <c r="B2249" s="18" t="s">
        <v>322</v>
      </c>
      <c r="C2249" s="1">
        <v>10.0</v>
      </c>
      <c r="D2249" s="1" t="s">
        <v>318</v>
      </c>
      <c r="E2249" s="1" t="s">
        <v>93</v>
      </c>
    </row>
    <row r="2250">
      <c r="A2250" s="1">
        <v>2.0230601E7</v>
      </c>
      <c r="B2250" s="18" t="s">
        <v>322</v>
      </c>
      <c r="C2250" s="1">
        <v>11.0</v>
      </c>
      <c r="D2250" s="1" t="s">
        <v>318</v>
      </c>
      <c r="E2250" s="1" t="s">
        <v>93</v>
      </c>
    </row>
    <row r="2251">
      <c r="A2251" s="1">
        <v>2.0230601E7</v>
      </c>
      <c r="B2251" s="18" t="s">
        <v>322</v>
      </c>
      <c r="C2251" s="1">
        <v>12.0</v>
      </c>
      <c r="D2251" s="1" t="s">
        <v>318</v>
      </c>
      <c r="E2251" s="1" t="s">
        <v>93</v>
      </c>
    </row>
    <row r="2252">
      <c r="B2252" s="19"/>
    </row>
    <row r="2253">
      <c r="B2253" s="19"/>
    </row>
    <row r="2254">
      <c r="A2254" s="20">
        <v>2.0230602E7</v>
      </c>
      <c r="B2254" s="24" t="s">
        <v>321</v>
      </c>
      <c r="C2254" s="22">
        <v>1.0</v>
      </c>
      <c r="D2254" s="23" t="s">
        <v>316</v>
      </c>
    </row>
    <row r="2255">
      <c r="A2255" s="20">
        <v>2.0230602E7</v>
      </c>
      <c r="B2255" s="24" t="s">
        <v>321</v>
      </c>
      <c r="C2255" s="22">
        <v>2.0</v>
      </c>
      <c r="D2255" s="23" t="s">
        <v>316</v>
      </c>
      <c r="E2255" s="1" t="s">
        <v>93</v>
      </c>
    </row>
    <row r="2256">
      <c r="A2256" s="20">
        <v>2.0230602E7</v>
      </c>
      <c r="B2256" s="24" t="s">
        <v>321</v>
      </c>
      <c r="C2256" s="22">
        <v>3.0</v>
      </c>
      <c r="D2256" s="23" t="s">
        <v>316</v>
      </c>
      <c r="E2256" s="1" t="s">
        <v>93</v>
      </c>
    </row>
    <row r="2257">
      <c r="A2257" s="20">
        <v>2.0230602E7</v>
      </c>
      <c r="B2257" s="24" t="s">
        <v>321</v>
      </c>
      <c r="C2257" s="22">
        <v>4.0</v>
      </c>
      <c r="D2257" s="23" t="s">
        <v>316</v>
      </c>
      <c r="E2257" s="1" t="s">
        <v>93</v>
      </c>
    </row>
    <row r="2258">
      <c r="A2258" s="20">
        <v>2.0230602E7</v>
      </c>
      <c r="B2258" s="24" t="s">
        <v>321</v>
      </c>
      <c r="C2258" s="22">
        <v>5.0</v>
      </c>
      <c r="D2258" s="23" t="s">
        <v>316</v>
      </c>
      <c r="E2258" s="1" t="s">
        <v>93</v>
      </c>
    </row>
    <row r="2259">
      <c r="A2259" s="20">
        <v>2.0230602E7</v>
      </c>
      <c r="B2259" s="24" t="s">
        <v>321</v>
      </c>
      <c r="C2259" s="22">
        <v>6.0</v>
      </c>
      <c r="D2259" s="23" t="s">
        <v>316</v>
      </c>
      <c r="E2259" s="1" t="s">
        <v>93</v>
      </c>
    </row>
    <row r="2260">
      <c r="A2260" s="20">
        <v>2.0230602E7</v>
      </c>
      <c r="B2260" s="24" t="s">
        <v>321</v>
      </c>
      <c r="C2260" s="22">
        <v>7.0</v>
      </c>
      <c r="D2260" s="23" t="s">
        <v>316</v>
      </c>
      <c r="E2260" s="1" t="s">
        <v>93</v>
      </c>
    </row>
    <row r="2261">
      <c r="A2261" s="20">
        <v>2.0230602E7</v>
      </c>
      <c r="B2261" s="24" t="s">
        <v>321</v>
      </c>
      <c r="C2261" s="22">
        <v>8.0</v>
      </c>
      <c r="D2261" s="23" t="s">
        <v>316</v>
      </c>
      <c r="E2261" s="1" t="s">
        <v>93</v>
      </c>
    </row>
    <row r="2262">
      <c r="A2262" s="20">
        <v>2.0230602E7</v>
      </c>
      <c r="B2262" s="24" t="s">
        <v>321</v>
      </c>
      <c r="C2262" s="22">
        <v>9.0</v>
      </c>
      <c r="D2262" s="23" t="s">
        <v>316</v>
      </c>
      <c r="E2262" s="1" t="s">
        <v>93</v>
      </c>
    </row>
    <row r="2263">
      <c r="A2263" s="20">
        <v>2.0230602E7</v>
      </c>
      <c r="B2263" s="24" t="s">
        <v>321</v>
      </c>
      <c r="C2263" s="22">
        <v>10.0</v>
      </c>
      <c r="D2263" s="23" t="s">
        <v>316</v>
      </c>
      <c r="E2263" s="1" t="s">
        <v>93</v>
      </c>
    </row>
    <row r="2264">
      <c r="A2264" s="20">
        <v>2.0230602E7</v>
      </c>
      <c r="B2264" s="24" t="s">
        <v>321</v>
      </c>
      <c r="C2264" s="22">
        <v>11.0</v>
      </c>
      <c r="D2264" s="23" t="s">
        <v>316</v>
      </c>
      <c r="E2264" s="1" t="s">
        <v>93</v>
      </c>
    </row>
    <row r="2265">
      <c r="A2265" s="20">
        <v>2.0230602E7</v>
      </c>
      <c r="B2265" s="24" t="s">
        <v>321</v>
      </c>
      <c r="C2265" s="22">
        <v>12.0</v>
      </c>
      <c r="D2265" s="23" t="s">
        <v>316</v>
      </c>
      <c r="E2265" s="1" t="s">
        <v>93</v>
      </c>
    </row>
    <row r="2266">
      <c r="B2266" s="19"/>
    </row>
    <row r="2267">
      <c r="A2267" s="1">
        <v>2.0230602E7</v>
      </c>
      <c r="B2267" s="18" t="s">
        <v>322</v>
      </c>
      <c r="C2267" s="1">
        <v>1.0</v>
      </c>
      <c r="D2267" s="1" t="s">
        <v>318</v>
      </c>
      <c r="E2267" s="1" t="s">
        <v>93</v>
      </c>
    </row>
    <row r="2268">
      <c r="A2268" s="1">
        <v>2.0230602E7</v>
      </c>
      <c r="B2268" s="18" t="s">
        <v>322</v>
      </c>
      <c r="C2268" s="1">
        <v>2.0</v>
      </c>
      <c r="D2268" s="1" t="s">
        <v>318</v>
      </c>
      <c r="E2268" s="1" t="s">
        <v>93</v>
      </c>
    </row>
    <row r="2269">
      <c r="A2269" s="1">
        <v>2.0230602E7</v>
      </c>
      <c r="B2269" s="18" t="s">
        <v>322</v>
      </c>
      <c r="C2269" s="1">
        <v>3.0</v>
      </c>
      <c r="D2269" s="1" t="s">
        <v>318</v>
      </c>
      <c r="E2269" s="1" t="s">
        <v>93</v>
      </c>
    </row>
    <row r="2270">
      <c r="A2270" s="1">
        <v>2.0230602E7</v>
      </c>
      <c r="B2270" s="18" t="s">
        <v>322</v>
      </c>
      <c r="C2270" s="1">
        <v>4.0</v>
      </c>
      <c r="D2270" s="1" t="s">
        <v>318</v>
      </c>
      <c r="E2270" s="1" t="s">
        <v>93</v>
      </c>
    </row>
    <row r="2271">
      <c r="A2271" s="1">
        <v>2.0230602E7</v>
      </c>
      <c r="B2271" s="18" t="s">
        <v>322</v>
      </c>
      <c r="C2271" s="1">
        <v>5.0</v>
      </c>
      <c r="D2271" s="1" t="s">
        <v>318</v>
      </c>
      <c r="E2271" s="1" t="s">
        <v>93</v>
      </c>
    </row>
    <row r="2272">
      <c r="A2272" s="1">
        <v>2.0230602E7</v>
      </c>
      <c r="B2272" s="18" t="s">
        <v>322</v>
      </c>
      <c r="C2272" s="1">
        <v>6.0</v>
      </c>
      <c r="D2272" s="1" t="s">
        <v>318</v>
      </c>
      <c r="E2272" s="1" t="s">
        <v>93</v>
      </c>
    </row>
    <row r="2273">
      <c r="A2273" s="1">
        <v>2.0230602E7</v>
      </c>
      <c r="B2273" s="18" t="s">
        <v>322</v>
      </c>
      <c r="C2273" s="1">
        <v>7.0</v>
      </c>
      <c r="D2273" s="1" t="s">
        <v>318</v>
      </c>
      <c r="E2273" s="1" t="s">
        <v>93</v>
      </c>
    </row>
    <row r="2274">
      <c r="A2274" s="1">
        <v>2.0230602E7</v>
      </c>
      <c r="B2274" s="18" t="s">
        <v>322</v>
      </c>
      <c r="C2274" s="1">
        <v>8.0</v>
      </c>
      <c r="D2274" s="1" t="s">
        <v>318</v>
      </c>
      <c r="E2274" s="1" t="s">
        <v>93</v>
      </c>
    </row>
    <row r="2275">
      <c r="A2275" s="1">
        <v>2.0230602E7</v>
      </c>
      <c r="B2275" s="18" t="s">
        <v>322</v>
      </c>
      <c r="C2275" s="1">
        <v>9.0</v>
      </c>
      <c r="D2275" s="1" t="s">
        <v>318</v>
      </c>
      <c r="E2275" s="1" t="s">
        <v>93</v>
      </c>
    </row>
    <row r="2276">
      <c r="A2276" s="1">
        <v>2.0230602E7</v>
      </c>
      <c r="B2276" s="18" t="s">
        <v>322</v>
      </c>
      <c r="C2276" s="1">
        <v>10.0</v>
      </c>
      <c r="D2276" s="1" t="s">
        <v>318</v>
      </c>
      <c r="E2276" s="1" t="s">
        <v>93</v>
      </c>
    </row>
    <row r="2277">
      <c r="A2277" s="1">
        <v>2.0230602E7</v>
      </c>
      <c r="B2277" s="18" t="s">
        <v>322</v>
      </c>
      <c r="C2277" s="1">
        <v>11.0</v>
      </c>
      <c r="D2277" s="1" t="s">
        <v>318</v>
      </c>
      <c r="E2277" s="1" t="s">
        <v>93</v>
      </c>
    </row>
    <row r="2278">
      <c r="A2278" s="1">
        <v>2.0230602E7</v>
      </c>
      <c r="B2278" s="18" t="s">
        <v>322</v>
      </c>
      <c r="C2278" s="1">
        <v>12.0</v>
      </c>
      <c r="D2278" s="1" t="s">
        <v>318</v>
      </c>
      <c r="E2278" s="1" t="s">
        <v>93</v>
      </c>
    </row>
    <row r="2279">
      <c r="B2279" s="19"/>
    </row>
    <row r="2280">
      <c r="B2280" s="19"/>
    </row>
    <row r="2281">
      <c r="A2281" s="20">
        <v>2.0230603E7</v>
      </c>
      <c r="B2281" s="24" t="s">
        <v>321</v>
      </c>
      <c r="C2281" s="22">
        <v>1.0</v>
      </c>
      <c r="D2281" s="23" t="s">
        <v>316</v>
      </c>
      <c r="E2281" s="1" t="s">
        <v>93</v>
      </c>
    </row>
    <row r="2282">
      <c r="A2282" s="20">
        <v>2.0230603E7</v>
      </c>
      <c r="B2282" s="24" t="s">
        <v>321</v>
      </c>
      <c r="C2282" s="22">
        <v>2.0</v>
      </c>
      <c r="D2282" s="23" t="s">
        <v>316</v>
      </c>
      <c r="E2282" s="1" t="s">
        <v>93</v>
      </c>
    </row>
    <row r="2283">
      <c r="A2283" s="20">
        <v>2.0230603E7</v>
      </c>
      <c r="B2283" s="24" t="s">
        <v>321</v>
      </c>
      <c r="C2283" s="22">
        <v>3.0</v>
      </c>
      <c r="D2283" s="23" t="s">
        <v>316</v>
      </c>
      <c r="E2283" s="1" t="s">
        <v>93</v>
      </c>
    </row>
    <row r="2284">
      <c r="A2284" s="20">
        <v>2.0230603E7</v>
      </c>
      <c r="B2284" s="24" t="s">
        <v>321</v>
      </c>
      <c r="C2284" s="22">
        <v>4.0</v>
      </c>
      <c r="D2284" s="23" t="s">
        <v>316</v>
      </c>
      <c r="E2284" s="1" t="s">
        <v>93</v>
      </c>
    </row>
    <row r="2285">
      <c r="A2285" s="20">
        <v>2.0230603E7</v>
      </c>
      <c r="B2285" s="24" t="s">
        <v>321</v>
      </c>
      <c r="C2285" s="22">
        <v>5.0</v>
      </c>
      <c r="D2285" s="23" t="s">
        <v>316</v>
      </c>
      <c r="E2285" s="1" t="s">
        <v>93</v>
      </c>
    </row>
    <row r="2286">
      <c r="A2286" s="20">
        <v>2.0230603E7</v>
      </c>
      <c r="B2286" s="24" t="s">
        <v>321</v>
      </c>
      <c r="C2286" s="22">
        <v>6.0</v>
      </c>
      <c r="D2286" s="23" t="s">
        <v>316</v>
      </c>
      <c r="E2286" s="1" t="s">
        <v>93</v>
      </c>
    </row>
    <row r="2287">
      <c r="A2287" s="20">
        <v>2.0230603E7</v>
      </c>
      <c r="B2287" s="24" t="s">
        <v>321</v>
      </c>
      <c r="C2287" s="22">
        <v>7.0</v>
      </c>
      <c r="D2287" s="23" t="s">
        <v>316</v>
      </c>
      <c r="E2287" s="1" t="s">
        <v>93</v>
      </c>
    </row>
    <row r="2288">
      <c r="A2288" s="20">
        <v>2.0230603E7</v>
      </c>
      <c r="B2288" s="24" t="s">
        <v>321</v>
      </c>
      <c r="C2288" s="22">
        <v>8.0</v>
      </c>
      <c r="D2288" s="23" t="s">
        <v>316</v>
      </c>
      <c r="E2288" s="1" t="s">
        <v>93</v>
      </c>
    </row>
    <row r="2289">
      <c r="A2289" s="20">
        <v>2.0230603E7</v>
      </c>
      <c r="B2289" s="24" t="s">
        <v>321</v>
      </c>
      <c r="C2289" s="22">
        <v>9.0</v>
      </c>
      <c r="D2289" s="23" t="s">
        <v>316</v>
      </c>
      <c r="E2289" s="1" t="s">
        <v>93</v>
      </c>
    </row>
    <row r="2290">
      <c r="A2290" s="20">
        <v>2.0230603E7</v>
      </c>
      <c r="B2290" s="24" t="s">
        <v>321</v>
      </c>
      <c r="C2290" s="22">
        <v>10.0</v>
      </c>
      <c r="D2290" s="23" t="s">
        <v>316</v>
      </c>
      <c r="E2290" s="1" t="s">
        <v>93</v>
      </c>
    </row>
    <row r="2291">
      <c r="A2291" s="20">
        <v>2.0230603E7</v>
      </c>
      <c r="B2291" s="24" t="s">
        <v>321</v>
      </c>
      <c r="C2291" s="22">
        <v>11.0</v>
      </c>
      <c r="D2291" s="23" t="s">
        <v>316</v>
      </c>
      <c r="E2291" s="1" t="s">
        <v>93</v>
      </c>
    </row>
    <row r="2292">
      <c r="A2292" s="20">
        <v>2.0230603E7</v>
      </c>
      <c r="B2292" s="24" t="s">
        <v>321</v>
      </c>
      <c r="C2292" s="22">
        <v>12.0</v>
      </c>
      <c r="D2292" s="23" t="s">
        <v>316</v>
      </c>
      <c r="E2292" s="1" t="s">
        <v>93</v>
      </c>
    </row>
    <row r="2293">
      <c r="B2293" s="19"/>
    </row>
    <row r="2294">
      <c r="A2294" s="1">
        <v>2.0230603E7</v>
      </c>
      <c r="B2294" s="18" t="s">
        <v>322</v>
      </c>
      <c r="C2294" s="1">
        <v>1.0</v>
      </c>
      <c r="D2294" s="1" t="s">
        <v>318</v>
      </c>
      <c r="E2294" s="1" t="s">
        <v>93</v>
      </c>
    </row>
    <row r="2295">
      <c r="A2295" s="1">
        <v>2.0230603E7</v>
      </c>
      <c r="B2295" s="18" t="s">
        <v>322</v>
      </c>
      <c r="C2295" s="1">
        <v>2.0</v>
      </c>
      <c r="D2295" s="1" t="s">
        <v>318</v>
      </c>
      <c r="E2295" s="1" t="s">
        <v>93</v>
      </c>
    </row>
    <row r="2296">
      <c r="A2296" s="1">
        <v>2.0230603E7</v>
      </c>
      <c r="B2296" s="18" t="s">
        <v>322</v>
      </c>
      <c r="C2296" s="1">
        <v>3.0</v>
      </c>
      <c r="D2296" s="1" t="s">
        <v>318</v>
      </c>
      <c r="E2296" s="1" t="s">
        <v>93</v>
      </c>
    </row>
    <row r="2297">
      <c r="A2297" s="1">
        <v>2.0230603E7</v>
      </c>
      <c r="B2297" s="18" t="s">
        <v>322</v>
      </c>
      <c r="C2297" s="1">
        <v>4.0</v>
      </c>
      <c r="D2297" s="1" t="s">
        <v>318</v>
      </c>
      <c r="E2297" s="1" t="s">
        <v>93</v>
      </c>
    </row>
    <row r="2298">
      <c r="A2298" s="1">
        <v>2.0230603E7</v>
      </c>
      <c r="B2298" s="18" t="s">
        <v>322</v>
      </c>
      <c r="C2298" s="1">
        <v>5.0</v>
      </c>
      <c r="D2298" s="1" t="s">
        <v>318</v>
      </c>
      <c r="E2298" s="1" t="s">
        <v>93</v>
      </c>
    </row>
    <row r="2299">
      <c r="A2299" s="1">
        <v>2.0230603E7</v>
      </c>
      <c r="B2299" s="18" t="s">
        <v>322</v>
      </c>
      <c r="C2299" s="1">
        <v>6.0</v>
      </c>
      <c r="D2299" s="1" t="s">
        <v>318</v>
      </c>
      <c r="E2299" s="1" t="s">
        <v>93</v>
      </c>
    </row>
    <row r="2300">
      <c r="A2300" s="1">
        <v>2.0230603E7</v>
      </c>
      <c r="B2300" s="18" t="s">
        <v>322</v>
      </c>
      <c r="C2300" s="1">
        <v>7.0</v>
      </c>
      <c r="D2300" s="1" t="s">
        <v>318</v>
      </c>
      <c r="E2300" s="1" t="s">
        <v>93</v>
      </c>
    </row>
    <row r="2301">
      <c r="A2301" s="1">
        <v>2.0230603E7</v>
      </c>
      <c r="B2301" s="18" t="s">
        <v>322</v>
      </c>
      <c r="C2301" s="1">
        <v>8.0</v>
      </c>
      <c r="D2301" s="1" t="s">
        <v>318</v>
      </c>
      <c r="E2301" s="1" t="s">
        <v>93</v>
      </c>
    </row>
    <row r="2302">
      <c r="A2302" s="1">
        <v>2.0230603E7</v>
      </c>
      <c r="B2302" s="18" t="s">
        <v>322</v>
      </c>
      <c r="C2302" s="1">
        <v>9.0</v>
      </c>
      <c r="D2302" s="1" t="s">
        <v>318</v>
      </c>
      <c r="E2302" s="1" t="s">
        <v>93</v>
      </c>
    </row>
    <row r="2303">
      <c r="A2303" s="1">
        <v>2.0230603E7</v>
      </c>
      <c r="B2303" s="18" t="s">
        <v>322</v>
      </c>
      <c r="C2303" s="1">
        <v>10.0</v>
      </c>
      <c r="D2303" s="1" t="s">
        <v>318</v>
      </c>
      <c r="E2303" s="1" t="s">
        <v>93</v>
      </c>
    </row>
    <row r="2304">
      <c r="A2304" s="1">
        <v>2.0230603E7</v>
      </c>
      <c r="B2304" s="18" t="s">
        <v>322</v>
      </c>
      <c r="C2304" s="1">
        <v>11.0</v>
      </c>
      <c r="D2304" s="1" t="s">
        <v>318</v>
      </c>
      <c r="E2304" s="1" t="s">
        <v>93</v>
      </c>
    </row>
    <row r="2305">
      <c r="A2305" s="1">
        <v>2.0230603E7</v>
      </c>
      <c r="B2305" s="18" t="s">
        <v>322</v>
      </c>
      <c r="C2305" s="1">
        <v>12.0</v>
      </c>
      <c r="D2305" s="1" t="s">
        <v>318</v>
      </c>
      <c r="E2305" s="1" t="s">
        <v>93</v>
      </c>
    </row>
    <row r="2306">
      <c r="B2306" s="19"/>
    </row>
    <row r="2307">
      <c r="A2307" s="20">
        <v>2.0230604E7</v>
      </c>
      <c r="B2307" s="24" t="s">
        <v>321</v>
      </c>
      <c r="C2307" s="22">
        <v>1.0</v>
      </c>
      <c r="D2307" s="23" t="s">
        <v>316</v>
      </c>
      <c r="E2307" s="1" t="s">
        <v>93</v>
      </c>
    </row>
    <row r="2308">
      <c r="A2308" s="20">
        <v>2.0230604E7</v>
      </c>
      <c r="B2308" s="24" t="s">
        <v>321</v>
      </c>
      <c r="C2308" s="22">
        <v>2.0</v>
      </c>
      <c r="D2308" s="23" t="s">
        <v>316</v>
      </c>
      <c r="E2308" s="1" t="s">
        <v>93</v>
      </c>
    </row>
    <row r="2309">
      <c r="A2309" s="20">
        <v>2.0230604E7</v>
      </c>
      <c r="B2309" s="24" t="s">
        <v>321</v>
      </c>
      <c r="C2309" s="22">
        <v>3.0</v>
      </c>
      <c r="D2309" s="23" t="s">
        <v>316</v>
      </c>
      <c r="E2309" s="1" t="s">
        <v>93</v>
      </c>
    </row>
    <row r="2310">
      <c r="A2310" s="20">
        <v>2.0230604E7</v>
      </c>
      <c r="B2310" s="24" t="s">
        <v>321</v>
      </c>
      <c r="C2310" s="22">
        <v>4.0</v>
      </c>
      <c r="D2310" s="23" t="s">
        <v>316</v>
      </c>
      <c r="E2310" s="1" t="s">
        <v>93</v>
      </c>
    </row>
    <row r="2311">
      <c r="A2311" s="20">
        <v>2.0230604E7</v>
      </c>
      <c r="B2311" s="24" t="s">
        <v>321</v>
      </c>
      <c r="C2311" s="22">
        <v>5.0</v>
      </c>
      <c r="D2311" s="23" t="s">
        <v>316</v>
      </c>
      <c r="E2311" s="1" t="s">
        <v>93</v>
      </c>
    </row>
    <row r="2312">
      <c r="A2312" s="20">
        <v>2.0230604E7</v>
      </c>
      <c r="B2312" s="24" t="s">
        <v>321</v>
      </c>
      <c r="C2312" s="22">
        <v>6.0</v>
      </c>
      <c r="D2312" s="23" t="s">
        <v>316</v>
      </c>
      <c r="E2312" s="1" t="s">
        <v>93</v>
      </c>
    </row>
    <row r="2313">
      <c r="A2313" s="20">
        <v>2.0230604E7</v>
      </c>
      <c r="B2313" s="24" t="s">
        <v>321</v>
      </c>
      <c r="C2313" s="22">
        <v>7.0</v>
      </c>
      <c r="D2313" s="23" t="s">
        <v>316</v>
      </c>
      <c r="E2313" s="1" t="s">
        <v>93</v>
      </c>
    </row>
    <row r="2314">
      <c r="A2314" s="20">
        <v>2.0230604E7</v>
      </c>
      <c r="B2314" s="24" t="s">
        <v>321</v>
      </c>
      <c r="C2314" s="22">
        <v>8.0</v>
      </c>
      <c r="D2314" s="23" t="s">
        <v>316</v>
      </c>
      <c r="E2314" s="1" t="s">
        <v>93</v>
      </c>
    </row>
    <row r="2315">
      <c r="A2315" s="20">
        <v>2.0230604E7</v>
      </c>
      <c r="B2315" s="24" t="s">
        <v>321</v>
      </c>
      <c r="C2315" s="22">
        <v>9.0</v>
      </c>
      <c r="D2315" s="23" t="s">
        <v>316</v>
      </c>
      <c r="E2315" s="1" t="s">
        <v>93</v>
      </c>
    </row>
    <row r="2316">
      <c r="A2316" s="20">
        <v>2.0230604E7</v>
      </c>
      <c r="B2316" s="24" t="s">
        <v>321</v>
      </c>
      <c r="C2316" s="22">
        <v>10.0</v>
      </c>
      <c r="D2316" s="23" t="s">
        <v>316</v>
      </c>
      <c r="E2316" s="1" t="s">
        <v>93</v>
      </c>
    </row>
    <row r="2317">
      <c r="A2317" s="20">
        <v>2.0230604E7</v>
      </c>
      <c r="B2317" s="24" t="s">
        <v>321</v>
      </c>
      <c r="C2317" s="22">
        <v>11.0</v>
      </c>
      <c r="D2317" s="23" t="s">
        <v>316</v>
      </c>
      <c r="E2317" s="1" t="s">
        <v>93</v>
      </c>
    </row>
    <row r="2318">
      <c r="A2318" s="20">
        <v>2.0230604E7</v>
      </c>
      <c r="B2318" s="24" t="s">
        <v>321</v>
      </c>
      <c r="C2318" s="22">
        <v>12.0</v>
      </c>
      <c r="D2318" s="23" t="s">
        <v>316</v>
      </c>
      <c r="E2318" s="1" t="s">
        <v>93</v>
      </c>
    </row>
    <row r="2319">
      <c r="B2319" s="19"/>
    </row>
    <row r="2320">
      <c r="A2320" s="1">
        <v>2.0230604E7</v>
      </c>
      <c r="B2320" s="18" t="s">
        <v>322</v>
      </c>
      <c r="C2320" s="1">
        <v>1.0</v>
      </c>
      <c r="D2320" s="1" t="s">
        <v>318</v>
      </c>
      <c r="E2320" s="1" t="s">
        <v>93</v>
      </c>
    </row>
    <row r="2321">
      <c r="A2321" s="1">
        <v>2.0230604E7</v>
      </c>
      <c r="B2321" s="18" t="s">
        <v>322</v>
      </c>
      <c r="C2321" s="1">
        <v>2.0</v>
      </c>
      <c r="D2321" s="1" t="s">
        <v>318</v>
      </c>
      <c r="E2321" s="1" t="s">
        <v>93</v>
      </c>
    </row>
    <row r="2322">
      <c r="A2322" s="1">
        <v>2.0230604E7</v>
      </c>
      <c r="B2322" s="18" t="s">
        <v>322</v>
      </c>
      <c r="C2322" s="1">
        <v>3.0</v>
      </c>
      <c r="D2322" s="1" t="s">
        <v>318</v>
      </c>
      <c r="E2322" s="1" t="s">
        <v>93</v>
      </c>
    </row>
    <row r="2323">
      <c r="A2323" s="1">
        <v>2.0230604E7</v>
      </c>
      <c r="B2323" s="18" t="s">
        <v>322</v>
      </c>
      <c r="C2323" s="1">
        <v>4.0</v>
      </c>
      <c r="D2323" s="1" t="s">
        <v>318</v>
      </c>
      <c r="E2323" s="1" t="s">
        <v>93</v>
      </c>
    </row>
    <row r="2324">
      <c r="A2324" s="1">
        <v>2.0230604E7</v>
      </c>
      <c r="B2324" s="18" t="s">
        <v>322</v>
      </c>
      <c r="C2324" s="1">
        <v>5.0</v>
      </c>
      <c r="D2324" s="1" t="s">
        <v>318</v>
      </c>
      <c r="E2324" s="1" t="s">
        <v>93</v>
      </c>
    </row>
    <row r="2325">
      <c r="A2325" s="1">
        <v>2.0230604E7</v>
      </c>
      <c r="B2325" s="18" t="s">
        <v>322</v>
      </c>
      <c r="C2325" s="1">
        <v>6.0</v>
      </c>
      <c r="D2325" s="1" t="s">
        <v>318</v>
      </c>
      <c r="E2325" s="1" t="s">
        <v>93</v>
      </c>
    </row>
    <row r="2326">
      <c r="A2326" s="1">
        <v>2.0230604E7</v>
      </c>
      <c r="B2326" s="18" t="s">
        <v>322</v>
      </c>
      <c r="C2326" s="1">
        <v>7.0</v>
      </c>
      <c r="D2326" s="1" t="s">
        <v>318</v>
      </c>
      <c r="E2326" s="1" t="s">
        <v>93</v>
      </c>
    </row>
    <row r="2327">
      <c r="A2327" s="1">
        <v>2.0230604E7</v>
      </c>
      <c r="B2327" s="18" t="s">
        <v>322</v>
      </c>
      <c r="C2327" s="1">
        <v>8.0</v>
      </c>
      <c r="D2327" s="1" t="s">
        <v>318</v>
      </c>
      <c r="E2327" s="1" t="s">
        <v>93</v>
      </c>
    </row>
    <row r="2328">
      <c r="A2328" s="1">
        <v>2.0230604E7</v>
      </c>
      <c r="B2328" s="18" t="s">
        <v>322</v>
      </c>
      <c r="C2328" s="1">
        <v>9.0</v>
      </c>
      <c r="D2328" s="1" t="s">
        <v>318</v>
      </c>
      <c r="E2328" s="1" t="s">
        <v>93</v>
      </c>
    </row>
    <row r="2329">
      <c r="A2329" s="1">
        <v>2.0230604E7</v>
      </c>
      <c r="B2329" s="18" t="s">
        <v>322</v>
      </c>
      <c r="C2329" s="1">
        <v>10.0</v>
      </c>
      <c r="D2329" s="1" t="s">
        <v>318</v>
      </c>
      <c r="E2329" s="1" t="s">
        <v>93</v>
      </c>
    </row>
    <row r="2330">
      <c r="A2330" s="1">
        <v>2.0230604E7</v>
      </c>
      <c r="B2330" s="18" t="s">
        <v>322</v>
      </c>
      <c r="C2330" s="1">
        <v>11.0</v>
      </c>
      <c r="D2330" s="1" t="s">
        <v>318</v>
      </c>
      <c r="E2330" s="1" t="s">
        <v>93</v>
      </c>
    </row>
    <row r="2331">
      <c r="A2331" s="1">
        <v>2.0230604E7</v>
      </c>
      <c r="B2331" s="18" t="s">
        <v>322</v>
      </c>
      <c r="C2331" s="1">
        <v>12.0</v>
      </c>
      <c r="D2331" s="1" t="s">
        <v>318</v>
      </c>
      <c r="E2331" s="1" t="s">
        <v>93</v>
      </c>
    </row>
    <row r="2332">
      <c r="B2332" s="19"/>
      <c r="C2332" s="1"/>
    </row>
    <row r="2333">
      <c r="A2333" s="20">
        <v>2.0230605E7</v>
      </c>
      <c r="B2333" s="24" t="s">
        <v>321</v>
      </c>
      <c r="C2333" s="22">
        <v>1.0</v>
      </c>
      <c r="D2333" s="23" t="s">
        <v>316</v>
      </c>
      <c r="E2333" s="1" t="s">
        <v>93</v>
      </c>
    </row>
    <row r="2334">
      <c r="A2334" s="20">
        <v>2.0230605E7</v>
      </c>
      <c r="B2334" s="24" t="s">
        <v>321</v>
      </c>
      <c r="C2334" s="22">
        <v>2.0</v>
      </c>
      <c r="D2334" s="23" t="s">
        <v>316</v>
      </c>
      <c r="E2334" s="1" t="s">
        <v>93</v>
      </c>
    </row>
    <row r="2335">
      <c r="A2335" s="20">
        <v>2.0230605E7</v>
      </c>
      <c r="B2335" s="24" t="s">
        <v>321</v>
      </c>
      <c r="C2335" s="22">
        <v>3.0</v>
      </c>
      <c r="D2335" s="23" t="s">
        <v>316</v>
      </c>
      <c r="E2335" s="1" t="s">
        <v>93</v>
      </c>
    </row>
    <row r="2336">
      <c r="A2336" s="20">
        <v>2.0230605E7</v>
      </c>
      <c r="B2336" s="24" t="s">
        <v>321</v>
      </c>
      <c r="C2336" s="22">
        <v>4.0</v>
      </c>
      <c r="D2336" s="23" t="s">
        <v>316</v>
      </c>
      <c r="E2336" s="1" t="s">
        <v>93</v>
      </c>
    </row>
    <row r="2337">
      <c r="A2337" s="20">
        <v>2.0230605E7</v>
      </c>
      <c r="B2337" s="24" t="s">
        <v>321</v>
      </c>
      <c r="C2337" s="22">
        <v>5.0</v>
      </c>
      <c r="D2337" s="23" t="s">
        <v>316</v>
      </c>
      <c r="E2337" s="1" t="s">
        <v>93</v>
      </c>
    </row>
    <row r="2338">
      <c r="A2338" s="20">
        <v>2.0230605E7</v>
      </c>
      <c r="B2338" s="24" t="s">
        <v>321</v>
      </c>
      <c r="C2338" s="22">
        <v>6.0</v>
      </c>
      <c r="D2338" s="23" t="s">
        <v>316</v>
      </c>
      <c r="E2338" s="1" t="s">
        <v>93</v>
      </c>
    </row>
    <row r="2339">
      <c r="A2339" s="20">
        <v>2.0230605E7</v>
      </c>
      <c r="B2339" s="24" t="s">
        <v>321</v>
      </c>
      <c r="C2339" s="22">
        <v>7.0</v>
      </c>
      <c r="D2339" s="23" t="s">
        <v>316</v>
      </c>
      <c r="E2339" s="1" t="s">
        <v>93</v>
      </c>
    </row>
    <row r="2340">
      <c r="A2340" s="20">
        <v>2.0230605E7</v>
      </c>
      <c r="B2340" s="24" t="s">
        <v>321</v>
      </c>
      <c r="C2340" s="22">
        <v>8.0</v>
      </c>
      <c r="D2340" s="23" t="s">
        <v>316</v>
      </c>
      <c r="E2340" s="1" t="s">
        <v>93</v>
      </c>
    </row>
    <row r="2341">
      <c r="A2341" s="20">
        <v>2.0230605E7</v>
      </c>
      <c r="B2341" s="24" t="s">
        <v>321</v>
      </c>
      <c r="C2341" s="22">
        <v>9.0</v>
      </c>
      <c r="D2341" s="23" t="s">
        <v>316</v>
      </c>
      <c r="E2341" s="1" t="s">
        <v>93</v>
      </c>
    </row>
    <row r="2342">
      <c r="A2342" s="20">
        <v>2.0230605E7</v>
      </c>
      <c r="B2342" s="24" t="s">
        <v>321</v>
      </c>
      <c r="C2342" s="22">
        <v>10.0</v>
      </c>
      <c r="D2342" s="23" t="s">
        <v>316</v>
      </c>
      <c r="E2342" s="1" t="s">
        <v>93</v>
      </c>
    </row>
    <row r="2343">
      <c r="A2343" s="20">
        <v>2.0230605E7</v>
      </c>
      <c r="B2343" s="24" t="s">
        <v>321</v>
      </c>
      <c r="C2343" s="22">
        <v>11.0</v>
      </c>
      <c r="D2343" s="23" t="s">
        <v>316</v>
      </c>
      <c r="E2343" s="1" t="s">
        <v>93</v>
      </c>
    </row>
    <row r="2344">
      <c r="A2344" s="20">
        <v>2.0230605E7</v>
      </c>
      <c r="B2344" s="24" t="s">
        <v>321</v>
      </c>
      <c r="C2344" s="22">
        <v>12.0</v>
      </c>
      <c r="D2344" s="23" t="s">
        <v>316</v>
      </c>
      <c r="E2344" s="1" t="s">
        <v>93</v>
      </c>
    </row>
    <row r="2345">
      <c r="B2345" s="19"/>
    </row>
    <row r="2346">
      <c r="A2346" s="1">
        <v>2.0230605E7</v>
      </c>
      <c r="B2346" s="18" t="s">
        <v>322</v>
      </c>
      <c r="C2346" s="1">
        <v>1.0</v>
      </c>
      <c r="D2346" s="1" t="s">
        <v>318</v>
      </c>
      <c r="E2346" s="1" t="s">
        <v>93</v>
      </c>
    </row>
    <row r="2347">
      <c r="A2347" s="1">
        <v>2.0230605E7</v>
      </c>
      <c r="B2347" s="18" t="s">
        <v>322</v>
      </c>
      <c r="C2347" s="1">
        <v>2.0</v>
      </c>
      <c r="D2347" s="1" t="s">
        <v>318</v>
      </c>
      <c r="E2347" s="1" t="s">
        <v>93</v>
      </c>
    </row>
    <row r="2348">
      <c r="A2348" s="1">
        <v>2.0230605E7</v>
      </c>
      <c r="B2348" s="18" t="s">
        <v>322</v>
      </c>
      <c r="C2348" s="1">
        <v>3.0</v>
      </c>
      <c r="D2348" s="1" t="s">
        <v>318</v>
      </c>
      <c r="E2348" s="1" t="s">
        <v>93</v>
      </c>
    </row>
    <row r="2349">
      <c r="A2349" s="1">
        <v>2.0230605E7</v>
      </c>
      <c r="B2349" s="18" t="s">
        <v>322</v>
      </c>
      <c r="C2349" s="1">
        <v>4.0</v>
      </c>
      <c r="D2349" s="1" t="s">
        <v>318</v>
      </c>
      <c r="E2349" s="1" t="s">
        <v>93</v>
      </c>
    </row>
    <row r="2350">
      <c r="A2350" s="1">
        <v>2.0230605E7</v>
      </c>
      <c r="B2350" s="18" t="s">
        <v>322</v>
      </c>
      <c r="C2350" s="1">
        <v>5.0</v>
      </c>
      <c r="D2350" s="1" t="s">
        <v>318</v>
      </c>
      <c r="E2350" s="1" t="s">
        <v>93</v>
      </c>
    </row>
    <row r="2351">
      <c r="A2351" s="1">
        <v>2.0230605E7</v>
      </c>
      <c r="B2351" s="18" t="s">
        <v>322</v>
      </c>
      <c r="C2351" s="1">
        <v>6.0</v>
      </c>
      <c r="D2351" s="1" t="s">
        <v>318</v>
      </c>
      <c r="E2351" s="1" t="s">
        <v>93</v>
      </c>
    </row>
    <row r="2352">
      <c r="A2352" s="1">
        <v>2.0230605E7</v>
      </c>
      <c r="B2352" s="18" t="s">
        <v>322</v>
      </c>
      <c r="C2352" s="1">
        <v>7.0</v>
      </c>
      <c r="D2352" s="1" t="s">
        <v>318</v>
      </c>
      <c r="E2352" s="1" t="s">
        <v>93</v>
      </c>
    </row>
    <row r="2353">
      <c r="A2353" s="1">
        <v>2.0230605E7</v>
      </c>
      <c r="B2353" s="18" t="s">
        <v>322</v>
      </c>
      <c r="C2353" s="1">
        <v>8.0</v>
      </c>
      <c r="D2353" s="1" t="s">
        <v>318</v>
      </c>
      <c r="E2353" s="1" t="s">
        <v>93</v>
      </c>
    </row>
    <row r="2354">
      <c r="A2354" s="1">
        <v>2.0230605E7</v>
      </c>
      <c r="B2354" s="18" t="s">
        <v>322</v>
      </c>
      <c r="C2354" s="1">
        <v>9.0</v>
      </c>
      <c r="D2354" s="1" t="s">
        <v>318</v>
      </c>
      <c r="E2354" s="1" t="s">
        <v>93</v>
      </c>
    </row>
    <row r="2355">
      <c r="A2355" s="1">
        <v>2.0230605E7</v>
      </c>
      <c r="B2355" s="18" t="s">
        <v>322</v>
      </c>
      <c r="C2355" s="1">
        <v>10.0</v>
      </c>
      <c r="D2355" s="1" t="s">
        <v>318</v>
      </c>
      <c r="E2355" s="1" t="s">
        <v>93</v>
      </c>
    </row>
    <row r="2356">
      <c r="A2356" s="1">
        <v>2.0230605E7</v>
      </c>
      <c r="B2356" s="18" t="s">
        <v>322</v>
      </c>
      <c r="C2356" s="1">
        <v>11.0</v>
      </c>
      <c r="D2356" s="1" t="s">
        <v>318</v>
      </c>
      <c r="E2356" s="1" t="s">
        <v>93</v>
      </c>
    </row>
    <row r="2357">
      <c r="A2357" s="1">
        <v>2.0230605E7</v>
      </c>
      <c r="B2357" s="18" t="s">
        <v>322</v>
      </c>
      <c r="C2357" s="1">
        <v>12.0</v>
      </c>
      <c r="D2357" s="1" t="s">
        <v>318</v>
      </c>
      <c r="E2357" s="1" t="s">
        <v>93</v>
      </c>
    </row>
    <row r="2358">
      <c r="B2358" s="19"/>
    </row>
    <row r="2359">
      <c r="A2359" s="20">
        <v>2.0230606E7</v>
      </c>
      <c r="B2359" s="24" t="s">
        <v>321</v>
      </c>
      <c r="C2359" s="22">
        <v>1.0</v>
      </c>
      <c r="D2359" s="23" t="s">
        <v>316</v>
      </c>
      <c r="E2359" s="1" t="s">
        <v>93</v>
      </c>
    </row>
    <row r="2360">
      <c r="A2360" s="20">
        <v>2.0230606E7</v>
      </c>
      <c r="B2360" s="24" t="s">
        <v>321</v>
      </c>
      <c r="C2360" s="22">
        <v>2.0</v>
      </c>
      <c r="D2360" s="23" t="s">
        <v>316</v>
      </c>
      <c r="E2360" s="1" t="s">
        <v>93</v>
      </c>
    </row>
    <row r="2361">
      <c r="A2361" s="20">
        <v>2.0230606E7</v>
      </c>
      <c r="B2361" s="24" t="s">
        <v>321</v>
      </c>
      <c r="C2361" s="22">
        <v>3.0</v>
      </c>
      <c r="D2361" s="23" t="s">
        <v>316</v>
      </c>
      <c r="E2361" s="1" t="s">
        <v>93</v>
      </c>
    </row>
    <row r="2362">
      <c r="A2362" s="20">
        <v>2.0230606E7</v>
      </c>
      <c r="B2362" s="24" t="s">
        <v>321</v>
      </c>
      <c r="C2362" s="22">
        <v>4.0</v>
      </c>
      <c r="D2362" s="23" t="s">
        <v>316</v>
      </c>
      <c r="E2362" s="1" t="s">
        <v>93</v>
      </c>
    </row>
    <row r="2363">
      <c r="A2363" s="20">
        <v>2.0230606E7</v>
      </c>
      <c r="B2363" s="24" t="s">
        <v>321</v>
      </c>
      <c r="C2363" s="22">
        <v>5.0</v>
      </c>
      <c r="D2363" s="23" t="s">
        <v>316</v>
      </c>
      <c r="E2363" s="1" t="s">
        <v>93</v>
      </c>
    </row>
    <row r="2364">
      <c r="A2364" s="20">
        <v>2.0230606E7</v>
      </c>
      <c r="B2364" s="24" t="s">
        <v>321</v>
      </c>
      <c r="C2364" s="22">
        <v>6.0</v>
      </c>
      <c r="D2364" s="23" t="s">
        <v>316</v>
      </c>
      <c r="E2364" s="1" t="s">
        <v>93</v>
      </c>
    </row>
    <row r="2365">
      <c r="A2365" s="20">
        <v>2.0230606E7</v>
      </c>
      <c r="B2365" s="24" t="s">
        <v>321</v>
      </c>
      <c r="C2365" s="22">
        <v>7.0</v>
      </c>
      <c r="D2365" s="23" t="s">
        <v>316</v>
      </c>
      <c r="E2365" s="1" t="s">
        <v>93</v>
      </c>
    </row>
    <row r="2366">
      <c r="A2366" s="20">
        <v>2.0230606E7</v>
      </c>
      <c r="B2366" s="24" t="s">
        <v>321</v>
      </c>
      <c r="C2366" s="22">
        <v>8.0</v>
      </c>
      <c r="D2366" s="23" t="s">
        <v>316</v>
      </c>
      <c r="E2366" s="1" t="s">
        <v>93</v>
      </c>
    </row>
    <row r="2367">
      <c r="A2367" s="20">
        <v>2.0230606E7</v>
      </c>
      <c r="B2367" s="24" t="s">
        <v>321</v>
      </c>
      <c r="C2367" s="22">
        <v>9.0</v>
      </c>
      <c r="D2367" s="23" t="s">
        <v>316</v>
      </c>
      <c r="E2367" s="1" t="s">
        <v>93</v>
      </c>
    </row>
    <row r="2368">
      <c r="A2368" s="20">
        <v>2.0230606E7</v>
      </c>
      <c r="B2368" s="24" t="s">
        <v>321</v>
      </c>
      <c r="C2368" s="22">
        <v>10.0</v>
      </c>
      <c r="D2368" s="23" t="s">
        <v>316</v>
      </c>
      <c r="E2368" s="1" t="s">
        <v>93</v>
      </c>
    </row>
    <row r="2369">
      <c r="A2369" s="20">
        <v>2.0230606E7</v>
      </c>
      <c r="B2369" s="24" t="s">
        <v>321</v>
      </c>
      <c r="C2369" s="22">
        <v>11.0</v>
      </c>
      <c r="D2369" s="23" t="s">
        <v>316</v>
      </c>
      <c r="E2369" s="1" t="s">
        <v>93</v>
      </c>
    </row>
    <row r="2370">
      <c r="A2370" s="20">
        <v>2.0230606E7</v>
      </c>
      <c r="B2370" s="24" t="s">
        <v>321</v>
      </c>
      <c r="C2370" s="22">
        <v>12.0</v>
      </c>
      <c r="D2370" s="23" t="s">
        <v>316</v>
      </c>
      <c r="E2370" s="1" t="s">
        <v>93</v>
      </c>
    </row>
    <row r="2371">
      <c r="B2371" s="19"/>
    </row>
    <row r="2372">
      <c r="A2372" s="1">
        <v>2.0230606E7</v>
      </c>
      <c r="B2372" s="18" t="s">
        <v>322</v>
      </c>
      <c r="C2372" s="1">
        <v>1.0</v>
      </c>
      <c r="D2372" s="1" t="s">
        <v>318</v>
      </c>
      <c r="E2372" s="1" t="s">
        <v>93</v>
      </c>
    </row>
    <row r="2373">
      <c r="A2373" s="1">
        <v>2.0230606E7</v>
      </c>
      <c r="B2373" s="18" t="s">
        <v>322</v>
      </c>
      <c r="C2373" s="1">
        <v>2.0</v>
      </c>
      <c r="D2373" s="1" t="s">
        <v>318</v>
      </c>
      <c r="E2373" s="1" t="s">
        <v>93</v>
      </c>
    </row>
    <row r="2374">
      <c r="A2374" s="1">
        <v>2.0230606E7</v>
      </c>
      <c r="B2374" s="18" t="s">
        <v>322</v>
      </c>
      <c r="C2374" s="1">
        <v>3.0</v>
      </c>
      <c r="D2374" s="1" t="s">
        <v>318</v>
      </c>
      <c r="E2374" s="1" t="s">
        <v>93</v>
      </c>
    </row>
    <row r="2375">
      <c r="A2375" s="1">
        <v>2.0230606E7</v>
      </c>
      <c r="B2375" s="18" t="s">
        <v>322</v>
      </c>
      <c r="C2375" s="1">
        <v>4.0</v>
      </c>
      <c r="D2375" s="1" t="s">
        <v>318</v>
      </c>
      <c r="E2375" s="1" t="s">
        <v>93</v>
      </c>
    </row>
    <row r="2376">
      <c r="A2376" s="1">
        <v>2.0230606E7</v>
      </c>
      <c r="B2376" s="18" t="s">
        <v>322</v>
      </c>
      <c r="C2376" s="1">
        <v>5.0</v>
      </c>
      <c r="D2376" s="1" t="s">
        <v>318</v>
      </c>
      <c r="E2376" s="1" t="s">
        <v>93</v>
      </c>
    </row>
    <row r="2377">
      <c r="A2377" s="1">
        <v>2.0230606E7</v>
      </c>
      <c r="B2377" s="18" t="s">
        <v>322</v>
      </c>
      <c r="C2377" s="1">
        <v>6.0</v>
      </c>
      <c r="D2377" s="1" t="s">
        <v>318</v>
      </c>
      <c r="E2377" s="1" t="s">
        <v>93</v>
      </c>
    </row>
    <row r="2378">
      <c r="A2378" s="1">
        <v>2.0230606E7</v>
      </c>
      <c r="B2378" s="18" t="s">
        <v>322</v>
      </c>
      <c r="C2378" s="1">
        <v>7.0</v>
      </c>
      <c r="D2378" s="1" t="s">
        <v>318</v>
      </c>
      <c r="E2378" s="1" t="s">
        <v>93</v>
      </c>
    </row>
    <row r="2379">
      <c r="A2379" s="1">
        <v>2.0230606E7</v>
      </c>
      <c r="B2379" s="18" t="s">
        <v>322</v>
      </c>
      <c r="C2379" s="1">
        <v>8.0</v>
      </c>
      <c r="D2379" s="1" t="s">
        <v>318</v>
      </c>
      <c r="E2379" s="1" t="s">
        <v>93</v>
      </c>
    </row>
    <row r="2380">
      <c r="A2380" s="1">
        <v>2.0230606E7</v>
      </c>
      <c r="B2380" s="18" t="s">
        <v>322</v>
      </c>
      <c r="C2380" s="1">
        <v>9.0</v>
      </c>
      <c r="D2380" s="1" t="s">
        <v>318</v>
      </c>
      <c r="E2380" s="1" t="s">
        <v>93</v>
      </c>
    </row>
    <row r="2381">
      <c r="A2381" s="1">
        <v>2.0230606E7</v>
      </c>
      <c r="B2381" s="18" t="s">
        <v>322</v>
      </c>
      <c r="C2381" s="1">
        <v>10.0</v>
      </c>
      <c r="D2381" s="1" t="s">
        <v>318</v>
      </c>
      <c r="E2381" s="1" t="s">
        <v>93</v>
      </c>
    </row>
    <row r="2382">
      <c r="A2382" s="1">
        <v>2.0230606E7</v>
      </c>
      <c r="B2382" s="18" t="s">
        <v>322</v>
      </c>
      <c r="C2382" s="1">
        <v>11.0</v>
      </c>
      <c r="D2382" s="1" t="s">
        <v>318</v>
      </c>
      <c r="E2382" s="1" t="s">
        <v>93</v>
      </c>
    </row>
    <row r="2383">
      <c r="A2383" s="1">
        <v>2.0230606E7</v>
      </c>
      <c r="B2383" s="18" t="s">
        <v>322</v>
      </c>
      <c r="C2383" s="1">
        <v>12.0</v>
      </c>
      <c r="D2383" s="1" t="s">
        <v>318</v>
      </c>
      <c r="E2383" s="1" t="s">
        <v>93</v>
      </c>
    </row>
    <row r="2384">
      <c r="B2384" s="19"/>
    </row>
    <row r="2385">
      <c r="A2385" s="20">
        <v>2.0230607E7</v>
      </c>
      <c r="B2385" s="24" t="s">
        <v>321</v>
      </c>
      <c r="C2385" s="22">
        <v>1.0</v>
      </c>
      <c r="D2385" s="23" t="s">
        <v>316</v>
      </c>
      <c r="E2385" s="1" t="s">
        <v>93</v>
      </c>
    </row>
    <row r="2386">
      <c r="A2386" s="20">
        <v>2.0230607E7</v>
      </c>
      <c r="B2386" s="24" t="s">
        <v>321</v>
      </c>
      <c r="C2386" s="22">
        <v>2.0</v>
      </c>
      <c r="D2386" s="23" t="s">
        <v>316</v>
      </c>
      <c r="E2386" s="1" t="s">
        <v>93</v>
      </c>
    </row>
    <row r="2387">
      <c r="A2387" s="20">
        <v>2.0230607E7</v>
      </c>
      <c r="B2387" s="24" t="s">
        <v>321</v>
      </c>
      <c r="C2387" s="22">
        <v>3.0</v>
      </c>
      <c r="D2387" s="23" t="s">
        <v>316</v>
      </c>
      <c r="E2387" s="1" t="s">
        <v>93</v>
      </c>
    </row>
    <row r="2388">
      <c r="A2388" s="20">
        <v>2.0230607E7</v>
      </c>
      <c r="B2388" s="24" t="s">
        <v>321</v>
      </c>
      <c r="C2388" s="22">
        <v>4.0</v>
      </c>
      <c r="D2388" s="23" t="s">
        <v>316</v>
      </c>
      <c r="E2388" s="1" t="s">
        <v>93</v>
      </c>
    </row>
    <row r="2389">
      <c r="A2389" s="20">
        <v>2.0230607E7</v>
      </c>
      <c r="B2389" s="24" t="s">
        <v>321</v>
      </c>
      <c r="C2389" s="22">
        <v>5.0</v>
      </c>
      <c r="D2389" s="23" t="s">
        <v>316</v>
      </c>
      <c r="E2389" s="1" t="s">
        <v>93</v>
      </c>
    </row>
    <row r="2390">
      <c r="A2390" s="20">
        <v>2.0230607E7</v>
      </c>
      <c r="B2390" s="24" t="s">
        <v>321</v>
      </c>
      <c r="C2390" s="22">
        <v>6.0</v>
      </c>
      <c r="D2390" s="23" t="s">
        <v>316</v>
      </c>
      <c r="E2390" s="1" t="s">
        <v>93</v>
      </c>
    </row>
    <row r="2391">
      <c r="A2391" s="20">
        <v>2.0230607E7</v>
      </c>
      <c r="B2391" s="24" t="s">
        <v>321</v>
      </c>
      <c r="C2391" s="22">
        <v>7.0</v>
      </c>
      <c r="D2391" s="23" t="s">
        <v>316</v>
      </c>
      <c r="E2391" s="1" t="s">
        <v>93</v>
      </c>
    </row>
    <row r="2392">
      <c r="A2392" s="20">
        <v>2.0230607E7</v>
      </c>
      <c r="B2392" s="24" t="s">
        <v>321</v>
      </c>
      <c r="C2392" s="22">
        <v>8.0</v>
      </c>
      <c r="D2392" s="23" t="s">
        <v>316</v>
      </c>
      <c r="E2392" s="1" t="s">
        <v>93</v>
      </c>
    </row>
    <row r="2393">
      <c r="A2393" s="20">
        <v>2.0230607E7</v>
      </c>
      <c r="B2393" s="24" t="s">
        <v>321</v>
      </c>
      <c r="C2393" s="22">
        <v>9.0</v>
      </c>
      <c r="D2393" s="23" t="s">
        <v>316</v>
      </c>
      <c r="E2393" s="1" t="s">
        <v>93</v>
      </c>
    </row>
    <row r="2394">
      <c r="A2394" s="20">
        <v>2.0230607E7</v>
      </c>
      <c r="B2394" s="24" t="s">
        <v>321</v>
      </c>
      <c r="C2394" s="22">
        <v>10.0</v>
      </c>
      <c r="D2394" s="23" t="s">
        <v>316</v>
      </c>
      <c r="E2394" s="1" t="s">
        <v>93</v>
      </c>
    </row>
    <row r="2395">
      <c r="A2395" s="20">
        <v>2.0230607E7</v>
      </c>
      <c r="B2395" s="24" t="s">
        <v>321</v>
      </c>
      <c r="C2395" s="22">
        <v>11.0</v>
      </c>
      <c r="D2395" s="23" t="s">
        <v>316</v>
      </c>
      <c r="E2395" s="1" t="s">
        <v>93</v>
      </c>
    </row>
    <row r="2396">
      <c r="A2396" s="20">
        <v>2.0230607E7</v>
      </c>
      <c r="B2396" s="24" t="s">
        <v>321</v>
      </c>
      <c r="C2396" s="22">
        <v>12.0</v>
      </c>
      <c r="D2396" s="23" t="s">
        <v>316</v>
      </c>
      <c r="E2396" s="1" t="s">
        <v>93</v>
      </c>
    </row>
    <row r="2397">
      <c r="B2397" s="19"/>
    </row>
    <row r="2398">
      <c r="A2398" s="1">
        <v>2.0230607E7</v>
      </c>
      <c r="B2398" s="18" t="s">
        <v>322</v>
      </c>
      <c r="C2398" s="1">
        <v>1.0</v>
      </c>
      <c r="D2398" s="1" t="s">
        <v>318</v>
      </c>
    </row>
    <row r="2399">
      <c r="A2399" s="1">
        <v>2.0230607E7</v>
      </c>
      <c r="B2399" s="18" t="s">
        <v>322</v>
      </c>
      <c r="C2399" s="1">
        <v>2.0</v>
      </c>
      <c r="D2399" s="1" t="s">
        <v>318</v>
      </c>
      <c r="E2399" s="1" t="s">
        <v>93</v>
      </c>
    </row>
    <row r="2400">
      <c r="A2400" s="1">
        <v>2.0230607E7</v>
      </c>
      <c r="B2400" s="18" t="s">
        <v>322</v>
      </c>
      <c r="C2400" s="1">
        <v>3.0</v>
      </c>
      <c r="D2400" s="1" t="s">
        <v>318</v>
      </c>
      <c r="E2400" s="1" t="s">
        <v>93</v>
      </c>
    </row>
    <row r="2401">
      <c r="A2401" s="1">
        <v>2.0230607E7</v>
      </c>
      <c r="B2401" s="18" t="s">
        <v>322</v>
      </c>
      <c r="C2401" s="1">
        <v>4.0</v>
      </c>
      <c r="D2401" s="1" t="s">
        <v>318</v>
      </c>
      <c r="E2401" s="1" t="s">
        <v>93</v>
      </c>
    </row>
    <row r="2402">
      <c r="A2402" s="1">
        <v>2.0230607E7</v>
      </c>
      <c r="B2402" s="18" t="s">
        <v>322</v>
      </c>
      <c r="C2402" s="1">
        <v>5.0</v>
      </c>
      <c r="D2402" s="1" t="s">
        <v>318</v>
      </c>
      <c r="E2402" s="1" t="s">
        <v>93</v>
      </c>
    </row>
    <row r="2403">
      <c r="A2403" s="1">
        <v>2.0230607E7</v>
      </c>
      <c r="B2403" s="18" t="s">
        <v>322</v>
      </c>
      <c r="C2403" s="1">
        <v>6.0</v>
      </c>
      <c r="D2403" s="1" t="s">
        <v>318</v>
      </c>
      <c r="E2403" s="1" t="s">
        <v>93</v>
      </c>
    </row>
    <row r="2404">
      <c r="A2404" s="1">
        <v>2.0230607E7</v>
      </c>
      <c r="B2404" s="18" t="s">
        <v>322</v>
      </c>
      <c r="C2404" s="1">
        <v>7.0</v>
      </c>
      <c r="D2404" s="1" t="s">
        <v>318</v>
      </c>
      <c r="E2404" s="1" t="s">
        <v>93</v>
      </c>
    </row>
    <row r="2405">
      <c r="A2405" s="1">
        <v>2.0230607E7</v>
      </c>
      <c r="B2405" s="18" t="s">
        <v>322</v>
      </c>
      <c r="C2405" s="1">
        <v>8.0</v>
      </c>
      <c r="D2405" s="1" t="s">
        <v>318</v>
      </c>
      <c r="E2405" s="1" t="s">
        <v>93</v>
      </c>
    </row>
    <row r="2406">
      <c r="A2406" s="1">
        <v>2.0230607E7</v>
      </c>
      <c r="B2406" s="18" t="s">
        <v>322</v>
      </c>
      <c r="C2406" s="1">
        <v>9.0</v>
      </c>
      <c r="D2406" s="1" t="s">
        <v>318</v>
      </c>
      <c r="E2406" s="1" t="s">
        <v>93</v>
      </c>
    </row>
    <row r="2407">
      <c r="A2407" s="1">
        <v>2.0230607E7</v>
      </c>
      <c r="B2407" s="18" t="s">
        <v>322</v>
      </c>
      <c r="C2407" s="1">
        <v>10.0</v>
      </c>
      <c r="D2407" s="1" t="s">
        <v>318</v>
      </c>
      <c r="E2407" s="1" t="s">
        <v>93</v>
      </c>
    </row>
    <row r="2408">
      <c r="A2408" s="1">
        <v>2.0230607E7</v>
      </c>
      <c r="B2408" s="18" t="s">
        <v>322</v>
      </c>
      <c r="C2408" s="1">
        <v>11.0</v>
      </c>
      <c r="D2408" s="1" t="s">
        <v>318</v>
      </c>
      <c r="E2408" s="1" t="s">
        <v>93</v>
      </c>
    </row>
    <row r="2409">
      <c r="A2409" s="1">
        <v>2.0230607E7</v>
      </c>
      <c r="B2409" s="18" t="s">
        <v>322</v>
      </c>
      <c r="C2409" s="1">
        <v>12.0</v>
      </c>
      <c r="D2409" s="1" t="s">
        <v>318</v>
      </c>
      <c r="E2409" s="1" t="s">
        <v>93</v>
      </c>
    </row>
    <row r="2410">
      <c r="B2410" s="19"/>
    </row>
    <row r="2411">
      <c r="A2411" s="20">
        <v>2.0230608E7</v>
      </c>
      <c r="B2411" s="24" t="s">
        <v>321</v>
      </c>
      <c r="C2411" s="22">
        <v>1.0</v>
      </c>
      <c r="D2411" s="23" t="s">
        <v>316</v>
      </c>
      <c r="E2411" s="1" t="s">
        <v>93</v>
      </c>
    </row>
    <row r="2412">
      <c r="A2412" s="20">
        <v>2.0230608E7</v>
      </c>
      <c r="B2412" s="24" t="s">
        <v>321</v>
      </c>
      <c r="C2412" s="22">
        <v>2.0</v>
      </c>
      <c r="D2412" s="23" t="s">
        <v>316</v>
      </c>
      <c r="E2412" s="1" t="s">
        <v>93</v>
      </c>
    </row>
    <row r="2413">
      <c r="A2413" s="20">
        <v>2.0230608E7</v>
      </c>
      <c r="B2413" s="24" t="s">
        <v>321</v>
      </c>
      <c r="C2413" s="22">
        <v>3.0</v>
      </c>
      <c r="D2413" s="23" t="s">
        <v>316</v>
      </c>
      <c r="E2413" s="1" t="s">
        <v>93</v>
      </c>
    </row>
    <row r="2414">
      <c r="A2414" s="20">
        <v>2.0230608E7</v>
      </c>
      <c r="B2414" s="24" t="s">
        <v>321</v>
      </c>
      <c r="C2414" s="22">
        <v>4.0</v>
      </c>
      <c r="D2414" s="23" t="s">
        <v>316</v>
      </c>
      <c r="E2414" s="1" t="s">
        <v>93</v>
      </c>
    </row>
    <row r="2415">
      <c r="A2415" s="20">
        <v>2.0230608E7</v>
      </c>
      <c r="B2415" s="24" t="s">
        <v>321</v>
      </c>
      <c r="C2415" s="22">
        <v>5.0</v>
      </c>
      <c r="D2415" s="23" t="s">
        <v>316</v>
      </c>
      <c r="E2415" s="1" t="s">
        <v>93</v>
      </c>
    </row>
    <row r="2416">
      <c r="A2416" s="20">
        <v>2.0230608E7</v>
      </c>
      <c r="B2416" s="24" t="s">
        <v>321</v>
      </c>
      <c r="C2416" s="22">
        <v>6.0</v>
      </c>
      <c r="D2416" s="23" t="s">
        <v>316</v>
      </c>
      <c r="E2416" s="1" t="s">
        <v>93</v>
      </c>
    </row>
    <row r="2417">
      <c r="A2417" s="20">
        <v>2.0230608E7</v>
      </c>
      <c r="B2417" s="24" t="s">
        <v>321</v>
      </c>
      <c r="C2417" s="22">
        <v>7.0</v>
      </c>
      <c r="D2417" s="23" t="s">
        <v>316</v>
      </c>
      <c r="E2417" s="1" t="s">
        <v>93</v>
      </c>
    </row>
    <row r="2418">
      <c r="A2418" s="20">
        <v>2.0230608E7</v>
      </c>
      <c r="B2418" s="24" t="s">
        <v>321</v>
      </c>
      <c r="C2418" s="22">
        <v>8.0</v>
      </c>
      <c r="D2418" s="23" t="s">
        <v>316</v>
      </c>
      <c r="E2418" s="1" t="s">
        <v>93</v>
      </c>
    </row>
    <row r="2419">
      <c r="A2419" s="20">
        <v>2.0230608E7</v>
      </c>
      <c r="B2419" s="24" t="s">
        <v>321</v>
      </c>
      <c r="C2419" s="22">
        <v>9.0</v>
      </c>
      <c r="D2419" s="23" t="s">
        <v>316</v>
      </c>
      <c r="E2419" s="1" t="s">
        <v>93</v>
      </c>
    </row>
    <row r="2420">
      <c r="A2420" s="20">
        <v>2.0230608E7</v>
      </c>
      <c r="B2420" s="24" t="s">
        <v>321</v>
      </c>
      <c r="C2420" s="22">
        <v>10.0</v>
      </c>
      <c r="D2420" s="23" t="s">
        <v>316</v>
      </c>
      <c r="E2420" s="1" t="s">
        <v>93</v>
      </c>
    </row>
    <row r="2421">
      <c r="A2421" s="20">
        <v>2.0230608E7</v>
      </c>
      <c r="B2421" s="24" t="s">
        <v>321</v>
      </c>
      <c r="C2421" s="22">
        <v>11.0</v>
      </c>
      <c r="D2421" s="23" t="s">
        <v>316</v>
      </c>
      <c r="E2421" s="1" t="s">
        <v>93</v>
      </c>
    </row>
    <row r="2422">
      <c r="A2422" s="20">
        <v>2.0230608E7</v>
      </c>
      <c r="B2422" s="24" t="s">
        <v>321</v>
      </c>
      <c r="C2422" s="22">
        <v>12.0</v>
      </c>
      <c r="D2422" s="23" t="s">
        <v>316</v>
      </c>
      <c r="E2422" s="1" t="s">
        <v>93</v>
      </c>
    </row>
    <row r="2423">
      <c r="B2423" s="19"/>
    </row>
    <row r="2424">
      <c r="A2424" s="1">
        <v>2.0230608E7</v>
      </c>
      <c r="B2424" s="18" t="s">
        <v>322</v>
      </c>
      <c r="C2424" s="1">
        <v>1.0</v>
      </c>
      <c r="D2424" s="1" t="s">
        <v>318</v>
      </c>
      <c r="E2424" s="1" t="s">
        <v>93</v>
      </c>
    </row>
    <row r="2425">
      <c r="A2425" s="1">
        <v>2.0230608E7</v>
      </c>
      <c r="B2425" s="18" t="s">
        <v>322</v>
      </c>
      <c r="C2425" s="1">
        <v>2.0</v>
      </c>
      <c r="D2425" s="1" t="s">
        <v>318</v>
      </c>
      <c r="E2425" s="1" t="s">
        <v>93</v>
      </c>
    </row>
    <row r="2426">
      <c r="A2426" s="1">
        <v>2.0230608E7</v>
      </c>
      <c r="B2426" s="18" t="s">
        <v>322</v>
      </c>
      <c r="C2426" s="1">
        <v>3.0</v>
      </c>
      <c r="D2426" s="1" t="s">
        <v>318</v>
      </c>
      <c r="E2426" s="1" t="s">
        <v>93</v>
      </c>
    </row>
    <row r="2427">
      <c r="A2427" s="1">
        <v>2.0230608E7</v>
      </c>
      <c r="B2427" s="18" t="s">
        <v>322</v>
      </c>
      <c r="C2427" s="1">
        <v>4.0</v>
      </c>
      <c r="D2427" s="1" t="s">
        <v>318</v>
      </c>
      <c r="E2427" s="1" t="s">
        <v>93</v>
      </c>
    </row>
    <row r="2428">
      <c r="A2428" s="1">
        <v>2.0230608E7</v>
      </c>
      <c r="B2428" s="18" t="s">
        <v>322</v>
      </c>
      <c r="C2428" s="1">
        <v>5.0</v>
      </c>
      <c r="D2428" s="1" t="s">
        <v>318</v>
      </c>
      <c r="E2428" s="1" t="s">
        <v>93</v>
      </c>
    </row>
    <row r="2429">
      <c r="A2429" s="1">
        <v>2.0230608E7</v>
      </c>
      <c r="B2429" s="18" t="s">
        <v>322</v>
      </c>
      <c r="C2429" s="1">
        <v>6.0</v>
      </c>
      <c r="D2429" s="1" t="s">
        <v>318</v>
      </c>
      <c r="E2429" s="1" t="s">
        <v>93</v>
      </c>
    </row>
    <row r="2430">
      <c r="A2430" s="1">
        <v>2.0230608E7</v>
      </c>
      <c r="B2430" s="18" t="s">
        <v>322</v>
      </c>
      <c r="C2430" s="1">
        <v>7.0</v>
      </c>
      <c r="D2430" s="1" t="s">
        <v>318</v>
      </c>
      <c r="E2430" s="1" t="s">
        <v>93</v>
      </c>
    </row>
    <row r="2431">
      <c r="A2431" s="1">
        <v>2.0230608E7</v>
      </c>
      <c r="B2431" s="18" t="s">
        <v>322</v>
      </c>
      <c r="C2431" s="1">
        <v>8.0</v>
      </c>
      <c r="D2431" s="1" t="s">
        <v>318</v>
      </c>
      <c r="E2431" s="1" t="s">
        <v>93</v>
      </c>
    </row>
    <row r="2432">
      <c r="A2432" s="1">
        <v>2.0230608E7</v>
      </c>
      <c r="B2432" s="18" t="s">
        <v>322</v>
      </c>
      <c r="C2432" s="1">
        <v>9.0</v>
      </c>
      <c r="D2432" s="1" t="s">
        <v>318</v>
      </c>
      <c r="E2432" s="1" t="s">
        <v>93</v>
      </c>
    </row>
    <row r="2433">
      <c r="A2433" s="1">
        <v>2.0230608E7</v>
      </c>
      <c r="B2433" s="18" t="s">
        <v>322</v>
      </c>
      <c r="C2433" s="1">
        <v>10.0</v>
      </c>
      <c r="D2433" s="1" t="s">
        <v>318</v>
      </c>
      <c r="E2433" s="1" t="s">
        <v>93</v>
      </c>
    </row>
    <row r="2434">
      <c r="A2434" s="1">
        <v>2.0230608E7</v>
      </c>
      <c r="B2434" s="18" t="s">
        <v>322</v>
      </c>
      <c r="C2434" s="1">
        <v>11.0</v>
      </c>
      <c r="D2434" s="1" t="s">
        <v>318</v>
      </c>
      <c r="E2434" s="1" t="s">
        <v>93</v>
      </c>
    </row>
    <row r="2435">
      <c r="A2435" s="1">
        <v>2.0230608E7</v>
      </c>
      <c r="B2435" s="18" t="s">
        <v>322</v>
      </c>
      <c r="C2435" s="1">
        <v>12.0</v>
      </c>
      <c r="D2435" s="1" t="s">
        <v>318</v>
      </c>
      <c r="E2435" s="1" t="s">
        <v>93</v>
      </c>
    </row>
    <row r="2436">
      <c r="B2436" s="19"/>
    </row>
    <row r="2437">
      <c r="A2437" s="20">
        <v>2.0230609E7</v>
      </c>
      <c r="B2437" s="24" t="s">
        <v>321</v>
      </c>
      <c r="C2437" s="22">
        <v>1.0</v>
      </c>
      <c r="D2437" s="23" t="s">
        <v>316</v>
      </c>
      <c r="E2437" s="1" t="s">
        <v>93</v>
      </c>
    </row>
    <row r="2438">
      <c r="A2438" s="20">
        <v>2.0230609E7</v>
      </c>
      <c r="B2438" s="24" t="s">
        <v>321</v>
      </c>
      <c r="C2438" s="22">
        <v>2.0</v>
      </c>
      <c r="D2438" s="23" t="s">
        <v>316</v>
      </c>
      <c r="E2438" s="1" t="s">
        <v>93</v>
      </c>
    </row>
    <row r="2439">
      <c r="A2439" s="20">
        <v>2.0230609E7</v>
      </c>
      <c r="B2439" s="24" t="s">
        <v>321</v>
      </c>
      <c r="C2439" s="22">
        <v>3.0</v>
      </c>
      <c r="D2439" s="23" t="s">
        <v>316</v>
      </c>
      <c r="E2439" s="1" t="s">
        <v>93</v>
      </c>
    </row>
    <row r="2440">
      <c r="A2440" s="20">
        <v>2.0230609E7</v>
      </c>
      <c r="B2440" s="24" t="s">
        <v>321</v>
      </c>
      <c r="C2440" s="22">
        <v>4.0</v>
      </c>
      <c r="D2440" s="23" t="s">
        <v>316</v>
      </c>
      <c r="E2440" s="1" t="s">
        <v>93</v>
      </c>
    </row>
    <row r="2441">
      <c r="A2441" s="20">
        <v>2.0230609E7</v>
      </c>
      <c r="B2441" s="24" t="s">
        <v>321</v>
      </c>
      <c r="C2441" s="22">
        <v>5.0</v>
      </c>
      <c r="D2441" s="23" t="s">
        <v>316</v>
      </c>
      <c r="E2441" s="1" t="s">
        <v>93</v>
      </c>
    </row>
    <row r="2442">
      <c r="A2442" s="20">
        <v>2.0230609E7</v>
      </c>
      <c r="B2442" s="24" t="s">
        <v>321</v>
      </c>
      <c r="C2442" s="22">
        <v>6.0</v>
      </c>
      <c r="D2442" s="23" t="s">
        <v>316</v>
      </c>
      <c r="E2442" s="1" t="s">
        <v>93</v>
      </c>
    </row>
    <row r="2443">
      <c r="A2443" s="20">
        <v>2.0230609E7</v>
      </c>
      <c r="B2443" s="24" t="s">
        <v>321</v>
      </c>
      <c r="C2443" s="22">
        <v>7.0</v>
      </c>
      <c r="D2443" s="23" t="s">
        <v>316</v>
      </c>
      <c r="E2443" s="1" t="s">
        <v>93</v>
      </c>
    </row>
    <row r="2444">
      <c r="A2444" s="20">
        <v>2.0230609E7</v>
      </c>
      <c r="B2444" s="24" t="s">
        <v>321</v>
      </c>
      <c r="C2444" s="22">
        <v>8.0</v>
      </c>
      <c r="D2444" s="23" t="s">
        <v>316</v>
      </c>
      <c r="E2444" s="1" t="s">
        <v>93</v>
      </c>
    </row>
    <row r="2445">
      <c r="A2445" s="20">
        <v>2.0230609E7</v>
      </c>
      <c r="B2445" s="24" t="s">
        <v>321</v>
      </c>
      <c r="C2445" s="22">
        <v>9.0</v>
      </c>
      <c r="D2445" s="23" t="s">
        <v>316</v>
      </c>
      <c r="E2445" s="1" t="s">
        <v>93</v>
      </c>
    </row>
    <row r="2446">
      <c r="A2446" s="20">
        <v>2.0230609E7</v>
      </c>
      <c r="B2446" s="24" t="s">
        <v>321</v>
      </c>
      <c r="C2446" s="22">
        <v>10.0</v>
      </c>
      <c r="D2446" s="23" t="s">
        <v>316</v>
      </c>
      <c r="E2446" s="1" t="s">
        <v>93</v>
      </c>
    </row>
    <row r="2447">
      <c r="A2447" s="20">
        <v>2.0230609E7</v>
      </c>
      <c r="B2447" s="24" t="s">
        <v>321</v>
      </c>
      <c r="C2447" s="22">
        <v>11.0</v>
      </c>
      <c r="D2447" s="23" t="s">
        <v>316</v>
      </c>
      <c r="E2447" s="1" t="s">
        <v>93</v>
      </c>
    </row>
    <row r="2448">
      <c r="A2448" s="20">
        <v>2.0230609E7</v>
      </c>
      <c r="B2448" s="24" t="s">
        <v>321</v>
      </c>
      <c r="C2448" s="22">
        <v>12.0</v>
      </c>
      <c r="D2448" s="23" t="s">
        <v>316</v>
      </c>
      <c r="E2448" s="1" t="s">
        <v>93</v>
      </c>
    </row>
    <row r="2449">
      <c r="B2449" s="19"/>
    </row>
    <row r="2450">
      <c r="A2450" s="1">
        <v>2.0230609E7</v>
      </c>
      <c r="B2450" s="18" t="s">
        <v>322</v>
      </c>
      <c r="C2450" s="1">
        <v>1.0</v>
      </c>
      <c r="D2450" s="1" t="s">
        <v>318</v>
      </c>
      <c r="E2450" s="1" t="s">
        <v>93</v>
      </c>
    </row>
    <row r="2451">
      <c r="A2451" s="1">
        <v>2.0230609E7</v>
      </c>
      <c r="B2451" s="18" t="s">
        <v>322</v>
      </c>
      <c r="C2451" s="1">
        <v>2.0</v>
      </c>
      <c r="D2451" s="1" t="s">
        <v>318</v>
      </c>
      <c r="E2451" s="1" t="s">
        <v>93</v>
      </c>
    </row>
    <row r="2452">
      <c r="A2452" s="1">
        <v>2.0230609E7</v>
      </c>
      <c r="B2452" s="18" t="s">
        <v>322</v>
      </c>
      <c r="C2452" s="1">
        <v>3.0</v>
      </c>
      <c r="D2452" s="1" t="s">
        <v>318</v>
      </c>
      <c r="E2452" s="1" t="s">
        <v>93</v>
      </c>
    </row>
    <row r="2453">
      <c r="A2453" s="1">
        <v>2.0230609E7</v>
      </c>
      <c r="B2453" s="18" t="s">
        <v>322</v>
      </c>
      <c r="C2453" s="1">
        <v>4.0</v>
      </c>
      <c r="D2453" s="1" t="s">
        <v>318</v>
      </c>
      <c r="E2453" s="1" t="s">
        <v>93</v>
      </c>
    </row>
    <row r="2454">
      <c r="A2454" s="1">
        <v>2.0230609E7</v>
      </c>
      <c r="B2454" s="18" t="s">
        <v>322</v>
      </c>
      <c r="C2454" s="1">
        <v>5.0</v>
      </c>
      <c r="D2454" s="1" t="s">
        <v>318</v>
      </c>
      <c r="E2454" s="1" t="s">
        <v>93</v>
      </c>
    </row>
    <row r="2455">
      <c r="A2455" s="1">
        <v>2.0230609E7</v>
      </c>
      <c r="B2455" s="18" t="s">
        <v>322</v>
      </c>
      <c r="C2455" s="1">
        <v>6.0</v>
      </c>
      <c r="D2455" s="1" t="s">
        <v>318</v>
      </c>
      <c r="E2455" s="1" t="s">
        <v>93</v>
      </c>
    </row>
    <row r="2456">
      <c r="A2456" s="1">
        <v>2.0230609E7</v>
      </c>
      <c r="B2456" s="18" t="s">
        <v>322</v>
      </c>
      <c r="C2456" s="1">
        <v>7.0</v>
      </c>
      <c r="D2456" s="1" t="s">
        <v>318</v>
      </c>
      <c r="E2456" s="1" t="s">
        <v>93</v>
      </c>
    </row>
    <row r="2457">
      <c r="A2457" s="1">
        <v>2.0230609E7</v>
      </c>
      <c r="B2457" s="18" t="s">
        <v>322</v>
      </c>
      <c r="C2457" s="1">
        <v>8.0</v>
      </c>
      <c r="D2457" s="1" t="s">
        <v>318</v>
      </c>
      <c r="E2457" s="1" t="s">
        <v>93</v>
      </c>
    </row>
    <row r="2458">
      <c r="A2458" s="1">
        <v>2.0230609E7</v>
      </c>
      <c r="B2458" s="18" t="s">
        <v>322</v>
      </c>
      <c r="C2458" s="1">
        <v>9.0</v>
      </c>
      <c r="D2458" s="1" t="s">
        <v>318</v>
      </c>
      <c r="E2458" s="1" t="s">
        <v>93</v>
      </c>
    </row>
    <row r="2459">
      <c r="A2459" s="1">
        <v>2.0230609E7</v>
      </c>
      <c r="B2459" s="18" t="s">
        <v>322</v>
      </c>
      <c r="C2459" s="1">
        <v>10.0</v>
      </c>
      <c r="D2459" s="1" t="s">
        <v>318</v>
      </c>
      <c r="E2459" s="1" t="s">
        <v>93</v>
      </c>
    </row>
    <row r="2460">
      <c r="A2460" s="1">
        <v>2.0230609E7</v>
      </c>
      <c r="B2460" s="18" t="s">
        <v>322</v>
      </c>
      <c r="C2460" s="1">
        <v>11.0</v>
      </c>
      <c r="D2460" s="1" t="s">
        <v>318</v>
      </c>
      <c r="E2460" s="1" t="s">
        <v>93</v>
      </c>
    </row>
    <row r="2461">
      <c r="A2461" s="1">
        <v>2.0230609E7</v>
      </c>
      <c r="B2461" s="18" t="s">
        <v>322</v>
      </c>
      <c r="C2461" s="1">
        <v>12.0</v>
      </c>
      <c r="D2461" s="1" t="s">
        <v>318</v>
      </c>
      <c r="E2461" s="1" t="s">
        <v>93</v>
      </c>
    </row>
    <row r="2462">
      <c r="B2462" s="19"/>
    </row>
    <row r="2463">
      <c r="A2463" s="20">
        <v>2.023061E7</v>
      </c>
      <c r="B2463" s="21" t="s">
        <v>321</v>
      </c>
      <c r="C2463" s="22">
        <v>1.0</v>
      </c>
      <c r="D2463" s="23" t="s">
        <v>316</v>
      </c>
      <c r="E2463" s="1" t="s">
        <v>93</v>
      </c>
    </row>
    <row r="2464">
      <c r="A2464" s="20">
        <v>2.023061E7</v>
      </c>
      <c r="B2464" s="21" t="s">
        <v>321</v>
      </c>
      <c r="C2464" s="22">
        <v>2.0</v>
      </c>
      <c r="D2464" s="23" t="s">
        <v>316</v>
      </c>
      <c r="E2464" s="1" t="s">
        <v>93</v>
      </c>
    </row>
    <row r="2465">
      <c r="A2465" s="20">
        <v>2.023061E7</v>
      </c>
      <c r="B2465" s="21" t="s">
        <v>321</v>
      </c>
      <c r="C2465" s="22">
        <v>3.0</v>
      </c>
      <c r="D2465" s="23" t="s">
        <v>316</v>
      </c>
      <c r="E2465" s="1" t="s">
        <v>93</v>
      </c>
    </row>
    <row r="2466">
      <c r="A2466" s="20">
        <v>2.023061E7</v>
      </c>
      <c r="B2466" s="21" t="s">
        <v>321</v>
      </c>
      <c r="C2466" s="22">
        <v>4.0</v>
      </c>
      <c r="D2466" s="23" t="s">
        <v>316</v>
      </c>
      <c r="E2466" s="1" t="s">
        <v>93</v>
      </c>
    </row>
    <row r="2467">
      <c r="A2467" s="20">
        <v>2.023061E7</v>
      </c>
      <c r="B2467" s="21" t="s">
        <v>321</v>
      </c>
      <c r="C2467" s="22">
        <v>5.0</v>
      </c>
      <c r="D2467" s="23" t="s">
        <v>316</v>
      </c>
      <c r="E2467" s="1" t="s">
        <v>93</v>
      </c>
    </row>
    <row r="2468">
      <c r="A2468" s="20">
        <v>2.023061E7</v>
      </c>
      <c r="B2468" s="21" t="s">
        <v>321</v>
      </c>
      <c r="C2468" s="22">
        <v>6.0</v>
      </c>
      <c r="D2468" s="23" t="s">
        <v>316</v>
      </c>
      <c r="E2468" s="1" t="s">
        <v>93</v>
      </c>
    </row>
    <row r="2469">
      <c r="A2469" s="20">
        <v>2.023061E7</v>
      </c>
      <c r="B2469" s="21" t="s">
        <v>321</v>
      </c>
      <c r="C2469" s="22">
        <v>7.0</v>
      </c>
      <c r="D2469" s="23" t="s">
        <v>316</v>
      </c>
      <c r="E2469" s="1" t="s">
        <v>93</v>
      </c>
    </row>
    <row r="2470">
      <c r="A2470" s="20">
        <v>2.023061E7</v>
      </c>
      <c r="B2470" s="21" t="s">
        <v>321</v>
      </c>
      <c r="C2470" s="22">
        <v>8.0</v>
      </c>
      <c r="D2470" s="23" t="s">
        <v>316</v>
      </c>
      <c r="E2470" s="1" t="s">
        <v>93</v>
      </c>
    </row>
    <row r="2471">
      <c r="A2471" s="20">
        <v>2.023061E7</v>
      </c>
      <c r="B2471" s="21" t="s">
        <v>321</v>
      </c>
      <c r="C2471" s="22">
        <v>9.0</v>
      </c>
      <c r="D2471" s="23" t="s">
        <v>316</v>
      </c>
      <c r="E2471" s="1" t="s">
        <v>93</v>
      </c>
    </row>
    <row r="2472">
      <c r="A2472" s="20">
        <v>2.023061E7</v>
      </c>
      <c r="B2472" s="21" t="s">
        <v>321</v>
      </c>
      <c r="C2472" s="22">
        <v>10.0</v>
      </c>
      <c r="D2472" s="23" t="s">
        <v>316</v>
      </c>
      <c r="E2472" s="1" t="s">
        <v>93</v>
      </c>
    </row>
    <row r="2473">
      <c r="A2473" s="20">
        <v>2.023061E7</v>
      </c>
      <c r="B2473" s="21" t="s">
        <v>321</v>
      </c>
      <c r="C2473" s="22">
        <v>11.0</v>
      </c>
      <c r="D2473" s="23" t="s">
        <v>316</v>
      </c>
      <c r="E2473" s="1" t="s">
        <v>93</v>
      </c>
    </row>
    <row r="2474">
      <c r="A2474" s="20">
        <v>2.023061E7</v>
      </c>
      <c r="B2474" s="21" t="s">
        <v>321</v>
      </c>
      <c r="C2474" s="22">
        <v>12.0</v>
      </c>
      <c r="D2474" s="23" t="s">
        <v>316</v>
      </c>
      <c r="E2474" s="1" t="s">
        <v>93</v>
      </c>
    </row>
    <row r="2475">
      <c r="B2475" s="19"/>
    </row>
    <row r="2476">
      <c r="A2476" s="1">
        <v>2.023061E7</v>
      </c>
      <c r="B2476" s="18" t="s">
        <v>322</v>
      </c>
      <c r="C2476" s="1">
        <v>1.0</v>
      </c>
      <c r="D2476" s="1" t="s">
        <v>318</v>
      </c>
      <c r="E2476" s="1" t="s">
        <v>93</v>
      </c>
    </row>
    <row r="2477">
      <c r="A2477" s="1">
        <v>2.023061E7</v>
      </c>
      <c r="B2477" s="18" t="s">
        <v>322</v>
      </c>
      <c r="C2477" s="1">
        <v>2.0</v>
      </c>
      <c r="D2477" s="1" t="s">
        <v>318</v>
      </c>
      <c r="E2477" s="1" t="s">
        <v>93</v>
      </c>
    </row>
    <row r="2478">
      <c r="A2478" s="1">
        <v>2.023061E7</v>
      </c>
      <c r="B2478" s="18" t="s">
        <v>322</v>
      </c>
      <c r="C2478" s="1">
        <v>3.0</v>
      </c>
      <c r="D2478" s="1" t="s">
        <v>318</v>
      </c>
      <c r="E2478" s="1" t="s">
        <v>93</v>
      </c>
    </row>
    <row r="2479">
      <c r="A2479" s="1">
        <v>2.023061E7</v>
      </c>
      <c r="B2479" s="18" t="s">
        <v>322</v>
      </c>
      <c r="C2479" s="1">
        <v>4.0</v>
      </c>
      <c r="D2479" s="1" t="s">
        <v>318</v>
      </c>
      <c r="E2479" s="1" t="s">
        <v>93</v>
      </c>
    </row>
    <row r="2480">
      <c r="A2480" s="1">
        <v>2.023061E7</v>
      </c>
      <c r="B2480" s="18" t="s">
        <v>322</v>
      </c>
      <c r="C2480" s="1">
        <v>5.0</v>
      </c>
      <c r="D2480" s="1" t="s">
        <v>318</v>
      </c>
      <c r="E2480" s="1" t="s">
        <v>93</v>
      </c>
    </row>
    <row r="2481">
      <c r="A2481" s="1">
        <v>2.023061E7</v>
      </c>
      <c r="B2481" s="18" t="s">
        <v>322</v>
      </c>
      <c r="C2481" s="1">
        <v>6.0</v>
      </c>
      <c r="D2481" s="1" t="s">
        <v>318</v>
      </c>
      <c r="E2481" s="1" t="s">
        <v>93</v>
      </c>
    </row>
    <row r="2482">
      <c r="A2482" s="1">
        <v>2.023061E7</v>
      </c>
      <c r="B2482" s="18" t="s">
        <v>322</v>
      </c>
      <c r="C2482" s="1">
        <v>7.0</v>
      </c>
      <c r="D2482" s="1" t="s">
        <v>318</v>
      </c>
      <c r="E2482" s="1" t="s">
        <v>93</v>
      </c>
    </row>
    <row r="2483">
      <c r="A2483" s="1">
        <v>2.023061E7</v>
      </c>
      <c r="B2483" s="18" t="s">
        <v>322</v>
      </c>
      <c r="C2483" s="1">
        <v>8.0</v>
      </c>
      <c r="D2483" s="1" t="s">
        <v>318</v>
      </c>
      <c r="E2483" s="1" t="s">
        <v>93</v>
      </c>
    </row>
    <row r="2484">
      <c r="A2484" s="1">
        <v>2.023061E7</v>
      </c>
      <c r="B2484" s="18" t="s">
        <v>322</v>
      </c>
      <c r="C2484" s="1">
        <v>9.0</v>
      </c>
      <c r="D2484" s="1" t="s">
        <v>318</v>
      </c>
      <c r="E2484" s="1" t="s">
        <v>93</v>
      </c>
    </row>
    <row r="2485">
      <c r="A2485" s="1">
        <v>2.023061E7</v>
      </c>
      <c r="B2485" s="18" t="s">
        <v>322</v>
      </c>
      <c r="C2485" s="1">
        <v>10.0</v>
      </c>
      <c r="D2485" s="1" t="s">
        <v>318</v>
      </c>
      <c r="E2485" s="1" t="s">
        <v>93</v>
      </c>
    </row>
    <row r="2486">
      <c r="A2486" s="1">
        <v>2.023061E7</v>
      </c>
      <c r="B2486" s="18" t="s">
        <v>322</v>
      </c>
      <c r="C2486" s="1">
        <v>11.0</v>
      </c>
      <c r="D2486" s="1" t="s">
        <v>318</v>
      </c>
      <c r="E2486" s="1" t="s">
        <v>93</v>
      </c>
    </row>
    <row r="2487">
      <c r="A2487" s="1">
        <v>2.023061E7</v>
      </c>
      <c r="B2487" s="18" t="s">
        <v>322</v>
      </c>
      <c r="C2487" s="1">
        <v>12.0</v>
      </c>
      <c r="D2487" s="1" t="s">
        <v>318</v>
      </c>
      <c r="E2487" s="1" t="s">
        <v>93</v>
      </c>
    </row>
    <row r="2488">
      <c r="B2488" s="19"/>
    </row>
    <row r="2489">
      <c r="A2489" s="20">
        <v>2.0230611E7</v>
      </c>
      <c r="B2489" s="21" t="s">
        <v>321</v>
      </c>
      <c r="C2489" s="22">
        <v>1.0</v>
      </c>
      <c r="D2489" s="23" t="s">
        <v>316</v>
      </c>
      <c r="E2489" s="1" t="s">
        <v>93</v>
      </c>
    </row>
    <row r="2490">
      <c r="A2490" s="20">
        <v>2.0230611E7</v>
      </c>
      <c r="B2490" s="21" t="s">
        <v>321</v>
      </c>
      <c r="C2490" s="22">
        <v>2.0</v>
      </c>
      <c r="D2490" s="23" t="s">
        <v>316</v>
      </c>
      <c r="E2490" s="1" t="s">
        <v>93</v>
      </c>
    </row>
    <row r="2491">
      <c r="A2491" s="20">
        <v>2.0230611E7</v>
      </c>
      <c r="B2491" s="21" t="s">
        <v>321</v>
      </c>
      <c r="C2491" s="22">
        <v>3.0</v>
      </c>
      <c r="D2491" s="23" t="s">
        <v>316</v>
      </c>
      <c r="E2491" s="1" t="s">
        <v>93</v>
      </c>
    </row>
    <row r="2492">
      <c r="A2492" s="20">
        <v>2.0230611E7</v>
      </c>
      <c r="B2492" s="21" t="s">
        <v>321</v>
      </c>
      <c r="C2492" s="22">
        <v>4.0</v>
      </c>
      <c r="D2492" s="23" t="s">
        <v>316</v>
      </c>
      <c r="E2492" s="1" t="s">
        <v>93</v>
      </c>
    </row>
    <row r="2493">
      <c r="A2493" s="20">
        <v>2.0230611E7</v>
      </c>
      <c r="B2493" s="21" t="s">
        <v>321</v>
      </c>
      <c r="C2493" s="22">
        <v>5.0</v>
      </c>
      <c r="D2493" s="23" t="s">
        <v>316</v>
      </c>
      <c r="E2493" s="1" t="s">
        <v>93</v>
      </c>
    </row>
    <row r="2494">
      <c r="A2494" s="20">
        <v>2.0230611E7</v>
      </c>
      <c r="B2494" s="21" t="s">
        <v>321</v>
      </c>
      <c r="C2494" s="22">
        <v>6.0</v>
      </c>
      <c r="D2494" s="23" t="s">
        <v>316</v>
      </c>
      <c r="E2494" s="1" t="s">
        <v>93</v>
      </c>
    </row>
    <row r="2495">
      <c r="A2495" s="20">
        <v>2.0230611E7</v>
      </c>
      <c r="B2495" s="21" t="s">
        <v>321</v>
      </c>
      <c r="C2495" s="22">
        <v>7.0</v>
      </c>
      <c r="D2495" s="23" t="s">
        <v>316</v>
      </c>
      <c r="E2495" s="1" t="s">
        <v>93</v>
      </c>
    </row>
    <row r="2496">
      <c r="A2496" s="20">
        <v>2.0230611E7</v>
      </c>
      <c r="B2496" s="21" t="s">
        <v>321</v>
      </c>
      <c r="C2496" s="22">
        <v>8.0</v>
      </c>
      <c r="D2496" s="23" t="s">
        <v>316</v>
      </c>
      <c r="E2496" s="1" t="s">
        <v>93</v>
      </c>
    </row>
    <row r="2497">
      <c r="A2497" s="20">
        <v>2.0230611E7</v>
      </c>
      <c r="B2497" s="21" t="s">
        <v>321</v>
      </c>
      <c r="C2497" s="22">
        <v>9.0</v>
      </c>
      <c r="D2497" s="23" t="s">
        <v>316</v>
      </c>
      <c r="E2497" s="1" t="s">
        <v>93</v>
      </c>
    </row>
    <row r="2498">
      <c r="A2498" s="20">
        <v>2.0230611E7</v>
      </c>
      <c r="B2498" s="21" t="s">
        <v>321</v>
      </c>
      <c r="C2498" s="22">
        <v>10.0</v>
      </c>
      <c r="D2498" s="23" t="s">
        <v>316</v>
      </c>
      <c r="E2498" s="1" t="s">
        <v>93</v>
      </c>
    </row>
    <row r="2499">
      <c r="A2499" s="20">
        <v>2.0230611E7</v>
      </c>
      <c r="B2499" s="21" t="s">
        <v>321</v>
      </c>
      <c r="C2499" s="22">
        <v>11.0</v>
      </c>
      <c r="D2499" s="23" t="s">
        <v>316</v>
      </c>
      <c r="E2499" s="1" t="s">
        <v>93</v>
      </c>
    </row>
    <row r="2500">
      <c r="A2500" s="20">
        <v>2.0230611E7</v>
      </c>
      <c r="B2500" s="21" t="s">
        <v>321</v>
      </c>
      <c r="C2500" s="22">
        <v>12.0</v>
      </c>
      <c r="D2500" s="23" t="s">
        <v>316</v>
      </c>
      <c r="E2500" s="1" t="s">
        <v>93</v>
      </c>
    </row>
    <row r="2501">
      <c r="B2501" s="19"/>
    </row>
    <row r="2502">
      <c r="A2502" s="1">
        <v>2.0230611E7</v>
      </c>
      <c r="B2502" s="18" t="s">
        <v>322</v>
      </c>
      <c r="C2502" s="1">
        <v>1.0</v>
      </c>
      <c r="D2502" s="1" t="s">
        <v>318</v>
      </c>
      <c r="E2502" s="1" t="s">
        <v>93</v>
      </c>
    </row>
    <row r="2503">
      <c r="A2503" s="1">
        <v>2.0230611E7</v>
      </c>
      <c r="B2503" s="18" t="s">
        <v>322</v>
      </c>
      <c r="C2503" s="1">
        <v>2.0</v>
      </c>
      <c r="D2503" s="1" t="s">
        <v>318</v>
      </c>
      <c r="E2503" s="1" t="s">
        <v>93</v>
      </c>
    </row>
    <row r="2504">
      <c r="A2504" s="1">
        <v>2.0230611E7</v>
      </c>
      <c r="B2504" s="18" t="s">
        <v>322</v>
      </c>
      <c r="C2504" s="1">
        <v>3.0</v>
      </c>
      <c r="D2504" s="1" t="s">
        <v>318</v>
      </c>
      <c r="E2504" s="1" t="s">
        <v>93</v>
      </c>
    </row>
    <row r="2505">
      <c r="A2505" s="1">
        <v>2.0230611E7</v>
      </c>
      <c r="B2505" s="18" t="s">
        <v>322</v>
      </c>
      <c r="C2505" s="1">
        <v>4.0</v>
      </c>
      <c r="D2505" s="1" t="s">
        <v>318</v>
      </c>
      <c r="E2505" s="1" t="s">
        <v>93</v>
      </c>
    </row>
    <row r="2506">
      <c r="A2506" s="1">
        <v>2.0230611E7</v>
      </c>
      <c r="B2506" s="18" t="s">
        <v>322</v>
      </c>
      <c r="C2506" s="1">
        <v>5.0</v>
      </c>
      <c r="D2506" s="1" t="s">
        <v>318</v>
      </c>
      <c r="E2506" s="1" t="s">
        <v>93</v>
      </c>
    </row>
    <row r="2507">
      <c r="A2507" s="1">
        <v>2.0230611E7</v>
      </c>
      <c r="B2507" s="18" t="s">
        <v>322</v>
      </c>
      <c r="C2507" s="1">
        <v>6.0</v>
      </c>
      <c r="D2507" s="1" t="s">
        <v>318</v>
      </c>
      <c r="E2507" s="1" t="s">
        <v>93</v>
      </c>
    </row>
    <row r="2508">
      <c r="A2508" s="1">
        <v>2.0230611E7</v>
      </c>
      <c r="B2508" s="18" t="s">
        <v>322</v>
      </c>
      <c r="C2508" s="1">
        <v>7.0</v>
      </c>
      <c r="D2508" s="1" t="s">
        <v>318</v>
      </c>
      <c r="E2508" s="1" t="s">
        <v>93</v>
      </c>
    </row>
    <row r="2509">
      <c r="A2509" s="1">
        <v>2.0230611E7</v>
      </c>
      <c r="B2509" s="18" t="s">
        <v>322</v>
      </c>
      <c r="C2509" s="1">
        <v>8.0</v>
      </c>
      <c r="D2509" s="1" t="s">
        <v>318</v>
      </c>
      <c r="E2509" s="1" t="s">
        <v>93</v>
      </c>
    </row>
    <row r="2510">
      <c r="A2510" s="1">
        <v>2.0230611E7</v>
      </c>
      <c r="B2510" s="18" t="s">
        <v>322</v>
      </c>
      <c r="C2510" s="1">
        <v>9.0</v>
      </c>
      <c r="D2510" s="1" t="s">
        <v>318</v>
      </c>
      <c r="E2510" s="1" t="s">
        <v>93</v>
      </c>
    </row>
    <row r="2511">
      <c r="A2511" s="1">
        <v>2.0230611E7</v>
      </c>
      <c r="B2511" s="18" t="s">
        <v>322</v>
      </c>
      <c r="C2511" s="1">
        <v>10.0</v>
      </c>
      <c r="D2511" s="1" t="s">
        <v>318</v>
      </c>
      <c r="E2511" s="1" t="s">
        <v>93</v>
      </c>
    </row>
    <row r="2512">
      <c r="A2512" s="1">
        <v>2.0230611E7</v>
      </c>
      <c r="B2512" s="18" t="s">
        <v>322</v>
      </c>
      <c r="C2512" s="1">
        <v>11.0</v>
      </c>
      <c r="D2512" s="1" t="s">
        <v>318</v>
      </c>
      <c r="E2512" s="1" t="s">
        <v>93</v>
      </c>
    </row>
    <row r="2513">
      <c r="A2513" s="1">
        <v>2.0230611E7</v>
      </c>
      <c r="B2513" s="18" t="s">
        <v>322</v>
      </c>
      <c r="C2513" s="1">
        <v>12.0</v>
      </c>
      <c r="D2513" s="1" t="s">
        <v>318</v>
      </c>
      <c r="E2513" s="1" t="s">
        <v>93</v>
      </c>
    </row>
    <row r="2514">
      <c r="B2514" s="19"/>
    </row>
    <row r="2515">
      <c r="A2515" s="1">
        <v>2.0230612E7</v>
      </c>
      <c r="B2515" s="18" t="s">
        <v>322</v>
      </c>
      <c r="C2515" s="1">
        <v>1.0</v>
      </c>
      <c r="D2515" s="1" t="s">
        <v>318</v>
      </c>
      <c r="E2515" s="1" t="s">
        <v>93</v>
      </c>
    </row>
    <row r="2516">
      <c r="A2516" s="1">
        <v>2.0230612E7</v>
      </c>
      <c r="B2516" s="18" t="s">
        <v>322</v>
      </c>
      <c r="C2516" s="1">
        <v>2.0</v>
      </c>
      <c r="D2516" s="1" t="s">
        <v>318</v>
      </c>
      <c r="E2516" s="1" t="s">
        <v>93</v>
      </c>
    </row>
    <row r="2517">
      <c r="A2517" s="1">
        <v>2.0230612E7</v>
      </c>
      <c r="B2517" s="18" t="s">
        <v>322</v>
      </c>
      <c r="C2517" s="1">
        <v>3.0</v>
      </c>
      <c r="D2517" s="1" t="s">
        <v>318</v>
      </c>
      <c r="E2517" s="1" t="s">
        <v>93</v>
      </c>
    </row>
    <row r="2518">
      <c r="A2518" s="1">
        <v>2.0230612E7</v>
      </c>
      <c r="B2518" s="18" t="s">
        <v>322</v>
      </c>
      <c r="C2518" s="1">
        <v>4.0</v>
      </c>
      <c r="D2518" s="1" t="s">
        <v>318</v>
      </c>
      <c r="E2518" s="1" t="s">
        <v>93</v>
      </c>
    </row>
    <row r="2519">
      <c r="A2519" s="1">
        <v>2.0230612E7</v>
      </c>
      <c r="B2519" s="18" t="s">
        <v>322</v>
      </c>
      <c r="C2519" s="1">
        <v>5.0</v>
      </c>
      <c r="D2519" s="1" t="s">
        <v>318</v>
      </c>
      <c r="E2519" s="1" t="s">
        <v>93</v>
      </c>
    </row>
    <row r="2520">
      <c r="A2520" s="1">
        <v>2.0230612E7</v>
      </c>
      <c r="B2520" s="18" t="s">
        <v>322</v>
      </c>
      <c r="C2520" s="1">
        <v>6.0</v>
      </c>
      <c r="D2520" s="1" t="s">
        <v>318</v>
      </c>
      <c r="E2520" s="1" t="s">
        <v>93</v>
      </c>
    </row>
    <row r="2521">
      <c r="A2521" s="1">
        <v>2.0230612E7</v>
      </c>
      <c r="B2521" s="18" t="s">
        <v>322</v>
      </c>
      <c r="C2521" s="1">
        <v>7.0</v>
      </c>
      <c r="D2521" s="1" t="s">
        <v>318</v>
      </c>
      <c r="E2521" s="1" t="s">
        <v>93</v>
      </c>
    </row>
    <row r="2522">
      <c r="A2522" s="1">
        <v>2.0230612E7</v>
      </c>
      <c r="B2522" s="18" t="s">
        <v>322</v>
      </c>
      <c r="C2522" s="1">
        <v>8.0</v>
      </c>
      <c r="D2522" s="1" t="s">
        <v>318</v>
      </c>
      <c r="E2522" s="1" t="s">
        <v>93</v>
      </c>
    </row>
    <row r="2523">
      <c r="A2523" s="1">
        <v>2.0230612E7</v>
      </c>
      <c r="B2523" s="18" t="s">
        <v>322</v>
      </c>
      <c r="C2523" s="1">
        <v>9.0</v>
      </c>
      <c r="D2523" s="1" t="s">
        <v>318</v>
      </c>
      <c r="E2523" s="1" t="s">
        <v>93</v>
      </c>
    </row>
    <row r="2524">
      <c r="A2524" s="1">
        <v>2.0230612E7</v>
      </c>
      <c r="B2524" s="18" t="s">
        <v>322</v>
      </c>
      <c r="C2524" s="1">
        <v>10.0</v>
      </c>
      <c r="D2524" s="1" t="s">
        <v>318</v>
      </c>
      <c r="E2524" s="1" t="s">
        <v>93</v>
      </c>
    </row>
    <row r="2525">
      <c r="A2525" s="1">
        <v>2.0230612E7</v>
      </c>
      <c r="B2525" s="18" t="s">
        <v>322</v>
      </c>
      <c r="C2525" s="1">
        <v>11.0</v>
      </c>
      <c r="D2525" s="1" t="s">
        <v>318</v>
      </c>
      <c r="E2525" s="1" t="s">
        <v>93</v>
      </c>
    </row>
    <row r="2526">
      <c r="A2526" s="1">
        <v>2.0230612E7</v>
      </c>
      <c r="B2526" s="18" t="s">
        <v>322</v>
      </c>
      <c r="C2526" s="1">
        <v>12.0</v>
      </c>
      <c r="D2526" s="1" t="s">
        <v>318</v>
      </c>
      <c r="E2526" s="1" t="s">
        <v>93</v>
      </c>
    </row>
    <row r="2527">
      <c r="B2527" s="19"/>
    </row>
    <row r="2528">
      <c r="A2528" s="20">
        <v>2.0230612E7</v>
      </c>
      <c r="B2528" s="21" t="s">
        <v>321</v>
      </c>
      <c r="C2528" s="22">
        <v>1.0</v>
      </c>
      <c r="D2528" s="23" t="s">
        <v>316</v>
      </c>
      <c r="E2528" s="1" t="s">
        <v>93</v>
      </c>
    </row>
    <row r="2529">
      <c r="A2529" s="20">
        <v>2.0230612E7</v>
      </c>
      <c r="B2529" s="21" t="s">
        <v>321</v>
      </c>
      <c r="C2529" s="22">
        <v>2.0</v>
      </c>
      <c r="D2529" s="23" t="s">
        <v>316</v>
      </c>
      <c r="E2529" s="1" t="s">
        <v>93</v>
      </c>
    </row>
    <row r="2530">
      <c r="A2530" s="20">
        <v>2.0230612E7</v>
      </c>
      <c r="B2530" s="21" t="s">
        <v>321</v>
      </c>
      <c r="C2530" s="22">
        <v>3.0</v>
      </c>
      <c r="D2530" s="23" t="s">
        <v>316</v>
      </c>
      <c r="E2530" s="1" t="s">
        <v>93</v>
      </c>
    </row>
    <row r="2531">
      <c r="A2531" s="20">
        <v>2.0230612E7</v>
      </c>
      <c r="B2531" s="21" t="s">
        <v>321</v>
      </c>
      <c r="C2531" s="22">
        <v>4.0</v>
      </c>
      <c r="D2531" s="23" t="s">
        <v>316</v>
      </c>
      <c r="E2531" s="1" t="s">
        <v>93</v>
      </c>
    </row>
    <row r="2532">
      <c r="A2532" s="20">
        <v>2.0230612E7</v>
      </c>
      <c r="B2532" s="21" t="s">
        <v>321</v>
      </c>
      <c r="C2532" s="22">
        <v>5.0</v>
      </c>
      <c r="D2532" s="23" t="s">
        <v>316</v>
      </c>
      <c r="E2532" s="1" t="s">
        <v>93</v>
      </c>
    </row>
    <row r="2533">
      <c r="A2533" s="20">
        <v>2.0230612E7</v>
      </c>
      <c r="B2533" s="21" t="s">
        <v>321</v>
      </c>
      <c r="C2533" s="22">
        <v>6.0</v>
      </c>
      <c r="D2533" s="23" t="s">
        <v>316</v>
      </c>
      <c r="E2533" s="1" t="s">
        <v>93</v>
      </c>
    </row>
    <row r="2534">
      <c r="A2534" s="20">
        <v>2.0230612E7</v>
      </c>
      <c r="B2534" s="21" t="s">
        <v>321</v>
      </c>
      <c r="C2534" s="22">
        <v>7.0</v>
      </c>
      <c r="D2534" s="23" t="s">
        <v>316</v>
      </c>
      <c r="E2534" s="1" t="s">
        <v>93</v>
      </c>
    </row>
    <row r="2535">
      <c r="A2535" s="20">
        <v>2.0230612E7</v>
      </c>
      <c r="B2535" s="21" t="s">
        <v>321</v>
      </c>
      <c r="C2535" s="22">
        <v>8.0</v>
      </c>
      <c r="D2535" s="23" t="s">
        <v>316</v>
      </c>
      <c r="E2535" s="1" t="s">
        <v>93</v>
      </c>
    </row>
    <row r="2536">
      <c r="A2536" s="20">
        <v>2.0230612E7</v>
      </c>
      <c r="B2536" s="21" t="s">
        <v>321</v>
      </c>
      <c r="C2536" s="22">
        <v>9.0</v>
      </c>
      <c r="D2536" s="23" t="s">
        <v>316</v>
      </c>
      <c r="E2536" s="1" t="s">
        <v>93</v>
      </c>
    </row>
    <row r="2537">
      <c r="A2537" s="20">
        <v>2.0230612E7</v>
      </c>
      <c r="B2537" s="21" t="s">
        <v>321</v>
      </c>
      <c r="C2537" s="22">
        <v>10.0</v>
      </c>
      <c r="D2537" s="23" t="s">
        <v>316</v>
      </c>
      <c r="E2537" s="1" t="s">
        <v>93</v>
      </c>
    </row>
    <row r="2538">
      <c r="A2538" s="20">
        <v>2.0230612E7</v>
      </c>
      <c r="B2538" s="21" t="s">
        <v>321</v>
      </c>
      <c r="C2538" s="22">
        <v>11.0</v>
      </c>
      <c r="D2538" s="23" t="s">
        <v>316</v>
      </c>
      <c r="E2538" s="1" t="s">
        <v>93</v>
      </c>
    </row>
    <row r="2539">
      <c r="A2539" s="20">
        <v>2.0230612E7</v>
      </c>
      <c r="B2539" s="21" t="s">
        <v>321</v>
      </c>
      <c r="C2539" s="22">
        <v>12.0</v>
      </c>
      <c r="D2539" s="23" t="s">
        <v>316</v>
      </c>
      <c r="E2539" s="1" t="s">
        <v>93</v>
      </c>
    </row>
    <row r="2540">
      <c r="B2540" s="19"/>
    </row>
    <row r="2541">
      <c r="A2541" s="1">
        <v>2.0230613E7</v>
      </c>
      <c r="B2541" s="18" t="s">
        <v>322</v>
      </c>
      <c r="C2541" s="1">
        <v>1.0</v>
      </c>
      <c r="D2541" s="1" t="s">
        <v>318</v>
      </c>
      <c r="E2541" s="1" t="s">
        <v>93</v>
      </c>
    </row>
    <row r="2542">
      <c r="A2542" s="1">
        <v>2.0230613E7</v>
      </c>
      <c r="B2542" s="18" t="s">
        <v>322</v>
      </c>
      <c r="C2542" s="1">
        <v>2.0</v>
      </c>
      <c r="D2542" s="1" t="s">
        <v>318</v>
      </c>
      <c r="E2542" s="1" t="s">
        <v>93</v>
      </c>
    </row>
    <row r="2543">
      <c r="A2543" s="1">
        <v>2.0230613E7</v>
      </c>
      <c r="B2543" s="18" t="s">
        <v>322</v>
      </c>
      <c r="C2543" s="1">
        <v>3.0</v>
      </c>
      <c r="D2543" s="1" t="s">
        <v>318</v>
      </c>
      <c r="E2543" s="1" t="s">
        <v>93</v>
      </c>
    </row>
    <row r="2544">
      <c r="A2544" s="1">
        <v>2.0230613E7</v>
      </c>
      <c r="B2544" s="18" t="s">
        <v>322</v>
      </c>
      <c r="C2544" s="1">
        <v>4.0</v>
      </c>
      <c r="D2544" s="1" t="s">
        <v>318</v>
      </c>
      <c r="E2544" s="1" t="s">
        <v>93</v>
      </c>
    </row>
    <row r="2545">
      <c r="A2545" s="1">
        <v>2.0230613E7</v>
      </c>
      <c r="B2545" s="18" t="s">
        <v>322</v>
      </c>
      <c r="C2545" s="1">
        <v>5.0</v>
      </c>
      <c r="D2545" s="1" t="s">
        <v>318</v>
      </c>
      <c r="E2545" s="1" t="s">
        <v>93</v>
      </c>
    </row>
    <row r="2546">
      <c r="A2546" s="1">
        <v>2.0230613E7</v>
      </c>
      <c r="B2546" s="18" t="s">
        <v>322</v>
      </c>
      <c r="C2546" s="1">
        <v>6.0</v>
      </c>
      <c r="D2546" s="1" t="s">
        <v>318</v>
      </c>
      <c r="E2546" s="1" t="s">
        <v>93</v>
      </c>
    </row>
    <row r="2547">
      <c r="A2547" s="1">
        <v>2.0230613E7</v>
      </c>
      <c r="B2547" s="18" t="s">
        <v>322</v>
      </c>
      <c r="C2547" s="1">
        <v>7.0</v>
      </c>
      <c r="D2547" s="1" t="s">
        <v>318</v>
      </c>
      <c r="E2547" s="1" t="s">
        <v>93</v>
      </c>
    </row>
    <row r="2548">
      <c r="A2548" s="1">
        <v>2.0230613E7</v>
      </c>
      <c r="B2548" s="18" t="s">
        <v>322</v>
      </c>
      <c r="C2548" s="1">
        <v>8.0</v>
      </c>
      <c r="D2548" s="1" t="s">
        <v>318</v>
      </c>
      <c r="E2548" s="1" t="s">
        <v>93</v>
      </c>
    </row>
    <row r="2549">
      <c r="A2549" s="1">
        <v>2.0230613E7</v>
      </c>
      <c r="B2549" s="18" t="s">
        <v>322</v>
      </c>
      <c r="C2549" s="1">
        <v>9.0</v>
      </c>
      <c r="D2549" s="1" t="s">
        <v>318</v>
      </c>
      <c r="E2549" s="1" t="s">
        <v>93</v>
      </c>
    </row>
    <row r="2550">
      <c r="A2550" s="1">
        <v>2.0230613E7</v>
      </c>
      <c r="B2550" s="18" t="s">
        <v>322</v>
      </c>
      <c r="C2550" s="1">
        <v>10.0</v>
      </c>
      <c r="D2550" s="1" t="s">
        <v>318</v>
      </c>
      <c r="E2550" s="1" t="s">
        <v>93</v>
      </c>
    </row>
    <row r="2551">
      <c r="A2551" s="1">
        <v>2.0230613E7</v>
      </c>
      <c r="B2551" s="18" t="s">
        <v>322</v>
      </c>
      <c r="C2551" s="1">
        <v>11.0</v>
      </c>
      <c r="D2551" s="1" t="s">
        <v>318</v>
      </c>
      <c r="E2551" s="1" t="s">
        <v>93</v>
      </c>
    </row>
    <row r="2552">
      <c r="A2552" s="1">
        <v>2.0230613E7</v>
      </c>
      <c r="B2552" s="18" t="s">
        <v>322</v>
      </c>
      <c r="C2552" s="1">
        <v>12.0</v>
      </c>
      <c r="D2552" s="1" t="s">
        <v>318</v>
      </c>
      <c r="E2552" s="1" t="s">
        <v>93</v>
      </c>
    </row>
    <row r="2553">
      <c r="B2553" s="19"/>
    </row>
    <row r="2554">
      <c r="A2554" s="20">
        <v>2.0230613E7</v>
      </c>
      <c r="B2554" s="21" t="s">
        <v>321</v>
      </c>
      <c r="C2554" s="22">
        <v>1.0</v>
      </c>
      <c r="D2554" s="23" t="s">
        <v>316</v>
      </c>
      <c r="E2554" s="1" t="s">
        <v>93</v>
      </c>
    </row>
    <row r="2555">
      <c r="A2555" s="20">
        <v>2.0230613E7</v>
      </c>
      <c r="B2555" s="21" t="s">
        <v>321</v>
      </c>
      <c r="C2555" s="22">
        <v>2.0</v>
      </c>
      <c r="D2555" s="23" t="s">
        <v>316</v>
      </c>
      <c r="E2555" s="1" t="s">
        <v>93</v>
      </c>
    </row>
    <row r="2556">
      <c r="A2556" s="20">
        <v>2.0230613E7</v>
      </c>
      <c r="B2556" s="21" t="s">
        <v>321</v>
      </c>
      <c r="C2556" s="22">
        <v>3.0</v>
      </c>
      <c r="D2556" s="23" t="s">
        <v>316</v>
      </c>
      <c r="E2556" s="1" t="s">
        <v>93</v>
      </c>
    </row>
    <row r="2557">
      <c r="A2557" s="20">
        <v>2.0230613E7</v>
      </c>
      <c r="B2557" s="21" t="s">
        <v>321</v>
      </c>
      <c r="C2557" s="22">
        <v>4.0</v>
      </c>
      <c r="D2557" s="23" t="s">
        <v>316</v>
      </c>
      <c r="E2557" s="1" t="s">
        <v>93</v>
      </c>
    </row>
    <row r="2558">
      <c r="A2558" s="20">
        <v>2.0230613E7</v>
      </c>
      <c r="B2558" s="21" t="s">
        <v>321</v>
      </c>
      <c r="C2558" s="22">
        <v>5.0</v>
      </c>
      <c r="D2558" s="23" t="s">
        <v>316</v>
      </c>
      <c r="E2558" s="1" t="s">
        <v>93</v>
      </c>
    </row>
    <row r="2559">
      <c r="A2559" s="20">
        <v>2.0230613E7</v>
      </c>
      <c r="B2559" s="21" t="s">
        <v>321</v>
      </c>
      <c r="C2559" s="22">
        <v>6.0</v>
      </c>
      <c r="D2559" s="23" t="s">
        <v>316</v>
      </c>
      <c r="E2559" s="1" t="s">
        <v>93</v>
      </c>
    </row>
    <row r="2560">
      <c r="A2560" s="20">
        <v>2.0230613E7</v>
      </c>
      <c r="B2560" s="21" t="s">
        <v>321</v>
      </c>
      <c r="C2560" s="22">
        <v>7.0</v>
      </c>
      <c r="D2560" s="23" t="s">
        <v>316</v>
      </c>
      <c r="E2560" s="1" t="s">
        <v>93</v>
      </c>
    </row>
    <row r="2561">
      <c r="A2561" s="20">
        <v>2.0230613E7</v>
      </c>
      <c r="B2561" s="21" t="s">
        <v>321</v>
      </c>
      <c r="C2561" s="22">
        <v>8.0</v>
      </c>
      <c r="D2561" s="23" t="s">
        <v>316</v>
      </c>
      <c r="E2561" s="1" t="s">
        <v>93</v>
      </c>
    </row>
    <row r="2562">
      <c r="A2562" s="20">
        <v>2.0230613E7</v>
      </c>
      <c r="B2562" s="21" t="s">
        <v>321</v>
      </c>
      <c r="C2562" s="22">
        <v>9.0</v>
      </c>
      <c r="D2562" s="23" t="s">
        <v>316</v>
      </c>
      <c r="E2562" s="1" t="s">
        <v>93</v>
      </c>
    </row>
    <row r="2563">
      <c r="A2563" s="20">
        <v>2.0230613E7</v>
      </c>
      <c r="B2563" s="21" t="s">
        <v>321</v>
      </c>
      <c r="C2563" s="22">
        <v>10.0</v>
      </c>
      <c r="D2563" s="23" t="s">
        <v>316</v>
      </c>
      <c r="E2563" s="1" t="s">
        <v>93</v>
      </c>
    </row>
    <row r="2564">
      <c r="A2564" s="20">
        <v>2.0230613E7</v>
      </c>
      <c r="B2564" s="21" t="s">
        <v>321</v>
      </c>
      <c r="C2564" s="22">
        <v>11.0</v>
      </c>
      <c r="D2564" s="23" t="s">
        <v>316</v>
      </c>
      <c r="E2564" s="1" t="s">
        <v>93</v>
      </c>
    </row>
    <row r="2565">
      <c r="A2565" s="20">
        <v>2.0230613E7</v>
      </c>
      <c r="B2565" s="21" t="s">
        <v>321</v>
      </c>
      <c r="C2565" s="22">
        <v>12.0</v>
      </c>
      <c r="D2565" s="23" t="s">
        <v>316</v>
      </c>
      <c r="E2565" s="1" t="s">
        <v>93</v>
      </c>
    </row>
    <row r="2566">
      <c r="B2566" s="19"/>
    </row>
    <row r="2567">
      <c r="A2567" s="1">
        <v>2.0230614E7</v>
      </c>
      <c r="B2567" s="18" t="s">
        <v>322</v>
      </c>
      <c r="C2567" s="1">
        <v>1.0</v>
      </c>
      <c r="D2567" s="1" t="s">
        <v>318</v>
      </c>
      <c r="E2567" s="1" t="s">
        <v>93</v>
      </c>
    </row>
    <row r="2568">
      <c r="A2568" s="1">
        <v>2.0230614E7</v>
      </c>
      <c r="B2568" s="18" t="s">
        <v>322</v>
      </c>
      <c r="C2568" s="1">
        <v>2.0</v>
      </c>
      <c r="D2568" s="1" t="s">
        <v>318</v>
      </c>
      <c r="E2568" s="1" t="s">
        <v>93</v>
      </c>
    </row>
    <row r="2569">
      <c r="A2569" s="1">
        <v>2.0230614E7</v>
      </c>
      <c r="B2569" s="18" t="s">
        <v>322</v>
      </c>
      <c r="C2569" s="1">
        <v>3.0</v>
      </c>
      <c r="D2569" s="1" t="s">
        <v>318</v>
      </c>
      <c r="E2569" s="1" t="s">
        <v>93</v>
      </c>
    </row>
    <row r="2570">
      <c r="A2570" s="1">
        <v>2.0230614E7</v>
      </c>
      <c r="B2570" s="18" t="s">
        <v>322</v>
      </c>
      <c r="C2570" s="1">
        <v>4.0</v>
      </c>
      <c r="D2570" s="1" t="s">
        <v>318</v>
      </c>
      <c r="E2570" s="1" t="s">
        <v>93</v>
      </c>
    </row>
    <row r="2571">
      <c r="A2571" s="1">
        <v>2.0230614E7</v>
      </c>
      <c r="B2571" s="18" t="s">
        <v>322</v>
      </c>
      <c r="C2571" s="1">
        <v>5.0</v>
      </c>
      <c r="D2571" s="1" t="s">
        <v>318</v>
      </c>
      <c r="E2571" s="1" t="s">
        <v>93</v>
      </c>
    </row>
    <row r="2572">
      <c r="A2572" s="1">
        <v>2.0230614E7</v>
      </c>
      <c r="B2572" s="18" t="s">
        <v>322</v>
      </c>
      <c r="C2572" s="1">
        <v>6.0</v>
      </c>
      <c r="D2572" s="1" t="s">
        <v>318</v>
      </c>
      <c r="E2572" s="1" t="s">
        <v>93</v>
      </c>
    </row>
    <row r="2573">
      <c r="A2573" s="1">
        <v>2.0230614E7</v>
      </c>
      <c r="B2573" s="18" t="s">
        <v>322</v>
      </c>
      <c r="C2573" s="1">
        <v>7.0</v>
      </c>
      <c r="D2573" s="1" t="s">
        <v>318</v>
      </c>
      <c r="E2573" s="1" t="s">
        <v>93</v>
      </c>
    </row>
    <row r="2574">
      <c r="A2574" s="1">
        <v>2.0230614E7</v>
      </c>
      <c r="B2574" s="18" t="s">
        <v>322</v>
      </c>
      <c r="C2574" s="1">
        <v>8.0</v>
      </c>
      <c r="D2574" s="1" t="s">
        <v>318</v>
      </c>
      <c r="E2574" s="1" t="s">
        <v>93</v>
      </c>
    </row>
    <row r="2575">
      <c r="A2575" s="1">
        <v>2.0230614E7</v>
      </c>
      <c r="B2575" s="18" t="s">
        <v>322</v>
      </c>
      <c r="C2575" s="1">
        <v>9.0</v>
      </c>
      <c r="D2575" s="1" t="s">
        <v>318</v>
      </c>
      <c r="E2575" s="1" t="s">
        <v>93</v>
      </c>
    </row>
    <row r="2576">
      <c r="A2576" s="1">
        <v>2.0230614E7</v>
      </c>
      <c r="B2576" s="18" t="s">
        <v>322</v>
      </c>
      <c r="C2576" s="1">
        <v>10.0</v>
      </c>
      <c r="D2576" s="1" t="s">
        <v>318</v>
      </c>
      <c r="E2576" s="1" t="s">
        <v>93</v>
      </c>
    </row>
    <row r="2577">
      <c r="A2577" s="1">
        <v>2.0230614E7</v>
      </c>
      <c r="B2577" s="18" t="s">
        <v>322</v>
      </c>
      <c r="C2577" s="1">
        <v>11.0</v>
      </c>
      <c r="D2577" s="1" t="s">
        <v>318</v>
      </c>
      <c r="E2577" s="1" t="s">
        <v>93</v>
      </c>
    </row>
    <row r="2578">
      <c r="A2578" s="1">
        <v>2.0230614E7</v>
      </c>
      <c r="B2578" s="18" t="s">
        <v>322</v>
      </c>
      <c r="C2578" s="1">
        <v>12.0</v>
      </c>
      <c r="D2578" s="1" t="s">
        <v>318</v>
      </c>
      <c r="E2578" s="1" t="s">
        <v>93</v>
      </c>
    </row>
    <row r="2579">
      <c r="B2579" s="19"/>
    </row>
    <row r="2580">
      <c r="A2580" s="20">
        <v>2.0230614E7</v>
      </c>
      <c r="B2580" s="21" t="s">
        <v>321</v>
      </c>
      <c r="C2580" s="22">
        <v>1.0</v>
      </c>
      <c r="D2580" s="23" t="s">
        <v>316</v>
      </c>
      <c r="E2580" s="1" t="s">
        <v>93</v>
      </c>
    </row>
    <row r="2581">
      <c r="A2581" s="20">
        <v>2.0230614E7</v>
      </c>
      <c r="B2581" s="21" t="s">
        <v>321</v>
      </c>
      <c r="C2581" s="22">
        <v>2.0</v>
      </c>
      <c r="D2581" s="23" t="s">
        <v>316</v>
      </c>
      <c r="E2581" s="1" t="s">
        <v>93</v>
      </c>
    </row>
    <row r="2582">
      <c r="A2582" s="20">
        <v>2.0230614E7</v>
      </c>
      <c r="B2582" s="21" t="s">
        <v>321</v>
      </c>
      <c r="C2582" s="22">
        <v>3.0</v>
      </c>
      <c r="D2582" s="23" t="s">
        <v>316</v>
      </c>
      <c r="E2582" s="1" t="s">
        <v>93</v>
      </c>
    </row>
    <row r="2583">
      <c r="A2583" s="20">
        <v>2.0230614E7</v>
      </c>
      <c r="B2583" s="21" t="s">
        <v>321</v>
      </c>
      <c r="C2583" s="22">
        <v>4.0</v>
      </c>
      <c r="D2583" s="23" t="s">
        <v>316</v>
      </c>
      <c r="E2583" s="1" t="s">
        <v>93</v>
      </c>
    </row>
    <row r="2584">
      <c r="A2584" s="20">
        <v>2.0230614E7</v>
      </c>
      <c r="B2584" s="21" t="s">
        <v>321</v>
      </c>
      <c r="C2584" s="22">
        <v>5.0</v>
      </c>
      <c r="D2584" s="23" t="s">
        <v>316</v>
      </c>
      <c r="E2584" s="1" t="s">
        <v>93</v>
      </c>
    </row>
    <row r="2585">
      <c r="A2585" s="20">
        <v>2.0230614E7</v>
      </c>
      <c r="B2585" s="21" t="s">
        <v>321</v>
      </c>
      <c r="C2585" s="22">
        <v>6.0</v>
      </c>
      <c r="D2585" s="23" t="s">
        <v>316</v>
      </c>
      <c r="E2585" s="1" t="s">
        <v>93</v>
      </c>
    </row>
    <row r="2586">
      <c r="A2586" s="20">
        <v>2.0230614E7</v>
      </c>
      <c r="B2586" s="21" t="s">
        <v>321</v>
      </c>
      <c r="C2586" s="22">
        <v>7.0</v>
      </c>
      <c r="D2586" s="23" t="s">
        <v>316</v>
      </c>
      <c r="E2586" s="1" t="s">
        <v>93</v>
      </c>
    </row>
    <row r="2587">
      <c r="A2587" s="20">
        <v>2.0230614E7</v>
      </c>
      <c r="B2587" s="21" t="s">
        <v>321</v>
      </c>
      <c r="C2587" s="22">
        <v>8.0</v>
      </c>
      <c r="D2587" s="23" t="s">
        <v>316</v>
      </c>
      <c r="E2587" s="1" t="s">
        <v>93</v>
      </c>
    </row>
    <row r="2588">
      <c r="A2588" s="20">
        <v>2.0230614E7</v>
      </c>
      <c r="B2588" s="21" t="s">
        <v>321</v>
      </c>
      <c r="C2588" s="22">
        <v>9.0</v>
      </c>
      <c r="D2588" s="23" t="s">
        <v>316</v>
      </c>
      <c r="E2588" s="1" t="s">
        <v>93</v>
      </c>
    </row>
    <row r="2589">
      <c r="A2589" s="20">
        <v>2.0230614E7</v>
      </c>
      <c r="B2589" s="21" t="s">
        <v>321</v>
      </c>
      <c r="C2589" s="22">
        <v>10.0</v>
      </c>
      <c r="D2589" s="23" t="s">
        <v>316</v>
      </c>
      <c r="E2589" s="1" t="s">
        <v>93</v>
      </c>
    </row>
    <row r="2590">
      <c r="A2590" s="20">
        <v>2.0230614E7</v>
      </c>
      <c r="B2590" s="21" t="s">
        <v>321</v>
      </c>
      <c r="C2590" s="22">
        <v>11.0</v>
      </c>
      <c r="D2590" s="23" t="s">
        <v>316</v>
      </c>
      <c r="E2590" s="1" t="s">
        <v>93</v>
      </c>
    </row>
    <row r="2591">
      <c r="A2591" s="20">
        <v>2.0230614E7</v>
      </c>
      <c r="B2591" s="21" t="s">
        <v>321</v>
      </c>
      <c r="C2591" s="22">
        <v>12.0</v>
      </c>
      <c r="D2591" s="23" t="s">
        <v>316</v>
      </c>
      <c r="E2591" s="1" t="s">
        <v>93</v>
      </c>
    </row>
    <row r="2592">
      <c r="B2592" s="19"/>
    </row>
    <row r="2593">
      <c r="A2593" s="1">
        <v>2.0230615E7</v>
      </c>
      <c r="B2593" s="18" t="s">
        <v>322</v>
      </c>
      <c r="C2593" s="1">
        <v>1.0</v>
      </c>
      <c r="D2593" s="1" t="s">
        <v>318</v>
      </c>
      <c r="E2593" s="1" t="s">
        <v>93</v>
      </c>
    </row>
    <row r="2594">
      <c r="A2594" s="1">
        <v>2.0230615E7</v>
      </c>
      <c r="B2594" s="18" t="s">
        <v>322</v>
      </c>
      <c r="C2594" s="1">
        <v>2.0</v>
      </c>
      <c r="D2594" s="1" t="s">
        <v>318</v>
      </c>
      <c r="E2594" s="1" t="s">
        <v>93</v>
      </c>
    </row>
    <row r="2595">
      <c r="A2595" s="1">
        <v>2.0230615E7</v>
      </c>
      <c r="B2595" s="18" t="s">
        <v>322</v>
      </c>
      <c r="C2595" s="1">
        <v>3.0</v>
      </c>
      <c r="D2595" s="1" t="s">
        <v>318</v>
      </c>
      <c r="E2595" s="1" t="s">
        <v>93</v>
      </c>
    </row>
    <row r="2596">
      <c r="A2596" s="1">
        <v>2.0230615E7</v>
      </c>
      <c r="B2596" s="18" t="s">
        <v>322</v>
      </c>
      <c r="C2596" s="1">
        <v>4.0</v>
      </c>
      <c r="D2596" s="1" t="s">
        <v>318</v>
      </c>
      <c r="E2596" s="1" t="s">
        <v>93</v>
      </c>
    </row>
    <row r="2597">
      <c r="A2597" s="1">
        <v>2.0230615E7</v>
      </c>
      <c r="B2597" s="18" t="s">
        <v>322</v>
      </c>
      <c r="C2597" s="1">
        <v>5.0</v>
      </c>
      <c r="D2597" s="1" t="s">
        <v>318</v>
      </c>
      <c r="E2597" s="1" t="s">
        <v>93</v>
      </c>
    </row>
    <row r="2598">
      <c r="A2598" s="1">
        <v>2.0230615E7</v>
      </c>
      <c r="B2598" s="18" t="s">
        <v>322</v>
      </c>
      <c r="C2598" s="1">
        <v>6.0</v>
      </c>
      <c r="D2598" s="1" t="s">
        <v>318</v>
      </c>
      <c r="E2598" s="1" t="s">
        <v>93</v>
      </c>
    </row>
    <row r="2599">
      <c r="A2599" s="1">
        <v>2.0230615E7</v>
      </c>
      <c r="B2599" s="18" t="s">
        <v>322</v>
      </c>
      <c r="C2599" s="1">
        <v>7.0</v>
      </c>
      <c r="D2599" s="1" t="s">
        <v>318</v>
      </c>
      <c r="E2599" s="1" t="s">
        <v>93</v>
      </c>
    </row>
    <row r="2600">
      <c r="A2600" s="1">
        <v>2.0230615E7</v>
      </c>
      <c r="B2600" s="18" t="s">
        <v>322</v>
      </c>
      <c r="C2600" s="1">
        <v>8.0</v>
      </c>
      <c r="D2600" s="1" t="s">
        <v>318</v>
      </c>
      <c r="E2600" s="1" t="s">
        <v>93</v>
      </c>
    </row>
    <row r="2601">
      <c r="A2601" s="1">
        <v>2.0230615E7</v>
      </c>
      <c r="B2601" s="18" t="s">
        <v>322</v>
      </c>
      <c r="C2601" s="1">
        <v>9.0</v>
      </c>
      <c r="D2601" s="1" t="s">
        <v>318</v>
      </c>
      <c r="E2601" s="1" t="s">
        <v>93</v>
      </c>
    </row>
    <row r="2602">
      <c r="A2602" s="1">
        <v>2.0230615E7</v>
      </c>
      <c r="B2602" s="18" t="s">
        <v>322</v>
      </c>
      <c r="C2602" s="1">
        <v>10.0</v>
      </c>
      <c r="D2602" s="1" t="s">
        <v>318</v>
      </c>
      <c r="E2602" s="1" t="s">
        <v>93</v>
      </c>
    </row>
    <row r="2603">
      <c r="A2603" s="1">
        <v>2.0230615E7</v>
      </c>
      <c r="B2603" s="18" t="s">
        <v>322</v>
      </c>
      <c r="C2603" s="1">
        <v>11.0</v>
      </c>
      <c r="D2603" s="1" t="s">
        <v>318</v>
      </c>
      <c r="E2603" s="1" t="s">
        <v>93</v>
      </c>
    </row>
    <row r="2604">
      <c r="A2604" s="1">
        <v>2.0230615E7</v>
      </c>
      <c r="B2604" s="18" t="s">
        <v>322</v>
      </c>
      <c r="C2604" s="1">
        <v>12.0</v>
      </c>
      <c r="D2604" s="1" t="s">
        <v>318</v>
      </c>
      <c r="E2604" s="1" t="s">
        <v>93</v>
      </c>
    </row>
    <row r="2605">
      <c r="B2605" s="19"/>
    </row>
    <row r="2606">
      <c r="A2606" s="20">
        <v>2.0230615E7</v>
      </c>
      <c r="B2606" s="21" t="s">
        <v>321</v>
      </c>
      <c r="C2606" s="22">
        <v>1.0</v>
      </c>
      <c r="D2606" s="23" t="s">
        <v>316</v>
      </c>
      <c r="E2606" s="1" t="s">
        <v>93</v>
      </c>
    </row>
    <row r="2607">
      <c r="A2607" s="20">
        <v>2.0230615E7</v>
      </c>
      <c r="B2607" s="21" t="s">
        <v>321</v>
      </c>
      <c r="C2607" s="22">
        <v>2.0</v>
      </c>
      <c r="D2607" s="23" t="s">
        <v>316</v>
      </c>
      <c r="E2607" s="1" t="s">
        <v>93</v>
      </c>
    </row>
    <row r="2608">
      <c r="A2608" s="20">
        <v>2.0230615E7</v>
      </c>
      <c r="B2608" s="21" t="s">
        <v>321</v>
      </c>
      <c r="C2608" s="22">
        <v>3.0</v>
      </c>
      <c r="D2608" s="23" t="s">
        <v>316</v>
      </c>
      <c r="E2608" s="1" t="s">
        <v>93</v>
      </c>
    </row>
    <row r="2609">
      <c r="A2609" s="20">
        <v>2.0230615E7</v>
      </c>
      <c r="B2609" s="21" t="s">
        <v>321</v>
      </c>
      <c r="C2609" s="22">
        <v>4.0</v>
      </c>
      <c r="D2609" s="23" t="s">
        <v>316</v>
      </c>
      <c r="E2609" s="1" t="s">
        <v>93</v>
      </c>
    </row>
    <row r="2610">
      <c r="A2610" s="20">
        <v>2.0230615E7</v>
      </c>
      <c r="B2610" s="21" t="s">
        <v>321</v>
      </c>
      <c r="C2610" s="22">
        <v>5.0</v>
      </c>
      <c r="D2610" s="23" t="s">
        <v>316</v>
      </c>
      <c r="E2610" s="1" t="s">
        <v>93</v>
      </c>
    </row>
    <row r="2611">
      <c r="A2611" s="20">
        <v>2.0230615E7</v>
      </c>
      <c r="B2611" s="21" t="s">
        <v>321</v>
      </c>
      <c r="C2611" s="22">
        <v>6.0</v>
      </c>
      <c r="D2611" s="23" t="s">
        <v>316</v>
      </c>
      <c r="E2611" s="1" t="s">
        <v>93</v>
      </c>
    </row>
    <row r="2612">
      <c r="A2612" s="20">
        <v>2.0230615E7</v>
      </c>
      <c r="B2612" s="21" t="s">
        <v>321</v>
      </c>
      <c r="C2612" s="22">
        <v>7.0</v>
      </c>
      <c r="D2612" s="23" t="s">
        <v>316</v>
      </c>
      <c r="E2612" s="1" t="s">
        <v>93</v>
      </c>
    </row>
    <row r="2613">
      <c r="A2613" s="20">
        <v>2.0230615E7</v>
      </c>
      <c r="B2613" s="21" t="s">
        <v>321</v>
      </c>
      <c r="C2613" s="22">
        <v>8.0</v>
      </c>
      <c r="D2613" s="23" t="s">
        <v>316</v>
      </c>
      <c r="E2613" s="1" t="s">
        <v>93</v>
      </c>
    </row>
    <row r="2614">
      <c r="A2614" s="20">
        <v>2.0230615E7</v>
      </c>
      <c r="B2614" s="21" t="s">
        <v>321</v>
      </c>
      <c r="C2614" s="22">
        <v>9.0</v>
      </c>
      <c r="D2614" s="23" t="s">
        <v>316</v>
      </c>
      <c r="E2614" s="1" t="s">
        <v>93</v>
      </c>
    </row>
    <row r="2615">
      <c r="A2615" s="20">
        <v>2.0230615E7</v>
      </c>
      <c r="B2615" s="21" t="s">
        <v>321</v>
      </c>
      <c r="C2615" s="22">
        <v>10.0</v>
      </c>
      <c r="D2615" s="23" t="s">
        <v>316</v>
      </c>
      <c r="E2615" s="1" t="s">
        <v>93</v>
      </c>
    </row>
    <row r="2616">
      <c r="A2616" s="20">
        <v>2.0230615E7</v>
      </c>
      <c r="B2616" s="21" t="s">
        <v>321</v>
      </c>
      <c r="C2616" s="22">
        <v>11.0</v>
      </c>
      <c r="D2616" s="23" t="s">
        <v>316</v>
      </c>
      <c r="E2616" s="1" t="s">
        <v>93</v>
      </c>
    </row>
    <row r="2617">
      <c r="A2617" s="20">
        <v>2.0230615E7</v>
      </c>
      <c r="B2617" s="21" t="s">
        <v>321</v>
      </c>
      <c r="C2617" s="22">
        <v>12.0</v>
      </c>
      <c r="D2617" s="23" t="s">
        <v>316</v>
      </c>
      <c r="E2617" s="1" t="s">
        <v>93</v>
      </c>
    </row>
    <row r="2618">
      <c r="B2618" s="19"/>
    </row>
    <row r="2619">
      <c r="B2619" s="19"/>
    </row>
    <row r="2620">
      <c r="A2620" s="20">
        <v>2.0230616E7</v>
      </c>
      <c r="B2620" s="21" t="s">
        <v>321</v>
      </c>
      <c r="C2620" s="22">
        <v>1.0</v>
      </c>
      <c r="D2620" s="23" t="s">
        <v>316</v>
      </c>
      <c r="E2620" s="1" t="s">
        <v>93</v>
      </c>
    </row>
    <row r="2621">
      <c r="A2621" s="20">
        <v>2.0230616E7</v>
      </c>
      <c r="B2621" s="21" t="s">
        <v>321</v>
      </c>
      <c r="C2621" s="22">
        <v>2.0</v>
      </c>
      <c r="D2621" s="23" t="s">
        <v>316</v>
      </c>
      <c r="E2621" s="1" t="s">
        <v>93</v>
      </c>
    </row>
    <row r="2622">
      <c r="A2622" s="20">
        <v>2.0230616E7</v>
      </c>
      <c r="B2622" s="21" t="s">
        <v>321</v>
      </c>
      <c r="C2622" s="22">
        <v>3.0</v>
      </c>
      <c r="D2622" s="23" t="s">
        <v>316</v>
      </c>
      <c r="E2622" s="1" t="s">
        <v>93</v>
      </c>
    </row>
    <row r="2623">
      <c r="A2623" s="20">
        <v>2.0230616E7</v>
      </c>
      <c r="B2623" s="21" t="s">
        <v>321</v>
      </c>
      <c r="C2623" s="22">
        <v>4.0</v>
      </c>
      <c r="D2623" s="23" t="s">
        <v>316</v>
      </c>
      <c r="E2623" s="1" t="s">
        <v>93</v>
      </c>
    </row>
    <row r="2624">
      <c r="A2624" s="20">
        <v>2.0230616E7</v>
      </c>
      <c r="B2624" s="21" t="s">
        <v>321</v>
      </c>
      <c r="C2624" s="22">
        <v>5.0</v>
      </c>
      <c r="D2624" s="23" t="s">
        <v>316</v>
      </c>
      <c r="E2624" s="1" t="s">
        <v>93</v>
      </c>
    </row>
    <row r="2625">
      <c r="A2625" s="20">
        <v>2.0230616E7</v>
      </c>
      <c r="B2625" s="21" t="s">
        <v>321</v>
      </c>
      <c r="C2625" s="22">
        <v>6.0</v>
      </c>
      <c r="D2625" s="23" t="s">
        <v>316</v>
      </c>
      <c r="E2625" s="1" t="s">
        <v>93</v>
      </c>
    </row>
    <row r="2626">
      <c r="A2626" s="20">
        <v>2.0230616E7</v>
      </c>
      <c r="B2626" s="21" t="s">
        <v>321</v>
      </c>
      <c r="C2626" s="22">
        <v>7.0</v>
      </c>
      <c r="D2626" s="23" t="s">
        <v>316</v>
      </c>
      <c r="E2626" s="1" t="s">
        <v>93</v>
      </c>
    </row>
    <row r="2627">
      <c r="A2627" s="20">
        <v>2.0230616E7</v>
      </c>
      <c r="B2627" s="21" t="s">
        <v>321</v>
      </c>
      <c r="C2627" s="22">
        <v>8.0</v>
      </c>
      <c r="D2627" s="23" t="s">
        <v>316</v>
      </c>
      <c r="E2627" s="1" t="s">
        <v>93</v>
      </c>
    </row>
    <row r="2628">
      <c r="A2628" s="20">
        <v>2.0230616E7</v>
      </c>
      <c r="B2628" s="21" t="s">
        <v>321</v>
      </c>
      <c r="C2628" s="22">
        <v>9.0</v>
      </c>
      <c r="D2628" s="23" t="s">
        <v>316</v>
      </c>
      <c r="E2628" s="1" t="s">
        <v>93</v>
      </c>
    </row>
    <row r="2629">
      <c r="A2629" s="20">
        <v>2.0230616E7</v>
      </c>
      <c r="B2629" s="21" t="s">
        <v>321</v>
      </c>
      <c r="C2629" s="22">
        <v>10.0</v>
      </c>
      <c r="D2629" s="23" t="s">
        <v>316</v>
      </c>
      <c r="E2629" s="1" t="s">
        <v>93</v>
      </c>
    </row>
    <row r="2630">
      <c r="A2630" s="20">
        <v>2.0230616E7</v>
      </c>
      <c r="B2630" s="21" t="s">
        <v>321</v>
      </c>
      <c r="C2630" s="22">
        <v>11.0</v>
      </c>
      <c r="D2630" s="23" t="s">
        <v>316</v>
      </c>
      <c r="E2630" s="1" t="s">
        <v>93</v>
      </c>
    </row>
    <row r="2631">
      <c r="A2631" s="20">
        <v>2.0230616E7</v>
      </c>
      <c r="B2631" s="21" t="s">
        <v>321</v>
      </c>
      <c r="C2631" s="22">
        <v>12.0</v>
      </c>
      <c r="D2631" s="23" t="s">
        <v>316</v>
      </c>
      <c r="E2631" s="1" t="s">
        <v>93</v>
      </c>
    </row>
    <row r="2632">
      <c r="B2632" s="19"/>
    </row>
    <row r="2633">
      <c r="A2633" s="1">
        <v>2.0230616E7</v>
      </c>
      <c r="B2633" s="18" t="s">
        <v>322</v>
      </c>
      <c r="C2633" s="1">
        <v>1.0</v>
      </c>
      <c r="D2633" s="1" t="s">
        <v>318</v>
      </c>
      <c r="E2633" s="1" t="s">
        <v>93</v>
      </c>
    </row>
    <row r="2634">
      <c r="A2634" s="1">
        <v>2.0230616E7</v>
      </c>
      <c r="B2634" s="18" t="s">
        <v>322</v>
      </c>
      <c r="C2634" s="1">
        <v>2.0</v>
      </c>
      <c r="D2634" s="1" t="s">
        <v>318</v>
      </c>
      <c r="E2634" s="1" t="s">
        <v>93</v>
      </c>
    </row>
    <row r="2635">
      <c r="A2635" s="1">
        <v>2.0230616E7</v>
      </c>
      <c r="B2635" s="18" t="s">
        <v>322</v>
      </c>
      <c r="C2635" s="1">
        <v>3.0</v>
      </c>
      <c r="D2635" s="1" t="s">
        <v>318</v>
      </c>
      <c r="E2635" s="1" t="s">
        <v>93</v>
      </c>
    </row>
    <row r="2636">
      <c r="A2636" s="1">
        <v>2.0230616E7</v>
      </c>
      <c r="B2636" s="18" t="s">
        <v>322</v>
      </c>
      <c r="C2636" s="1">
        <v>4.0</v>
      </c>
      <c r="D2636" s="1" t="s">
        <v>318</v>
      </c>
      <c r="E2636" s="1" t="s">
        <v>93</v>
      </c>
    </row>
    <row r="2637">
      <c r="A2637" s="1">
        <v>2.0230616E7</v>
      </c>
      <c r="B2637" s="18" t="s">
        <v>322</v>
      </c>
      <c r="C2637" s="1">
        <v>5.0</v>
      </c>
      <c r="D2637" s="1" t="s">
        <v>318</v>
      </c>
      <c r="E2637" s="1" t="s">
        <v>93</v>
      </c>
    </row>
    <row r="2638">
      <c r="A2638" s="1">
        <v>2.0230616E7</v>
      </c>
      <c r="B2638" s="18" t="s">
        <v>322</v>
      </c>
      <c r="C2638" s="1">
        <v>6.0</v>
      </c>
      <c r="D2638" s="1" t="s">
        <v>318</v>
      </c>
      <c r="E2638" s="1" t="s">
        <v>93</v>
      </c>
    </row>
    <row r="2639">
      <c r="A2639" s="1">
        <v>2.0230616E7</v>
      </c>
      <c r="B2639" s="18" t="s">
        <v>322</v>
      </c>
      <c r="C2639" s="1">
        <v>7.0</v>
      </c>
      <c r="D2639" s="1" t="s">
        <v>318</v>
      </c>
      <c r="E2639" s="1" t="s">
        <v>93</v>
      </c>
    </row>
    <row r="2640">
      <c r="A2640" s="1">
        <v>2.0230616E7</v>
      </c>
      <c r="B2640" s="18" t="s">
        <v>322</v>
      </c>
      <c r="C2640" s="1">
        <v>8.0</v>
      </c>
      <c r="D2640" s="1" t="s">
        <v>318</v>
      </c>
      <c r="E2640" s="1" t="s">
        <v>93</v>
      </c>
    </row>
    <row r="2641">
      <c r="A2641" s="1">
        <v>2.0230616E7</v>
      </c>
      <c r="B2641" s="18" t="s">
        <v>322</v>
      </c>
      <c r="C2641" s="1">
        <v>9.0</v>
      </c>
      <c r="D2641" s="1" t="s">
        <v>318</v>
      </c>
      <c r="E2641" s="1" t="s">
        <v>93</v>
      </c>
    </row>
    <row r="2642">
      <c r="A2642" s="1">
        <v>2.0230616E7</v>
      </c>
      <c r="B2642" s="18" t="s">
        <v>322</v>
      </c>
      <c r="C2642" s="1">
        <v>10.0</v>
      </c>
      <c r="D2642" s="1" t="s">
        <v>318</v>
      </c>
    </row>
    <row r="2643">
      <c r="A2643" s="1">
        <v>2.0230616E7</v>
      </c>
      <c r="B2643" s="18" t="s">
        <v>322</v>
      </c>
      <c r="C2643" s="1">
        <v>11.0</v>
      </c>
      <c r="D2643" s="1" t="s">
        <v>318</v>
      </c>
      <c r="E2643" s="1" t="s">
        <v>93</v>
      </c>
    </row>
    <row r="2644">
      <c r="A2644" s="1">
        <v>2.0230616E7</v>
      </c>
      <c r="B2644" s="18" t="s">
        <v>322</v>
      </c>
      <c r="C2644" s="1">
        <v>12.0</v>
      </c>
      <c r="D2644" s="1" t="s">
        <v>318</v>
      </c>
      <c r="E2644" s="1" t="s">
        <v>93</v>
      </c>
    </row>
    <row r="2645">
      <c r="B2645" s="19"/>
    </row>
    <row r="2646">
      <c r="A2646" s="20">
        <v>2.0230617E7</v>
      </c>
      <c r="B2646" s="21" t="s">
        <v>321</v>
      </c>
      <c r="C2646" s="22">
        <v>1.0</v>
      </c>
      <c r="D2646" s="23" t="s">
        <v>316</v>
      </c>
      <c r="E2646" s="1" t="s">
        <v>93</v>
      </c>
    </row>
    <row r="2647">
      <c r="A2647" s="20">
        <v>2.0230617E7</v>
      </c>
      <c r="B2647" s="21" t="s">
        <v>321</v>
      </c>
      <c r="C2647" s="22">
        <v>2.0</v>
      </c>
      <c r="D2647" s="23" t="s">
        <v>316</v>
      </c>
      <c r="E2647" s="1" t="s">
        <v>93</v>
      </c>
    </row>
    <row r="2648">
      <c r="A2648" s="20">
        <v>2.0230617E7</v>
      </c>
      <c r="B2648" s="21" t="s">
        <v>321</v>
      </c>
      <c r="C2648" s="22">
        <v>3.0</v>
      </c>
      <c r="D2648" s="23" t="s">
        <v>316</v>
      </c>
      <c r="E2648" s="1" t="s">
        <v>93</v>
      </c>
    </row>
    <row r="2649">
      <c r="A2649" s="20">
        <v>2.0230617E7</v>
      </c>
      <c r="B2649" s="21" t="s">
        <v>321</v>
      </c>
      <c r="C2649" s="22">
        <v>4.0</v>
      </c>
      <c r="D2649" s="23" t="s">
        <v>316</v>
      </c>
      <c r="E2649" s="1" t="s">
        <v>93</v>
      </c>
    </row>
    <row r="2650">
      <c r="A2650" s="20">
        <v>2.0230617E7</v>
      </c>
      <c r="B2650" s="21" t="s">
        <v>321</v>
      </c>
      <c r="C2650" s="22">
        <v>5.0</v>
      </c>
      <c r="D2650" s="23" t="s">
        <v>316</v>
      </c>
      <c r="E2650" s="1" t="s">
        <v>93</v>
      </c>
    </row>
    <row r="2651">
      <c r="A2651" s="20">
        <v>2.0230617E7</v>
      </c>
      <c r="B2651" s="21" t="s">
        <v>321</v>
      </c>
      <c r="C2651" s="22">
        <v>6.0</v>
      </c>
      <c r="D2651" s="23" t="s">
        <v>316</v>
      </c>
      <c r="E2651" s="1" t="s">
        <v>93</v>
      </c>
    </row>
    <row r="2652">
      <c r="A2652" s="20">
        <v>2.0230617E7</v>
      </c>
      <c r="B2652" s="21" t="s">
        <v>321</v>
      </c>
      <c r="C2652" s="22">
        <v>7.0</v>
      </c>
      <c r="D2652" s="23" t="s">
        <v>316</v>
      </c>
      <c r="E2652" s="1" t="s">
        <v>93</v>
      </c>
    </row>
    <row r="2653">
      <c r="A2653" s="20">
        <v>2.0230617E7</v>
      </c>
      <c r="B2653" s="21" t="s">
        <v>321</v>
      </c>
      <c r="C2653" s="22">
        <v>8.0</v>
      </c>
      <c r="D2653" s="23" t="s">
        <v>316</v>
      </c>
      <c r="E2653" s="1" t="s">
        <v>93</v>
      </c>
    </row>
    <row r="2654">
      <c r="A2654" s="20">
        <v>2.0230617E7</v>
      </c>
      <c r="B2654" s="21" t="s">
        <v>321</v>
      </c>
      <c r="C2654" s="22">
        <v>9.0</v>
      </c>
      <c r="D2654" s="23" t="s">
        <v>316</v>
      </c>
      <c r="E2654" s="1" t="s">
        <v>93</v>
      </c>
    </row>
    <row r="2655">
      <c r="A2655" s="20">
        <v>2.0230617E7</v>
      </c>
      <c r="B2655" s="21" t="s">
        <v>321</v>
      </c>
      <c r="C2655" s="22">
        <v>10.0</v>
      </c>
      <c r="D2655" s="23" t="s">
        <v>316</v>
      </c>
      <c r="E2655" s="1" t="s">
        <v>93</v>
      </c>
    </row>
    <row r="2656">
      <c r="A2656" s="20">
        <v>2.0230617E7</v>
      </c>
      <c r="B2656" s="21" t="s">
        <v>321</v>
      </c>
      <c r="C2656" s="22">
        <v>11.0</v>
      </c>
      <c r="D2656" s="23" t="s">
        <v>316</v>
      </c>
      <c r="E2656" s="1" t="s">
        <v>93</v>
      </c>
    </row>
    <row r="2657">
      <c r="A2657" s="20">
        <v>2.0230617E7</v>
      </c>
      <c r="B2657" s="21" t="s">
        <v>321</v>
      </c>
      <c r="C2657" s="22">
        <v>12.0</v>
      </c>
      <c r="D2657" s="23" t="s">
        <v>316</v>
      </c>
      <c r="E2657" s="1" t="s">
        <v>93</v>
      </c>
    </row>
    <row r="2658">
      <c r="B2658" s="19"/>
    </row>
    <row r="2659">
      <c r="A2659" s="1">
        <v>2.0230617E7</v>
      </c>
      <c r="B2659" s="18" t="s">
        <v>322</v>
      </c>
      <c r="C2659" s="1">
        <v>1.0</v>
      </c>
      <c r="D2659" s="1" t="s">
        <v>318</v>
      </c>
      <c r="E2659" s="1" t="s">
        <v>93</v>
      </c>
    </row>
    <row r="2660">
      <c r="A2660" s="1">
        <v>2.0230617E7</v>
      </c>
      <c r="B2660" s="18" t="s">
        <v>322</v>
      </c>
      <c r="C2660" s="1">
        <v>2.0</v>
      </c>
      <c r="D2660" s="1" t="s">
        <v>318</v>
      </c>
      <c r="E2660" s="1" t="s">
        <v>93</v>
      </c>
    </row>
    <row r="2661">
      <c r="A2661" s="1">
        <v>2.0230617E7</v>
      </c>
      <c r="B2661" s="18" t="s">
        <v>322</v>
      </c>
      <c r="C2661" s="1">
        <v>3.0</v>
      </c>
      <c r="D2661" s="1" t="s">
        <v>318</v>
      </c>
      <c r="E2661" s="1" t="s">
        <v>93</v>
      </c>
    </row>
    <row r="2662">
      <c r="A2662" s="1">
        <v>2.0230617E7</v>
      </c>
      <c r="B2662" s="18" t="s">
        <v>322</v>
      </c>
      <c r="C2662" s="1">
        <v>4.0</v>
      </c>
      <c r="D2662" s="1" t="s">
        <v>318</v>
      </c>
      <c r="E2662" s="1" t="s">
        <v>93</v>
      </c>
    </row>
    <row r="2663">
      <c r="A2663" s="1">
        <v>2.0230617E7</v>
      </c>
      <c r="B2663" s="18" t="s">
        <v>322</v>
      </c>
      <c r="C2663" s="1">
        <v>5.0</v>
      </c>
      <c r="D2663" s="1" t="s">
        <v>318</v>
      </c>
      <c r="E2663" s="1" t="s">
        <v>93</v>
      </c>
    </row>
    <row r="2664">
      <c r="A2664" s="1">
        <v>2.0230617E7</v>
      </c>
      <c r="B2664" s="18" t="s">
        <v>322</v>
      </c>
      <c r="C2664" s="1">
        <v>6.0</v>
      </c>
      <c r="D2664" s="1" t="s">
        <v>318</v>
      </c>
      <c r="E2664" s="1" t="s">
        <v>93</v>
      </c>
    </row>
    <row r="2665">
      <c r="A2665" s="1">
        <v>2.0230617E7</v>
      </c>
      <c r="B2665" s="18" t="s">
        <v>322</v>
      </c>
      <c r="C2665" s="1">
        <v>7.0</v>
      </c>
      <c r="D2665" s="1" t="s">
        <v>318</v>
      </c>
      <c r="E2665" s="1" t="s">
        <v>93</v>
      </c>
    </row>
    <row r="2666">
      <c r="A2666" s="1">
        <v>2.0230617E7</v>
      </c>
      <c r="B2666" s="18" t="s">
        <v>322</v>
      </c>
      <c r="C2666" s="1">
        <v>8.0</v>
      </c>
      <c r="D2666" s="1" t="s">
        <v>318</v>
      </c>
      <c r="E2666" s="1" t="s">
        <v>93</v>
      </c>
    </row>
    <row r="2667">
      <c r="A2667" s="1">
        <v>2.0230617E7</v>
      </c>
      <c r="B2667" s="18" t="s">
        <v>322</v>
      </c>
      <c r="C2667" s="1">
        <v>9.0</v>
      </c>
      <c r="D2667" s="1" t="s">
        <v>318</v>
      </c>
      <c r="E2667" s="1" t="s">
        <v>93</v>
      </c>
    </row>
    <row r="2668">
      <c r="A2668" s="1">
        <v>2.0230617E7</v>
      </c>
      <c r="B2668" s="18" t="s">
        <v>322</v>
      </c>
      <c r="C2668" s="1">
        <v>10.0</v>
      </c>
      <c r="D2668" s="1" t="s">
        <v>318</v>
      </c>
      <c r="E2668" s="1" t="s">
        <v>93</v>
      </c>
    </row>
    <row r="2669">
      <c r="A2669" s="1">
        <v>2.0230617E7</v>
      </c>
      <c r="B2669" s="18" t="s">
        <v>322</v>
      </c>
      <c r="C2669" s="1">
        <v>11.0</v>
      </c>
      <c r="D2669" s="1" t="s">
        <v>318</v>
      </c>
      <c r="E2669" s="1" t="s">
        <v>93</v>
      </c>
    </row>
    <row r="2670">
      <c r="A2670" s="1">
        <v>2.0230617E7</v>
      </c>
      <c r="B2670" s="18" t="s">
        <v>322</v>
      </c>
      <c r="C2670" s="1">
        <v>12.0</v>
      </c>
      <c r="D2670" s="1" t="s">
        <v>318</v>
      </c>
    </row>
    <row r="2671">
      <c r="B2671" s="19"/>
    </row>
    <row r="2672">
      <c r="A2672" s="20">
        <v>2.0230618E7</v>
      </c>
      <c r="B2672" s="21" t="s">
        <v>321</v>
      </c>
      <c r="C2672" s="22">
        <v>1.0</v>
      </c>
      <c r="D2672" s="23" t="s">
        <v>316</v>
      </c>
      <c r="E2672" s="1" t="s">
        <v>93</v>
      </c>
    </row>
    <row r="2673">
      <c r="A2673" s="20">
        <v>2.0230618E7</v>
      </c>
      <c r="B2673" s="21" t="s">
        <v>321</v>
      </c>
      <c r="C2673" s="22">
        <v>2.0</v>
      </c>
      <c r="D2673" s="23" t="s">
        <v>316</v>
      </c>
      <c r="E2673" s="1" t="s">
        <v>93</v>
      </c>
    </row>
    <row r="2674">
      <c r="A2674" s="20">
        <v>2.0230618E7</v>
      </c>
      <c r="B2674" s="21" t="s">
        <v>321</v>
      </c>
      <c r="C2674" s="22">
        <v>3.0</v>
      </c>
      <c r="D2674" s="23" t="s">
        <v>316</v>
      </c>
      <c r="E2674" s="1" t="s">
        <v>93</v>
      </c>
    </row>
    <row r="2675">
      <c r="A2675" s="20">
        <v>2.0230618E7</v>
      </c>
      <c r="B2675" s="21" t="s">
        <v>321</v>
      </c>
      <c r="C2675" s="22">
        <v>4.0</v>
      </c>
      <c r="D2675" s="23" t="s">
        <v>316</v>
      </c>
      <c r="E2675" s="1" t="s">
        <v>93</v>
      </c>
    </row>
    <row r="2676">
      <c r="A2676" s="20">
        <v>2.0230618E7</v>
      </c>
      <c r="B2676" s="21" t="s">
        <v>321</v>
      </c>
      <c r="C2676" s="22">
        <v>5.0</v>
      </c>
      <c r="D2676" s="23" t="s">
        <v>316</v>
      </c>
      <c r="E2676" s="1" t="s">
        <v>93</v>
      </c>
    </row>
    <row r="2677">
      <c r="A2677" s="20">
        <v>2.0230618E7</v>
      </c>
      <c r="B2677" s="21" t="s">
        <v>321</v>
      </c>
      <c r="C2677" s="22">
        <v>6.0</v>
      </c>
      <c r="D2677" s="23" t="s">
        <v>316</v>
      </c>
      <c r="E2677" s="1" t="s">
        <v>93</v>
      </c>
    </row>
    <row r="2678">
      <c r="A2678" s="20">
        <v>2.0230618E7</v>
      </c>
      <c r="B2678" s="21" t="s">
        <v>321</v>
      </c>
      <c r="C2678" s="22">
        <v>7.0</v>
      </c>
      <c r="D2678" s="23" t="s">
        <v>316</v>
      </c>
      <c r="E2678" s="1" t="s">
        <v>93</v>
      </c>
    </row>
    <row r="2679">
      <c r="A2679" s="20">
        <v>2.0230618E7</v>
      </c>
      <c r="B2679" s="21" t="s">
        <v>321</v>
      </c>
      <c r="C2679" s="22">
        <v>8.0</v>
      </c>
      <c r="D2679" s="23" t="s">
        <v>316</v>
      </c>
      <c r="E2679" s="1" t="s">
        <v>93</v>
      </c>
    </row>
    <row r="2680">
      <c r="A2680" s="20">
        <v>2.0230618E7</v>
      </c>
      <c r="B2680" s="21" t="s">
        <v>321</v>
      </c>
      <c r="C2680" s="22">
        <v>9.0</v>
      </c>
      <c r="D2680" s="23" t="s">
        <v>316</v>
      </c>
      <c r="E2680" s="1" t="s">
        <v>93</v>
      </c>
    </row>
    <row r="2681">
      <c r="A2681" s="20">
        <v>2.0230618E7</v>
      </c>
      <c r="B2681" s="21" t="s">
        <v>321</v>
      </c>
      <c r="C2681" s="22">
        <v>10.0</v>
      </c>
      <c r="D2681" s="23" t="s">
        <v>316</v>
      </c>
      <c r="E2681" s="1" t="s">
        <v>93</v>
      </c>
    </row>
    <row r="2682">
      <c r="A2682" s="20">
        <v>2.0230618E7</v>
      </c>
      <c r="B2682" s="21" t="s">
        <v>321</v>
      </c>
      <c r="C2682" s="22">
        <v>11.0</v>
      </c>
      <c r="D2682" s="23" t="s">
        <v>316</v>
      </c>
      <c r="E2682" s="1" t="s">
        <v>93</v>
      </c>
    </row>
    <row r="2683">
      <c r="A2683" s="20">
        <v>2.0230618E7</v>
      </c>
      <c r="B2683" s="21" t="s">
        <v>321</v>
      </c>
      <c r="C2683" s="22">
        <v>12.0</v>
      </c>
      <c r="D2683" s="23" t="s">
        <v>316</v>
      </c>
      <c r="E2683" s="1" t="s">
        <v>93</v>
      </c>
    </row>
    <row r="2684">
      <c r="B2684" s="19"/>
    </row>
    <row r="2685">
      <c r="A2685" s="1">
        <v>2.0230618E7</v>
      </c>
      <c r="B2685" s="18" t="s">
        <v>322</v>
      </c>
      <c r="C2685" s="1">
        <v>1.0</v>
      </c>
      <c r="D2685" s="1" t="s">
        <v>318</v>
      </c>
      <c r="E2685" s="1" t="s">
        <v>93</v>
      </c>
    </row>
    <row r="2686">
      <c r="A2686" s="1">
        <v>2.0230618E7</v>
      </c>
      <c r="B2686" s="18" t="s">
        <v>322</v>
      </c>
      <c r="C2686" s="1">
        <v>2.0</v>
      </c>
      <c r="D2686" s="1" t="s">
        <v>318</v>
      </c>
      <c r="E2686" s="1" t="s">
        <v>93</v>
      </c>
    </row>
    <row r="2687">
      <c r="A2687" s="1">
        <v>2.0230618E7</v>
      </c>
      <c r="B2687" s="18" t="s">
        <v>322</v>
      </c>
      <c r="C2687" s="1">
        <v>3.0</v>
      </c>
      <c r="D2687" s="1" t="s">
        <v>318</v>
      </c>
      <c r="E2687" s="1" t="s">
        <v>93</v>
      </c>
    </row>
    <row r="2688">
      <c r="A2688" s="1">
        <v>2.0230618E7</v>
      </c>
      <c r="B2688" s="18" t="s">
        <v>322</v>
      </c>
      <c r="C2688" s="1">
        <v>4.0</v>
      </c>
      <c r="D2688" s="1" t="s">
        <v>318</v>
      </c>
      <c r="E2688" s="1" t="s">
        <v>93</v>
      </c>
    </row>
    <row r="2689">
      <c r="A2689" s="1">
        <v>2.0230618E7</v>
      </c>
      <c r="B2689" s="18" t="s">
        <v>322</v>
      </c>
      <c r="C2689" s="1">
        <v>5.0</v>
      </c>
      <c r="D2689" s="1" t="s">
        <v>318</v>
      </c>
      <c r="E2689" s="1" t="s">
        <v>93</v>
      </c>
    </row>
    <row r="2690">
      <c r="A2690" s="1">
        <v>2.0230618E7</v>
      </c>
      <c r="B2690" s="18" t="s">
        <v>322</v>
      </c>
      <c r="C2690" s="1">
        <v>6.0</v>
      </c>
      <c r="D2690" s="1" t="s">
        <v>318</v>
      </c>
      <c r="E2690" s="1" t="s">
        <v>93</v>
      </c>
    </row>
    <row r="2691">
      <c r="A2691" s="1">
        <v>2.0230618E7</v>
      </c>
      <c r="B2691" s="18" t="s">
        <v>322</v>
      </c>
      <c r="C2691" s="1">
        <v>7.0</v>
      </c>
      <c r="D2691" s="1" t="s">
        <v>318</v>
      </c>
      <c r="E2691" s="1" t="s">
        <v>93</v>
      </c>
    </row>
    <row r="2692">
      <c r="A2692" s="1">
        <v>2.0230618E7</v>
      </c>
      <c r="B2692" s="18" t="s">
        <v>322</v>
      </c>
      <c r="C2692" s="1">
        <v>8.0</v>
      </c>
      <c r="D2692" s="1" t="s">
        <v>318</v>
      </c>
      <c r="E2692" s="1" t="s">
        <v>93</v>
      </c>
    </row>
    <row r="2693">
      <c r="A2693" s="1">
        <v>2.0230618E7</v>
      </c>
      <c r="B2693" s="18" t="s">
        <v>322</v>
      </c>
      <c r="C2693" s="1">
        <v>9.0</v>
      </c>
      <c r="D2693" s="1" t="s">
        <v>318</v>
      </c>
      <c r="E2693" s="1" t="s">
        <v>93</v>
      </c>
    </row>
    <row r="2694">
      <c r="A2694" s="1">
        <v>2.0230618E7</v>
      </c>
      <c r="B2694" s="18" t="s">
        <v>322</v>
      </c>
      <c r="C2694" s="1">
        <v>10.0</v>
      </c>
      <c r="D2694" s="1" t="s">
        <v>318</v>
      </c>
      <c r="E2694" s="1" t="s">
        <v>93</v>
      </c>
    </row>
    <row r="2695">
      <c r="A2695" s="1">
        <v>2.0230618E7</v>
      </c>
      <c r="B2695" s="18" t="s">
        <v>322</v>
      </c>
      <c r="C2695" s="1">
        <v>11.0</v>
      </c>
      <c r="D2695" s="1" t="s">
        <v>318</v>
      </c>
      <c r="E2695" s="1" t="s">
        <v>93</v>
      </c>
    </row>
    <row r="2696">
      <c r="A2696" s="1">
        <v>2.0230618E7</v>
      </c>
      <c r="B2696" s="18" t="s">
        <v>322</v>
      </c>
      <c r="C2696" s="1">
        <v>12.0</v>
      </c>
      <c r="D2696" s="1" t="s">
        <v>318</v>
      </c>
      <c r="E2696" s="1" t="s">
        <v>93</v>
      </c>
    </row>
    <row r="2697">
      <c r="B2697" s="19"/>
    </row>
    <row r="2698">
      <c r="A2698" s="20">
        <v>2.0230619E7</v>
      </c>
      <c r="B2698" s="21" t="s">
        <v>321</v>
      </c>
      <c r="C2698" s="22">
        <v>1.0</v>
      </c>
      <c r="D2698" s="23" t="s">
        <v>316</v>
      </c>
      <c r="E2698" s="1" t="s">
        <v>93</v>
      </c>
    </row>
    <row r="2699">
      <c r="A2699" s="20">
        <v>2.0230619E7</v>
      </c>
      <c r="B2699" s="21" t="s">
        <v>321</v>
      </c>
      <c r="C2699" s="22">
        <v>2.0</v>
      </c>
      <c r="D2699" s="23" t="s">
        <v>316</v>
      </c>
      <c r="E2699" s="1" t="s">
        <v>93</v>
      </c>
    </row>
    <row r="2700">
      <c r="A2700" s="20">
        <v>2.0230619E7</v>
      </c>
      <c r="B2700" s="21" t="s">
        <v>321</v>
      </c>
      <c r="C2700" s="22">
        <v>3.0</v>
      </c>
      <c r="D2700" s="23" t="s">
        <v>316</v>
      </c>
      <c r="E2700" s="1" t="s">
        <v>93</v>
      </c>
    </row>
    <row r="2701">
      <c r="A2701" s="20">
        <v>2.0230619E7</v>
      </c>
      <c r="B2701" s="21" t="s">
        <v>321</v>
      </c>
      <c r="C2701" s="22">
        <v>4.0</v>
      </c>
      <c r="D2701" s="23" t="s">
        <v>316</v>
      </c>
      <c r="E2701" s="1" t="s">
        <v>93</v>
      </c>
    </row>
    <row r="2702">
      <c r="A2702" s="20">
        <v>2.0230619E7</v>
      </c>
      <c r="B2702" s="21" t="s">
        <v>321</v>
      </c>
      <c r="C2702" s="22">
        <v>5.0</v>
      </c>
      <c r="D2702" s="23" t="s">
        <v>316</v>
      </c>
      <c r="E2702" s="1" t="s">
        <v>93</v>
      </c>
    </row>
    <row r="2703">
      <c r="A2703" s="20">
        <v>2.0230619E7</v>
      </c>
      <c r="B2703" s="21" t="s">
        <v>321</v>
      </c>
      <c r="C2703" s="22">
        <v>6.0</v>
      </c>
      <c r="D2703" s="23" t="s">
        <v>316</v>
      </c>
      <c r="E2703" s="1" t="s">
        <v>93</v>
      </c>
    </row>
    <row r="2704">
      <c r="A2704" s="20">
        <v>2.0230619E7</v>
      </c>
      <c r="B2704" s="21" t="s">
        <v>321</v>
      </c>
      <c r="C2704" s="22">
        <v>7.0</v>
      </c>
      <c r="D2704" s="23" t="s">
        <v>316</v>
      </c>
      <c r="E2704" s="1" t="s">
        <v>93</v>
      </c>
    </row>
    <row r="2705">
      <c r="A2705" s="20">
        <v>2.0230619E7</v>
      </c>
      <c r="B2705" s="21" t="s">
        <v>321</v>
      </c>
      <c r="C2705" s="22">
        <v>8.0</v>
      </c>
      <c r="D2705" s="23" t="s">
        <v>316</v>
      </c>
      <c r="E2705" s="1" t="s">
        <v>93</v>
      </c>
    </row>
    <row r="2706">
      <c r="A2706" s="20">
        <v>2.0230619E7</v>
      </c>
      <c r="B2706" s="21" t="s">
        <v>321</v>
      </c>
      <c r="C2706" s="22">
        <v>9.0</v>
      </c>
      <c r="D2706" s="23" t="s">
        <v>316</v>
      </c>
      <c r="E2706" s="1" t="s">
        <v>93</v>
      </c>
    </row>
    <row r="2707">
      <c r="A2707" s="20">
        <v>2.0230619E7</v>
      </c>
      <c r="B2707" s="21" t="s">
        <v>321</v>
      </c>
      <c r="C2707" s="22">
        <v>10.0</v>
      </c>
      <c r="D2707" s="23" t="s">
        <v>316</v>
      </c>
      <c r="E2707" s="1" t="s">
        <v>93</v>
      </c>
    </row>
    <row r="2708">
      <c r="A2708" s="20">
        <v>2.0230619E7</v>
      </c>
      <c r="B2708" s="21" t="s">
        <v>321</v>
      </c>
      <c r="C2708" s="22">
        <v>11.0</v>
      </c>
      <c r="D2708" s="23" t="s">
        <v>316</v>
      </c>
      <c r="E2708" s="1" t="s">
        <v>93</v>
      </c>
    </row>
    <row r="2709">
      <c r="A2709" s="20">
        <v>2.0230619E7</v>
      </c>
      <c r="B2709" s="21" t="s">
        <v>321</v>
      </c>
      <c r="C2709" s="22">
        <v>12.0</v>
      </c>
      <c r="D2709" s="23" t="s">
        <v>316</v>
      </c>
      <c r="E2709" s="1" t="s">
        <v>93</v>
      </c>
    </row>
    <row r="2710">
      <c r="B2710" s="19"/>
    </row>
    <row r="2711">
      <c r="A2711" s="1">
        <v>2.0230619E7</v>
      </c>
      <c r="B2711" s="18" t="s">
        <v>322</v>
      </c>
      <c r="C2711" s="1">
        <v>1.0</v>
      </c>
      <c r="D2711" s="1" t="s">
        <v>318</v>
      </c>
      <c r="E2711" s="1"/>
    </row>
    <row r="2712">
      <c r="A2712" s="1">
        <v>2.0230619E7</v>
      </c>
      <c r="B2712" s="18" t="s">
        <v>322</v>
      </c>
      <c r="C2712" s="1">
        <v>2.0</v>
      </c>
      <c r="D2712" s="1" t="s">
        <v>318</v>
      </c>
      <c r="E2712" s="1" t="s">
        <v>93</v>
      </c>
    </row>
    <row r="2713">
      <c r="A2713" s="1">
        <v>2.0230619E7</v>
      </c>
      <c r="B2713" s="18" t="s">
        <v>322</v>
      </c>
      <c r="C2713" s="1">
        <v>3.0</v>
      </c>
      <c r="D2713" s="1" t="s">
        <v>318</v>
      </c>
      <c r="E2713" s="1" t="s">
        <v>93</v>
      </c>
    </row>
    <row r="2714">
      <c r="A2714" s="1">
        <v>2.0230619E7</v>
      </c>
      <c r="B2714" s="18" t="s">
        <v>322</v>
      </c>
      <c r="C2714" s="1">
        <v>4.0</v>
      </c>
      <c r="D2714" s="1" t="s">
        <v>318</v>
      </c>
      <c r="E2714" s="1" t="s">
        <v>93</v>
      </c>
    </row>
    <row r="2715">
      <c r="A2715" s="1">
        <v>2.0230619E7</v>
      </c>
      <c r="B2715" s="18" t="s">
        <v>322</v>
      </c>
      <c r="C2715" s="1">
        <v>5.0</v>
      </c>
      <c r="D2715" s="1" t="s">
        <v>318</v>
      </c>
    </row>
    <row r="2716">
      <c r="A2716" s="1">
        <v>2.0230619E7</v>
      </c>
      <c r="B2716" s="18" t="s">
        <v>322</v>
      </c>
      <c r="C2716" s="1">
        <v>6.0</v>
      </c>
      <c r="D2716" s="1" t="s">
        <v>318</v>
      </c>
      <c r="E2716" s="1" t="s">
        <v>93</v>
      </c>
    </row>
    <row r="2717">
      <c r="A2717" s="1">
        <v>2.0230619E7</v>
      </c>
      <c r="B2717" s="18" t="s">
        <v>322</v>
      </c>
      <c r="C2717" s="1">
        <v>7.0</v>
      </c>
      <c r="D2717" s="1" t="s">
        <v>318</v>
      </c>
      <c r="E2717" s="1" t="s">
        <v>93</v>
      </c>
    </row>
    <row r="2718">
      <c r="A2718" s="1">
        <v>2.0230619E7</v>
      </c>
      <c r="B2718" s="18" t="s">
        <v>322</v>
      </c>
      <c r="C2718" s="1">
        <v>8.0</v>
      </c>
      <c r="D2718" s="1" t="s">
        <v>318</v>
      </c>
      <c r="E2718" s="1" t="s">
        <v>93</v>
      </c>
    </row>
    <row r="2719">
      <c r="A2719" s="1">
        <v>2.0230619E7</v>
      </c>
      <c r="B2719" s="18" t="s">
        <v>322</v>
      </c>
      <c r="C2719" s="1">
        <v>9.0</v>
      </c>
      <c r="D2719" s="1" t="s">
        <v>318</v>
      </c>
      <c r="E2719" s="1" t="s">
        <v>93</v>
      </c>
    </row>
    <row r="2720">
      <c r="A2720" s="1">
        <v>2.0230619E7</v>
      </c>
      <c r="B2720" s="18" t="s">
        <v>322</v>
      </c>
      <c r="C2720" s="1">
        <v>10.0</v>
      </c>
      <c r="D2720" s="1" t="s">
        <v>318</v>
      </c>
      <c r="E2720" s="1" t="s">
        <v>93</v>
      </c>
    </row>
    <row r="2721">
      <c r="A2721" s="1">
        <v>2.0230619E7</v>
      </c>
      <c r="B2721" s="18" t="s">
        <v>322</v>
      </c>
      <c r="C2721" s="1">
        <v>11.0</v>
      </c>
      <c r="D2721" s="1" t="s">
        <v>318</v>
      </c>
      <c r="E2721" s="1" t="s">
        <v>93</v>
      </c>
    </row>
    <row r="2722">
      <c r="A2722" s="1">
        <v>2.0230619E7</v>
      </c>
      <c r="B2722" s="18" t="s">
        <v>322</v>
      </c>
      <c r="C2722" s="1">
        <v>12.0</v>
      </c>
      <c r="D2722" s="1" t="s">
        <v>318</v>
      </c>
      <c r="E2722" s="1" t="s">
        <v>93</v>
      </c>
    </row>
    <row r="2723">
      <c r="B2723" s="19"/>
    </row>
    <row r="2724">
      <c r="A2724" s="20">
        <v>2.023062E7</v>
      </c>
      <c r="B2724" s="21" t="s">
        <v>321</v>
      </c>
      <c r="C2724" s="22">
        <v>1.0</v>
      </c>
      <c r="D2724" s="23" t="s">
        <v>316</v>
      </c>
      <c r="E2724" s="1" t="s">
        <v>93</v>
      </c>
    </row>
    <row r="2725">
      <c r="A2725" s="20">
        <v>2.023062E7</v>
      </c>
      <c r="B2725" s="21" t="s">
        <v>321</v>
      </c>
      <c r="C2725" s="22">
        <v>2.0</v>
      </c>
      <c r="D2725" s="23" t="s">
        <v>316</v>
      </c>
      <c r="E2725" s="1" t="s">
        <v>93</v>
      </c>
    </row>
    <row r="2726">
      <c r="A2726" s="20">
        <v>2.023062E7</v>
      </c>
      <c r="B2726" s="21" t="s">
        <v>321</v>
      </c>
      <c r="C2726" s="22">
        <v>3.0</v>
      </c>
      <c r="D2726" s="23" t="s">
        <v>316</v>
      </c>
      <c r="E2726" s="1" t="s">
        <v>93</v>
      </c>
    </row>
    <row r="2727">
      <c r="A2727" s="20">
        <v>2.023062E7</v>
      </c>
      <c r="B2727" s="21" t="s">
        <v>321</v>
      </c>
      <c r="C2727" s="22">
        <v>4.0</v>
      </c>
      <c r="D2727" s="23" t="s">
        <v>316</v>
      </c>
      <c r="E2727" s="1" t="s">
        <v>93</v>
      </c>
    </row>
    <row r="2728">
      <c r="A2728" s="20">
        <v>2.023062E7</v>
      </c>
      <c r="B2728" s="21" t="s">
        <v>321</v>
      </c>
      <c r="C2728" s="22">
        <v>5.0</v>
      </c>
      <c r="D2728" s="23" t="s">
        <v>316</v>
      </c>
      <c r="E2728" s="1" t="s">
        <v>93</v>
      </c>
    </row>
    <row r="2729">
      <c r="A2729" s="20">
        <v>2.023062E7</v>
      </c>
      <c r="B2729" s="21" t="s">
        <v>321</v>
      </c>
      <c r="C2729" s="22">
        <v>6.0</v>
      </c>
      <c r="D2729" s="23" t="s">
        <v>316</v>
      </c>
      <c r="E2729" s="1" t="s">
        <v>93</v>
      </c>
    </row>
    <row r="2730">
      <c r="A2730" s="20">
        <v>2.023062E7</v>
      </c>
      <c r="B2730" s="21" t="s">
        <v>321</v>
      </c>
      <c r="C2730" s="22">
        <v>7.0</v>
      </c>
      <c r="D2730" s="23" t="s">
        <v>316</v>
      </c>
      <c r="E2730" s="1" t="s">
        <v>93</v>
      </c>
    </row>
    <row r="2731">
      <c r="A2731" s="20">
        <v>2.023062E7</v>
      </c>
      <c r="B2731" s="21" t="s">
        <v>321</v>
      </c>
      <c r="C2731" s="22">
        <v>8.0</v>
      </c>
      <c r="D2731" s="23" t="s">
        <v>316</v>
      </c>
      <c r="E2731" s="1" t="s">
        <v>93</v>
      </c>
    </row>
    <row r="2732">
      <c r="A2732" s="20">
        <v>2.023062E7</v>
      </c>
      <c r="B2732" s="21" t="s">
        <v>321</v>
      </c>
      <c r="C2732" s="22">
        <v>9.0</v>
      </c>
      <c r="D2732" s="23" t="s">
        <v>316</v>
      </c>
      <c r="E2732" s="1" t="s">
        <v>93</v>
      </c>
    </row>
    <row r="2733">
      <c r="A2733" s="20">
        <v>2.023062E7</v>
      </c>
      <c r="B2733" s="21" t="s">
        <v>321</v>
      </c>
      <c r="C2733" s="22">
        <v>10.0</v>
      </c>
      <c r="D2733" s="23" t="s">
        <v>316</v>
      </c>
      <c r="E2733" s="1" t="s">
        <v>93</v>
      </c>
    </row>
    <row r="2734">
      <c r="A2734" s="20">
        <v>2.023062E7</v>
      </c>
      <c r="B2734" s="21" t="s">
        <v>321</v>
      </c>
      <c r="C2734" s="22">
        <v>11.0</v>
      </c>
      <c r="D2734" s="23" t="s">
        <v>316</v>
      </c>
      <c r="E2734" s="1" t="s">
        <v>93</v>
      </c>
    </row>
    <row r="2735">
      <c r="A2735" s="20">
        <v>2.023062E7</v>
      </c>
      <c r="B2735" s="21" t="s">
        <v>321</v>
      </c>
      <c r="C2735" s="22">
        <v>12.0</v>
      </c>
      <c r="D2735" s="23" t="s">
        <v>316</v>
      </c>
      <c r="E2735" s="1" t="s">
        <v>93</v>
      </c>
    </row>
    <row r="2736">
      <c r="B2736" s="19"/>
    </row>
    <row r="2737">
      <c r="A2737" s="1">
        <v>2.023062E7</v>
      </c>
      <c r="B2737" s="18" t="s">
        <v>322</v>
      </c>
      <c r="C2737" s="1">
        <v>1.0</v>
      </c>
      <c r="D2737" s="1" t="s">
        <v>318</v>
      </c>
    </row>
    <row r="2738">
      <c r="A2738" s="1">
        <v>2.023062E7</v>
      </c>
      <c r="B2738" s="18" t="s">
        <v>322</v>
      </c>
      <c r="C2738" s="1">
        <v>2.0</v>
      </c>
      <c r="D2738" s="1" t="s">
        <v>318</v>
      </c>
      <c r="E2738" s="1" t="s">
        <v>93</v>
      </c>
    </row>
    <row r="2739">
      <c r="A2739" s="1">
        <v>2.023062E7</v>
      </c>
      <c r="B2739" s="18" t="s">
        <v>322</v>
      </c>
      <c r="C2739" s="1">
        <v>3.0</v>
      </c>
      <c r="D2739" s="1" t="s">
        <v>318</v>
      </c>
      <c r="E2739" s="1" t="s">
        <v>93</v>
      </c>
    </row>
    <row r="2740">
      <c r="A2740" s="1">
        <v>2.023062E7</v>
      </c>
      <c r="B2740" s="18" t="s">
        <v>322</v>
      </c>
      <c r="C2740" s="1">
        <v>4.0</v>
      </c>
      <c r="D2740" s="1" t="s">
        <v>318</v>
      </c>
      <c r="E2740" s="1" t="s">
        <v>93</v>
      </c>
    </row>
    <row r="2741">
      <c r="A2741" s="1">
        <v>2.023062E7</v>
      </c>
      <c r="B2741" s="18" t="s">
        <v>322</v>
      </c>
      <c r="C2741" s="1">
        <v>5.0</v>
      </c>
      <c r="D2741" s="1" t="s">
        <v>318</v>
      </c>
    </row>
    <row r="2742">
      <c r="A2742" s="1">
        <v>2.023062E7</v>
      </c>
      <c r="B2742" s="18" t="s">
        <v>322</v>
      </c>
      <c r="C2742" s="1">
        <v>6.0</v>
      </c>
      <c r="D2742" s="1" t="s">
        <v>318</v>
      </c>
      <c r="E2742" s="1" t="s">
        <v>93</v>
      </c>
    </row>
    <row r="2743">
      <c r="A2743" s="1">
        <v>2.023062E7</v>
      </c>
      <c r="B2743" s="18" t="s">
        <v>322</v>
      </c>
      <c r="C2743" s="1">
        <v>7.0</v>
      </c>
      <c r="D2743" s="1" t="s">
        <v>318</v>
      </c>
      <c r="E2743" s="1" t="s">
        <v>93</v>
      </c>
    </row>
    <row r="2744">
      <c r="A2744" s="1">
        <v>2.023062E7</v>
      </c>
      <c r="B2744" s="18" t="s">
        <v>322</v>
      </c>
      <c r="C2744" s="1">
        <v>8.0</v>
      </c>
      <c r="D2744" s="1" t="s">
        <v>318</v>
      </c>
      <c r="E2744" s="1" t="s">
        <v>93</v>
      </c>
    </row>
    <row r="2745">
      <c r="A2745" s="1">
        <v>2.023062E7</v>
      </c>
      <c r="B2745" s="18" t="s">
        <v>322</v>
      </c>
      <c r="C2745" s="1">
        <v>9.0</v>
      </c>
      <c r="D2745" s="1" t="s">
        <v>318</v>
      </c>
      <c r="E2745" s="1" t="s">
        <v>93</v>
      </c>
    </row>
    <row r="2746">
      <c r="A2746" s="1">
        <v>2.023062E7</v>
      </c>
      <c r="B2746" s="18" t="s">
        <v>322</v>
      </c>
      <c r="C2746" s="1">
        <v>10.0</v>
      </c>
      <c r="D2746" s="1" t="s">
        <v>318</v>
      </c>
      <c r="E2746" s="1" t="s">
        <v>93</v>
      </c>
    </row>
    <row r="2747">
      <c r="A2747" s="1">
        <v>2.023062E7</v>
      </c>
      <c r="B2747" s="18" t="s">
        <v>322</v>
      </c>
      <c r="C2747" s="1">
        <v>11.0</v>
      </c>
      <c r="D2747" s="1" t="s">
        <v>318</v>
      </c>
      <c r="E2747" s="1" t="s">
        <v>93</v>
      </c>
    </row>
    <row r="2748">
      <c r="A2748" s="1">
        <v>2.023062E7</v>
      </c>
      <c r="B2748" s="18" t="s">
        <v>322</v>
      </c>
      <c r="C2748" s="1">
        <v>12.0</v>
      </c>
      <c r="D2748" s="1" t="s">
        <v>318</v>
      </c>
      <c r="E2748" s="1" t="s">
        <v>93</v>
      </c>
    </row>
    <row r="2749">
      <c r="B2749" s="19"/>
    </row>
    <row r="2750">
      <c r="A2750" s="20">
        <v>2.0230621E7</v>
      </c>
      <c r="B2750" s="21" t="s">
        <v>321</v>
      </c>
      <c r="C2750" s="22">
        <v>1.0</v>
      </c>
      <c r="D2750" s="23" t="s">
        <v>316</v>
      </c>
      <c r="E2750" s="1" t="s">
        <v>93</v>
      </c>
    </row>
    <row r="2751">
      <c r="A2751" s="20">
        <v>2.0230621E7</v>
      </c>
      <c r="B2751" s="21" t="s">
        <v>321</v>
      </c>
      <c r="C2751" s="22">
        <v>2.0</v>
      </c>
      <c r="D2751" s="23" t="s">
        <v>316</v>
      </c>
      <c r="E2751" s="1" t="s">
        <v>93</v>
      </c>
    </row>
    <row r="2752">
      <c r="A2752" s="20">
        <v>2.0230621E7</v>
      </c>
      <c r="B2752" s="21" t="s">
        <v>321</v>
      </c>
      <c r="C2752" s="22">
        <v>3.0</v>
      </c>
      <c r="D2752" s="23" t="s">
        <v>316</v>
      </c>
      <c r="E2752" s="1" t="s">
        <v>93</v>
      </c>
    </row>
    <row r="2753">
      <c r="A2753" s="20">
        <v>2.0230621E7</v>
      </c>
      <c r="B2753" s="21" t="s">
        <v>321</v>
      </c>
      <c r="C2753" s="22">
        <v>4.0</v>
      </c>
      <c r="D2753" s="23" t="s">
        <v>316</v>
      </c>
      <c r="E2753" s="1" t="s">
        <v>93</v>
      </c>
    </row>
    <row r="2754">
      <c r="A2754" s="20">
        <v>2.0230621E7</v>
      </c>
      <c r="B2754" s="21" t="s">
        <v>321</v>
      </c>
      <c r="C2754" s="22">
        <v>5.0</v>
      </c>
      <c r="D2754" s="23" t="s">
        <v>316</v>
      </c>
      <c r="E2754" s="1" t="s">
        <v>93</v>
      </c>
    </row>
    <row r="2755">
      <c r="A2755" s="20">
        <v>2.0230621E7</v>
      </c>
      <c r="B2755" s="21" t="s">
        <v>321</v>
      </c>
      <c r="C2755" s="22">
        <v>6.0</v>
      </c>
      <c r="D2755" s="23" t="s">
        <v>316</v>
      </c>
      <c r="E2755" s="1" t="s">
        <v>93</v>
      </c>
    </row>
    <row r="2756">
      <c r="A2756" s="20">
        <v>2.0230621E7</v>
      </c>
      <c r="B2756" s="21" t="s">
        <v>321</v>
      </c>
      <c r="C2756" s="22">
        <v>7.0</v>
      </c>
      <c r="D2756" s="23" t="s">
        <v>316</v>
      </c>
      <c r="E2756" s="1" t="s">
        <v>93</v>
      </c>
    </row>
    <row r="2757">
      <c r="A2757" s="20">
        <v>2.0230621E7</v>
      </c>
      <c r="B2757" s="21" t="s">
        <v>321</v>
      </c>
      <c r="C2757" s="22">
        <v>8.0</v>
      </c>
      <c r="D2757" s="23" t="s">
        <v>316</v>
      </c>
      <c r="E2757" s="1" t="s">
        <v>93</v>
      </c>
    </row>
    <row r="2758">
      <c r="A2758" s="20">
        <v>2.0230621E7</v>
      </c>
      <c r="B2758" s="21" t="s">
        <v>321</v>
      </c>
      <c r="C2758" s="22">
        <v>9.0</v>
      </c>
      <c r="D2758" s="23" t="s">
        <v>316</v>
      </c>
      <c r="E2758" s="1" t="s">
        <v>93</v>
      </c>
    </row>
    <row r="2759">
      <c r="A2759" s="20">
        <v>2.0230621E7</v>
      </c>
      <c r="B2759" s="21" t="s">
        <v>321</v>
      </c>
      <c r="C2759" s="22">
        <v>10.0</v>
      </c>
      <c r="D2759" s="23" t="s">
        <v>316</v>
      </c>
      <c r="E2759" s="1" t="s">
        <v>93</v>
      </c>
    </row>
    <row r="2760">
      <c r="A2760" s="20">
        <v>2.0230621E7</v>
      </c>
      <c r="B2760" s="21" t="s">
        <v>321</v>
      </c>
      <c r="C2760" s="22">
        <v>11.0</v>
      </c>
      <c r="D2760" s="23" t="s">
        <v>316</v>
      </c>
      <c r="E2760" s="1" t="s">
        <v>93</v>
      </c>
    </row>
    <row r="2761">
      <c r="A2761" s="20">
        <v>2.0230621E7</v>
      </c>
      <c r="B2761" s="21" t="s">
        <v>321</v>
      </c>
      <c r="C2761" s="22">
        <v>12.0</v>
      </c>
      <c r="D2761" s="23" t="s">
        <v>316</v>
      </c>
      <c r="E2761" s="1" t="s">
        <v>93</v>
      </c>
    </row>
    <row r="2762">
      <c r="B2762" s="19"/>
    </row>
    <row r="2763">
      <c r="A2763" s="1">
        <v>2.0230621E7</v>
      </c>
      <c r="B2763" s="18" t="s">
        <v>322</v>
      </c>
      <c r="C2763" s="1">
        <v>1.0</v>
      </c>
      <c r="D2763" s="1" t="s">
        <v>318</v>
      </c>
    </row>
    <row r="2764">
      <c r="A2764" s="1">
        <v>2.0230621E7</v>
      </c>
      <c r="B2764" s="18" t="s">
        <v>322</v>
      </c>
      <c r="C2764" s="1">
        <v>2.0</v>
      </c>
      <c r="D2764" s="1" t="s">
        <v>318</v>
      </c>
      <c r="E2764" s="1" t="s">
        <v>93</v>
      </c>
    </row>
    <row r="2765">
      <c r="A2765" s="1">
        <v>2.0230621E7</v>
      </c>
      <c r="B2765" s="18" t="s">
        <v>322</v>
      </c>
      <c r="C2765" s="1">
        <v>3.0</v>
      </c>
      <c r="D2765" s="1" t="s">
        <v>318</v>
      </c>
      <c r="E2765" s="1" t="s">
        <v>93</v>
      </c>
    </row>
    <row r="2766">
      <c r="A2766" s="1">
        <v>2.0230621E7</v>
      </c>
      <c r="B2766" s="18" t="s">
        <v>322</v>
      </c>
      <c r="C2766" s="1">
        <v>4.0</v>
      </c>
      <c r="D2766" s="1" t="s">
        <v>318</v>
      </c>
      <c r="E2766" s="1" t="s">
        <v>93</v>
      </c>
    </row>
    <row r="2767">
      <c r="A2767" s="1">
        <v>2.0230621E7</v>
      </c>
      <c r="B2767" s="18" t="s">
        <v>322</v>
      </c>
      <c r="C2767" s="1">
        <v>5.0</v>
      </c>
      <c r="D2767" s="1" t="s">
        <v>318</v>
      </c>
    </row>
    <row r="2768">
      <c r="A2768" s="1">
        <v>2.0230621E7</v>
      </c>
      <c r="B2768" s="18" t="s">
        <v>322</v>
      </c>
      <c r="C2768" s="1">
        <v>6.0</v>
      </c>
      <c r="D2768" s="1" t="s">
        <v>318</v>
      </c>
      <c r="E2768" s="1" t="s">
        <v>93</v>
      </c>
    </row>
    <row r="2769">
      <c r="A2769" s="1">
        <v>2.0230621E7</v>
      </c>
      <c r="B2769" s="18" t="s">
        <v>322</v>
      </c>
      <c r="C2769" s="1">
        <v>7.0</v>
      </c>
      <c r="D2769" s="1" t="s">
        <v>318</v>
      </c>
      <c r="E2769" s="1" t="s">
        <v>93</v>
      </c>
    </row>
    <row r="2770">
      <c r="A2770" s="1">
        <v>2.0230621E7</v>
      </c>
      <c r="B2770" s="18" t="s">
        <v>322</v>
      </c>
      <c r="C2770" s="1">
        <v>8.0</v>
      </c>
      <c r="D2770" s="1" t="s">
        <v>318</v>
      </c>
      <c r="E2770" s="1" t="s">
        <v>93</v>
      </c>
    </row>
    <row r="2771">
      <c r="A2771" s="1">
        <v>2.0230621E7</v>
      </c>
      <c r="B2771" s="18" t="s">
        <v>322</v>
      </c>
      <c r="C2771" s="1">
        <v>9.0</v>
      </c>
      <c r="D2771" s="1" t="s">
        <v>318</v>
      </c>
      <c r="E2771" s="1" t="s">
        <v>93</v>
      </c>
    </row>
    <row r="2772">
      <c r="A2772" s="1">
        <v>2.0230621E7</v>
      </c>
      <c r="B2772" s="18" t="s">
        <v>322</v>
      </c>
      <c r="C2772" s="1">
        <v>10.0</v>
      </c>
      <c r="D2772" s="1" t="s">
        <v>318</v>
      </c>
      <c r="E2772" s="1" t="s">
        <v>93</v>
      </c>
    </row>
    <row r="2773">
      <c r="A2773" s="1">
        <v>2.0230621E7</v>
      </c>
      <c r="B2773" s="18" t="s">
        <v>322</v>
      </c>
      <c r="C2773" s="1">
        <v>11.0</v>
      </c>
      <c r="D2773" s="1" t="s">
        <v>318</v>
      </c>
      <c r="E2773" s="1" t="s">
        <v>93</v>
      </c>
    </row>
    <row r="2774">
      <c r="A2774" s="1">
        <v>2.0230621E7</v>
      </c>
      <c r="B2774" s="18" t="s">
        <v>322</v>
      </c>
      <c r="C2774" s="1">
        <v>12.0</v>
      </c>
      <c r="D2774" s="1" t="s">
        <v>318</v>
      </c>
      <c r="E2774" s="1" t="s">
        <v>93</v>
      </c>
    </row>
    <row r="2775">
      <c r="B2775" s="19"/>
    </row>
    <row r="2776">
      <c r="A2776" s="20">
        <v>2.0230622E7</v>
      </c>
      <c r="B2776" s="21" t="s">
        <v>321</v>
      </c>
      <c r="C2776" s="22">
        <v>1.0</v>
      </c>
      <c r="D2776" s="23" t="s">
        <v>316</v>
      </c>
      <c r="E2776" s="1" t="s">
        <v>93</v>
      </c>
    </row>
    <row r="2777">
      <c r="A2777" s="20">
        <v>2.0230622E7</v>
      </c>
      <c r="B2777" s="21" t="s">
        <v>321</v>
      </c>
      <c r="C2777" s="22">
        <v>2.0</v>
      </c>
      <c r="D2777" s="23" t="s">
        <v>316</v>
      </c>
      <c r="E2777" s="1" t="s">
        <v>93</v>
      </c>
    </row>
    <row r="2778">
      <c r="A2778" s="20">
        <v>2.0230622E7</v>
      </c>
      <c r="B2778" s="21" t="s">
        <v>321</v>
      </c>
      <c r="C2778" s="22">
        <v>3.0</v>
      </c>
      <c r="D2778" s="23" t="s">
        <v>316</v>
      </c>
      <c r="E2778" s="1" t="s">
        <v>93</v>
      </c>
    </row>
    <row r="2779">
      <c r="A2779" s="20">
        <v>2.0230622E7</v>
      </c>
      <c r="B2779" s="21" t="s">
        <v>321</v>
      </c>
      <c r="C2779" s="22">
        <v>4.0</v>
      </c>
      <c r="D2779" s="23" t="s">
        <v>316</v>
      </c>
      <c r="E2779" s="1" t="s">
        <v>93</v>
      </c>
    </row>
    <row r="2780">
      <c r="A2780" s="20">
        <v>2.0230622E7</v>
      </c>
      <c r="B2780" s="21" t="s">
        <v>321</v>
      </c>
      <c r="C2780" s="22">
        <v>5.0</v>
      </c>
      <c r="D2780" s="23" t="s">
        <v>316</v>
      </c>
      <c r="E2780" s="1" t="s">
        <v>93</v>
      </c>
    </row>
    <row r="2781">
      <c r="A2781" s="20">
        <v>2.0230622E7</v>
      </c>
      <c r="B2781" s="21" t="s">
        <v>321</v>
      </c>
      <c r="C2781" s="22">
        <v>6.0</v>
      </c>
      <c r="D2781" s="23" t="s">
        <v>316</v>
      </c>
      <c r="E2781" s="1" t="s">
        <v>93</v>
      </c>
    </row>
    <row r="2782">
      <c r="A2782" s="20">
        <v>2.0230622E7</v>
      </c>
      <c r="B2782" s="21" t="s">
        <v>321</v>
      </c>
      <c r="C2782" s="22">
        <v>7.0</v>
      </c>
      <c r="D2782" s="23" t="s">
        <v>316</v>
      </c>
      <c r="E2782" s="1" t="s">
        <v>93</v>
      </c>
    </row>
    <row r="2783">
      <c r="A2783" s="20">
        <v>2.0230622E7</v>
      </c>
      <c r="B2783" s="21" t="s">
        <v>321</v>
      </c>
      <c r="C2783" s="22">
        <v>8.0</v>
      </c>
      <c r="D2783" s="23" t="s">
        <v>316</v>
      </c>
      <c r="E2783" s="1" t="s">
        <v>93</v>
      </c>
    </row>
    <row r="2784">
      <c r="A2784" s="20">
        <v>2.0230622E7</v>
      </c>
      <c r="B2784" s="21" t="s">
        <v>321</v>
      </c>
      <c r="C2784" s="22">
        <v>9.0</v>
      </c>
      <c r="D2784" s="23" t="s">
        <v>316</v>
      </c>
      <c r="E2784" s="1" t="s">
        <v>93</v>
      </c>
    </row>
    <row r="2785">
      <c r="A2785" s="20">
        <v>2.0230622E7</v>
      </c>
      <c r="B2785" s="21" t="s">
        <v>321</v>
      </c>
      <c r="C2785" s="22">
        <v>10.0</v>
      </c>
      <c r="D2785" s="23" t="s">
        <v>316</v>
      </c>
      <c r="E2785" s="1" t="s">
        <v>93</v>
      </c>
    </row>
    <row r="2786">
      <c r="A2786" s="20">
        <v>2.0230622E7</v>
      </c>
      <c r="B2786" s="21" t="s">
        <v>321</v>
      </c>
      <c r="C2786" s="22">
        <v>11.0</v>
      </c>
      <c r="D2786" s="23" t="s">
        <v>316</v>
      </c>
      <c r="E2786" s="1" t="s">
        <v>93</v>
      </c>
    </row>
    <row r="2787">
      <c r="A2787" s="20">
        <v>2.0230622E7</v>
      </c>
      <c r="B2787" s="21" t="s">
        <v>321</v>
      </c>
      <c r="C2787" s="22">
        <v>12.0</v>
      </c>
      <c r="D2787" s="23" t="s">
        <v>316</v>
      </c>
      <c r="E2787" s="1" t="s">
        <v>93</v>
      </c>
    </row>
    <row r="2788">
      <c r="B2788" s="19"/>
    </row>
    <row r="2789">
      <c r="A2789" s="1">
        <v>2.02306222E8</v>
      </c>
      <c r="B2789" s="18" t="s">
        <v>322</v>
      </c>
      <c r="C2789" s="1">
        <v>1.0</v>
      </c>
      <c r="D2789" s="1" t="s">
        <v>318</v>
      </c>
      <c r="E2789" s="1" t="s">
        <v>93</v>
      </c>
    </row>
    <row r="2790">
      <c r="A2790" s="1">
        <v>2.02306222E8</v>
      </c>
      <c r="B2790" s="18" t="s">
        <v>322</v>
      </c>
      <c r="C2790" s="1">
        <v>2.0</v>
      </c>
      <c r="D2790" s="1" t="s">
        <v>318</v>
      </c>
      <c r="E2790" s="1" t="s">
        <v>93</v>
      </c>
    </row>
    <row r="2791">
      <c r="A2791" s="1">
        <v>2.02306222E8</v>
      </c>
      <c r="B2791" s="18" t="s">
        <v>322</v>
      </c>
      <c r="C2791" s="1">
        <v>3.0</v>
      </c>
      <c r="D2791" s="1" t="s">
        <v>318</v>
      </c>
      <c r="E2791" s="1" t="s">
        <v>93</v>
      </c>
    </row>
    <row r="2792">
      <c r="A2792" s="1">
        <v>2.02306222E8</v>
      </c>
      <c r="B2792" s="18" t="s">
        <v>322</v>
      </c>
      <c r="C2792" s="1">
        <v>4.0</v>
      </c>
      <c r="D2792" s="1" t="s">
        <v>318</v>
      </c>
      <c r="E2792" s="1" t="s">
        <v>93</v>
      </c>
    </row>
    <row r="2793">
      <c r="A2793" s="1">
        <v>2.02306222E8</v>
      </c>
      <c r="B2793" s="18" t="s">
        <v>322</v>
      </c>
      <c r="C2793" s="1">
        <v>5.0</v>
      </c>
      <c r="D2793" s="1" t="s">
        <v>318</v>
      </c>
    </row>
    <row r="2794">
      <c r="A2794" s="1">
        <v>2.02306222E8</v>
      </c>
      <c r="B2794" s="18" t="s">
        <v>322</v>
      </c>
      <c r="C2794" s="1">
        <v>6.0</v>
      </c>
      <c r="D2794" s="1" t="s">
        <v>318</v>
      </c>
      <c r="E2794" s="1" t="s">
        <v>93</v>
      </c>
    </row>
    <row r="2795">
      <c r="A2795" s="1">
        <v>2.02306222E8</v>
      </c>
      <c r="B2795" s="18" t="s">
        <v>322</v>
      </c>
      <c r="C2795" s="1">
        <v>7.0</v>
      </c>
      <c r="D2795" s="1" t="s">
        <v>318</v>
      </c>
      <c r="E2795" s="1" t="s">
        <v>93</v>
      </c>
    </row>
    <row r="2796">
      <c r="A2796" s="1">
        <v>2.02306222E8</v>
      </c>
      <c r="B2796" s="18" t="s">
        <v>322</v>
      </c>
      <c r="C2796" s="1">
        <v>8.0</v>
      </c>
      <c r="D2796" s="1" t="s">
        <v>318</v>
      </c>
      <c r="E2796" s="1" t="s">
        <v>93</v>
      </c>
    </row>
    <row r="2797">
      <c r="A2797" s="1">
        <v>2.02306222E8</v>
      </c>
      <c r="B2797" s="18" t="s">
        <v>322</v>
      </c>
      <c r="C2797" s="1">
        <v>9.0</v>
      </c>
      <c r="D2797" s="1" t="s">
        <v>318</v>
      </c>
      <c r="E2797" s="1" t="s">
        <v>93</v>
      </c>
    </row>
    <row r="2798">
      <c r="A2798" s="1">
        <v>2.02306222E8</v>
      </c>
      <c r="B2798" s="18" t="s">
        <v>322</v>
      </c>
      <c r="C2798" s="1">
        <v>10.0</v>
      </c>
      <c r="D2798" s="1" t="s">
        <v>318</v>
      </c>
      <c r="E2798" s="1" t="s">
        <v>93</v>
      </c>
    </row>
    <row r="2799">
      <c r="A2799" s="1">
        <v>2.02306222E8</v>
      </c>
      <c r="B2799" s="18" t="s">
        <v>322</v>
      </c>
      <c r="C2799" s="1">
        <v>11.0</v>
      </c>
      <c r="D2799" s="1" t="s">
        <v>318</v>
      </c>
      <c r="E2799" s="1" t="s">
        <v>93</v>
      </c>
    </row>
    <row r="2800">
      <c r="A2800" s="1">
        <v>2.02306222E8</v>
      </c>
      <c r="B2800" s="18" t="s">
        <v>322</v>
      </c>
      <c r="C2800" s="1">
        <v>12.0</v>
      </c>
      <c r="D2800" s="1" t="s">
        <v>318</v>
      </c>
      <c r="E2800" s="1" t="s">
        <v>93</v>
      </c>
    </row>
    <row r="2801">
      <c r="B2801" s="19"/>
    </row>
    <row r="2802">
      <c r="A2802" s="20">
        <v>2.0230623E7</v>
      </c>
      <c r="B2802" s="21" t="s">
        <v>321</v>
      </c>
      <c r="C2802" s="22">
        <v>1.0</v>
      </c>
      <c r="D2802" s="23" t="s">
        <v>316</v>
      </c>
      <c r="E2802" s="1" t="s">
        <v>93</v>
      </c>
    </row>
    <row r="2803">
      <c r="A2803" s="20">
        <v>2.0230623E7</v>
      </c>
      <c r="B2803" s="21" t="s">
        <v>321</v>
      </c>
      <c r="C2803" s="22">
        <v>2.0</v>
      </c>
      <c r="D2803" s="23" t="s">
        <v>316</v>
      </c>
      <c r="E2803" s="1" t="s">
        <v>93</v>
      </c>
    </row>
    <row r="2804">
      <c r="A2804" s="20">
        <v>2.0230623E7</v>
      </c>
      <c r="B2804" s="21" t="s">
        <v>321</v>
      </c>
      <c r="C2804" s="22">
        <v>3.0</v>
      </c>
      <c r="D2804" s="23" t="s">
        <v>316</v>
      </c>
      <c r="E2804" s="1" t="s">
        <v>93</v>
      </c>
    </row>
    <row r="2805">
      <c r="A2805" s="20">
        <v>2.0230623E7</v>
      </c>
      <c r="B2805" s="21" t="s">
        <v>321</v>
      </c>
      <c r="C2805" s="22">
        <v>4.0</v>
      </c>
      <c r="D2805" s="23" t="s">
        <v>316</v>
      </c>
      <c r="E2805" s="1" t="s">
        <v>93</v>
      </c>
    </row>
    <row r="2806">
      <c r="A2806" s="20">
        <v>2.0230623E7</v>
      </c>
      <c r="B2806" s="21" t="s">
        <v>321</v>
      </c>
      <c r="C2806" s="22">
        <v>5.0</v>
      </c>
      <c r="D2806" s="23" t="s">
        <v>316</v>
      </c>
      <c r="E2806" s="1" t="s">
        <v>93</v>
      </c>
    </row>
    <row r="2807">
      <c r="A2807" s="20">
        <v>2.0230623E7</v>
      </c>
      <c r="B2807" s="21" t="s">
        <v>321</v>
      </c>
      <c r="C2807" s="22">
        <v>6.0</v>
      </c>
      <c r="D2807" s="23" t="s">
        <v>316</v>
      </c>
      <c r="E2807" s="1" t="s">
        <v>93</v>
      </c>
    </row>
    <row r="2808">
      <c r="A2808" s="20">
        <v>2.0230623E7</v>
      </c>
      <c r="B2808" s="21" t="s">
        <v>321</v>
      </c>
      <c r="C2808" s="22">
        <v>7.0</v>
      </c>
      <c r="D2808" s="23" t="s">
        <v>316</v>
      </c>
      <c r="E2808" s="1" t="s">
        <v>93</v>
      </c>
    </row>
    <row r="2809">
      <c r="A2809" s="20">
        <v>2.0230623E7</v>
      </c>
      <c r="B2809" s="21" t="s">
        <v>321</v>
      </c>
      <c r="C2809" s="22">
        <v>8.0</v>
      </c>
      <c r="D2809" s="23" t="s">
        <v>316</v>
      </c>
      <c r="E2809" s="1" t="s">
        <v>93</v>
      </c>
    </row>
    <row r="2810">
      <c r="A2810" s="20">
        <v>2.0230623E7</v>
      </c>
      <c r="B2810" s="21" t="s">
        <v>321</v>
      </c>
      <c r="C2810" s="22">
        <v>9.0</v>
      </c>
      <c r="D2810" s="23" t="s">
        <v>316</v>
      </c>
      <c r="E2810" s="1" t="s">
        <v>93</v>
      </c>
    </row>
    <row r="2811">
      <c r="A2811" s="20">
        <v>2.0230623E7</v>
      </c>
      <c r="B2811" s="21" t="s">
        <v>321</v>
      </c>
      <c r="C2811" s="22">
        <v>10.0</v>
      </c>
      <c r="D2811" s="23" t="s">
        <v>316</v>
      </c>
      <c r="E2811" s="1" t="s">
        <v>93</v>
      </c>
    </row>
    <row r="2812">
      <c r="A2812" s="20">
        <v>2.0230623E7</v>
      </c>
      <c r="B2812" s="21" t="s">
        <v>321</v>
      </c>
      <c r="C2812" s="22">
        <v>11.0</v>
      </c>
      <c r="D2812" s="23" t="s">
        <v>316</v>
      </c>
      <c r="E2812" s="1" t="s">
        <v>93</v>
      </c>
    </row>
    <row r="2813">
      <c r="A2813" s="20">
        <v>2.0230623E7</v>
      </c>
      <c r="B2813" s="21" t="s">
        <v>321</v>
      </c>
      <c r="C2813" s="22">
        <v>12.0</v>
      </c>
      <c r="D2813" s="23" t="s">
        <v>316</v>
      </c>
      <c r="E2813" s="1" t="s">
        <v>93</v>
      </c>
    </row>
    <row r="2814">
      <c r="B2814" s="19"/>
    </row>
    <row r="2815">
      <c r="A2815" s="1">
        <v>2.0230623E7</v>
      </c>
      <c r="B2815" s="18" t="s">
        <v>322</v>
      </c>
      <c r="C2815" s="1">
        <v>1.0</v>
      </c>
      <c r="D2815" s="1" t="s">
        <v>318</v>
      </c>
    </row>
    <row r="2816">
      <c r="A2816" s="1">
        <v>2.0230623E7</v>
      </c>
      <c r="B2816" s="18" t="s">
        <v>322</v>
      </c>
      <c r="C2816" s="1">
        <v>2.0</v>
      </c>
      <c r="D2816" s="1" t="s">
        <v>318</v>
      </c>
    </row>
    <row r="2817">
      <c r="A2817" s="1">
        <v>2.0230623E7</v>
      </c>
      <c r="B2817" s="18" t="s">
        <v>322</v>
      </c>
      <c r="C2817" s="1">
        <v>3.0</v>
      </c>
      <c r="D2817" s="1" t="s">
        <v>318</v>
      </c>
    </row>
    <row r="2818">
      <c r="A2818" s="1">
        <v>2.0230623E7</v>
      </c>
      <c r="B2818" s="18" t="s">
        <v>322</v>
      </c>
      <c r="C2818" s="1">
        <v>4.0</v>
      </c>
      <c r="D2818" s="1" t="s">
        <v>318</v>
      </c>
    </row>
    <row r="2819">
      <c r="A2819" s="1">
        <v>2.0230623E7</v>
      </c>
      <c r="B2819" s="18" t="s">
        <v>322</v>
      </c>
      <c r="C2819" s="1">
        <v>5.0</v>
      </c>
      <c r="D2819" s="1" t="s">
        <v>318</v>
      </c>
    </row>
    <row r="2820">
      <c r="A2820" s="1">
        <v>2.0230623E7</v>
      </c>
      <c r="B2820" s="18" t="s">
        <v>322</v>
      </c>
      <c r="C2820" s="1">
        <v>6.0</v>
      </c>
      <c r="D2820" s="1" t="s">
        <v>318</v>
      </c>
    </row>
    <row r="2821">
      <c r="A2821" s="1">
        <v>2.0230623E7</v>
      </c>
      <c r="B2821" s="18" t="s">
        <v>322</v>
      </c>
      <c r="C2821" s="1">
        <v>7.0</v>
      </c>
      <c r="D2821" s="1" t="s">
        <v>318</v>
      </c>
    </row>
    <row r="2822">
      <c r="A2822" s="1">
        <v>2.0230623E7</v>
      </c>
      <c r="B2822" s="18" t="s">
        <v>322</v>
      </c>
      <c r="C2822" s="1">
        <v>8.0</v>
      </c>
      <c r="D2822" s="1" t="s">
        <v>318</v>
      </c>
    </row>
    <row r="2823">
      <c r="A2823" s="1">
        <v>2.0230623E7</v>
      </c>
      <c r="B2823" s="18" t="s">
        <v>322</v>
      </c>
      <c r="C2823" s="1">
        <v>9.0</v>
      </c>
      <c r="D2823" s="1" t="s">
        <v>318</v>
      </c>
    </row>
    <row r="2824">
      <c r="A2824" s="1">
        <v>2.0230623E7</v>
      </c>
      <c r="B2824" s="18" t="s">
        <v>322</v>
      </c>
      <c r="C2824" s="1">
        <v>10.0</v>
      </c>
      <c r="D2824" s="1" t="s">
        <v>318</v>
      </c>
    </row>
    <row r="2825">
      <c r="A2825" s="1">
        <v>2.0230623E7</v>
      </c>
      <c r="B2825" s="18" t="s">
        <v>322</v>
      </c>
      <c r="C2825" s="1">
        <v>11.0</v>
      </c>
      <c r="D2825" s="1" t="s">
        <v>318</v>
      </c>
    </row>
    <row r="2826">
      <c r="A2826" s="1">
        <v>2.0230623E7</v>
      </c>
      <c r="B2826" s="18" t="s">
        <v>322</v>
      </c>
      <c r="C2826" s="1">
        <v>12.0</v>
      </c>
      <c r="D2826" s="1" t="s">
        <v>318</v>
      </c>
    </row>
    <row r="2827">
      <c r="B2827" s="19"/>
    </row>
    <row r="2828">
      <c r="A2828" s="20">
        <v>2.0230624E7</v>
      </c>
      <c r="B2828" s="21" t="s">
        <v>321</v>
      </c>
      <c r="C2828" s="22">
        <v>1.0</v>
      </c>
      <c r="D2828" s="23" t="s">
        <v>316</v>
      </c>
      <c r="E2828" s="1" t="s">
        <v>93</v>
      </c>
    </row>
    <row r="2829">
      <c r="A2829" s="20">
        <v>2.0230624E7</v>
      </c>
      <c r="B2829" s="21" t="s">
        <v>321</v>
      </c>
      <c r="C2829" s="22">
        <v>2.0</v>
      </c>
      <c r="D2829" s="23" t="s">
        <v>316</v>
      </c>
      <c r="E2829" s="1" t="s">
        <v>93</v>
      </c>
    </row>
    <row r="2830">
      <c r="A2830" s="20">
        <v>2.0230624E7</v>
      </c>
      <c r="B2830" s="21" t="s">
        <v>321</v>
      </c>
      <c r="C2830" s="22">
        <v>3.0</v>
      </c>
      <c r="D2830" s="23" t="s">
        <v>316</v>
      </c>
      <c r="E2830" s="1" t="s">
        <v>93</v>
      </c>
    </row>
    <row r="2831">
      <c r="A2831" s="20">
        <v>2.0230624E7</v>
      </c>
      <c r="B2831" s="21" t="s">
        <v>321</v>
      </c>
      <c r="C2831" s="22">
        <v>4.0</v>
      </c>
      <c r="D2831" s="23" t="s">
        <v>316</v>
      </c>
      <c r="E2831" s="1" t="s">
        <v>93</v>
      </c>
    </row>
    <row r="2832">
      <c r="A2832" s="20">
        <v>2.0230624E7</v>
      </c>
      <c r="B2832" s="21" t="s">
        <v>321</v>
      </c>
      <c r="C2832" s="22">
        <v>5.0</v>
      </c>
      <c r="D2832" s="23" t="s">
        <v>316</v>
      </c>
      <c r="E2832" s="1" t="s">
        <v>93</v>
      </c>
    </row>
    <row r="2833">
      <c r="A2833" s="20">
        <v>2.0230624E7</v>
      </c>
      <c r="B2833" s="21" t="s">
        <v>321</v>
      </c>
      <c r="C2833" s="22">
        <v>6.0</v>
      </c>
      <c r="D2833" s="23" t="s">
        <v>316</v>
      </c>
      <c r="E2833" s="1" t="s">
        <v>93</v>
      </c>
    </row>
    <row r="2834">
      <c r="A2834" s="20">
        <v>2.0230624E7</v>
      </c>
      <c r="B2834" s="21" t="s">
        <v>321</v>
      </c>
      <c r="C2834" s="22">
        <v>7.0</v>
      </c>
      <c r="D2834" s="23" t="s">
        <v>316</v>
      </c>
      <c r="E2834" s="1" t="s">
        <v>93</v>
      </c>
    </row>
    <row r="2835">
      <c r="A2835" s="20">
        <v>2.0230624E7</v>
      </c>
      <c r="B2835" s="21" t="s">
        <v>321</v>
      </c>
      <c r="C2835" s="22">
        <v>8.0</v>
      </c>
      <c r="D2835" s="23" t="s">
        <v>316</v>
      </c>
      <c r="E2835" s="1" t="s">
        <v>93</v>
      </c>
    </row>
    <row r="2836">
      <c r="A2836" s="20">
        <v>2.0230624E7</v>
      </c>
      <c r="B2836" s="21" t="s">
        <v>321</v>
      </c>
      <c r="C2836" s="22">
        <v>9.0</v>
      </c>
      <c r="D2836" s="23" t="s">
        <v>316</v>
      </c>
      <c r="E2836" s="1" t="s">
        <v>93</v>
      </c>
    </row>
    <row r="2837">
      <c r="A2837" s="20">
        <v>2.0230624E7</v>
      </c>
      <c r="B2837" s="21" t="s">
        <v>321</v>
      </c>
      <c r="C2837" s="22">
        <v>10.0</v>
      </c>
      <c r="D2837" s="23" t="s">
        <v>316</v>
      </c>
      <c r="E2837" s="1" t="s">
        <v>93</v>
      </c>
    </row>
    <row r="2838">
      <c r="A2838" s="20">
        <v>2.0230624E7</v>
      </c>
      <c r="B2838" s="21" t="s">
        <v>321</v>
      </c>
      <c r="C2838" s="22">
        <v>11.0</v>
      </c>
      <c r="D2838" s="23" t="s">
        <v>316</v>
      </c>
      <c r="E2838" s="1" t="s">
        <v>93</v>
      </c>
    </row>
    <row r="2839">
      <c r="A2839" s="20">
        <v>2.0230624E7</v>
      </c>
      <c r="B2839" s="21" t="s">
        <v>321</v>
      </c>
      <c r="C2839" s="22">
        <v>12.0</v>
      </c>
      <c r="D2839" s="23" t="s">
        <v>316</v>
      </c>
      <c r="E2839" s="1" t="s">
        <v>93</v>
      </c>
    </row>
    <row r="2840">
      <c r="B2840" s="19"/>
    </row>
    <row r="2841">
      <c r="A2841" s="1">
        <v>2.0230624E7</v>
      </c>
      <c r="B2841" s="18" t="s">
        <v>322</v>
      </c>
      <c r="C2841" s="1">
        <v>1.0</v>
      </c>
      <c r="D2841" s="1" t="s">
        <v>318</v>
      </c>
    </row>
    <row r="2842">
      <c r="A2842" s="1">
        <v>2.0230624E7</v>
      </c>
      <c r="B2842" s="18" t="s">
        <v>322</v>
      </c>
      <c r="C2842" s="1">
        <v>2.0</v>
      </c>
      <c r="D2842" s="1" t="s">
        <v>318</v>
      </c>
    </row>
    <row r="2843">
      <c r="A2843" s="1">
        <v>2.0230624E7</v>
      </c>
      <c r="B2843" s="18" t="s">
        <v>322</v>
      </c>
      <c r="C2843" s="1">
        <v>3.0</v>
      </c>
      <c r="D2843" s="1" t="s">
        <v>318</v>
      </c>
    </row>
    <row r="2844">
      <c r="A2844" s="1">
        <v>2.0230624E7</v>
      </c>
      <c r="B2844" s="18" t="s">
        <v>322</v>
      </c>
      <c r="C2844" s="1">
        <v>4.0</v>
      </c>
      <c r="D2844" s="1" t="s">
        <v>318</v>
      </c>
    </row>
    <row r="2845">
      <c r="A2845" s="1">
        <v>2.0230624E7</v>
      </c>
      <c r="B2845" s="18" t="s">
        <v>322</v>
      </c>
      <c r="C2845" s="1">
        <v>5.0</v>
      </c>
      <c r="D2845" s="1" t="s">
        <v>318</v>
      </c>
    </row>
    <row r="2846">
      <c r="A2846" s="1">
        <v>2.0230624E7</v>
      </c>
      <c r="B2846" s="18" t="s">
        <v>322</v>
      </c>
      <c r="C2846" s="1">
        <v>6.0</v>
      </c>
      <c r="D2846" s="1" t="s">
        <v>318</v>
      </c>
    </row>
    <row r="2847">
      <c r="A2847" s="1">
        <v>2.0230624E7</v>
      </c>
      <c r="B2847" s="18" t="s">
        <v>322</v>
      </c>
      <c r="C2847" s="1">
        <v>7.0</v>
      </c>
      <c r="D2847" s="1" t="s">
        <v>318</v>
      </c>
    </row>
    <row r="2848">
      <c r="A2848" s="1">
        <v>2.0230624E7</v>
      </c>
      <c r="B2848" s="18" t="s">
        <v>322</v>
      </c>
      <c r="C2848" s="1">
        <v>8.0</v>
      </c>
      <c r="D2848" s="1" t="s">
        <v>318</v>
      </c>
    </row>
    <row r="2849">
      <c r="A2849" s="1">
        <v>2.0230624E7</v>
      </c>
      <c r="B2849" s="18" t="s">
        <v>322</v>
      </c>
      <c r="C2849" s="1">
        <v>9.0</v>
      </c>
      <c r="D2849" s="1" t="s">
        <v>318</v>
      </c>
    </row>
    <row r="2850">
      <c r="A2850" s="1">
        <v>2.0230624E7</v>
      </c>
      <c r="B2850" s="18" t="s">
        <v>322</v>
      </c>
      <c r="C2850" s="1">
        <v>10.0</v>
      </c>
      <c r="D2850" s="1" t="s">
        <v>318</v>
      </c>
    </row>
    <row r="2851">
      <c r="A2851" s="1">
        <v>2.0230624E7</v>
      </c>
      <c r="B2851" s="18" t="s">
        <v>322</v>
      </c>
      <c r="C2851" s="1">
        <v>11.0</v>
      </c>
      <c r="D2851" s="1" t="s">
        <v>318</v>
      </c>
    </row>
    <row r="2852">
      <c r="A2852" s="1">
        <v>2.0230624E7</v>
      </c>
      <c r="B2852" s="18" t="s">
        <v>322</v>
      </c>
      <c r="C2852" s="1">
        <v>12.0</v>
      </c>
      <c r="D2852" s="1" t="s">
        <v>318</v>
      </c>
    </row>
    <row r="2853">
      <c r="B2853" s="19"/>
    </row>
    <row r="2854">
      <c r="A2854" s="20">
        <v>2.0230625E7</v>
      </c>
      <c r="B2854" s="21" t="s">
        <v>321</v>
      </c>
      <c r="C2854" s="22">
        <v>1.0</v>
      </c>
      <c r="D2854" s="23" t="s">
        <v>316</v>
      </c>
      <c r="E2854" s="1" t="s">
        <v>93</v>
      </c>
    </row>
    <row r="2855">
      <c r="A2855" s="20">
        <v>2.0230625E7</v>
      </c>
      <c r="B2855" s="21" t="s">
        <v>321</v>
      </c>
      <c r="C2855" s="22">
        <v>2.0</v>
      </c>
      <c r="D2855" s="23" t="s">
        <v>316</v>
      </c>
      <c r="E2855" s="1" t="s">
        <v>93</v>
      </c>
    </row>
    <row r="2856">
      <c r="A2856" s="20">
        <v>2.0230625E7</v>
      </c>
      <c r="B2856" s="21" t="s">
        <v>321</v>
      </c>
      <c r="C2856" s="22">
        <v>3.0</v>
      </c>
      <c r="D2856" s="23" t="s">
        <v>316</v>
      </c>
      <c r="E2856" s="1" t="s">
        <v>93</v>
      </c>
    </row>
    <row r="2857">
      <c r="A2857" s="20">
        <v>2.0230625E7</v>
      </c>
      <c r="B2857" s="21" t="s">
        <v>321</v>
      </c>
      <c r="C2857" s="22">
        <v>4.0</v>
      </c>
      <c r="D2857" s="23" t="s">
        <v>316</v>
      </c>
      <c r="E2857" s="1" t="s">
        <v>93</v>
      </c>
    </row>
    <row r="2858">
      <c r="A2858" s="20">
        <v>2.0230625E7</v>
      </c>
      <c r="B2858" s="21" t="s">
        <v>321</v>
      </c>
      <c r="C2858" s="22">
        <v>5.0</v>
      </c>
      <c r="D2858" s="23" t="s">
        <v>316</v>
      </c>
      <c r="E2858" s="1" t="s">
        <v>93</v>
      </c>
    </row>
    <row r="2859">
      <c r="A2859" s="20">
        <v>2.0230625E7</v>
      </c>
      <c r="B2859" s="21" t="s">
        <v>321</v>
      </c>
      <c r="C2859" s="22">
        <v>6.0</v>
      </c>
      <c r="D2859" s="23" t="s">
        <v>316</v>
      </c>
      <c r="E2859" s="1" t="s">
        <v>93</v>
      </c>
    </row>
    <row r="2860">
      <c r="A2860" s="20">
        <v>2.0230625E7</v>
      </c>
      <c r="B2860" s="21" t="s">
        <v>321</v>
      </c>
      <c r="C2860" s="22">
        <v>7.0</v>
      </c>
      <c r="D2860" s="23" t="s">
        <v>316</v>
      </c>
      <c r="E2860" s="1" t="s">
        <v>93</v>
      </c>
    </row>
    <row r="2861">
      <c r="A2861" s="20">
        <v>2.0230625E7</v>
      </c>
      <c r="B2861" s="21" t="s">
        <v>321</v>
      </c>
      <c r="C2861" s="22">
        <v>8.0</v>
      </c>
      <c r="D2861" s="23" t="s">
        <v>316</v>
      </c>
      <c r="E2861" s="1" t="s">
        <v>93</v>
      </c>
    </row>
    <row r="2862">
      <c r="A2862" s="20">
        <v>2.0230625E7</v>
      </c>
      <c r="B2862" s="21" t="s">
        <v>321</v>
      </c>
      <c r="C2862" s="22">
        <v>9.0</v>
      </c>
      <c r="D2862" s="23" t="s">
        <v>316</v>
      </c>
      <c r="E2862" s="1" t="s">
        <v>93</v>
      </c>
    </row>
    <row r="2863">
      <c r="A2863" s="20">
        <v>2.0230625E7</v>
      </c>
      <c r="B2863" s="21" t="s">
        <v>321</v>
      </c>
      <c r="C2863" s="22">
        <v>10.0</v>
      </c>
      <c r="D2863" s="23" t="s">
        <v>316</v>
      </c>
      <c r="E2863" s="1" t="s">
        <v>93</v>
      </c>
    </row>
    <row r="2864">
      <c r="A2864" s="20">
        <v>2.0230625E7</v>
      </c>
      <c r="B2864" s="21" t="s">
        <v>321</v>
      </c>
      <c r="C2864" s="22">
        <v>11.0</v>
      </c>
      <c r="D2864" s="23" t="s">
        <v>316</v>
      </c>
      <c r="E2864" s="1" t="s">
        <v>93</v>
      </c>
    </row>
    <row r="2865">
      <c r="A2865" s="20">
        <v>2.0230625E7</v>
      </c>
      <c r="B2865" s="21" t="s">
        <v>321</v>
      </c>
      <c r="C2865" s="22">
        <v>12.0</v>
      </c>
      <c r="D2865" s="23" t="s">
        <v>316</v>
      </c>
      <c r="E2865" s="1" t="s">
        <v>93</v>
      </c>
    </row>
    <row r="2866">
      <c r="B2866" s="19"/>
    </row>
    <row r="2867">
      <c r="A2867" s="1">
        <v>2.0230625E7</v>
      </c>
      <c r="B2867" s="18" t="s">
        <v>322</v>
      </c>
      <c r="C2867" s="1">
        <v>1.0</v>
      </c>
      <c r="D2867" s="1" t="s">
        <v>318</v>
      </c>
      <c r="E2867" s="1" t="s">
        <v>93</v>
      </c>
    </row>
    <row r="2868">
      <c r="A2868" s="1">
        <v>2.0230625E7</v>
      </c>
      <c r="B2868" s="18" t="s">
        <v>322</v>
      </c>
      <c r="C2868" s="1">
        <v>2.0</v>
      </c>
      <c r="D2868" s="1" t="s">
        <v>318</v>
      </c>
      <c r="E2868" s="1" t="s">
        <v>93</v>
      </c>
    </row>
    <row r="2869">
      <c r="A2869" s="1">
        <v>2.0230625E7</v>
      </c>
      <c r="B2869" s="18" t="s">
        <v>322</v>
      </c>
      <c r="C2869" s="1">
        <v>3.0</v>
      </c>
      <c r="D2869" s="1" t="s">
        <v>318</v>
      </c>
      <c r="E2869" s="1" t="s">
        <v>93</v>
      </c>
    </row>
    <row r="2870">
      <c r="A2870" s="1">
        <v>2.0230625E7</v>
      </c>
      <c r="B2870" s="18" t="s">
        <v>322</v>
      </c>
      <c r="C2870" s="1">
        <v>4.0</v>
      </c>
      <c r="D2870" s="1" t="s">
        <v>318</v>
      </c>
      <c r="E2870" s="1" t="s">
        <v>93</v>
      </c>
    </row>
    <row r="2871">
      <c r="A2871" s="1">
        <v>2.0230625E7</v>
      </c>
      <c r="B2871" s="18" t="s">
        <v>322</v>
      </c>
      <c r="C2871" s="1">
        <v>5.0</v>
      </c>
      <c r="D2871" s="1" t="s">
        <v>318</v>
      </c>
    </row>
    <row r="2872">
      <c r="A2872" s="1">
        <v>2.0230625E7</v>
      </c>
      <c r="B2872" s="18" t="s">
        <v>322</v>
      </c>
      <c r="C2872" s="1">
        <v>6.0</v>
      </c>
      <c r="D2872" s="1" t="s">
        <v>318</v>
      </c>
      <c r="E2872" s="1" t="s">
        <v>93</v>
      </c>
    </row>
    <row r="2873">
      <c r="A2873" s="1">
        <v>2.0230625E7</v>
      </c>
      <c r="B2873" s="18" t="s">
        <v>322</v>
      </c>
      <c r="C2873" s="1">
        <v>7.0</v>
      </c>
      <c r="D2873" s="1" t="s">
        <v>318</v>
      </c>
      <c r="E2873" s="1" t="s">
        <v>93</v>
      </c>
    </row>
    <row r="2874">
      <c r="A2874" s="1">
        <v>2.0230625E7</v>
      </c>
      <c r="B2874" s="18" t="s">
        <v>322</v>
      </c>
      <c r="C2874" s="1">
        <v>8.0</v>
      </c>
      <c r="D2874" s="1" t="s">
        <v>318</v>
      </c>
      <c r="E2874" s="1" t="s">
        <v>93</v>
      </c>
    </row>
    <row r="2875">
      <c r="A2875" s="1">
        <v>2.0230625E7</v>
      </c>
      <c r="B2875" s="18" t="s">
        <v>322</v>
      </c>
      <c r="C2875" s="1">
        <v>9.0</v>
      </c>
      <c r="D2875" s="1" t="s">
        <v>318</v>
      </c>
      <c r="E2875" s="1" t="s">
        <v>93</v>
      </c>
    </row>
    <row r="2876">
      <c r="A2876" s="1">
        <v>2.0230625E7</v>
      </c>
      <c r="B2876" s="18" t="s">
        <v>322</v>
      </c>
      <c r="C2876" s="1">
        <v>10.0</v>
      </c>
      <c r="D2876" s="1" t="s">
        <v>318</v>
      </c>
      <c r="E2876" s="1" t="s">
        <v>93</v>
      </c>
    </row>
    <row r="2877">
      <c r="A2877" s="1">
        <v>2.0230625E7</v>
      </c>
      <c r="B2877" s="18" t="s">
        <v>322</v>
      </c>
      <c r="C2877" s="1">
        <v>11.0</v>
      </c>
      <c r="D2877" s="1" t="s">
        <v>318</v>
      </c>
      <c r="E2877" s="1" t="s">
        <v>93</v>
      </c>
    </row>
    <row r="2878">
      <c r="A2878" s="1">
        <v>2.0230625E7</v>
      </c>
      <c r="B2878" s="18" t="s">
        <v>322</v>
      </c>
      <c r="C2878" s="1">
        <v>12.0</v>
      </c>
      <c r="D2878" s="1" t="s">
        <v>318</v>
      </c>
      <c r="E2878" s="1" t="s">
        <v>93</v>
      </c>
    </row>
    <row r="2879">
      <c r="B2879" s="19"/>
    </row>
    <row r="2880">
      <c r="A2880" s="20">
        <v>2.0230626E7</v>
      </c>
      <c r="B2880" s="21" t="s">
        <v>321</v>
      </c>
      <c r="C2880" s="22">
        <v>1.0</v>
      </c>
      <c r="D2880" s="23" t="s">
        <v>316</v>
      </c>
      <c r="E2880" s="1" t="s">
        <v>93</v>
      </c>
    </row>
    <row r="2881">
      <c r="A2881" s="20">
        <v>2.0230626E7</v>
      </c>
      <c r="B2881" s="21" t="s">
        <v>321</v>
      </c>
      <c r="C2881" s="22">
        <v>2.0</v>
      </c>
      <c r="D2881" s="23" t="s">
        <v>316</v>
      </c>
      <c r="E2881" s="1" t="s">
        <v>93</v>
      </c>
    </row>
    <row r="2882">
      <c r="A2882" s="20">
        <v>2.0230626E7</v>
      </c>
      <c r="B2882" s="21" t="s">
        <v>321</v>
      </c>
      <c r="C2882" s="22">
        <v>3.0</v>
      </c>
      <c r="D2882" s="23" t="s">
        <v>316</v>
      </c>
      <c r="E2882" s="1" t="s">
        <v>93</v>
      </c>
    </row>
    <row r="2883">
      <c r="A2883" s="20">
        <v>2.0230626E7</v>
      </c>
      <c r="B2883" s="21" t="s">
        <v>321</v>
      </c>
      <c r="C2883" s="22">
        <v>4.0</v>
      </c>
      <c r="D2883" s="23" t="s">
        <v>316</v>
      </c>
      <c r="E2883" s="1" t="s">
        <v>93</v>
      </c>
    </row>
    <row r="2884">
      <c r="A2884" s="20">
        <v>2.0230626E7</v>
      </c>
      <c r="B2884" s="21" t="s">
        <v>321</v>
      </c>
      <c r="C2884" s="22">
        <v>5.0</v>
      </c>
      <c r="D2884" s="23" t="s">
        <v>316</v>
      </c>
      <c r="E2884" s="1" t="s">
        <v>93</v>
      </c>
    </row>
    <row r="2885">
      <c r="A2885" s="20">
        <v>2.0230626E7</v>
      </c>
      <c r="B2885" s="21" t="s">
        <v>321</v>
      </c>
      <c r="C2885" s="22">
        <v>6.0</v>
      </c>
      <c r="D2885" s="23" t="s">
        <v>316</v>
      </c>
      <c r="E2885" s="1" t="s">
        <v>93</v>
      </c>
    </row>
    <row r="2886">
      <c r="A2886" s="20">
        <v>2.0230626E7</v>
      </c>
      <c r="B2886" s="21" t="s">
        <v>321</v>
      </c>
      <c r="C2886" s="22">
        <v>7.0</v>
      </c>
      <c r="D2886" s="23" t="s">
        <v>316</v>
      </c>
      <c r="E2886" s="1" t="s">
        <v>93</v>
      </c>
    </row>
    <row r="2887">
      <c r="A2887" s="20">
        <v>2.0230626E7</v>
      </c>
      <c r="B2887" s="21" t="s">
        <v>321</v>
      </c>
      <c r="C2887" s="22">
        <v>8.0</v>
      </c>
      <c r="D2887" s="23" t="s">
        <v>316</v>
      </c>
      <c r="E2887" s="1" t="s">
        <v>93</v>
      </c>
    </row>
    <row r="2888">
      <c r="A2888" s="20">
        <v>2.0230626E7</v>
      </c>
      <c r="B2888" s="21" t="s">
        <v>321</v>
      </c>
      <c r="C2888" s="22">
        <v>9.0</v>
      </c>
      <c r="D2888" s="23" t="s">
        <v>316</v>
      </c>
      <c r="E2888" s="1" t="s">
        <v>93</v>
      </c>
    </row>
    <row r="2889">
      <c r="A2889" s="20">
        <v>2.0230626E7</v>
      </c>
      <c r="B2889" s="21" t="s">
        <v>321</v>
      </c>
      <c r="C2889" s="22">
        <v>10.0</v>
      </c>
      <c r="D2889" s="23" t="s">
        <v>316</v>
      </c>
      <c r="E2889" s="1" t="s">
        <v>93</v>
      </c>
    </row>
    <row r="2890">
      <c r="A2890" s="20">
        <v>2.0230626E7</v>
      </c>
      <c r="B2890" s="21" t="s">
        <v>321</v>
      </c>
      <c r="C2890" s="22">
        <v>11.0</v>
      </c>
      <c r="D2890" s="23" t="s">
        <v>316</v>
      </c>
      <c r="E2890" s="1" t="s">
        <v>93</v>
      </c>
    </row>
    <row r="2891">
      <c r="A2891" s="20">
        <v>2.0230626E7</v>
      </c>
      <c r="B2891" s="21" t="s">
        <v>321</v>
      </c>
      <c r="C2891" s="22">
        <v>12.0</v>
      </c>
      <c r="D2891" s="23" t="s">
        <v>316</v>
      </c>
      <c r="E2891" s="1" t="s">
        <v>93</v>
      </c>
    </row>
    <row r="2892">
      <c r="B2892" s="19"/>
    </row>
    <row r="2893">
      <c r="A2893" s="1">
        <v>2.0230626E7</v>
      </c>
      <c r="B2893" s="18" t="s">
        <v>322</v>
      </c>
      <c r="C2893" s="1">
        <v>1.0</v>
      </c>
      <c r="D2893" s="1" t="s">
        <v>318</v>
      </c>
      <c r="E2893" s="1" t="s">
        <v>93</v>
      </c>
    </row>
    <row r="2894">
      <c r="A2894" s="1">
        <v>2.0230626E7</v>
      </c>
      <c r="B2894" s="18" t="s">
        <v>322</v>
      </c>
      <c r="C2894" s="1">
        <v>2.0</v>
      </c>
      <c r="D2894" s="1" t="s">
        <v>318</v>
      </c>
      <c r="E2894" s="1" t="s">
        <v>93</v>
      </c>
    </row>
    <row r="2895">
      <c r="A2895" s="1">
        <v>2.0230626E7</v>
      </c>
      <c r="B2895" s="18" t="s">
        <v>322</v>
      </c>
      <c r="C2895" s="1">
        <v>3.0</v>
      </c>
      <c r="D2895" s="1" t="s">
        <v>318</v>
      </c>
      <c r="E2895" s="1" t="s">
        <v>93</v>
      </c>
    </row>
    <row r="2896">
      <c r="A2896" s="1">
        <v>2.0230626E7</v>
      </c>
      <c r="B2896" s="18" t="s">
        <v>322</v>
      </c>
      <c r="C2896" s="1">
        <v>4.0</v>
      </c>
      <c r="D2896" s="1" t="s">
        <v>318</v>
      </c>
      <c r="E2896" s="1" t="s">
        <v>93</v>
      </c>
    </row>
    <row r="2897">
      <c r="A2897" s="1">
        <v>2.0230626E7</v>
      </c>
      <c r="B2897" s="18" t="s">
        <v>322</v>
      </c>
      <c r="C2897" s="1">
        <v>5.0</v>
      </c>
      <c r="D2897" s="1" t="s">
        <v>318</v>
      </c>
    </row>
    <row r="2898">
      <c r="A2898" s="1">
        <v>2.0230626E7</v>
      </c>
      <c r="B2898" s="18" t="s">
        <v>322</v>
      </c>
      <c r="C2898" s="1">
        <v>6.0</v>
      </c>
      <c r="D2898" s="1" t="s">
        <v>318</v>
      </c>
      <c r="E2898" s="1" t="s">
        <v>93</v>
      </c>
    </row>
    <row r="2899">
      <c r="A2899" s="1">
        <v>2.0230626E7</v>
      </c>
      <c r="B2899" s="18" t="s">
        <v>322</v>
      </c>
      <c r="C2899" s="1">
        <v>7.0</v>
      </c>
      <c r="D2899" s="1" t="s">
        <v>318</v>
      </c>
      <c r="E2899" s="1" t="s">
        <v>93</v>
      </c>
    </row>
    <row r="2900">
      <c r="A2900" s="1">
        <v>2.0230626E7</v>
      </c>
      <c r="B2900" s="18" t="s">
        <v>322</v>
      </c>
      <c r="C2900" s="1">
        <v>8.0</v>
      </c>
      <c r="D2900" s="1" t="s">
        <v>318</v>
      </c>
      <c r="E2900" s="1" t="s">
        <v>93</v>
      </c>
    </row>
    <row r="2901">
      <c r="A2901" s="1">
        <v>2.0230626E7</v>
      </c>
      <c r="B2901" s="18" t="s">
        <v>322</v>
      </c>
      <c r="C2901" s="1">
        <v>9.0</v>
      </c>
      <c r="D2901" s="1" t="s">
        <v>318</v>
      </c>
      <c r="E2901" s="1" t="s">
        <v>93</v>
      </c>
    </row>
    <row r="2902">
      <c r="A2902" s="1">
        <v>2.0230626E7</v>
      </c>
      <c r="B2902" s="18" t="s">
        <v>322</v>
      </c>
      <c r="C2902" s="1">
        <v>10.0</v>
      </c>
      <c r="D2902" s="1" t="s">
        <v>318</v>
      </c>
      <c r="E2902" s="1" t="s">
        <v>93</v>
      </c>
    </row>
    <row r="2903">
      <c r="A2903" s="1">
        <v>2.0230626E7</v>
      </c>
      <c r="B2903" s="18" t="s">
        <v>322</v>
      </c>
      <c r="C2903" s="1">
        <v>11.0</v>
      </c>
      <c r="D2903" s="1" t="s">
        <v>318</v>
      </c>
      <c r="E2903" s="1" t="s">
        <v>93</v>
      </c>
    </row>
    <row r="2904">
      <c r="A2904" s="1">
        <v>2.0230626E7</v>
      </c>
      <c r="B2904" s="18" t="s">
        <v>322</v>
      </c>
      <c r="C2904" s="1">
        <v>12.0</v>
      </c>
      <c r="D2904" s="1" t="s">
        <v>318</v>
      </c>
      <c r="E2904" s="1" t="s">
        <v>93</v>
      </c>
    </row>
    <row r="2905">
      <c r="B2905" s="19"/>
    </row>
    <row r="2906" ht="15.0" customHeight="1">
      <c r="A2906" s="20">
        <v>2.0230627E7</v>
      </c>
      <c r="B2906" s="21" t="s">
        <v>321</v>
      </c>
      <c r="C2906" s="22">
        <v>1.0</v>
      </c>
      <c r="D2906" s="23" t="s">
        <v>316</v>
      </c>
      <c r="E2906" s="1" t="s">
        <v>93</v>
      </c>
    </row>
    <row r="2907" ht="15.0" customHeight="1">
      <c r="A2907" s="20">
        <v>2.0230627E7</v>
      </c>
      <c r="B2907" s="21" t="s">
        <v>321</v>
      </c>
      <c r="C2907" s="22">
        <v>2.0</v>
      </c>
      <c r="D2907" s="23" t="s">
        <v>316</v>
      </c>
      <c r="E2907" s="1" t="s">
        <v>93</v>
      </c>
    </row>
    <row r="2908" ht="15.0" customHeight="1">
      <c r="A2908" s="20">
        <v>2.0230627E7</v>
      </c>
      <c r="B2908" s="21" t="s">
        <v>321</v>
      </c>
      <c r="C2908" s="22">
        <v>3.0</v>
      </c>
      <c r="D2908" s="23" t="s">
        <v>316</v>
      </c>
      <c r="E2908" s="1" t="s">
        <v>93</v>
      </c>
    </row>
    <row r="2909" ht="15.0" customHeight="1">
      <c r="A2909" s="20">
        <v>2.0230627E7</v>
      </c>
      <c r="B2909" s="21" t="s">
        <v>321</v>
      </c>
      <c r="C2909" s="22">
        <v>4.0</v>
      </c>
      <c r="D2909" s="23" t="s">
        <v>316</v>
      </c>
      <c r="E2909" s="1" t="s">
        <v>93</v>
      </c>
    </row>
    <row r="2910">
      <c r="A2910" s="20">
        <v>2.0230627E7</v>
      </c>
      <c r="B2910" s="21" t="s">
        <v>321</v>
      </c>
      <c r="C2910" s="22">
        <v>5.0</v>
      </c>
      <c r="D2910" s="23" t="s">
        <v>316</v>
      </c>
      <c r="E2910" s="1" t="s">
        <v>93</v>
      </c>
    </row>
    <row r="2911">
      <c r="A2911" s="20">
        <v>2.0230627E7</v>
      </c>
      <c r="B2911" s="21" t="s">
        <v>321</v>
      </c>
      <c r="C2911" s="22">
        <v>6.0</v>
      </c>
      <c r="D2911" s="23" t="s">
        <v>316</v>
      </c>
      <c r="E2911" s="1" t="s">
        <v>93</v>
      </c>
    </row>
    <row r="2912">
      <c r="A2912" s="20">
        <v>2.0230627E7</v>
      </c>
      <c r="B2912" s="21" t="s">
        <v>321</v>
      </c>
      <c r="C2912" s="22">
        <v>7.0</v>
      </c>
      <c r="D2912" s="23" t="s">
        <v>316</v>
      </c>
      <c r="E2912" s="1" t="s">
        <v>93</v>
      </c>
    </row>
    <row r="2913">
      <c r="A2913" s="20">
        <v>2.0230627E7</v>
      </c>
      <c r="B2913" s="21" t="s">
        <v>321</v>
      </c>
      <c r="C2913" s="22">
        <v>8.0</v>
      </c>
      <c r="D2913" s="23" t="s">
        <v>316</v>
      </c>
      <c r="E2913" s="1" t="s">
        <v>93</v>
      </c>
    </row>
    <row r="2914">
      <c r="A2914" s="20">
        <v>2.0230627E7</v>
      </c>
      <c r="B2914" s="21" t="s">
        <v>321</v>
      </c>
      <c r="C2914" s="22">
        <v>9.0</v>
      </c>
      <c r="D2914" s="23" t="s">
        <v>316</v>
      </c>
      <c r="E2914" s="1" t="s">
        <v>93</v>
      </c>
    </row>
    <row r="2915">
      <c r="A2915" s="20">
        <v>2.0230627E7</v>
      </c>
      <c r="B2915" s="21" t="s">
        <v>321</v>
      </c>
      <c r="C2915" s="22">
        <v>10.0</v>
      </c>
      <c r="D2915" s="23" t="s">
        <v>316</v>
      </c>
      <c r="E2915" s="1" t="s">
        <v>93</v>
      </c>
    </row>
    <row r="2916">
      <c r="A2916" s="20">
        <v>2.0230627E7</v>
      </c>
      <c r="B2916" s="21" t="s">
        <v>321</v>
      </c>
      <c r="C2916" s="22">
        <v>11.0</v>
      </c>
      <c r="D2916" s="23" t="s">
        <v>316</v>
      </c>
      <c r="E2916" s="1" t="s">
        <v>93</v>
      </c>
    </row>
    <row r="2917">
      <c r="A2917" s="20">
        <v>2.0230627E7</v>
      </c>
      <c r="B2917" s="21" t="s">
        <v>321</v>
      </c>
      <c r="C2917" s="22">
        <v>12.0</v>
      </c>
      <c r="D2917" s="23" t="s">
        <v>316</v>
      </c>
      <c r="E2917" s="1" t="s">
        <v>93</v>
      </c>
    </row>
    <row r="2918">
      <c r="B2918" s="19"/>
    </row>
    <row r="2919">
      <c r="A2919" s="1">
        <v>2.0230627E7</v>
      </c>
      <c r="B2919" s="18" t="s">
        <v>322</v>
      </c>
      <c r="C2919" s="1">
        <v>1.0</v>
      </c>
      <c r="D2919" s="1" t="s">
        <v>318</v>
      </c>
      <c r="E2919" s="1" t="s">
        <v>93</v>
      </c>
    </row>
    <row r="2920">
      <c r="A2920" s="1">
        <v>2.0230627E7</v>
      </c>
      <c r="B2920" s="18" t="s">
        <v>322</v>
      </c>
      <c r="C2920" s="1">
        <v>2.0</v>
      </c>
      <c r="D2920" s="1" t="s">
        <v>318</v>
      </c>
      <c r="E2920" s="1" t="s">
        <v>93</v>
      </c>
    </row>
    <row r="2921">
      <c r="A2921" s="1">
        <v>2.0230627E7</v>
      </c>
      <c r="B2921" s="18" t="s">
        <v>322</v>
      </c>
      <c r="C2921" s="1">
        <v>3.0</v>
      </c>
      <c r="D2921" s="1" t="s">
        <v>318</v>
      </c>
      <c r="E2921" s="1" t="s">
        <v>93</v>
      </c>
    </row>
    <row r="2922">
      <c r="A2922" s="1">
        <v>2.0230627E7</v>
      </c>
      <c r="B2922" s="18" t="s">
        <v>322</v>
      </c>
      <c r="C2922" s="1">
        <v>4.0</v>
      </c>
      <c r="D2922" s="1" t="s">
        <v>318</v>
      </c>
      <c r="E2922" s="1" t="s">
        <v>93</v>
      </c>
    </row>
    <row r="2923">
      <c r="A2923" s="1">
        <v>2.0230627E7</v>
      </c>
      <c r="B2923" s="18" t="s">
        <v>322</v>
      </c>
      <c r="C2923" s="1">
        <v>5.0</v>
      </c>
      <c r="D2923" s="1" t="s">
        <v>318</v>
      </c>
    </row>
    <row r="2924">
      <c r="A2924" s="1">
        <v>2.0230627E7</v>
      </c>
      <c r="B2924" s="18" t="s">
        <v>322</v>
      </c>
      <c r="C2924" s="1">
        <v>6.0</v>
      </c>
      <c r="D2924" s="1" t="s">
        <v>318</v>
      </c>
      <c r="E2924" s="1" t="s">
        <v>93</v>
      </c>
    </row>
    <row r="2925">
      <c r="A2925" s="1">
        <v>2.0230627E7</v>
      </c>
      <c r="B2925" s="18" t="s">
        <v>322</v>
      </c>
      <c r="C2925" s="1">
        <v>7.0</v>
      </c>
      <c r="D2925" s="1" t="s">
        <v>318</v>
      </c>
      <c r="E2925" s="1" t="s">
        <v>93</v>
      </c>
    </row>
    <row r="2926">
      <c r="A2926" s="1">
        <v>2.0230627E7</v>
      </c>
      <c r="B2926" s="18" t="s">
        <v>322</v>
      </c>
      <c r="C2926" s="1">
        <v>8.0</v>
      </c>
      <c r="D2926" s="1" t="s">
        <v>318</v>
      </c>
      <c r="E2926" s="1" t="s">
        <v>93</v>
      </c>
    </row>
    <row r="2927">
      <c r="A2927" s="1">
        <v>2.0230627E7</v>
      </c>
      <c r="B2927" s="18" t="s">
        <v>322</v>
      </c>
      <c r="C2927" s="1">
        <v>9.0</v>
      </c>
      <c r="D2927" s="1" t="s">
        <v>318</v>
      </c>
      <c r="E2927" s="1" t="s">
        <v>93</v>
      </c>
    </row>
    <row r="2928">
      <c r="A2928" s="1">
        <v>2.0230627E7</v>
      </c>
      <c r="B2928" s="18" t="s">
        <v>322</v>
      </c>
      <c r="C2928" s="1">
        <v>10.0</v>
      </c>
      <c r="D2928" s="1" t="s">
        <v>318</v>
      </c>
      <c r="E2928" s="1" t="s">
        <v>93</v>
      </c>
    </row>
    <row r="2929">
      <c r="A2929" s="1">
        <v>2.0230627E7</v>
      </c>
      <c r="B2929" s="18" t="s">
        <v>322</v>
      </c>
      <c r="C2929" s="1">
        <v>11.0</v>
      </c>
      <c r="D2929" s="1" t="s">
        <v>318</v>
      </c>
      <c r="E2929" s="1" t="s">
        <v>93</v>
      </c>
    </row>
    <row r="2930">
      <c r="A2930" s="1">
        <v>2.0230627E7</v>
      </c>
      <c r="B2930" s="18" t="s">
        <v>322</v>
      </c>
      <c r="C2930" s="1">
        <v>12.0</v>
      </c>
      <c r="D2930" s="1" t="s">
        <v>318</v>
      </c>
      <c r="E2930" s="1" t="s">
        <v>93</v>
      </c>
    </row>
    <row r="2931">
      <c r="B2931" s="19"/>
    </row>
    <row r="2932">
      <c r="B2932" s="19"/>
    </row>
    <row r="2933">
      <c r="A2933" s="20">
        <v>2.0230628E7</v>
      </c>
      <c r="B2933" s="21" t="s">
        <v>321</v>
      </c>
      <c r="C2933" s="22">
        <v>1.0</v>
      </c>
      <c r="D2933" s="23" t="s">
        <v>316</v>
      </c>
      <c r="E2933" s="1" t="s">
        <v>93</v>
      </c>
    </row>
    <row r="2934">
      <c r="A2934" s="20">
        <v>2.0230628E7</v>
      </c>
      <c r="B2934" s="21" t="s">
        <v>321</v>
      </c>
      <c r="C2934" s="22">
        <v>2.0</v>
      </c>
      <c r="D2934" s="23" t="s">
        <v>316</v>
      </c>
      <c r="E2934" s="1" t="s">
        <v>93</v>
      </c>
    </row>
    <row r="2935">
      <c r="A2935" s="20">
        <v>2.0230628E7</v>
      </c>
      <c r="B2935" s="21" t="s">
        <v>321</v>
      </c>
      <c r="C2935" s="22">
        <v>3.0</v>
      </c>
      <c r="D2935" s="23" t="s">
        <v>316</v>
      </c>
      <c r="E2935" s="1" t="s">
        <v>93</v>
      </c>
    </row>
    <row r="2936">
      <c r="A2936" s="20">
        <v>2.0230628E7</v>
      </c>
      <c r="B2936" s="21" t="s">
        <v>321</v>
      </c>
      <c r="C2936" s="22">
        <v>4.0</v>
      </c>
      <c r="D2936" s="23" t="s">
        <v>316</v>
      </c>
      <c r="E2936" s="1" t="s">
        <v>93</v>
      </c>
    </row>
    <row r="2937">
      <c r="A2937" s="20">
        <v>2.0230628E7</v>
      </c>
      <c r="B2937" s="21" t="s">
        <v>321</v>
      </c>
      <c r="C2937" s="22">
        <v>5.0</v>
      </c>
      <c r="D2937" s="23" t="s">
        <v>316</v>
      </c>
      <c r="E2937" s="1" t="s">
        <v>93</v>
      </c>
    </row>
    <row r="2938">
      <c r="A2938" s="20">
        <v>2.0230628E7</v>
      </c>
      <c r="B2938" s="21" t="s">
        <v>321</v>
      </c>
      <c r="C2938" s="22">
        <v>6.0</v>
      </c>
      <c r="D2938" s="23" t="s">
        <v>316</v>
      </c>
      <c r="E2938" s="1" t="s">
        <v>93</v>
      </c>
    </row>
    <row r="2939">
      <c r="A2939" s="20">
        <v>2.0230628E7</v>
      </c>
      <c r="B2939" s="21" t="s">
        <v>321</v>
      </c>
      <c r="C2939" s="22">
        <v>7.0</v>
      </c>
      <c r="D2939" s="23" t="s">
        <v>316</v>
      </c>
      <c r="E2939" s="1" t="s">
        <v>93</v>
      </c>
    </row>
    <row r="2940">
      <c r="A2940" s="20">
        <v>2.0230628E7</v>
      </c>
      <c r="B2940" s="21" t="s">
        <v>321</v>
      </c>
      <c r="C2940" s="22">
        <v>8.0</v>
      </c>
      <c r="D2940" s="23" t="s">
        <v>316</v>
      </c>
      <c r="E2940" s="1" t="s">
        <v>93</v>
      </c>
    </row>
    <row r="2941">
      <c r="A2941" s="20">
        <v>2.0230628E7</v>
      </c>
      <c r="B2941" s="21" t="s">
        <v>321</v>
      </c>
      <c r="C2941" s="22">
        <v>9.0</v>
      </c>
      <c r="D2941" s="23" t="s">
        <v>316</v>
      </c>
      <c r="E2941" s="1" t="s">
        <v>93</v>
      </c>
    </row>
    <row r="2942">
      <c r="A2942" s="20">
        <v>2.0230628E7</v>
      </c>
      <c r="B2942" s="21" t="s">
        <v>321</v>
      </c>
      <c r="C2942" s="22">
        <v>10.0</v>
      </c>
      <c r="D2942" s="23" t="s">
        <v>316</v>
      </c>
      <c r="E2942" s="1" t="s">
        <v>93</v>
      </c>
    </row>
    <row r="2943">
      <c r="A2943" s="20">
        <v>2.0230628E7</v>
      </c>
      <c r="B2943" s="21" t="s">
        <v>321</v>
      </c>
      <c r="C2943" s="22">
        <v>11.0</v>
      </c>
      <c r="D2943" s="23" t="s">
        <v>316</v>
      </c>
      <c r="E2943" s="1" t="s">
        <v>93</v>
      </c>
    </row>
    <row r="2944">
      <c r="A2944" s="20">
        <v>2.0230628E7</v>
      </c>
      <c r="B2944" s="21" t="s">
        <v>321</v>
      </c>
      <c r="C2944" s="22">
        <v>12.0</v>
      </c>
      <c r="D2944" s="23" t="s">
        <v>316</v>
      </c>
      <c r="E2944" s="1" t="s">
        <v>93</v>
      </c>
    </row>
    <row r="2945">
      <c r="B2945" s="19"/>
    </row>
    <row r="2946">
      <c r="A2946" s="1">
        <v>2.0230628E7</v>
      </c>
      <c r="B2946" s="18" t="s">
        <v>322</v>
      </c>
      <c r="C2946" s="1">
        <v>1.0</v>
      </c>
      <c r="D2946" s="1" t="s">
        <v>318</v>
      </c>
      <c r="E2946" s="1" t="s">
        <v>93</v>
      </c>
    </row>
    <row r="2947">
      <c r="A2947" s="1">
        <v>2.0230628E7</v>
      </c>
      <c r="B2947" s="18" t="s">
        <v>322</v>
      </c>
      <c r="C2947" s="1">
        <v>2.0</v>
      </c>
      <c r="D2947" s="1" t="s">
        <v>318</v>
      </c>
      <c r="E2947" s="1" t="s">
        <v>93</v>
      </c>
    </row>
    <row r="2948">
      <c r="A2948" s="1">
        <v>2.0230628E7</v>
      </c>
      <c r="B2948" s="18" t="s">
        <v>322</v>
      </c>
      <c r="C2948" s="1">
        <v>3.0</v>
      </c>
      <c r="D2948" s="1" t="s">
        <v>318</v>
      </c>
      <c r="E2948" s="1" t="s">
        <v>93</v>
      </c>
    </row>
    <row r="2949">
      <c r="A2949" s="1">
        <v>2.0230628E7</v>
      </c>
      <c r="B2949" s="18" t="s">
        <v>322</v>
      </c>
      <c r="C2949" s="1">
        <v>4.0</v>
      </c>
      <c r="D2949" s="1" t="s">
        <v>318</v>
      </c>
      <c r="E2949" s="1" t="s">
        <v>93</v>
      </c>
    </row>
    <row r="2950">
      <c r="A2950" s="1">
        <v>2.0230628E7</v>
      </c>
      <c r="B2950" s="18" t="s">
        <v>322</v>
      </c>
      <c r="C2950" s="1">
        <v>5.0</v>
      </c>
      <c r="D2950" s="1" t="s">
        <v>318</v>
      </c>
      <c r="E2950" s="1" t="s">
        <v>93</v>
      </c>
    </row>
    <row r="2951">
      <c r="A2951" s="1">
        <v>2.0230628E7</v>
      </c>
      <c r="B2951" s="18" t="s">
        <v>322</v>
      </c>
      <c r="C2951" s="1">
        <v>6.0</v>
      </c>
      <c r="D2951" s="1" t="s">
        <v>318</v>
      </c>
      <c r="E2951" s="1" t="s">
        <v>93</v>
      </c>
    </row>
    <row r="2952">
      <c r="A2952" s="1">
        <v>2.0230628E7</v>
      </c>
      <c r="B2952" s="18" t="s">
        <v>322</v>
      </c>
      <c r="C2952" s="1">
        <v>7.0</v>
      </c>
      <c r="D2952" s="1" t="s">
        <v>318</v>
      </c>
      <c r="E2952" s="1" t="s">
        <v>93</v>
      </c>
    </row>
    <row r="2953">
      <c r="A2953" s="1">
        <v>2.0230628E7</v>
      </c>
      <c r="B2953" s="18" t="s">
        <v>322</v>
      </c>
      <c r="C2953" s="1">
        <v>8.0</v>
      </c>
      <c r="D2953" s="1" t="s">
        <v>318</v>
      </c>
      <c r="E2953" s="1" t="s">
        <v>93</v>
      </c>
    </row>
    <row r="2954">
      <c r="A2954" s="1">
        <v>2.0230628E7</v>
      </c>
      <c r="B2954" s="18" t="s">
        <v>322</v>
      </c>
      <c r="C2954" s="1">
        <v>9.0</v>
      </c>
      <c r="D2954" s="1" t="s">
        <v>318</v>
      </c>
      <c r="E2954" s="1" t="s">
        <v>93</v>
      </c>
    </row>
    <row r="2955">
      <c r="A2955" s="1">
        <v>2.0230628E7</v>
      </c>
      <c r="B2955" s="18" t="s">
        <v>322</v>
      </c>
      <c r="C2955" s="1">
        <v>10.0</v>
      </c>
      <c r="D2955" s="1" t="s">
        <v>318</v>
      </c>
      <c r="E2955" s="1" t="s">
        <v>93</v>
      </c>
    </row>
    <row r="2956">
      <c r="A2956" s="1">
        <v>2.0230628E7</v>
      </c>
      <c r="B2956" s="18" t="s">
        <v>322</v>
      </c>
      <c r="C2956" s="1">
        <v>11.0</v>
      </c>
      <c r="D2956" s="1" t="s">
        <v>318</v>
      </c>
      <c r="E2956" s="1" t="s">
        <v>93</v>
      </c>
    </row>
    <row r="2957">
      <c r="A2957" s="1">
        <v>2.0230628E7</v>
      </c>
      <c r="B2957" s="18" t="s">
        <v>322</v>
      </c>
      <c r="C2957" s="1">
        <v>12.0</v>
      </c>
      <c r="D2957" s="1" t="s">
        <v>318</v>
      </c>
      <c r="E2957" s="1" t="s">
        <v>93</v>
      </c>
    </row>
    <row r="2958">
      <c r="B2958" s="19"/>
    </row>
    <row r="2959">
      <c r="A2959" s="20">
        <v>2.0230629E7</v>
      </c>
      <c r="B2959" s="21" t="s">
        <v>321</v>
      </c>
      <c r="C2959" s="22">
        <v>1.0</v>
      </c>
      <c r="D2959" s="23" t="s">
        <v>316</v>
      </c>
      <c r="E2959" s="1" t="s">
        <v>93</v>
      </c>
    </row>
    <row r="2960">
      <c r="A2960" s="20">
        <v>2.0230629E7</v>
      </c>
      <c r="B2960" s="21" t="s">
        <v>321</v>
      </c>
      <c r="C2960" s="22">
        <v>2.0</v>
      </c>
      <c r="D2960" s="23" t="s">
        <v>316</v>
      </c>
      <c r="E2960" s="1" t="s">
        <v>93</v>
      </c>
    </row>
    <row r="2961">
      <c r="A2961" s="20">
        <v>2.0230629E7</v>
      </c>
      <c r="B2961" s="21" t="s">
        <v>321</v>
      </c>
      <c r="C2961" s="22">
        <v>3.0</v>
      </c>
      <c r="D2961" s="23" t="s">
        <v>316</v>
      </c>
      <c r="E2961" s="1" t="s">
        <v>93</v>
      </c>
    </row>
    <row r="2962">
      <c r="A2962" s="20">
        <v>2.0230629E7</v>
      </c>
      <c r="B2962" s="21" t="s">
        <v>321</v>
      </c>
      <c r="C2962" s="22">
        <v>4.0</v>
      </c>
      <c r="D2962" s="23" t="s">
        <v>316</v>
      </c>
      <c r="E2962" s="1" t="s">
        <v>93</v>
      </c>
    </row>
    <row r="2963">
      <c r="A2963" s="20">
        <v>2.0230629E7</v>
      </c>
      <c r="B2963" s="21" t="s">
        <v>321</v>
      </c>
      <c r="C2963" s="22">
        <v>5.0</v>
      </c>
      <c r="D2963" s="23" t="s">
        <v>316</v>
      </c>
      <c r="E2963" s="1" t="s">
        <v>93</v>
      </c>
    </row>
    <row r="2964">
      <c r="A2964" s="20">
        <v>2.0230629E7</v>
      </c>
      <c r="B2964" s="21" t="s">
        <v>321</v>
      </c>
      <c r="C2964" s="22">
        <v>6.0</v>
      </c>
      <c r="D2964" s="23" t="s">
        <v>316</v>
      </c>
      <c r="E2964" s="1" t="s">
        <v>93</v>
      </c>
    </row>
    <row r="2965">
      <c r="A2965" s="20">
        <v>2.0230629E7</v>
      </c>
      <c r="B2965" s="21" t="s">
        <v>321</v>
      </c>
      <c r="C2965" s="22">
        <v>7.0</v>
      </c>
      <c r="D2965" s="23" t="s">
        <v>316</v>
      </c>
      <c r="E2965" s="1" t="s">
        <v>93</v>
      </c>
    </row>
    <row r="2966">
      <c r="A2966" s="20">
        <v>2.0230629E7</v>
      </c>
      <c r="B2966" s="21" t="s">
        <v>321</v>
      </c>
      <c r="C2966" s="22">
        <v>8.0</v>
      </c>
      <c r="D2966" s="23" t="s">
        <v>316</v>
      </c>
      <c r="E2966" s="1" t="s">
        <v>93</v>
      </c>
    </row>
    <row r="2967">
      <c r="A2967" s="20">
        <v>2.0230629E7</v>
      </c>
      <c r="B2967" s="21" t="s">
        <v>321</v>
      </c>
      <c r="C2967" s="22">
        <v>9.0</v>
      </c>
      <c r="D2967" s="23" t="s">
        <v>316</v>
      </c>
      <c r="E2967" s="1" t="s">
        <v>93</v>
      </c>
    </row>
    <row r="2968">
      <c r="A2968" s="20">
        <v>2.0230629E7</v>
      </c>
      <c r="B2968" s="21" t="s">
        <v>321</v>
      </c>
      <c r="C2968" s="22">
        <v>10.0</v>
      </c>
      <c r="D2968" s="23" t="s">
        <v>316</v>
      </c>
      <c r="E2968" s="1" t="s">
        <v>93</v>
      </c>
    </row>
    <row r="2969">
      <c r="A2969" s="20">
        <v>2.0230629E7</v>
      </c>
      <c r="B2969" s="21" t="s">
        <v>321</v>
      </c>
      <c r="C2969" s="22">
        <v>11.0</v>
      </c>
      <c r="D2969" s="23" t="s">
        <v>316</v>
      </c>
      <c r="E2969" s="1" t="s">
        <v>93</v>
      </c>
    </row>
    <row r="2970">
      <c r="A2970" s="20">
        <v>2.0230629E7</v>
      </c>
      <c r="B2970" s="21" t="s">
        <v>321</v>
      </c>
      <c r="C2970" s="22">
        <v>12.0</v>
      </c>
      <c r="D2970" s="23" t="s">
        <v>316</v>
      </c>
      <c r="E2970" s="1" t="s">
        <v>93</v>
      </c>
    </row>
    <row r="2971">
      <c r="B2971" s="19"/>
    </row>
    <row r="2972">
      <c r="A2972" s="1">
        <v>2.0230629E7</v>
      </c>
      <c r="B2972" s="18" t="s">
        <v>322</v>
      </c>
      <c r="C2972" s="1">
        <v>1.0</v>
      </c>
      <c r="D2972" s="1" t="s">
        <v>318</v>
      </c>
      <c r="E2972" s="1" t="s">
        <v>93</v>
      </c>
    </row>
    <row r="2973">
      <c r="A2973" s="1">
        <v>2.0230629E7</v>
      </c>
      <c r="B2973" s="18" t="s">
        <v>322</v>
      </c>
      <c r="C2973" s="1">
        <v>2.0</v>
      </c>
      <c r="D2973" s="1" t="s">
        <v>318</v>
      </c>
      <c r="E2973" s="1" t="s">
        <v>93</v>
      </c>
    </row>
    <row r="2974">
      <c r="A2974" s="1">
        <v>2.0230629E7</v>
      </c>
      <c r="B2974" s="18" t="s">
        <v>322</v>
      </c>
      <c r="C2974" s="1">
        <v>3.0</v>
      </c>
      <c r="D2974" s="1" t="s">
        <v>318</v>
      </c>
      <c r="E2974" s="1" t="s">
        <v>93</v>
      </c>
    </row>
    <row r="2975">
      <c r="A2975" s="1">
        <v>2.0230629E7</v>
      </c>
      <c r="B2975" s="18" t="s">
        <v>322</v>
      </c>
      <c r="C2975" s="1">
        <v>4.0</v>
      </c>
      <c r="D2975" s="1" t="s">
        <v>318</v>
      </c>
      <c r="E2975" s="1" t="s">
        <v>93</v>
      </c>
    </row>
    <row r="2976">
      <c r="A2976" s="1">
        <v>2.0230629E7</v>
      </c>
      <c r="B2976" s="18" t="s">
        <v>322</v>
      </c>
      <c r="C2976" s="1">
        <v>5.0</v>
      </c>
      <c r="D2976" s="1" t="s">
        <v>318</v>
      </c>
      <c r="E2976" s="1" t="s">
        <v>93</v>
      </c>
    </row>
    <row r="2977">
      <c r="A2977" s="1">
        <v>2.0230629E7</v>
      </c>
      <c r="B2977" s="18" t="s">
        <v>322</v>
      </c>
      <c r="C2977" s="1">
        <v>6.0</v>
      </c>
      <c r="D2977" s="1" t="s">
        <v>318</v>
      </c>
      <c r="E2977" s="1" t="s">
        <v>93</v>
      </c>
    </row>
    <row r="2978">
      <c r="A2978" s="1">
        <v>2.0230629E7</v>
      </c>
      <c r="B2978" s="18" t="s">
        <v>322</v>
      </c>
      <c r="C2978" s="1">
        <v>7.0</v>
      </c>
      <c r="D2978" s="1" t="s">
        <v>318</v>
      </c>
      <c r="E2978" s="1" t="s">
        <v>93</v>
      </c>
    </row>
    <row r="2979">
      <c r="A2979" s="1">
        <v>2.0230629E7</v>
      </c>
      <c r="B2979" s="18" t="s">
        <v>322</v>
      </c>
      <c r="C2979" s="1">
        <v>8.0</v>
      </c>
      <c r="D2979" s="1" t="s">
        <v>318</v>
      </c>
      <c r="E2979" s="1" t="s">
        <v>93</v>
      </c>
    </row>
    <row r="2980">
      <c r="A2980" s="1">
        <v>2.0230629E7</v>
      </c>
      <c r="B2980" s="18" t="s">
        <v>322</v>
      </c>
      <c r="C2980" s="1">
        <v>9.0</v>
      </c>
      <c r="D2980" s="1" t="s">
        <v>318</v>
      </c>
      <c r="E2980" s="1" t="s">
        <v>93</v>
      </c>
    </row>
    <row r="2981">
      <c r="A2981" s="1">
        <v>2.0230629E7</v>
      </c>
      <c r="B2981" s="18" t="s">
        <v>322</v>
      </c>
      <c r="C2981" s="1">
        <v>10.0</v>
      </c>
      <c r="D2981" s="1" t="s">
        <v>318</v>
      </c>
      <c r="E2981" s="1" t="s">
        <v>93</v>
      </c>
    </row>
    <row r="2982">
      <c r="A2982" s="1">
        <v>2.0230629E7</v>
      </c>
      <c r="B2982" s="18" t="s">
        <v>322</v>
      </c>
      <c r="C2982" s="1">
        <v>11.0</v>
      </c>
      <c r="D2982" s="1" t="s">
        <v>318</v>
      </c>
      <c r="E2982" s="1" t="s">
        <v>93</v>
      </c>
    </row>
    <row r="2983">
      <c r="A2983" s="1">
        <v>2.0230629E7</v>
      </c>
      <c r="B2983" s="18" t="s">
        <v>322</v>
      </c>
      <c r="C2983" s="1">
        <v>12.0</v>
      </c>
      <c r="D2983" s="1" t="s">
        <v>318</v>
      </c>
      <c r="E2983" s="1" t="s">
        <v>93</v>
      </c>
    </row>
    <row r="2984">
      <c r="B2984" s="19"/>
      <c r="C2984" s="1"/>
    </row>
    <row r="2985">
      <c r="A2985" s="20">
        <v>2.023063E7</v>
      </c>
      <c r="B2985" s="21" t="s">
        <v>321</v>
      </c>
      <c r="C2985" s="22">
        <v>1.0</v>
      </c>
      <c r="D2985" s="23" t="s">
        <v>316</v>
      </c>
      <c r="E2985" s="1" t="s">
        <v>93</v>
      </c>
    </row>
    <row r="2986">
      <c r="A2986" s="20">
        <v>2.023063E7</v>
      </c>
      <c r="B2986" s="21" t="s">
        <v>321</v>
      </c>
      <c r="C2986" s="22">
        <v>2.0</v>
      </c>
      <c r="D2986" s="23" t="s">
        <v>316</v>
      </c>
      <c r="E2986" s="1" t="s">
        <v>93</v>
      </c>
    </row>
    <row r="2987">
      <c r="A2987" s="20">
        <v>2.023063E7</v>
      </c>
      <c r="B2987" s="21" t="s">
        <v>321</v>
      </c>
      <c r="C2987" s="22">
        <v>3.0</v>
      </c>
      <c r="D2987" s="23" t="s">
        <v>316</v>
      </c>
      <c r="E2987" s="1" t="s">
        <v>93</v>
      </c>
    </row>
    <row r="2988">
      <c r="A2988" s="20">
        <v>2.023063E7</v>
      </c>
      <c r="B2988" s="21" t="s">
        <v>321</v>
      </c>
      <c r="C2988" s="22">
        <v>4.0</v>
      </c>
      <c r="D2988" s="23" t="s">
        <v>316</v>
      </c>
      <c r="E2988" s="1" t="s">
        <v>93</v>
      </c>
    </row>
    <row r="2989">
      <c r="A2989" s="20">
        <v>2.023063E7</v>
      </c>
      <c r="B2989" s="21" t="s">
        <v>321</v>
      </c>
      <c r="C2989" s="22">
        <v>5.0</v>
      </c>
      <c r="D2989" s="23" t="s">
        <v>316</v>
      </c>
      <c r="E2989" s="1" t="s">
        <v>93</v>
      </c>
    </row>
    <row r="2990">
      <c r="A2990" s="20">
        <v>2.023063E7</v>
      </c>
      <c r="B2990" s="21" t="s">
        <v>321</v>
      </c>
      <c r="C2990" s="22">
        <v>6.0</v>
      </c>
      <c r="D2990" s="23" t="s">
        <v>316</v>
      </c>
      <c r="E2990" s="1" t="s">
        <v>93</v>
      </c>
    </row>
    <row r="2991">
      <c r="A2991" s="20">
        <v>2.023063E7</v>
      </c>
      <c r="B2991" s="21" t="s">
        <v>321</v>
      </c>
      <c r="C2991" s="22">
        <v>7.0</v>
      </c>
      <c r="D2991" s="23" t="s">
        <v>316</v>
      </c>
      <c r="E2991" s="1" t="s">
        <v>93</v>
      </c>
    </row>
    <row r="2992">
      <c r="A2992" s="20">
        <v>2.023063E7</v>
      </c>
      <c r="B2992" s="21" t="s">
        <v>321</v>
      </c>
      <c r="C2992" s="22">
        <v>8.0</v>
      </c>
      <c r="D2992" s="23" t="s">
        <v>316</v>
      </c>
      <c r="E2992" s="1" t="s">
        <v>93</v>
      </c>
    </row>
    <row r="2993">
      <c r="A2993" s="20">
        <v>2.023063E7</v>
      </c>
      <c r="B2993" s="21" t="s">
        <v>321</v>
      </c>
      <c r="C2993" s="22">
        <v>9.0</v>
      </c>
      <c r="D2993" s="23" t="s">
        <v>316</v>
      </c>
      <c r="E2993" s="1" t="s">
        <v>93</v>
      </c>
    </row>
    <row r="2994">
      <c r="A2994" s="20">
        <v>2.023063E7</v>
      </c>
      <c r="B2994" s="21" t="s">
        <v>321</v>
      </c>
      <c r="C2994" s="22">
        <v>10.0</v>
      </c>
      <c r="D2994" s="23" t="s">
        <v>316</v>
      </c>
      <c r="E2994" s="1" t="s">
        <v>93</v>
      </c>
    </row>
    <row r="2995">
      <c r="A2995" s="20">
        <v>2.023063E7</v>
      </c>
      <c r="B2995" s="21" t="s">
        <v>321</v>
      </c>
      <c r="C2995" s="22">
        <v>11.0</v>
      </c>
      <c r="D2995" s="23" t="s">
        <v>316</v>
      </c>
      <c r="E2995" s="1" t="s">
        <v>93</v>
      </c>
    </row>
    <row r="2996">
      <c r="A2996" s="20">
        <v>2.023063E7</v>
      </c>
      <c r="B2996" s="21" t="s">
        <v>321</v>
      </c>
      <c r="C2996" s="22">
        <v>12.0</v>
      </c>
      <c r="D2996" s="23" t="s">
        <v>316</v>
      </c>
      <c r="E2996" s="1" t="s">
        <v>93</v>
      </c>
    </row>
    <row r="2997">
      <c r="B2997" s="19"/>
    </row>
    <row r="2998">
      <c r="A2998" s="1">
        <v>2.023063E7</v>
      </c>
      <c r="B2998" s="18" t="s">
        <v>322</v>
      </c>
      <c r="C2998" s="1">
        <v>1.0</v>
      </c>
      <c r="D2998" s="1" t="s">
        <v>318</v>
      </c>
    </row>
    <row r="2999">
      <c r="A2999" s="1">
        <v>2.023063E7</v>
      </c>
      <c r="B2999" s="18" t="s">
        <v>322</v>
      </c>
      <c r="C2999" s="1">
        <v>2.0</v>
      </c>
      <c r="D2999" s="1" t="s">
        <v>318</v>
      </c>
    </row>
    <row r="3000">
      <c r="A3000" s="1">
        <v>2.023063E7</v>
      </c>
      <c r="B3000" s="18" t="s">
        <v>322</v>
      </c>
      <c r="C3000" s="1">
        <v>3.0</v>
      </c>
      <c r="D3000" s="1" t="s">
        <v>318</v>
      </c>
    </row>
    <row r="3001">
      <c r="A3001" s="1">
        <v>2.023063E7</v>
      </c>
      <c r="B3001" s="18" t="s">
        <v>322</v>
      </c>
      <c r="C3001" s="1">
        <v>4.0</v>
      </c>
      <c r="D3001" s="1" t="s">
        <v>318</v>
      </c>
    </row>
    <row r="3002">
      <c r="A3002" s="1">
        <v>2.023063E7</v>
      </c>
      <c r="B3002" s="18" t="s">
        <v>322</v>
      </c>
      <c r="C3002" s="1">
        <v>5.0</v>
      </c>
      <c r="D3002" s="1" t="s">
        <v>318</v>
      </c>
    </row>
    <row r="3003">
      <c r="A3003" s="1">
        <v>2.023063E7</v>
      </c>
      <c r="B3003" s="18" t="s">
        <v>322</v>
      </c>
      <c r="C3003" s="1">
        <v>6.0</v>
      </c>
      <c r="D3003" s="1" t="s">
        <v>318</v>
      </c>
    </row>
    <row r="3004">
      <c r="A3004" s="1">
        <v>2.023063E7</v>
      </c>
      <c r="B3004" s="18" t="s">
        <v>322</v>
      </c>
      <c r="C3004" s="1">
        <v>7.0</v>
      </c>
      <c r="D3004" s="1" t="s">
        <v>318</v>
      </c>
    </row>
    <row r="3005">
      <c r="A3005" s="1">
        <v>2.023063E7</v>
      </c>
      <c r="B3005" s="18" t="s">
        <v>322</v>
      </c>
      <c r="C3005" s="1">
        <v>8.0</v>
      </c>
      <c r="D3005" s="1" t="s">
        <v>318</v>
      </c>
    </row>
    <row r="3006">
      <c r="A3006" s="1">
        <v>2.023063E7</v>
      </c>
      <c r="B3006" s="18" t="s">
        <v>322</v>
      </c>
      <c r="C3006" s="1">
        <v>9.0</v>
      </c>
      <c r="D3006" s="1" t="s">
        <v>318</v>
      </c>
    </row>
    <row r="3007">
      <c r="A3007" s="1">
        <v>2.023063E7</v>
      </c>
      <c r="B3007" s="18" t="s">
        <v>322</v>
      </c>
      <c r="C3007" s="1">
        <v>10.0</v>
      </c>
      <c r="D3007" s="1" t="s">
        <v>318</v>
      </c>
    </row>
    <row r="3008">
      <c r="A3008" s="1">
        <v>2.023063E7</v>
      </c>
      <c r="B3008" s="18" t="s">
        <v>322</v>
      </c>
      <c r="C3008" s="1">
        <v>11.0</v>
      </c>
      <c r="D3008" s="1" t="s">
        <v>318</v>
      </c>
    </row>
    <row r="3009">
      <c r="A3009" s="1">
        <v>2.023063E7</v>
      </c>
      <c r="B3009" s="18" t="s">
        <v>322</v>
      </c>
      <c r="C3009" s="1">
        <v>12.0</v>
      </c>
      <c r="D3009" s="1" t="s">
        <v>318</v>
      </c>
    </row>
    <row r="3010">
      <c r="B3010" s="19"/>
    </row>
    <row r="3011">
      <c r="A3011" s="20">
        <v>2.0230701E7</v>
      </c>
      <c r="B3011" s="21" t="s">
        <v>321</v>
      </c>
      <c r="C3011" s="22">
        <v>1.0</v>
      </c>
      <c r="D3011" s="23" t="s">
        <v>316</v>
      </c>
      <c r="E3011" s="1" t="s">
        <v>93</v>
      </c>
    </row>
    <row r="3012">
      <c r="A3012" s="20">
        <v>2.0230701E7</v>
      </c>
      <c r="B3012" s="21" t="s">
        <v>321</v>
      </c>
      <c r="C3012" s="22">
        <v>2.0</v>
      </c>
      <c r="D3012" s="23" t="s">
        <v>316</v>
      </c>
      <c r="E3012" s="1" t="s">
        <v>93</v>
      </c>
    </row>
    <row r="3013">
      <c r="A3013" s="20">
        <v>2.0230701E7</v>
      </c>
      <c r="B3013" s="21" t="s">
        <v>321</v>
      </c>
      <c r="C3013" s="22">
        <v>3.0</v>
      </c>
      <c r="D3013" s="23" t="s">
        <v>316</v>
      </c>
      <c r="E3013" s="1" t="s">
        <v>93</v>
      </c>
    </row>
    <row r="3014">
      <c r="A3014" s="20">
        <v>2.0230701E7</v>
      </c>
      <c r="B3014" s="21" t="s">
        <v>321</v>
      </c>
      <c r="C3014" s="22">
        <v>4.0</v>
      </c>
      <c r="D3014" s="23" t="s">
        <v>316</v>
      </c>
      <c r="E3014" s="1" t="s">
        <v>93</v>
      </c>
    </row>
    <row r="3015">
      <c r="A3015" s="20">
        <v>2.0230701E7</v>
      </c>
      <c r="B3015" s="21" t="s">
        <v>321</v>
      </c>
      <c r="C3015" s="22">
        <v>5.0</v>
      </c>
      <c r="D3015" s="23" t="s">
        <v>316</v>
      </c>
      <c r="E3015" s="1" t="s">
        <v>93</v>
      </c>
    </row>
    <row r="3016">
      <c r="A3016" s="20">
        <v>2.0230701E7</v>
      </c>
      <c r="B3016" s="21" t="s">
        <v>321</v>
      </c>
      <c r="C3016" s="22">
        <v>6.0</v>
      </c>
      <c r="D3016" s="23" t="s">
        <v>316</v>
      </c>
      <c r="E3016" s="1" t="s">
        <v>93</v>
      </c>
    </row>
    <row r="3017">
      <c r="A3017" s="20">
        <v>2.0230701E7</v>
      </c>
      <c r="B3017" s="21" t="s">
        <v>321</v>
      </c>
      <c r="C3017" s="22">
        <v>7.0</v>
      </c>
      <c r="D3017" s="23" t="s">
        <v>316</v>
      </c>
      <c r="E3017" s="1" t="s">
        <v>93</v>
      </c>
    </row>
    <row r="3018">
      <c r="A3018" s="20">
        <v>2.0230701E7</v>
      </c>
      <c r="B3018" s="21" t="s">
        <v>321</v>
      </c>
      <c r="C3018" s="22">
        <v>8.0</v>
      </c>
      <c r="D3018" s="23" t="s">
        <v>316</v>
      </c>
      <c r="E3018" s="1" t="s">
        <v>93</v>
      </c>
    </row>
    <row r="3019">
      <c r="A3019" s="20">
        <v>2.0230701E7</v>
      </c>
      <c r="B3019" s="21" t="s">
        <v>321</v>
      </c>
      <c r="C3019" s="22">
        <v>9.0</v>
      </c>
      <c r="D3019" s="23" t="s">
        <v>316</v>
      </c>
      <c r="E3019" s="1" t="s">
        <v>93</v>
      </c>
    </row>
    <row r="3020">
      <c r="A3020" s="20">
        <v>2.0230701E7</v>
      </c>
      <c r="B3020" s="21" t="s">
        <v>321</v>
      </c>
      <c r="C3020" s="22">
        <v>10.0</v>
      </c>
      <c r="D3020" s="23" t="s">
        <v>316</v>
      </c>
      <c r="E3020" s="1" t="s">
        <v>93</v>
      </c>
    </row>
    <row r="3021">
      <c r="A3021" s="20">
        <v>2.0230701E7</v>
      </c>
      <c r="B3021" s="21" t="s">
        <v>321</v>
      </c>
      <c r="C3021" s="22">
        <v>11.0</v>
      </c>
      <c r="D3021" s="23" t="s">
        <v>316</v>
      </c>
      <c r="E3021" s="1" t="s">
        <v>93</v>
      </c>
    </row>
    <row r="3022">
      <c r="A3022" s="20">
        <v>2.0230701E7</v>
      </c>
      <c r="B3022" s="21" t="s">
        <v>321</v>
      </c>
      <c r="C3022" s="22">
        <v>12.0</v>
      </c>
      <c r="D3022" s="23" t="s">
        <v>316</v>
      </c>
      <c r="E3022" s="1" t="s">
        <v>93</v>
      </c>
    </row>
    <row r="3023">
      <c r="B3023" s="19"/>
    </row>
    <row r="3024">
      <c r="A3024" s="1">
        <v>2.0230701E7</v>
      </c>
      <c r="B3024" s="18" t="s">
        <v>322</v>
      </c>
      <c r="C3024" s="1">
        <v>1.0</v>
      </c>
      <c r="D3024" s="1" t="s">
        <v>318</v>
      </c>
      <c r="E3024" s="1" t="s">
        <v>93</v>
      </c>
    </row>
    <row r="3025">
      <c r="A3025" s="1">
        <v>2.0230701E7</v>
      </c>
      <c r="B3025" s="18" t="s">
        <v>322</v>
      </c>
      <c r="C3025" s="1">
        <v>2.0</v>
      </c>
      <c r="D3025" s="1" t="s">
        <v>318</v>
      </c>
      <c r="E3025" s="1" t="s">
        <v>93</v>
      </c>
    </row>
    <row r="3026">
      <c r="A3026" s="1">
        <v>2.0230701E7</v>
      </c>
      <c r="B3026" s="18" t="s">
        <v>322</v>
      </c>
      <c r="C3026" s="1">
        <v>3.0</v>
      </c>
      <c r="D3026" s="1" t="s">
        <v>318</v>
      </c>
      <c r="E3026" s="1" t="s">
        <v>93</v>
      </c>
    </row>
    <row r="3027">
      <c r="A3027" s="1">
        <v>2.0230701E7</v>
      </c>
      <c r="B3027" s="18" t="s">
        <v>322</v>
      </c>
      <c r="C3027" s="1">
        <v>4.0</v>
      </c>
      <c r="D3027" s="1" t="s">
        <v>318</v>
      </c>
      <c r="E3027" s="1" t="s">
        <v>93</v>
      </c>
    </row>
    <row r="3028">
      <c r="A3028" s="1">
        <v>2.0230701E7</v>
      </c>
      <c r="B3028" s="18" t="s">
        <v>322</v>
      </c>
      <c r="C3028" s="1">
        <v>5.0</v>
      </c>
      <c r="D3028" s="1" t="s">
        <v>318</v>
      </c>
      <c r="E3028" s="1" t="s">
        <v>93</v>
      </c>
    </row>
    <row r="3029">
      <c r="A3029" s="1">
        <v>2.0230701E7</v>
      </c>
      <c r="B3029" s="18" t="s">
        <v>322</v>
      </c>
      <c r="C3029" s="1">
        <v>6.0</v>
      </c>
      <c r="D3029" s="1" t="s">
        <v>318</v>
      </c>
      <c r="E3029" s="1" t="s">
        <v>93</v>
      </c>
    </row>
    <row r="3030">
      <c r="A3030" s="1">
        <v>2.0230701E7</v>
      </c>
      <c r="B3030" s="18" t="s">
        <v>322</v>
      </c>
      <c r="C3030" s="1">
        <v>7.0</v>
      </c>
      <c r="D3030" s="1" t="s">
        <v>318</v>
      </c>
      <c r="E3030" s="1" t="s">
        <v>93</v>
      </c>
    </row>
    <row r="3031">
      <c r="A3031" s="1">
        <v>2.0230701E7</v>
      </c>
      <c r="B3031" s="18" t="s">
        <v>322</v>
      </c>
      <c r="C3031" s="1">
        <v>8.0</v>
      </c>
      <c r="D3031" s="1" t="s">
        <v>318</v>
      </c>
      <c r="E3031" s="1" t="s">
        <v>93</v>
      </c>
    </row>
    <row r="3032">
      <c r="A3032" s="1">
        <v>2.0230701E7</v>
      </c>
      <c r="B3032" s="18" t="s">
        <v>322</v>
      </c>
      <c r="C3032" s="1">
        <v>9.0</v>
      </c>
      <c r="D3032" s="1" t="s">
        <v>318</v>
      </c>
      <c r="E3032" s="1" t="s">
        <v>93</v>
      </c>
    </row>
    <row r="3033">
      <c r="A3033" s="1">
        <v>2.0230701E7</v>
      </c>
      <c r="B3033" s="18" t="s">
        <v>322</v>
      </c>
      <c r="C3033" s="1">
        <v>10.0</v>
      </c>
      <c r="D3033" s="1" t="s">
        <v>318</v>
      </c>
      <c r="E3033" s="1" t="s">
        <v>93</v>
      </c>
    </row>
    <row r="3034">
      <c r="A3034" s="1">
        <v>2.0230701E7</v>
      </c>
      <c r="B3034" s="18" t="s">
        <v>322</v>
      </c>
      <c r="C3034" s="1">
        <v>11.0</v>
      </c>
      <c r="D3034" s="1" t="s">
        <v>318</v>
      </c>
      <c r="E3034" s="1" t="s">
        <v>93</v>
      </c>
    </row>
    <row r="3035">
      <c r="A3035" s="1">
        <v>2.0230701E7</v>
      </c>
      <c r="B3035" s="18" t="s">
        <v>322</v>
      </c>
      <c r="C3035" s="1">
        <v>12.0</v>
      </c>
      <c r="D3035" s="1" t="s">
        <v>318</v>
      </c>
      <c r="E3035" s="1" t="s">
        <v>93</v>
      </c>
    </row>
    <row r="3036">
      <c r="B3036" s="19"/>
      <c r="C3036" s="1"/>
    </row>
    <row r="3037">
      <c r="A3037" s="20">
        <v>2.0230702E7</v>
      </c>
      <c r="B3037" s="21" t="s">
        <v>321</v>
      </c>
      <c r="C3037" s="22">
        <v>1.0</v>
      </c>
      <c r="D3037" s="23" t="s">
        <v>316</v>
      </c>
      <c r="E3037" s="1" t="s">
        <v>93</v>
      </c>
    </row>
    <row r="3038">
      <c r="A3038" s="20">
        <v>2.0230702E7</v>
      </c>
      <c r="B3038" s="21" t="s">
        <v>321</v>
      </c>
      <c r="C3038" s="22">
        <v>2.0</v>
      </c>
      <c r="D3038" s="23" t="s">
        <v>316</v>
      </c>
      <c r="E3038" s="1" t="s">
        <v>93</v>
      </c>
    </row>
    <row r="3039">
      <c r="A3039" s="20">
        <v>2.0230702E7</v>
      </c>
      <c r="B3039" s="21" t="s">
        <v>321</v>
      </c>
      <c r="C3039" s="22">
        <v>3.0</v>
      </c>
      <c r="D3039" s="23" t="s">
        <v>316</v>
      </c>
      <c r="E3039" s="1" t="s">
        <v>93</v>
      </c>
    </row>
    <row r="3040">
      <c r="A3040" s="20">
        <v>2.0230702E7</v>
      </c>
      <c r="B3040" s="21" t="s">
        <v>321</v>
      </c>
      <c r="C3040" s="22">
        <v>4.0</v>
      </c>
      <c r="D3040" s="23" t="s">
        <v>316</v>
      </c>
      <c r="E3040" s="1" t="s">
        <v>93</v>
      </c>
    </row>
    <row r="3041">
      <c r="A3041" s="20">
        <v>2.0230702E7</v>
      </c>
      <c r="B3041" s="21" t="s">
        <v>321</v>
      </c>
      <c r="C3041" s="22">
        <v>5.0</v>
      </c>
      <c r="D3041" s="23" t="s">
        <v>316</v>
      </c>
      <c r="E3041" s="1" t="s">
        <v>93</v>
      </c>
    </row>
    <row r="3042">
      <c r="A3042" s="20">
        <v>2.0230702E7</v>
      </c>
      <c r="B3042" s="21" t="s">
        <v>321</v>
      </c>
      <c r="C3042" s="22">
        <v>6.0</v>
      </c>
      <c r="D3042" s="23" t="s">
        <v>316</v>
      </c>
      <c r="E3042" s="1" t="s">
        <v>93</v>
      </c>
    </row>
    <row r="3043">
      <c r="A3043" s="20">
        <v>2.0230702E7</v>
      </c>
      <c r="B3043" s="21" t="s">
        <v>321</v>
      </c>
      <c r="C3043" s="22">
        <v>7.0</v>
      </c>
      <c r="D3043" s="23" t="s">
        <v>316</v>
      </c>
      <c r="E3043" s="1" t="s">
        <v>93</v>
      </c>
    </row>
    <row r="3044">
      <c r="A3044" s="20">
        <v>2.0230702E7</v>
      </c>
      <c r="B3044" s="21" t="s">
        <v>321</v>
      </c>
      <c r="C3044" s="22">
        <v>8.0</v>
      </c>
      <c r="D3044" s="23" t="s">
        <v>316</v>
      </c>
      <c r="E3044" s="1" t="s">
        <v>93</v>
      </c>
    </row>
    <row r="3045">
      <c r="A3045" s="20">
        <v>2.0230702E7</v>
      </c>
      <c r="B3045" s="21" t="s">
        <v>321</v>
      </c>
      <c r="C3045" s="22">
        <v>9.0</v>
      </c>
      <c r="D3045" s="23" t="s">
        <v>316</v>
      </c>
      <c r="E3045" s="1" t="s">
        <v>93</v>
      </c>
    </row>
    <row r="3046">
      <c r="A3046" s="20">
        <v>2.0230702E7</v>
      </c>
      <c r="B3046" s="21" t="s">
        <v>321</v>
      </c>
      <c r="C3046" s="22">
        <v>10.0</v>
      </c>
      <c r="D3046" s="23" t="s">
        <v>316</v>
      </c>
      <c r="E3046" s="1" t="s">
        <v>93</v>
      </c>
    </row>
    <row r="3047">
      <c r="A3047" s="20">
        <v>2.0230702E7</v>
      </c>
      <c r="B3047" s="21" t="s">
        <v>321</v>
      </c>
      <c r="C3047" s="22">
        <v>11.0</v>
      </c>
      <c r="D3047" s="23" t="s">
        <v>316</v>
      </c>
      <c r="E3047" s="1" t="s">
        <v>93</v>
      </c>
    </row>
    <row r="3048">
      <c r="A3048" s="20">
        <v>2.0230702E7</v>
      </c>
      <c r="B3048" s="21" t="s">
        <v>321</v>
      </c>
      <c r="C3048" s="22">
        <v>12.0</v>
      </c>
      <c r="D3048" s="23" t="s">
        <v>316</v>
      </c>
      <c r="E3048" s="1" t="s">
        <v>93</v>
      </c>
    </row>
    <row r="3049">
      <c r="B3049" s="19"/>
    </row>
    <row r="3050">
      <c r="A3050" s="1">
        <v>2.0230702E7</v>
      </c>
      <c r="B3050" s="18" t="s">
        <v>322</v>
      </c>
      <c r="C3050" s="1">
        <v>1.0</v>
      </c>
      <c r="D3050" s="1" t="s">
        <v>318</v>
      </c>
      <c r="E3050" s="1" t="s">
        <v>93</v>
      </c>
    </row>
    <row r="3051">
      <c r="A3051" s="1">
        <v>2.0230702E7</v>
      </c>
      <c r="B3051" s="18" t="s">
        <v>322</v>
      </c>
      <c r="C3051" s="1">
        <v>2.0</v>
      </c>
      <c r="D3051" s="1" t="s">
        <v>318</v>
      </c>
      <c r="E3051" s="1" t="s">
        <v>93</v>
      </c>
    </row>
    <row r="3052">
      <c r="A3052" s="1">
        <v>2.0230702E7</v>
      </c>
      <c r="B3052" s="18" t="s">
        <v>322</v>
      </c>
      <c r="C3052" s="1">
        <v>3.0</v>
      </c>
      <c r="D3052" s="1" t="s">
        <v>318</v>
      </c>
      <c r="E3052" s="1" t="s">
        <v>93</v>
      </c>
    </row>
    <row r="3053">
      <c r="A3053" s="1">
        <v>2.0230702E7</v>
      </c>
      <c r="B3053" s="18" t="s">
        <v>322</v>
      </c>
      <c r="C3053" s="1">
        <v>4.0</v>
      </c>
      <c r="D3053" s="1" t="s">
        <v>318</v>
      </c>
      <c r="E3053" s="1" t="s">
        <v>93</v>
      </c>
    </row>
    <row r="3054">
      <c r="A3054" s="1">
        <v>2.0230702E7</v>
      </c>
      <c r="B3054" s="18" t="s">
        <v>322</v>
      </c>
      <c r="C3054" s="1">
        <v>5.0</v>
      </c>
      <c r="D3054" s="1" t="s">
        <v>318</v>
      </c>
      <c r="E3054" s="1" t="s">
        <v>93</v>
      </c>
    </row>
    <row r="3055">
      <c r="A3055" s="1">
        <v>2.0230702E7</v>
      </c>
      <c r="B3055" s="18" t="s">
        <v>322</v>
      </c>
      <c r="C3055" s="1">
        <v>6.0</v>
      </c>
      <c r="D3055" s="1" t="s">
        <v>318</v>
      </c>
      <c r="E3055" s="1" t="s">
        <v>93</v>
      </c>
    </row>
    <row r="3056">
      <c r="A3056" s="1">
        <v>2.0230702E7</v>
      </c>
      <c r="B3056" s="18" t="s">
        <v>322</v>
      </c>
      <c r="C3056" s="1">
        <v>7.0</v>
      </c>
      <c r="D3056" s="1" t="s">
        <v>318</v>
      </c>
      <c r="E3056" s="1" t="s">
        <v>93</v>
      </c>
    </row>
    <row r="3057">
      <c r="A3057" s="1">
        <v>2.0230702E7</v>
      </c>
      <c r="B3057" s="18" t="s">
        <v>322</v>
      </c>
      <c r="C3057" s="1">
        <v>8.0</v>
      </c>
      <c r="D3057" s="1" t="s">
        <v>318</v>
      </c>
      <c r="E3057" s="1" t="s">
        <v>93</v>
      </c>
    </row>
    <row r="3058">
      <c r="A3058" s="1">
        <v>2.0230702E7</v>
      </c>
      <c r="B3058" s="18" t="s">
        <v>322</v>
      </c>
      <c r="C3058" s="1">
        <v>9.0</v>
      </c>
      <c r="D3058" s="1" t="s">
        <v>318</v>
      </c>
      <c r="E3058" s="1" t="s">
        <v>93</v>
      </c>
    </row>
    <row r="3059">
      <c r="A3059" s="1">
        <v>2.0230702E7</v>
      </c>
      <c r="B3059" s="18" t="s">
        <v>322</v>
      </c>
      <c r="C3059" s="1">
        <v>10.0</v>
      </c>
      <c r="D3059" s="1" t="s">
        <v>318</v>
      </c>
      <c r="E3059" s="1" t="s">
        <v>93</v>
      </c>
    </row>
    <row r="3060">
      <c r="A3060" s="1">
        <v>2.0230702E7</v>
      </c>
      <c r="B3060" s="18" t="s">
        <v>322</v>
      </c>
      <c r="C3060" s="1">
        <v>11.0</v>
      </c>
      <c r="D3060" s="1" t="s">
        <v>318</v>
      </c>
      <c r="E3060" s="1" t="s">
        <v>93</v>
      </c>
    </row>
    <row r="3061">
      <c r="A3061" s="1">
        <v>2.0230702E7</v>
      </c>
      <c r="B3061" s="18" t="s">
        <v>322</v>
      </c>
      <c r="C3061" s="1">
        <v>12.0</v>
      </c>
      <c r="D3061" s="1" t="s">
        <v>318</v>
      </c>
      <c r="E3061" s="1" t="s">
        <v>93</v>
      </c>
    </row>
    <row r="3062">
      <c r="B3062" s="19"/>
      <c r="C3062" s="1"/>
    </row>
    <row r="3063">
      <c r="A3063" s="20">
        <v>2.0230703E7</v>
      </c>
      <c r="B3063" s="21" t="s">
        <v>321</v>
      </c>
      <c r="C3063" s="22">
        <v>1.0</v>
      </c>
      <c r="D3063" s="23" t="s">
        <v>316</v>
      </c>
      <c r="E3063" s="1" t="s">
        <v>93</v>
      </c>
    </row>
    <row r="3064">
      <c r="A3064" s="20">
        <v>2.0230703E7</v>
      </c>
      <c r="B3064" s="21" t="s">
        <v>321</v>
      </c>
      <c r="C3064" s="22">
        <v>2.0</v>
      </c>
      <c r="D3064" s="23" t="s">
        <v>316</v>
      </c>
      <c r="E3064" s="1" t="s">
        <v>93</v>
      </c>
    </row>
    <row r="3065">
      <c r="A3065" s="20">
        <v>2.0230703E7</v>
      </c>
      <c r="B3065" s="21" t="s">
        <v>321</v>
      </c>
      <c r="C3065" s="22">
        <v>3.0</v>
      </c>
      <c r="D3065" s="23" t="s">
        <v>316</v>
      </c>
      <c r="E3065" s="1" t="s">
        <v>93</v>
      </c>
    </row>
    <row r="3066">
      <c r="A3066" s="20">
        <v>2.0230703E7</v>
      </c>
      <c r="B3066" s="21" t="s">
        <v>321</v>
      </c>
      <c r="C3066" s="22">
        <v>4.0</v>
      </c>
      <c r="D3066" s="23" t="s">
        <v>316</v>
      </c>
      <c r="E3066" s="1" t="s">
        <v>93</v>
      </c>
    </row>
    <row r="3067">
      <c r="A3067" s="20">
        <v>2.0230703E7</v>
      </c>
      <c r="B3067" s="21" t="s">
        <v>321</v>
      </c>
      <c r="C3067" s="22">
        <v>5.0</v>
      </c>
      <c r="D3067" s="23" t="s">
        <v>316</v>
      </c>
      <c r="E3067" s="1" t="s">
        <v>93</v>
      </c>
    </row>
    <row r="3068">
      <c r="A3068" s="20">
        <v>2.0230703E7</v>
      </c>
      <c r="B3068" s="21" t="s">
        <v>321</v>
      </c>
      <c r="C3068" s="22">
        <v>6.0</v>
      </c>
      <c r="D3068" s="23" t="s">
        <v>316</v>
      </c>
      <c r="E3068" s="1" t="s">
        <v>93</v>
      </c>
    </row>
    <row r="3069">
      <c r="A3069" s="20">
        <v>2.0230703E7</v>
      </c>
      <c r="B3069" s="21" t="s">
        <v>321</v>
      </c>
      <c r="C3069" s="22">
        <v>7.0</v>
      </c>
      <c r="D3069" s="23" t="s">
        <v>316</v>
      </c>
      <c r="E3069" s="1" t="s">
        <v>93</v>
      </c>
    </row>
    <row r="3070">
      <c r="A3070" s="20">
        <v>2.0230703E7</v>
      </c>
      <c r="B3070" s="21" t="s">
        <v>321</v>
      </c>
      <c r="C3070" s="22">
        <v>8.0</v>
      </c>
      <c r="D3070" s="23" t="s">
        <v>316</v>
      </c>
      <c r="E3070" s="1" t="s">
        <v>93</v>
      </c>
    </row>
    <row r="3071">
      <c r="A3071" s="20">
        <v>2.0230703E7</v>
      </c>
      <c r="B3071" s="21" t="s">
        <v>321</v>
      </c>
      <c r="C3071" s="22">
        <v>9.0</v>
      </c>
      <c r="D3071" s="23" t="s">
        <v>316</v>
      </c>
      <c r="E3071" s="1" t="s">
        <v>93</v>
      </c>
    </row>
    <row r="3072">
      <c r="A3072" s="20">
        <v>2.0230703E7</v>
      </c>
      <c r="B3072" s="21" t="s">
        <v>321</v>
      </c>
      <c r="C3072" s="22">
        <v>10.0</v>
      </c>
      <c r="D3072" s="23" t="s">
        <v>316</v>
      </c>
      <c r="E3072" s="1" t="s">
        <v>93</v>
      </c>
    </row>
    <row r="3073">
      <c r="A3073" s="20">
        <v>2.0230703E7</v>
      </c>
      <c r="B3073" s="21" t="s">
        <v>321</v>
      </c>
      <c r="C3073" s="22">
        <v>11.0</v>
      </c>
      <c r="D3073" s="23" t="s">
        <v>316</v>
      </c>
      <c r="E3073" s="1" t="s">
        <v>93</v>
      </c>
    </row>
    <row r="3074">
      <c r="A3074" s="20">
        <v>2.0230703E7</v>
      </c>
      <c r="B3074" s="21" t="s">
        <v>321</v>
      </c>
      <c r="C3074" s="22">
        <v>12.0</v>
      </c>
      <c r="D3074" s="23" t="s">
        <v>316</v>
      </c>
      <c r="E3074" s="1" t="s">
        <v>93</v>
      </c>
    </row>
    <row r="3075">
      <c r="B3075" s="19"/>
    </row>
    <row r="3076">
      <c r="A3076" s="1">
        <v>2.0230703E7</v>
      </c>
      <c r="B3076" s="18" t="s">
        <v>322</v>
      </c>
      <c r="C3076" s="1">
        <v>1.0</v>
      </c>
      <c r="D3076" s="1" t="s">
        <v>318</v>
      </c>
      <c r="E3076" s="1" t="s">
        <v>93</v>
      </c>
    </row>
    <row r="3077">
      <c r="A3077" s="1">
        <v>2.0230703E7</v>
      </c>
      <c r="B3077" s="18" t="s">
        <v>323</v>
      </c>
      <c r="C3077" s="1">
        <v>2.0</v>
      </c>
      <c r="D3077" s="1" t="s">
        <v>318</v>
      </c>
      <c r="E3077" s="1" t="s">
        <v>93</v>
      </c>
    </row>
    <row r="3078">
      <c r="A3078" s="1">
        <v>2.0230703E7</v>
      </c>
      <c r="B3078" s="18" t="s">
        <v>324</v>
      </c>
      <c r="C3078" s="1">
        <v>3.0</v>
      </c>
      <c r="D3078" s="1" t="s">
        <v>318</v>
      </c>
      <c r="E3078" s="1" t="s">
        <v>93</v>
      </c>
    </row>
    <row r="3079">
      <c r="A3079" s="1">
        <v>2.0230703E7</v>
      </c>
      <c r="B3079" s="18" t="s">
        <v>325</v>
      </c>
      <c r="C3079" s="1">
        <v>4.0</v>
      </c>
      <c r="D3079" s="1" t="s">
        <v>318</v>
      </c>
      <c r="E3079" s="1" t="s">
        <v>93</v>
      </c>
    </row>
    <row r="3080">
      <c r="A3080" s="1">
        <v>2.0230703E7</v>
      </c>
      <c r="B3080" s="18" t="s">
        <v>326</v>
      </c>
      <c r="C3080" s="1">
        <v>5.0</v>
      </c>
      <c r="D3080" s="1" t="s">
        <v>318</v>
      </c>
      <c r="E3080" s="1" t="s">
        <v>93</v>
      </c>
    </row>
    <row r="3081">
      <c r="A3081" s="1">
        <v>2.0230703E7</v>
      </c>
      <c r="B3081" s="18" t="s">
        <v>327</v>
      </c>
      <c r="C3081" s="1">
        <v>6.0</v>
      </c>
      <c r="D3081" s="1" t="s">
        <v>318</v>
      </c>
      <c r="E3081" s="1" t="s">
        <v>93</v>
      </c>
    </row>
    <row r="3082">
      <c r="A3082" s="1">
        <v>2.0230703E7</v>
      </c>
      <c r="B3082" s="18" t="s">
        <v>328</v>
      </c>
      <c r="C3082" s="1">
        <v>7.0</v>
      </c>
      <c r="D3082" s="1" t="s">
        <v>318</v>
      </c>
      <c r="E3082" s="1" t="s">
        <v>93</v>
      </c>
    </row>
    <row r="3083">
      <c r="A3083" s="1">
        <v>2.0230703E7</v>
      </c>
      <c r="B3083" s="18" t="s">
        <v>329</v>
      </c>
      <c r="C3083" s="1">
        <v>8.0</v>
      </c>
      <c r="D3083" s="1" t="s">
        <v>318</v>
      </c>
      <c r="E3083" s="1" t="s">
        <v>93</v>
      </c>
    </row>
    <row r="3084">
      <c r="A3084" s="1">
        <v>2.0230703E7</v>
      </c>
      <c r="B3084" s="18" t="s">
        <v>330</v>
      </c>
      <c r="C3084" s="1">
        <v>9.0</v>
      </c>
      <c r="D3084" s="1" t="s">
        <v>318</v>
      </c>
      <c r="E3084" s="1" t="s">
        <v>93</v>
      </c>
    </row>
    <row r="3085">
      <c r="A3085" s="1">
        <v>2.0230703E7</v>
      </c>
      <c r="B3085" s="18" t="s">
        <v>331</v>
      </c>
      <c r="C3085" s="1">
        <v>10.0</v>
      </c>
      <c r="D3085" s="1" t="s">
        <v>318</v>
      </c>
      <c r="E3085" s="1" t="s">
        <v>93</v>
      </c>
    </row>
    <row r="3086">
      <c r="A3086" s="1">
        <v>2.0230703E7</v>
      </c>
      <c r="B3086" s="18" t="s">
        <v>332</v>
      </c>
      <c r="C3086" s="1">
        <v>11.0</v>
      </c>
      <c r="D3086" s="1" t="s">
        <v>318</v>
      </c>
      <c r="E3086" s="1" t="s">
        <v>93</v>
      </c>
    </row>
    <row r="3087">
      <c r="A3087" s="1">
        <v>2.0230703E7</v>
      </c>
      <c r="B3087" s="18" t="s">
        <v>333</v>
      </c>
      <c r="C3087" s="1">
        <v>12.0</v>
      </c>
      <c r="D3087" s="1" t="s">
        <v>318</v>
      </c>
      <c r="E3087" s="1" t="s">
        <v>93</v>
      </c>
    </row>
    <row r="3088">
      <c r="B3088" s="19"/>
      <c r="C3088" s="1"/>
    </row>
    <row r="3089">
      <c r="A3089" s="20">
        <v>2.0230704E7</v>
      </c>
      <c r="B3089" s="21" t="s">
        <v>321</v>
      </c>
      <c r="C3089" s="22">
        <v>1.0</v>
      </c>
      <c r="D3089" s="23" t="s">
        <v>316</v>
      </c>
      <c r="E3089" s="1" t="s">
        <v>93</v>
      </c>
    </row>
    <row r="3090">
      <c r="A3090" s="20">
        <v>2.0230704E7</v>
      </c>
      <c r="B3090" s="21" t="s">
        <v>321</v>
      </c>
      <c r="C3090" s="22">
        <v>2.0</v>
      </c>
      <c r="D3090" s="23" t="s">
        <v>316</v>
      </c>
      <c r="E3090" s="1" t="s">
        <v>93</v>
      </c>
    </row>
    <row r="3091">
      <c r="A3091" s="20">
        <v>2.0230704E7</v>
      </c>
      <c r="B3091" s="21" t="s">
        <v>321</v>
      </c>
      <c r="C3091" s="22">
        <v>3.0</v>
      </c>
      <c r="D3091" s="23" t="s">
        <v>316</v>
      </c>
      <c r="E3091" s="1" t="s">
        <v>93</v>
      </c>
    </row>
    <row r="3092">
      <c r="A3092" s="20">
        <v>2.0230704E7</v>
      </c>
      <c r="B3092" s="21" t="s">
        <v>321</v>
      </c>
      <c r="C3092" s="22">
        <v>4.0</v>
      </c>
      <c r="D3092" s="23" t="s">
        <v>316</v>
      </c>
      <c r="E3092" s="1" t="s">
        <v>93</v>
      </c>
    </row>
    <row r="3093">
      <c r="A3093" s="20">
        <v>2.0230704E7</v>
      </c>
      <c r="B3093" s="21" t="s">
        <v>321</v>
      </c>
      <c r="C3093" s="22">
        <v>5.0</v>
      </c>
      <c r="D3093" s="23" t="s">
        <v>316</v>
      </c>
      <c r="E3093" s="1" t="s">
        <v>93</v>
      </c>
    </row>
    <row r="3094">
      <c r="A3094" s="20">
        <v>2.0230704E7</v>
      </c>
      <c r="B3094" s="21" t="s">
        <v>321</v>
      </c>
      <c r="C3094" s="22">
        <v>6.0</v>
      </c>
      <c r="D3094" s="23" t="s">
        <v>316</v>
      </c>
      <c r="E3094" s="1" t="s">
        <v>93</v>
      </c>
    </row>
    <row r="3095">
      <c r="A3095" s="20">
        <v>2.0230704E7</v>
      </c>
      <c r="B3095" s="21" t="s">
        <v>321</v>
      </c>
      <c r="C3095" s="22">
        <v>7.0</v>
      </c>
      <c r="D3095" s="23" t="s">
        <v>316</v>
      </c>
      <c r="E3095" s="1" t="s">
        <v>93</v>
      </c>
    </row>
    <row r="3096">
      <c r="A3096" s="20">
        <v>2.0230704E7</v>
      </c>
      <c r="B3096" s="21" t="s">
        <v>321</v>
      </c>
      <c r="C3096" s="22">
        <v>8.0</v>
      </c>
      <c r="D3096" s="23" t="s">
        <v>316</v>
      </c>
      <c r="E3096" s="1" t="s">
        <v>93</v>
      </c>
    </row>
    <row r="3097">
      <c r="A3097" s="20">
        <v>2.0230704E7</v>
      </c>
      <c r="B3097" s="21" t="s">
        <v>321</v>
      </c>
      <c r="C3097" s="22">
        <v>9.0</v>
      </c>
      <c r="D3097" s="23" t="s">
        <v>316</v>
      </c>
      <c r="E3097" s="1" t="s">
        <v>93</v>
      </c>
    </row>
    <row r="3098">
      <c r="A3098" s="20">
        <v>2.0230704E7</v>
      </c>
      <c r="B3098" s="21" t="s">
        <v>321</v>
      </c>
      <c r="C3098" s="22">
        <v>10.0</v>
      </c>
      <c r="D3098" s="23" t="s">
        <v>316</v>
      </c>
      <c r="E3098" s="1" t="s">
        <v>93</v>
      </c>
    </row>
    <row r="3099">
      <c r="A3099" s="20">
        <v>2.0230704E7</v>
      </c>
      <c r="B3099" s="21" t="s">
        <v>321</v>
      </c>
      <c r="C3099" s="22">
        <v>11.0</v>
      </c>
      <c r="D3099" s="23" t="s">
        <v>316</v>
      </c>
      <c r="E3099" s="1" t="s">
        <v>93</v>
      </c>
    </row>
    <row r="3100">
      <c r="A3100" s="20">
        <v>2.0230704E7</v>
      </c>
      <c r="B3100" s="21" t="s">
        <v>321</v>
      </c>
      <c r="C3100" s="22">
        <v>12.0</v>
      </c>
      <c r="D3100" s="23" t="s">
        <v>316</v>
      </c>
      <c r="E3100" s="1" t="s">
        <v>93</v>
      </c>
    </row>
    <row r="3101">
      <c r="B3101" s="19"/>
    </row>
    <row r="3102">
      <c r="A3102" s="1">
        <v>2.0230704E7</v>
      </c>
      <c r="B3102" s="18" t="s">
        <v>322</v>
      </c>
      <c r="C3102" s="1">
        <v>1.0</v>
      </c>
      <c r="D3102" s="1" t="s">
        <v>318</v>
      </c>
      <c r="E3102" s="1" t="s">
        <v>93</v>
      </c>
    </row>
    <row r="3103">
      <c r="A3103" s="1">
        <v>2.0230704E7</v>
      </c>
      <c r="B3103" s="18" t="s">
        <v>322</v>
      </c>
      <c r="C3103" s="1">
        <v>2.0</v>
      </c>
      <c r="D3103" s="1" t="s">
        <v>318</v>
      </c>
      <c r="E3103" s="1" t="s">
        <v>93</v>
      </c>
    </row>
    <row r="3104">
      <c r="A3104" s="1">
        <v>2.0230704E7</v>
      </c>
      <c r="B3104" s="18" t="s">
        <v>322</v>
      </c>
      <c r="C3104" s="1">
        <v>3.0</v>
      </c>
      <c r="D3104" s="1" t="s">
        <v>318</v>
      </c>
      <c r="E3104" s="1" t="s">
        <v>93</v>
      </c>
    </row>
    <row r="3105">
      <c r="A3105" s="1">
        <v>2.0230704E7</v>
      </c>
      <c r="B3105" s="18" t="s">
        <v>322</v>
      </c>
      <c r="C3105" s="1">
        <v>4.0</v>
      </c>
      <c r="D3105" s="1" t="s">
        <v>318</v>
      </c>
      <c r="E3105" s="1" t="s">
        <v>93</v>
      </c>
    </row>
    <row r="3106">
      <c r="A3106" s="1">
        <v>2.0230704E7</v>
      </c>
      <c r="B3106" s="18" t="s">
        <v>322</v>
      </c>
      <c r="C3106" s="1">
        <v>5.0</v>
      </c>
      <c r="D3106" s="1" t="s">
        <v>318</v>
      </c>
      <c r="E3106" s="1" t="s">
        <v>93</v>
      </c>
    </row>
    <row r="3107">
      <c r="A3107" s="1">
        <v>2.0230704E7</v>
      </c>
      <c r="B3107" s="18" t="s">
        <v>322</v>
      </c>
      <c r="C3107" s="1">
        <v>6.0</v>
      </c>
      <c r="D3107" s="1" t="s">
        <v>318</v>
      </c>
      <c r="E3107" s="1" t="s">
        <v>93</v>
      </c>
    </row>
    <row r="3108">
      <c r="A3108" s="1">
        <v>2.0230704E7</v>
      </c>
      <c r="B3108" s="18" t="s">
        <v>322</v>
      </c>
      <c r="C3108" s="1">
        <v>7.0</v>
      </c>
      <c r="D3108" s="1" t="s">
        <v>318</v>
      </c>
      <c r="E3108" s="1" t="s">
        <v>93</v>
      </c>
    </row>
    <row r="3109">
      <c r="A3109" s="1">
        <v>2.0230704E7</v>
      </c>
      <c r="B3109" s="18" t="s">
        <v>322</v>
      </c>
      <c r="C3109" s="1">
        <v>8.0</v>
      </c>
      <c r="D3109" s="1" t="s">
        <v>318</v>
      </c>
      <c r="E3109" s="1" t="s">
        <v>93</v>
      </c>
    </row>
    <row r="3110">
      <c r="A3110" s="1">
        <v>2.0230704E7</v>
      </c>
      <c r="B3110" s="18" t="s">
        <v>322</v>
      </c>
      <c r="C3110" s="1">
        <v>9.0</v>
      </c>
      <c r="D3110" s="1" t="s">
        <v>318</v>
      </c>
      <c r="E3110" s="1" t="s">
        <v>93</v>
      </c>
    </row>
    <row r="3111">
      <c r="A3111" s="1">
        <v>2.0230704E7</v>
      </c>
      <c r="B3111" s="18" t="s">
        <v>322</v>
      </c>
      <c r="C3111" s="1">
        <v>10.0</v>
      </c>
      <c r="D3111" s="1" t="s">
        <v>318</v>
      </c>
      <c r="E3111" s="1" t="s">
        <v>93</v>
      </c>
    </row>
    <row r="3112">
      <c r="A3112" s="1">
        <v>2.0230704E7</v>
      </c>
      <c r="B3112" s="18" t="s">
        <v>322</v>
      </c>
      <c r="C3112" s="1">
        <v>11.0</v>
      </c>
      <c r="D3112" s="1" t="s">
        <v>318</v>
      </c>
      <c r="E3112" s="1" t="s">
        <v>93</v>
      </c>
    </row>
    <row r="3113">
      <c r="A3113" s="1">
        <v>2.0230704E7</v>
      </c>
      <c r="B3113" s="18" t="s">
        <v>322</v>
      </c>
      <c r="C3113" s="1">
        <v>12.0</v>
      </c>
      <c r="D3113" s="1" t="s">
        <v>318</v>
      </c>
      <c r="E3113" s="1" t="s">
        <v>93</v>
      </c>
    </row>
    <row r="3114">
      <c r="B3114" s="19"/>
      <c r="C3114" s="1"/>
    </row>
    <row r="3115">
      <c r="A3115" s="20">
        <v>2.0230705E7</v>
      </c>
      <c r="B3115" s="21" t="s">
        <v>321</v>
      </c>
      <c r="C3115" s="22">
        <v>1.0</v>
      </c>
      <c r="D3115" s="23" t="s">
        <v>316</v>
      </c>
      <c r="E3115" s="1" t="s">
        <v>93</v>
      </c>
    </row>
    <row r="3116">
      <c r="A3116" s="20">
        <v>2.0230705E7</v>
      </c>
      <c r="B3116" s="21" t="s">
        <v>321</v>
      </c>
      <c r="C3116" s="22">
        <v>2.0</v>
      </c>
      <c r="D3116" s="23" t="s">
        <v>316</v>
      </c>
      <c r="E3116" s="1" t="s">
        <v>93</v>
      </c>
    </row>
    <row r="3117">
      <c r="A3117" s="20">
        <v>2.0230705E7</v>
      </c>
      <c r="B3117" s="21" t="s">
        <v>321</v>
      </c>
      <c r="C3117" s="22">
        <v>3.0</v>
      </c>
      <c r="D3117" s="23" t="s">
        <v>316</v>
      </c>
      <c r="E3117" s="1" t="s">
        <v>93</v>
      </c>
    </row>
    <row r="3118">
      <c r="A3118" s="20">
        <v>2.0230705E7</v>
      </c>
      <c r="B3118" s="21" t="s">
        <v>321</v>
      </c>
      <c r="C3118" s="22">
        <v>4.0</v>
      </c>
      <c r="D3118" s="23" t="s">
        <v>316</v>
      </c>
      <c r="E3118" s="1" t="s">
        <v>93</v>
      </c>
    </row>
    <row r="3119">
      <c r="A3119" s="20">
        <v>2.0230705E7</v>
      </c>
      <c r="B3119" s="21" t="s">
        <v>321</v>
      </c>
      <c r="C3119" s="22">
        <v>5.0</v>
      </c>
      <c r="D3119" s="23" t="s">
        <v>316</v>
      </c>
      <c r="E3119" s="1" t="s">
        <v>93</v>
      </c>
    </row>
    <row r="3120">
      <c r="A3120" s="20">
        <v>2.0230705E7</v>
      </c>
      <c r="B3120" s="21" t="s">
        <v>321</v>
      </c>
      <c r="C3120" s="22">
        <v>6.0</v>
      </c>
      <c r="D3120" s="23" t="s">
        <v>316</v>
      </c>
      <c r="E3120" s="1" t="s">
        <v>93</v>
      </c>
    </row>
    <row r="3121">
      <c r="A3121" s="20">
        <v>2.0230705E7</v>
      </c>
      <c r="B3121" s="21" t="s">
        <v>321</v>
      </c>
      <c r="C3121" s="22">
        <v>7.0</v>
      </c>
      <c r="D3121" s="23" t="s">
        <v>316</v>
      </c>
      <c r="E3121" s="1" t="s">
        <v>93</v>
      </c>
    </row>
    <row r="3122">
      <c r="A3122" s="20">
        <v>2.0230705E7</v>
      </c>
      <c r="B3122" s="21" t="s">
        <v>321</v>
      </c>
      <c r="C3122" s="22">
        <v>8.0</v>
      </c>
      <c r="D3122" s="23" t="s">
        <v>316</v>
      </c>
      <c r="E3122" s="1" t="s">
        <v>93</v>
      </c>
    </row>
    <row r="3123">
      <c r="A3123" s="20">
        <v>2.0230705E7</v>
      </c>
      <c r="B3123" s="21" t="s">
        <v>321</v>
      </c>
      <c r="C3123" s="22">
        <v>9.0</v>
      </c>
      <c r="D3123" s="23" t="s">
        <v>316</v>
      </c>
      <c r="E3123" s="1" t="s">
        <v>93</v>
      </c>
    </row>
    <row r="3124">
      <c r="A3124" s="20">
        <v>2.0230705E7</v>
      </c>
      <c r="B3124" s="21" t="s">
        <v>321</v>
      </c>
      <c r="C3124" s="22">
        <v>10.0</v>
      </c>
      <c r="D3124" s="23" t="s">
        <v>316</v>
      </c>
      <c r="E3124" s="1" t="s">
        <v>93</v>
      </c>
    </row>
    <row r="3125">
      <c r="A3125" s="20">
        <v>2.0230705E7</v>
      </c>
      <c r="B3125" s="21" t="s">
        <v>321</v>
      </c>
      <c r="C3125" s="22">
        <v>11.0</v>
      </c>
      <c r="D3125" s="23" t="s">
        <v>316</v>
      </c>
      <c r="E3125" s="1" t="s">
        <v>93</v>
      </c>
    </row>
    <row r="3126">
      <c r="A3126" s="20">
        <v>2.0230705E7</v>
      </c>
      <c r="B3126" s="21" t="s">
        <v>321</v>
      </c>
      <c r="C3126" s="22">
        <v>12.0</v>
      </c>
      <c r="D3126" s="23" t="s">
        <v>316</v>
      </c>
      <c r="E3126" s="1" t="s">
        <v>93</v>
      </c>
    </row>
    <row r="3127">
      <c r="B3127" s="19"/>
    </row>
    <row r="3128">
      <c r="A3128" s="1">
        <v>2.0230705E7</v>
      </c>
      <c r="B3128" s="18" t="s">
        <v>322</v>
      </c>
      <c r="C3128" s="1">
        <v>1.0</v>
      </c>
      <c r="D3128" s="1" t="s">
        <v>318</v>
      </c>
    </row>
    <row r="3129">
      <c r="A3129" s="1">
        <v>2.0230705E7</v>
      </c>
      <c r="B3129" s="18" t="s">
        <v>322</v>
      </c>
      <c r="C3129" s="1">
        <v>2.0</v>
      </c>
      <c r="D3129" s="1" t="s">
        <v>318</v>
      </c>
      <c r="E3129" s="1" t="s">
        <v>93</v>
      </c>
    </row>
    <row r="3130">
      <c r="A3130" s="1">
        <v>2.0230705E7</v>
      </c>
      <c r="B3130" s="18" t="s">
        <v>322</v>
      </c>
      <c r="C3130" s="1">
        <v>3.0</v>
      </c>
      <c r="D3130" s="1" t="s">
        <v>318</v>
      </c>
      <c r="E3130" s="1" t="s">
        <v>93</v>
      </c>
    </row>
    <row r="3131">
      <c r="A3131" s="1">
        <v>2.0230705E7</v>
      </c>
      <c r="B3131" s="18" t="s">
        <v>322</v>
      </c>
      <c r="C3131" s="1">
        <v>4.0</v>
      </c>
      <c r="D3131" s="1" t="s">
        <v>318</v>
      </c>
      <c r="E3131" s="1" t="s">
        <v>93</v>
      </c>
    </row>
    <row r="3132">
      <c r="A3132" s="1">
        <v>2.0230705E7</v>
      </c>
      <c r="B3132" s="18" t="s">
        <v>322</v>
      </c>
      <c r="C3132" s="1">
        <v>5.0</v>
      </c>
      <c r="D3132" s="1" t="s">
        <v>318</v>
      </c>
      <c r="E3132" s="1" t="s">
        <v>93</v>
      </c>
    </row>
    <row r="3133">
      <c r="A3133" s="1">
        <v>2.0230705E7</v>
      </c>
      <c r="B3133" s="18" t="s">
        <v>322</v>
      </c>
      <c r="C3133" s="1">
        <v>6.0</v>
      </c>
      <c r="D3133" s="1" t="s">
        <v>318</v>
      </c>
      <c r="E3133" s="1" t="s">
        <v>93</v>
      </c>
    </row>
    <row r="3134">
      <c r="A3134" s="1">
        <v>2.0230705E7</v>
      </c>
      <c r="B3134" s="18" t="s">
        <v>322</v>
      </c>
      <c r="C3134" s="1">
        <v>7.0</v>
      </c>
      <c r="D3134" s="1" t="s">
        <v>318</v>
      </c>
      <c r="E3134" s="1" t="s">
        <v>93</v>
      </c>
    </row>
    <row r="3135">
      <c r="A3135" s="1">
        <v>2.0230705E7</v>
      </c>
      <c r="B3135" s="18" t="s">
        <v>322</v>
      </c>
      <c r="C3135" s="1">
        <v>8.0</v>
      </c>
      <c r="D3135" s="1" t="s">
        <v>318</v>
      </c>
      <c r="E3135" s="1" t="s">
        <v>93</v>
      </c>
    </row>
    <row r="3136">
      <c r="A3136" s="1">
        <v>2.0230705E7</v>
      </c>
      <c r="B3136" s="18" t="s">
        <v>322</v>
      </c>
      <c r="C3136" s="1">
        <v>9.0</v>
      </c>
      <c r="D3136" s="1" t="s">
        <v>318</v>
      </c>
      <c r="E3136" s="1" t="s">
        <v>93</v>
      </c>
    </row>
    <row r="3137">
      <c r="A3137" s="1">
        <v>2.0230705E7</v>
      </c>
      <c r="B3137" s="18" t="s">
        <v>322</v>
      </c>
      <c r="C3137" s="1">
        <v>10.0</v>
      </c>
      <c r="D3137" s="1" t="s">
        <v>318</v>
      </c>
      <c r="E3137" s="1" t="s">
        <v>93</v>
      </c>
    </row>
    <row r="3138">
      <c r="A3138" s="1">
        <v>2.0230705E7</v>
      </c>
      <c r="B3138" s="18" t="s">
        <v>322</v>
      </c>
      <c r="C3138" s="1">
        <v>11.0</v>
      </c>
      <c r="D3138" s="1" t="s">
        <v>318</v>
      </c>
      <c r="E3138" s="1" t="s">
        <v>93</v>
      </c>
    </row>
    <row r="3139">
      <c r="A3139" s="1">
        <v>2.0230705E7</v>
      </c>
      <c r="B3139" s="18" t="s">
        <v>322</v>
      </c>
      <c r="C3139" s="1">
        <v>12.0</v>
      </c>
      <c r="D3139" s="1" t="s">
        <v>318</v>
      </c>
      <c r="E3139" s="1" t="s">
        <v>93</v>
      </c>
    </row>
    <row r="3140">
      <c r="B3140" s="19"/>
    </row>
    <row r="3141">
      <c r="A3141" s="20">
        <v>2.0230706E7</v>
      </c>
      <c r="B3141" s="21" t="s">
        <v>321</v>
      </c>
      <c r="C3141" s="22">
        <v>1.0</v>
      </c>
      <c r="D3141" s="23" t="s">
        <v>316</v>
      </c>
      <c r="E3141" s="1" t="s">
        <v>93</v>
      </c>
    </row>
    <row r="3142">
      <c r="A3142" s="20">
        <v>2.0230706E7</v>
      </c>
      <c r="B3142" s="21" t="s">
        <v>321</v>
      </c>
      <c r="C3142" s="22">
        <v>2.0</v>
      </c>
      <c r="D3142" s="23" t="s">
        <v>316</v>
      </c>
      <c r="E3142" s="1" t="s">
        <v>93</v>
      </c>
    </row>
    <row r="3143">
      <c r="A3143" s="20">
        <v>2.0230706E7</v>
      </c>
      <c r="B3143" s="21" t="s">
        <v>321</v>
      </c>
      <c r="C3143" s="22">
        <v>3.0</v>
      </c>
      <c r="D3143" s="23" t="s">
        <v>316</v>
      </c>
      <c r="E3143" s="1" t="s">
        <v>93</v>
      </c>
    </row>
    <row r="3144">
      <c r="A3144" s="20">
        <v>2.0230706E7</v>
      </c>
      <c r="B3144" s="21" t="s">
        <v>321</v>
      </c>
      <c r="C3144" s="22">
        <v>4.0</v>
      </c>
      <c r="D3144" s="23" t="s">
        <v>316</v>
      </c>
      <c r="E3144" s="1" t="s">
        <v>93</v>
      </c>
    </row>
    <row r="3145">
      <c r="A3145" s="20">
        <v>2.0230706E7</v>
      </c>
      <c r="B3145" s="21" t="s">
        <v>321</v>
      </c>
      <c r="C3145" s="22">
        <v>5.0</v>
      </c>
      <c r="D3145" s="23" t="s">
        <v>316</v>
      </c>
      <c r="E3145" s="1" t="s">
        <v>93</v>
      </c>
    </row>
    <row r="3146">
      <c r="A3146" s="20">
        <v>2.0230706E7</v>
      </c>
      <c r="B3146" s="21" t="s">
        <v>321</v>
      </c>
      <c r="C3146" s="22">
        <v>6.0</v>
      </c>
      <c r="D3146" s="23" t="s">
        <v>316</v>
      </c>
      <c r="E3146" s="1" t="s">
        <v>93</v>
      </c>
    </row>
    <row r="3147">
      <c r="A3147" s="20">
        <v>2.0230706E7</v>
      </c>
      <c r="B3147" s="21" t="s">
        <v>321</v>
      </c>
      <c r="C3147" s="22">
        <v>7.0</v>
      </c>
      <c r="D3147" s="23" t="s">
        <v>316</v>
      </c>
      <c r="E3147" s="1" t="s">
        <v>93</v>
      </c>
    </row>
    <row r="3148">
      <c r="A3148" s="20">
        <v>2.0230706E7</v>
      </c>
      <c r="B3148" s="21" t="s">
        <v>321</v>
      </c>
      <c r="C3148" s="22">
        <v>8.0</v>
      </c>
      <c r="D3148" s="23" t="s">
        <v>316</v>
      </c>
      <c r="E3148" s="1" t="s">
        <v>93</v>
      </c>
    </row>
    <row r="3149">
      <c r="A3149" s="20">
        <v>2.0230706E7</v>
      </c>
      <c r="B3149" s="21" t="s">
        <v>321</v>
      </c>
      <c r="C3149" s="22">
        <v>9.0</v>
      </c>
      <c r="D3149" s="23" t="s">
        <v>316</v>
      </c>
      <c r="E3149" s="1" t="s">
        <v>93</v>
      </c>
    </row>
    <row r="3150">
      <c r="A3150" s="20">
        <v>2.0230706E7</v>
      </c>
      <c r="B3150" s="21" t="s">
        <v>321</v>
      </c>
      <c r="C3150" s="22">
        <v>10.0</v>
      </c>
      <c r="D3150" s="23" t="s">
        <v>316</v>
      </c>
      <c r="E3150" s="1" t="s">
        <v>93</v>
      </c>
    </row>
    <row r="3151">
      <c r="A3151" s="20">
        <v>2.0230706E7</v>
      </c>
      <c r="B3151" s="21" t="s">
        <v>321</v>
      </c>
      <c r="C3151" s="22">
        <v>11.0</v>
      </c>
      <c r="D3151" s="23" t="s">
        <v>316</v>
      </c>
      <c r="E3151" s="1" t="s">
        <v>93</v>
      </c>
    </row>
    <row r="3152">
      <c r="A3152" s="20">
        <v>2.0230706E7</v>
      </c>
      <c r="B3152" s="21" t="s">
        <v>321</v>
      </c>
      <c r="C3152" s="22">
        <v>12.0</v>
      </c>
      <c r="D3152" s="23" t="s">
        <v>316</v>
      </c>
      <c r="E3152" s="1" t="s">
        <v>93</v>
      </c>
    </row>
    <row r="3153">
      <c r="B3153" s="19"/>
    </row>
    <row r="3154">
      <c r="A3154" s="1">
        <v>2.0230706E7</v>
      </c>
      <c r="B3154" s="18" t="s">
        <v>322</v>
      </c>
      <c r="C3154" s="1">
        <v>1.0</v>
      </c>
      <c r="D3154" s="1" t="s">
        <v>318</v>
      </c>
    </row>
    <row r="3155">
      <c r="A3155" s="1">
        <v>2.0230706E7</v>
      </c>
      <c r="B3155" s="18" t="s">
        <v>322</v>
      </c>
      <c r="C3155" s="1">
        <v>2.0</v>
      </c>
      <c r="D3155" s="1" t="s">
        <v>318</v>
      </c>
      <c r="E3155" s="1" t="s">
        <v>93</v>
      </c>
    </row>
    <row r="3156">
      <c r="A3156" s="1">
        <v>2.0230706E7</v>
      </c>
      <c r="B3156" s="18" t="s">
        <v>322</v>
      </c>
      <c r="C3156" s="1">
        <v>3.0</v>
      </c>
      <c r="D3156" s="1" t="s">
        <v>318</v>
      </c>
      <c r="E3156" s="1" t="s">
        <v>93</v>
      </c>
    </row>
    <row r="3157">
      <c r="A3157" s="1">
        <v>2.0230706E7</v>
      </c>
      <c r="B3157" s="18" t="s">
        <v>322</v>
      </c>
      <c r="C3157" s="1">
        <v>4.0</v>
      </c>
      <c r="D3157" s="1" t="s">
        <v>318</v>
      </c>
      <c r="E3157" s="1" t="s">
        <v>93</v>
      </c>
    </row>
    <row r="3158">
      <c r="A3158" s="1">
        <v>2.0230706E7</v>
      </c>
      <c r="B3158" s="18" t="s">
        <v>322</v>
      </c>
      <c r="C3158" s="1">
        <v>5.0</v>
      </c>
      <c r="D3158" s="1" t="s">
        <v>318</v>
      </c>
      <c r="E3158" s="1" t="s">
        <v>93</v>
      </c>
    </row>
    <row r="3159">
      <c r="A3159" s="1">
        <v>2.0230706E7</v>
      </c>
      <c r="B3159" s="18" t="s">
        <v>322</v>
      </c>
      <c r="C3159" s="1">
        <v>6.0</v>
      </c>
      <c r="D3159" s="1" t="s">
        <v>318</v>
      </c>
      <c r="E3159" s="1" t="s">
        <v>93</v>
      </c>
    </row>
    <row r="3160">
      <c r="A3160" s="1">
        <v>2.0230706E7</v>
      </c>
      <c r="B3160" s="18" t="s">
        <v>322</v>
      </c>
      <c r="C3160" s="1">
        <v>7.0</v>
      </c>
      <c r="D3160" s="1" t="s">
        <v>318</v>
      </c>
      <c r="E3160" s="1" t="s">
        <v>93</v>
      </c>
    </row>
    <row r="3161">
      <c r="A3161" s="1">
        <v>2.0230706E7</v>
      </c>
      <c r="B3161" s="18" t="s">
        <v>322</v>
      </c>
      <c r="C3161" s="1">
        <v>8.0</v>
      </c>
      <c r="D3161" s="1" t="s">
        <v>318</v>
      </c>
      <c r="E3161" s="1" t="s">
        <v>93</v>
      </c>
    </row>
    <row r="3162">
      <c r="A3162" s="1">
        <v>2.0230706E7</v>
      </c>
      <c r="B3162" s="18" t="s">
        <v>322</v>
      </c>
      <c r="C3162" s="1">
        <v>9.0</v>
      </c>
      <c r="D3162" s="1" t="s">
        <v>318</v>
      </c>
      <c r="E3162" s="1" t="s">
        <v>93</v>
      </c>
    </row>
    <row r="3163">
      <c r="A3163" s="1">
        <v>2.0230706E7</v>
      </c>
      <c r="B3163" s="18" t="s">
        <v>322</v>
      </c>
      <c r="C3163" s="1">
        <v>10.0</v>
      </c>
      <c r="D3163" s="1" t="s">
        <v>318</v>
      </c>
      <c r="E3163" s="1" t="s">
        <v>93</v>
      </c>
    </row>
    <row r="3164">
      <c r="A3164" s="1">
        <v>2.0230706E7</v>
      </c>
      <c r="B3164" s="18" t="s">
        <v>322</v>
      </c>
      <c r="C3164" s="1">
        <v>11.0</v>
      </c>
      <c r="D3164" s="1" t="s">
        <v>318</v>
      </c>
      <c r="E3164" s="1" t="s">
        <v>93</v>
      </c>
    </row>
    <row r="3165">
      <c r="A3165" s="1">
        <v>2.0230706E7</v>
      </c>
      <c r="B3165" s="18" t="s">
        <v>322</v>
      </c>
      <c r="C3165" s="1">
        <v>12.0</v>
      </c>
      <c r="D3165" s="1" t="s">
        <v>318</v>
      </c>
      <c r="E3165" s="1" t="s">
        <v>93</v>
      </c>
    </row>
    <row r="3166">
      <c r="B3166" s="19"/>
    </row>
    <row r="3167">
      <c r="A3167" s="20">
        <v>2.0230707E7</v>
      </c>
      <c r="B3167" s="21" t="s">
        <v>321</v>
      </c>
      <c r="C3167" s="22">
        <v>1.0</v>
      </c>
      <c r="D3167" s="23" t="s">
        <v>316</v>
      </c>
      <c r="E3167" s="1" t="s">
        <v>93</v>
      </c>
    </row>
    <row r="3168">
      <c r="A3168" s="20">
        <v>2.0230707E7</v>
      </c>
      <c r="B3168" s="21" t="s">
        <v>321</v>
      </c>
      <c r="C3168" s="22">
        <v>2.0</v>
      </c>
      <c r="D3168" s="23" t="s">
        <v>316</v>
      </c>
      <c r="E3168" s="1" t="s">
        <v>93</v>
      </c>
    </row>
    <row r="3169">
      <c r="A3169" s="20">
        <v>2.0230707E7</v>
      </c>
      <c r="B3169" s="21" t="s">
        <v>321</v>
      </c>
      <c r="C3169" s="22">
        <v>3.0</v>
      </c>
      <c r="D3169" s="23" t="s">
        <v>316</v>
      </c>
      <c r="E3169" s="1" t="s">
        <v>93</v>
      </c>
    </row>
    <row r="3170">
      <c r="A3170" s="20">
        <v>2.0230707E7</v>
      </c>
      <c r="B3170" s="21" t="s">
        <v>321</v>
      </c>
      <c r="C3170" s="22">
        <v>4.0</v>
      </c>
      <c r="D3170" s="23" t="s">
        <v>316</v>
      </c>
      <c r="E3170" s="1" t="s">
        <v>93</v>
      </c>
    </row>
    <row r="3171">
      <c r="A3171" s="20">
        <v>2.0230707E7</v>
      </c>
      <c r="B3171" s="21" t="s">
        <v>321</v>
      </c>
      <c r="C3171" s="22">
        <v>5.0</v>
      </c>
      <c r="D3171" s="23" t="s">
        <v>316</v>
      </c>
      <c r="E3171" s="1" t="s">
        <v>93</v>
      </c>
    </row>
    <row r="3172">
      <c r="A3172" s="20">
        <v>2.0230707E7</v>
      </c>
      <c r="B3172" s="21" t="s">
        <v>321</v>
      </c>
      <c r="C3172" s="22">
        <v>6.0</v>
      </c>
      <c r="D3172" s="23" t="s">
        <v>316</v>
      </c>
      <c r="E3172" s="1" t="s">
        <v>93</v>
      </c>
    </row>
    <row r="3173">
      <c r="A3173" s="20">
        <v>2.0230707E7</v>
      </c>
      <c r="B3173" s="21" t="s">
        <v>321</v>
      </c>
      <c r="C3173" s="22">
        <v>7.0</v>
      </c>
      <c r="D3173" s="23" t="s">
        <v>316</v>
      </c>
      <c r="E3173" s="1" t="s">
        <v>93</v>
      </c>
    </row>
    <row r="3174">
      <c r="A3174" s="20">
        <v>2.0230707E7</v>
      </c>
      <c r="B3174" s="21" t="s">
        <v>321</v>
      </c>
      <c r="C3174" s="22">
        <v>8.0</v>
      </c>
      <c r="D3174" s="23" t="s">
        <v>316</v>
      </c>
      <c r="E3174" s="1" t="s">
        <v>93</v>
      </c>
    </row>
    <row r="3175">
      <c r="A3175" s="20">
        <v>2.0230707E7</v>
      </c>
      <c r="B3175" s="21" t="s">
        <v>321</v>
      </c>
      <c r="C3175" s="22">
        <v>9.0</v>
      </c>
      <c r="D3175" s="23" t="s">
        <v>316</v>
      </c>
      <c r="E3175" s="1" t="s">
        <v>93</v>
      </c>
    </row>
    <row r="3176">
      <c r="A3176" s="20">
        <v>2.0230707E7</v>
      </c>
      <c r="B3176" s="21" t="s">
        <v>321</v>
      </c>
      <c r="C3176" s="22">
        <v>10.0</v>
      </c>
      <c r="D3176" s="23" t="s">
        <v>316</v>
      </c>
      <c r="E3176" s="1" t="s">
        <v>93</v>
      </c>
    </row>
    <row r="3177">
      <c r="A3177" s="20">
        <v>2.0230707E7</v>
      </c>
      <c r="B3177" s="21" t="s">
        <v>321</v>
      </c>
      <c r="C3177" s="22">
        <v>11.0</v>
      </c>
      <c r="D3177" s="23" t="s">
        <v>316</v>
      </c>
      <c r="E3177" s="1" t="s">
        <v>93</v>
      </c>
    </row>
    <row r="3178">
      <c r="A3178" s="20">
        <v>2.0230707E7</v>
      </c>
      <c r="B3178" s="21" t="s">
        <v>321</v>
      </c>
      <c r="C3178" s="22">
        <v>12.0</v>
      </c>
      <c r="D3178" s="23" t="s">
        <v>316</v>
      </c>
      <c r="E3178" s="1" t="s">
        <v>93</v>
      </c>
    </row>
    <row r="3179">
      <c r="B3179" s="19"/>
    </row>
    <row r="3180">
      <c r="A3180" s="1">
        <v>2.0230707E7</v>
      </c>
      <c r="B3180" s="18" t="s">
        <v>322</v>
      </c>
      <c r="C3180" s="1">
        <v>1.0</v>
      </c>
      <c r="D3180" s="1" t="s">
        <v>318</v>
      </c>
      <c r="E3180" s="1" t="s">
        <v>93</v>
      </c>
    </row>
    <row r="3181">
      <c r="A3181" s="1">
        <v>2.0230707E7</v>
      </c>
      <c r="B3181" s="18" t="s">
        <v>322</v>
      </c>
      <c r="C3181" s="1">
        <v>2.0</v>
      </c>
      <c r="D3181" s="1" t="s">
        <v>318</v>
      </c>
      <c r="E3181" s="1" t="s">
        <v>93</v>
      </c>
    </row>
    <row r="3182">
      <c r="A3182" s="1">
        <v>2.0230707E7</v>
      </c>
      <c r="B3182" s="18" t="s">
        <v>322</v>
      </c>
      <c r="C3182" s="1">
        <v>3.0</v>
      </c>
      <c r="D3182" s="1" t="s">
        <v>318</v>
      </c>
      <c r="E3182" s="1" t="s">
        <v>93</v>
      </c>
    </row>
    <row r="3183">
      <c r="A3183" s="1">
        <v>2.0230707E7</v>
      </c>
      <c r="B3183" s="18" t="s">
        <v>322</v>
      </c>
      <c r="C3183" s="1">
        <v>4.0</v>
      </c>
      <c r="D3183" s="1" t="s">
        <v>318</v>
      </c>
      <c r="E3183" s="1" t="s">
        <v>93</v>
      </c>
    </row>
    <row r="3184">
      <c r="A3184" s="1">
        <v>2.0230707E7</v>
      </c>
      <c r="B3184" s="18" t="s">
        <v>322</v>
      </c>
      <c r="C3184" s="1">
        <v>5.0</v>
      </c>
      <c r="D3184" s="1" t="s">
        <v>318</v>
      </c>
      <c r="E3184" s="1" t="s">
        <v>93</v>
      </c>
    </row>
    <row r="3185">
      <c r="A3185" s="1">
        <v>2.0230707E7</v>
      </c>
      <c r="B3185" s="18" t="s">
        <v>322</v>
      </c>
      <c r="C3185" s="1">
        <v>6.0</v>
      </c>
      <c r="D3185" s="1" t="s">
        <v>318</v>
      </c>
      <c r="E3185" s="1" t="s">
        <v>93</v>
      </c>
    </row>
    <row r="3186">
      <c r="A3186" s="1">
        <v>2.0230707E7</v>
      </c>
      <c r="B3186" s="18" t="s">
        <v>322</v>
      </c>
      <c r="C3186" s="1">
        <v>7.0</v>
      </c>
      <c r="D3186" s="1" t="s">
        <v>318</v>
      </c>
      <c r="E3186" s="1" t="s">
        <v>93</v>
      </c>
    </row>
    <row r="3187">
      <c r="A3187" s="1">
        <v>2.0230707E7</v>
      </c>
      <c r="B3187" s="18" t="s">
        <v>322</v>
      </c>
      <c r="C3187" s="1">
        <v>8.0</v>
      </c>
      <c r="D3187" s="1" t="s">
        <v>318</v>
      </c>
      <c r="E3187" s="1" t="s">
        <v>93</v>
      </c>
    </row>
    <row r="3188">
      <c r="A3188" s="1">
        <v>2.0230707E7</v>
      </c>
      <c r="B3188" s="18" t="s">
        <v>322</v>
      </c>
      <c r="C3188" s="1">
        <v>9.0</v>
      </c>
      <c r="D3188" s="1" t="s">
        <v>318</v>
      </c>
      <c r="E3188" s="1" t="s">
        <v>93</v>
      </c>
    </row>
    <row r="3189">
      <c r="A3189" s="1">
        <v>2.0230707E7</v>
      </c>
      <c r="B3189" s="18" t="s">
        <v>322</v>
      </c>
      <c r="C3189" s="1">
        <v>10.0</v>
      </c>
      <c r="D3189" s="1" t="s">
        <v>318</v>
      </c>
      <c r="E3189" s="1" t="s">
        <v>93</v>
      </c>
    </row>
    <row r="3190">
      <c r="A3190" s="1">
        <v>2.0230707E7</v>
      </c>
      <c r="B3190" s="18" t="s">
        <v>322</v>
      </c>
      <c r="C3190" s="1">
        <v>11.0</v>
      </c>
      <c r="D3190" s="1" t="s">
        <v>318</v>
      </c>
      <c r="E3190" s="1" t="s">
        <v>93</v>
      </c>
    </row>
    <row r="3191">
      <c r="A3191" s="1">
        <v>2.0230707E7</v>
      </c>
      <c r="B3191" s="18" t="s">
        <v>322</v>
      </c>
      <c r="C3191" s="1">
        <v>12.0</v>
      </c>
      <c r="D3191" s="1" t="s">
        <v>318</v>
      </c>
      <c r="E3191" s="1" t="s">
        <v>93</v>
      </c>
    </row>
    <row r="3192">
      <c r="B3192" s="19"/>
    </row>
    <row r="3193">
      <c r="A3193" s="20">
        <v>2.0230708E7</v>
      </c>
      <c r="B3193" s="21" t="s">
        <v>321</v>
      </c>
      <c r="C3193" s="22">
        <v>1.0</v>
      </c>
      <c r="D3193" s="23" t="s">
        <v>316</v>
      </c>
    </row>
    <row r="3194">
      <c r="A3194" s="20">
        <v>2.0230708E7</v>
      </c>
      <c r="B3194" s="21" t="s">
        <v>321</v>
      </c>
      <c r="C3194" s="22">
        <v>2.0</v>
      </c>
      <c r="D3194" s="23" t="s">
        <v>316</v>
      </c>
    </row>
    <row r="3195">
      <c r="A3195" s="20">
        <v>2.0230708E7</v>
      </c>
      <c r="B3195" s="21" t="s">
        <v>321</v>
      </c>
      <c r="C3195" s="22">
        <v>3.0</v>
      </c>
      <c r="D3195" s="23" t="s">
        <v>316</v>
      </c>
    </row>
    <row r="3196">
      <c r="A3196" s="20">
        <v>2.0230708E7</v>
      </c>
      <c r="B3196" s="21" t="s">
        <v>321</v>
      </c>
      <c r="C3196" s="22">
        <v>4.0</v>
      </c>
      <c r="D3196" s="23" t="s">
        <v>316</v>
      </c>
    </row>
    <row r="3197">
      <c r="A3197" s="20">
        <v>2.0230708E7</v>
      </c>
      <c r="B3197" s="21" t="s">
        <v>321</v>
      </c>
      <c r="C3197" s="22">
        <v>5.0</v>
      </c>
      <c r="D3197" s="23" t="s">
        <v>316</v>
      </c>
    </row>
    <row r="3198">
      <c r="A3198" s="20">
        <v>2.0230708E7</v>
      </c>
      <c r="B3198" s="21" t="s">
        <v>321</v>
      </c>
      <c r="C3198" s="22">
        <v>6.0</v>
      </c>
      <c r="D3198" s="23" t="s">
        <v>316</v>
      </c>
    </row>
    <row r="3199">
      <c r="A3199" s="20">
        <v>2.0230708E7</v>
      </c>
      <c r="B3199" s="21" t="s">
        <v>321</v>
      </c>
      <c r="C3199" s="22">
        <v>7.0</v>
      </c>
      <c r="D3199" s="23" t="s">
        <v>316</v>
      </c>
    </row>
    <row r="3200">
      <c r="A3200" s="20">
        <v>2.0230708E7</v>
      </c>
      <c r="B3200" s="21" t="s">
        <v>321</v>
      </c>
      <c r="C3200" s="22">
        <v>8.0</v>
      </c>
      <c r="D3200" s="23" t="s">
        <v>316</v>
      </c>
    </row>
    <row r="3201">
      <c r="A3201" s="20">
        <v>2.0230708E7</v>
      </c>
      <c r="B3201" s="21" t="s">
        <v>321</v>
      </c>
      <c r="C3201" s="22">
        <v>9.0</v>
      </c>
      <c r="D3201" s="23" t="s">
        <v>316</v>
      </c>
    </row>
    <row r="3202">
      <c r="A3202" s="20">
        <v>2.0230708E7</v>
      </c>
      <c r="B3202" s="21" t="s">
        <v>321</v>
      </c>
      <c r="C3202" s="22">
        <v>10.0</v>
      </c>
      <c r="D3202" s="23" t="s">
        <v>316</v>
      </c>
    </row>
    <row r="3203">
      <c r="A3203" s="20">
        <v>2.0230708E7</v>
      </c>
      <c r="B3203" s="21" t="s">
        <v>321</v>
      </c>
      <c r="C3203" s="22">
        <v>11.0</v>
      </c>
      <c r="D3203" s="23" t="s">
        <v>316</v>
      </c>
    </row>
    <row r="3204">
      <c r="A3204" s="20">
        <v>2.0230708E7</v>
      </c>
      <c r="B3204" s="21" t="s">
        <v>321</v>
      </c>
      <c r="C3204" s="22">
        <v>12.0</v>
      </c>
      <c r="D3204" s="23" t="s">
        <v>316</v>
      </c>
    </row>
    <row r="3205">
      <c r="B3205" s="19"/>
    </row>
    <row r="3206">
      <c r="A3206" s="1">
        <v>2.0230708E7</v>
      </c>
      <c r="B3206" s="18" t="s">
        <v>322</v>
      </c>
      <c r="C3206" s="1">
        <v>1.0</v>
      </c>
      <c r="D3206" s="1" t="s">
        <v>318</v>
      </c>
      <c r="E3206" s="1" t="s">
        <v>93</v>
      </c>
    </row>
    <row r="3207">
      <c r="A3207" s="1">
        <v>2.0230708E7</v>
      </c>
      <c r="B3207" s="18" t="s">
        <v>322</v>
      </c>
      <c r="C3207" s="1">
        <v>2.0</v>
      </c>
      <c r="D3207" s="1" t="s">
        <v>318</v>
      </c>
      <c r="E3207" s="1" t="s">
        <v>93</v>
      </c>
    </row>
    <row r="3208">
      <c r="A3208" s="1">
        <v>2.0230708E7</v>
      </c>
      <c r="B3208" s="18" t="s">
        <v>322</v>
      </c>
      <c r="C3208" s="1">
        <v>3.0</v>
      </c>
      <c r="D3208" s="1" t="s">
        <v>318</v>
      </c>
      <c r="E3208" s="1" t="s">
        <v>93</v>
      </c>
    </row>
    <row r="3209">
      <c r="A3209" s="1">
        <v>2.0230708E7</v>
      </c>
      <c r="B3209" s="18" t="s">
        <v>322</v>
      </c>
      <c r="C3209" s="1">
        <v>4.0</v>
      </c>
      <c r="D3209" s="1" t="s">
        <v>318</v>
      </c>
      <c r="E3209" s="1" t="s">
        <v>93</v>
      </c>
    </row>
    <row r="3210">
      <c r="A3210" s="1">
        <v>2.0230708E7</v>
      </c>
      <c r="B3210" s="18" t="s">
        <v>322</v>
      </c>
      <c r="C3210" s="1">
        <v>5.0</v>
      </c>
      <c r="D3210" s="1" t="s">
        <v>318</v>
      </c>
      <c r="E3210" s="1" t="s">
        <v>93</v>
      </c>
    </row>
    <row r="3211">
      <c r="A3211" s="1">
        <v>2.0230708E7</v>
      </c>
      <c r="B3211" s="18" t="s">
        <v>322</v>
      </c>
      <c r="C3211" s="1">
        <v>6.0</v>
      </c>
      <c r="D3211" s="1" t="s">
        <v>318</v>
      </c>
      <c r="E3211" s="1" t="s">
        <v>93</v>
      </c>
    </row>
    <row r="3212">
      <c r="A3212" s="1">
        <v>2.0230708E7</v>
      </c>
      <c r="B3212" s="18" t="s">
        <v>322</v>
      </c>
      <c r="C3212" s="1">
        <v>7.0</v>
      </c>
      <c r="D3212" s="1" t="s">
        <v>318</v>
      </c>
      <c r="E3212" s="1" t="s">
        <v>93</v>
      </c>
    </row>
    <row r="3213">
      <c r="A3213" s="1">
        <v>2.0230708E7</v>
      </c>
      <c r="B3213" s="18" t="s">
        <v>322</v>
      </c>
      <c r="C3213" s="1">
        <v>8.0</v>
      </c>
      <c r="D3213" s="1" t="s">
        <v>318</v>
      </c>
      <c r="E3213" s="1" t="s">
        <v>93</v>
      </c>
    </row>
    <row r="3214">
      <c r="A3214" s="1">
        <v>2.0230708E7</v>
      </c>
      <c r="B3214" s="18" t="s">
        <v>322</v>
      </c>
      <c r="C3214" s="1">
        <v>9.0</v>
      </c>
      <c r="D3214" s="1" t="s">
        <v>318</v>
      </c>
      <c r="E3214" s="1" t="s">
        <v>93</v>
      </c>
    </row>
    <row r="3215">
      <c r="A3215" s="1">
        <v>2.0230708E7</v>
      </c>
      <c r="B3215" s="18" t="s">
        <v>322</v>
      </c>
      <c r="C3215" s="1">
        <v>10.0</v>
      </c>
      <c r="D3215" s="1" t="s">
        <v>318</v>
      </c>
      <c r="E3215" s="1" t="s">
        <v>93</v>
      </c>
    </row>
    <row r="3216">
      <c r="A3216" s="1">
        <v>2.0230708E7</v>
      </c>
      <c r="B3216" s="18" t="s">
        <v>322</v>
      </c>
      <c r="C3216" s="1">
        <v>11.0</v>
      </c>
      <c r="D3216" s="1" t="s">
        <v>318</v>
      </c>
      <c r="E3216" s="1" t="s">
        <v>93</v>
      </c>
    </row>
    <row r="3217">
      <c r="A3217" s="1">
        <v>2.0230708E7</v>
      </c>
      <c r="B3217" s="18" t="s">
        <v>322</v>
      </c>
      <c r="C3217" s="1">
        <v>12.0</v>
      </c>
      <c r="D3217" s="1" t="s">
        <v>318</v>
      </c>
      <c r="E3217" s="1" t="s">
        <v>93</v>
      </c>
    </row>
    <row r="3218">
      <c r="B3218" s="19"/>
    </row>
    <row r="3219">
      <c r="A3219" s="20">
        <v>2.0230709E7</v>
      </c>
      <c r="B3219" s="21" t="s">
        <v>321</v>
      </c>
      <c r="C3219" s="22">
        <v>1.0</v>
      </c>
      <c r="D3219" s="23" t="s">
        <v>316</v>
      </c>
      <c r="E3219" s="1" t="s">
        <v>93</v>
      </c>
    </row>
    <row r="3220">
      <c r="A3220" s="20">
        <v>2.0230709E7</v>
      </c>
      <c r="B3220" s="21" t="s">
        <v>321</v>
      </c>
      <c r="C3220" s="22">
        <v>2.0</v>
      </c>
      <c r="D3220" s="23" t="s">
        <v>316</v>
      </c>
    </row>
    <row r="3221">
      <c r="A3221" s="20">
        <v>2.0230709E7</v>
      </c>
      <c r="B3221" s="21" t="s">
        <v>321</v>
      </c>
      <c r="C3221" s="22">
        <v>3.0</v>
      </c>
      <c r="D3221" s="23" t="s">
        <v>316</v>
      </c>
    </row>
    <row r="3222">
      <c r="A3222" s="20">
        <v>2.0230709E7</v>
      </c>
      <c r="B3222" s="21" t="s">
        <v>321</v>
      </c>
      <c r="C3222" s="22">
        <v>4.0</v>
      </c>
      <c r="D3222" s="23" t="s">
        <v>316</v>
      </c>
    </row>
    <row r="3223">
      <c r="A3223" s="20">
        <v>2.0230709E7</v>
      </c>
      <c r="B3223" s="21" t="s">
        <v>321</v>
      </c>
      <c r="C3223" s="22">
        <v>5.0</v>
      </c>
      <c r="D3223" s="23" t="s">
        <v>316</v>
      </c>
    </row>
    <row r="3224">
      <c r="A3224" s="20">
        <v>2.0230709E7</v>
      </c>
      <c r="B3224" s="21" t="s">
        <v>321</v>
      </c>
      <c r="C3224" s="22">
        <v>6.0</v>
      </c>
      <c r="D3224" s="23" t="s">
        <v>316</v>
      </c>
    </row>
    <row r="3225">
      <c r="A3225" s="20">
        <v>2.0230709E7</v>
      </c>
      <c r="B3225" s="21" t="s">
        <v>321</v>
      </c>
      <c r="C3225" s="22">
        <v>7.0</v>
      </c>
      <c r="D3225" s="23" t="s">
        <v>316</v>
      </c>
    </row>
    <row r="3226">
      <c r="A3226" s="20">
        <v>2.0230709E7</v>
      </c>
      <c r="B3226" s="21" t="s">
        <v>321</v>
      </c>
      <c r="C3226" s="22">
        <v>8.0</v>
      </c>
      <c r="D3226" s="23" t="s">
        <v>316</v>
      </c>
    </row>
    <row r="3227">
      <c r="A3227" s="20">
        <v>2.0230709E7</v>
      </c>
      <c r="B3227" s="21" t="s">
        <v>321</v>
      </c>
      <c r="C3227" s="22">
        <v>9.0</v>
      </c>
      <c r="D3227" s="23" t="s">
        <v>316</v>
      </c>
    </row>
    <row r="3228">
      <c r="A3228" s="20">
        <v>2.0230709E7</v>
      </c>
      <c r="B3228" s="21" t="s">
        <v>321</v>
      </c>
      <c r="C3228" s="22">
        <v>10.0</v>
      </c>
      <c r="D3228" s="23" t="s">
        <v>316</v>
      </c>
      <c r="E3228" s="1" t="s">
        <v>93</v>
      </c>
    </row>
    <row r="3229">
      <c r="A3229" s="20">
        <v>2.0230709E7</v>
      </c>
      <c r="B3229" s="21" t="s">
        <v>321</v>
      </c>
      <c r="C3229" s="22">
        <v>11.0</v>
      </c>
      <c r="D3229" s="23" t="s">
        <v>316</v>
      </c>
      <c r="E3229" s="1" t="s">
        <v>93</v>
      </c>
    </row>
    <row r="3230">
      <c r="A3230" s="20">
        <v>2.0230709E7</v>
      </c>
      <c r="B3230" s="21" t="s">
        <v>321</v>
      </c>
      <c r="C3230" s="22">
        <v>12.0</v>
      </c>
      <c r="D3230" s="23" t="s">
        <v>316</v>
      </c>
      <c r="E3230" s="1" t="s">
        <v>93</v>
      </c>
    </row>
    <row r="3231">
      <c r="B3231" s="19"/>
    </row>
    <row r="3232">
      <c r="A3232" s="1">
        <v>2.0230709E7</v>
      </c>
      <c r="B3232" s="18" t="s">
        <v>322</v>
      </c>
      <c r="C3232" s="1">
        <v>1.0</v>
      </c>
      <c r="D3232" s="1" t="s">
        <v>318</v>
      </c>
      <c r="E3232" s="1" t="s">
        <v>93</v>
      </c>
    </row>
    <row r="3233">
      <c r="A3233" s="1">
        <v>2.0230709E7</v>
      </c>
      <c r="B3233" s="18" t="s">
        <v>322</v>
      </c>
      <c r="C3233" s="1">
        <v>2.0</v>
      </c>
      <c r="D3233" s="1" t="s">
        <v>318</v>
      </c>
      <c r="E3233" s="1" t="s">
        <v>93</v>
      </c>
    </row>
    <row r="3234">
      <c r="A3234" s="1">
        <v>2.0230709E7</v>
      </c>
      <c r="B3234" s="18" t="s">
        <v>322</v>
      </c>
      <c r="C3234" s="1">
        <v>3.0</v>
      </c>
      <c r="D3234" s="1" t="s">
        <v>318</v>
      </c>
      <c r="E3234" s="1" t="s">
        <v>93</v>
      </c>
    </row>
    <row r="3235">
      <c r="A3235" s="1">
        <v>2.0230709E7</v>
      </c>
      <c r="B3235" s="18" t="s">
        <v>322</v>
      </c>
      <c r="C3235" s="1">
        <v>4.0</v>
      </c>
      <c r="D3235" s="1" t="s">
        <v>318</v>
      </c>
      <c r="E3235" s="1" t="s">
        <v>93</v>
      </c>
    </row>
    <row r="3236">
      <c r="A3236" s="1">
        <v>2.0230709E7</v>
      </c>
      <c r="B3236" s="18" t="s">
        <v>322</v>
      </c>
      <c r="C3236" s="1">
        <v>5.0</v>
      </c>
      <c r="D3236" s="1" t="s">
        <v>318</v>
      </c>
      <c r="E3236" s="1" t="s">
        <v>93</v>
      </c>
    </row>
    <row r="3237">
      <c r="A3237" s="1">
        <v>2.0230709E7</v>
      </c>
      <c r="B3237" s="18" t="s">
        <v>322</v>
      </c>
      <c r="C3237" s="1">
        <v>6.0</v>
      </c>
      <c r="D3237" s="1" t="s">
        <v>318</v>
      </c>
      <c r="E3237" s="1" t="s">
        <v>93</v>
      </c>
    </row>
    <row r="3238">
      <c r="A3238" s="1">
        <v>2.0230709E7</v>
      </c>
      <c r="B3238" s="18" t="s">
        <v>322</v>
      </c>
      <c r="C3238" s="1">
        <v>7.0</v>
      </c>
      <c r="D3238" s="1" t="s">
        <v>318</v>
      </c>
      <c r="E3238" s="1" t="s">
        <v>93</v>
      </c>
    </row>
    <row r="3239">
      <c r="A3239" s="1">
        <v>2.0230709E7</v>
      </c>
      <c r="B3239" s="18" t="s">
        <v>322</v>
      </c>
      <c r="C3239" s="1">
        <v>8.0</v>
      </c>
      <c r="D3239" s="1" t="s">
        <v>318</v>
      </c>
      <c r="E3239" s="1" t="s">
        <v>93</v>
      </c>
    </row>
    <row r="3240">
      <c r="A3240" s="1">
        <v>2.0230709E7</v>
      </c>
      <c r="B3240" s="18" t="s">
        <v>322</v>
      </c>
      <c r="C3240" s="1">
        <v>9.0</v>
      </c>
      <c r="D3240" s="1" t="s">
        <v>318</v>
      </c>
      <c r="E3240" s="1" t="s">
        <v>93</v>
      </c>
    </row>
    <row r="3241">
      <c r="A3241" s="1">
        <v>2.0230709E7</v>
      </c>
      <c r="B3241" s="18" t="s">
        <v>322</v>
      </c>
      <c r="C3241" s="1">
        <v>10.0</v>
      </c>
      <c r="D3241" s="1" t="s">
        <v>318</v>
      </c>
      <c r="E3241" s="1" t="s">
        <v>93</v>
      </c>
    </row>
    <row r="3242">
      <c r="A3242" s="1">
        <v>2.0230709E7</v>
      </c>
      <c r="B3242" s="18" t="s">
        <v>322</v>
      </c>
      <c r="C3242" s="1">
        <v>11.0</v>
      </c>
      <c r="D3242" s="1" t="s">
        <v>318</v>
      </c>
      <c r="E3242" s="1" t="s">
        <v>93</v>
      </c>
    </row>
    <row r="3243">
      <c r="A3243" s="1">
        <v>2.0230709E7</v>
      </c>
      <c r="B3243" s="18" t="s">
        <v>322</v>
      </c>
      <c r="C3243" s="1">
        <v>12.0</v>
      </c>
      <c r="D3243" s="1" t="s">
        <v>318</v>
      </c>
      <c r="E3243" s="1" t="s">
        <v>93</v>
      </c>
    </row>
    <row r="3244">
      <c r="B3244" s="19"/>
    </row>
    <row r="3245">
      <c r="A3245" s="20">
        <v>2.023071E7</v>
      </c>
      <c r="B3245" s="21" t="s">
        <v>321</v>
      </c>
      <c r="C3245" s="22">
        <v>1.0</v>
      </c>
      <c r="D3245" s="23" t="s">
        <v>316</v>
      </c>
      <c r="E3245" s="1" t="s">
        <v>93</v>
      </c>
    </row>
    <row r="3246">
      <c r="A3246" s="20">
        <v>2.023071E7</v>
      </c>
      <c r="B3246" s="21" t="s">
        <v>321</v>
      </c>
      <c r="C3246" s="22">
        <v>2.0</v>
      </c>
      <c r="D3246" s="23" t="s">
        <v>316</v>
      </c>
      <c r="E3246" s="1" t="s">
        <v>93</v>
      </c>
    </row>
    <row r="3247">
      <c r="A3247" s="20">
        <v>2.023071E7</v>
      </c>
      <c r="B3247" s="21" t="s">
        <v>321</v>
      </c>
      <c r="C3247" s="22">
        <v>3.0</v>
      </c>
      <c r="D3247" s="23" t="s">
        <v>316</v>
      </c>
      <c r="E3247" s="1" t="s">
        <v>93</v>
      </c>
    </row>
    <row r="3248">
      <c r="A3248" s="20">
        <v>2.023071E7</v>
      </c>
      <c r="B3248" s="21" t="s">
        <v>321</v>
      </c>
      <c r="C3248" s="22">
        <v>4.0</v>
      </c>
      <c r="D3248" s="23" t="s">
        <v>316</v>
      </c>
      <c r="E3248" s="1" t="s">
        <v>93</v>
      </c>
    </row>
    <row r="3249">
      <c r="A3249" s="20">
        <v>2.023071E7</v>
      </c>
      <c r="B3249" s="21" t="s">
        <v>321</v>
      </c>
      <c r="C3249" s="22">
        <v>5.0</v>
      </c>
      <c r="D3249" s="23" t="s">
        <v>316</v>
      </c>
      <c r="E3249" s="1" t="s">
        <v>93</v>
      </c>
    </row>
    <row r="3250">
      <c r="A3250" s="20">
        <v>2.023071E7</v>
      </c>
      <c r="B3250" s="21" t="s">
        <v>321</v>
      </c>
      <c r="C3250" s="22">
        <v>6.0</v>
      </c>
      <c r="D3250" s="23" t="s">
        <v>316</v>
      </c>
      <c r="E3250" s="1" t="s">
        <v>93</v>
      </c>
    </row>
    <row r="3251">
      <c r="A3251" s="20">
        <v>2.023071E7</v>
      </c>
      <c r="B3251" s="21" t="s">
        <v>321</v>
      </c>
      <c r="C3251" s="22">
        <v>7.0</v>
      </c>
      <c r="D3251" s="23" t="s">
        <v>316</v>
      </c>
      <c r="E3251" s="1" t="s">
        <v>93</v>
      </c>
    </row>
    <row r="3252">
      <c r="A3252" s="20">
        <v>2.023071E7</v>
      </c>
      <c r="B3252" s="21" t="s">
        <v>321</v>
      </c>
      <c r="C3252" s="22">
        <v>8.0</v>
      </c>
      <c r="D3252" s="23" t="s">
        <v>316</v>
      </c>
      <c r="E3252" s="1" t="s">
        <v>93</v>
      </c>
    </row>
    <row r="3253">
      <c r="A3253" s="20">
        <v>2.023071E7</v>
      </c>
      <c r="B3253" s="21" t="s">
        <v>321</v>
      </c>
      <c r="C3253" s="22">
        <v>9.0</v>
      </c>
      <c r="D3253" s="23" t="s">
        <v>316</v>
      </c>
      <c r="E3253" s="1" t="s">
        <v>93</v>
      </c>
    </row>
    <row r="3254">
      <c r="A3254" s="20">
        <v>2.023071E7</v>
      </c>
      <c r="B3254" s="21" t="s">
        <v>321</v>
      </c>
      <c r="C3254" s="22">
        <v>10.0</v>
      </c>
      <c r="D3254" s="23" t="s">
        <v>316</v>
      </c>
      <c r="E3254" s="1" t="s">
        <v>93</v>
      </c>
    </row>
    <row r="3255">
      <c r="A3255" s="20">
        <v>2.023071E7</v>
      </c>
      <c r="B3255" s="21" t="s">
        <v>321</v>
      </c>
      <c r="C3255" s="22">
        <v>11.0</v>
      </c>
      <c r="D3255" s="23" t="s">
        <v>316</v>
      </c>
      <c r="E3255" s="1" t="s">
        <v>93</v>
      </c>
    </row>
    <row r="3256">
      <c r="A3256" s="20">
        <v>2.023071E7</v>
      </c>
      <c r="B3256" s="21" t="s">
        <v>321</v>
      </c>
      <c r="C3256" s="22">
        <v>12.0</v>
      </c>
      <c r="D3256" s="23" t="s">
        <v>316</v>
      </c>
      <c r="E3256" s="1" t="s">
        <v>93</v>
      </c>
    </row>
    <row r="3257">
      <c r="B3257" s="19"/>
    </row>
    <row r="3258">
      <c r="A3258" s="1">
        <v>2.023071E7</v>
      </c>
      <c r="B3258" s="18" t="s">
        <v>322</v>
      </c>
      <c r="C3258" s="1">
        <v>1.0</v>
      </c>
      <c r="D3258" s="1" t="s">
        <v>318</v>
      </c>
      <c r="E3258" s="1" t="s">
        <v>93</v>
      </c>
    </row>
    <row r="3259">
      <c r="A3259" s="1">
        <v>2.023071E7</v>
      </c>
      <c r="B3259" s="18" t="s">
        <v>322</v>
      </c>
      <c r="C3259" s="1">
        <v>2.0</v>
      </c>
      <c r="D3259" s="1" t="s">
        <v>318</v>
      </c>
      <c r="E3259" s="1" t="s">
        <v>93</v>
      </c>
    </row>
    <row r="3260">
      <c r="A3260" s="1">
        <v>2.023071E7</v>
      </c>
      <c r="B3260" s="18" t="s">
        <v>322</v>
      </c>
      <c r="C3260" s="1">
        <v>4.0</v>
      </c>
      <c r="D3260" s="1" t="s">
        <v>318</v>
      </c>
      <c r="E3260" s="1" t="s">
        <v>93</v>
      </c>
    </row>
    <row r="3261">
      <c r="A3261" s="1">
        <v>2.023071E7</v>
      </c>
      <c r="B3261" s="18" t="s">
        <v>322</v>
      </c>
      <c r="C3261" s="1">
        <v>5.0</v>
      </c>
      <c r="D3261" s="1" t="s">
        <v>318</v>
      </c>
      <c r="E3261" s="1" t="s">
        <v>93</v>
      </c>
    </row>
    <row r="3262">
      <c r="A3262" s="1">
        <v>2.023071E7</v>
      </c>
      <c r="B3262" s="18" t="s">
        <v>322</v>
      </c>
      <c r="C3262" s="1">
        <v>6.0</v>
      </c>
      <c r="D3262" s="1" t="s">
        <v>318</v>
      </c>
      <c r="E3262" s="1" t="s">
        <v>93</v>
      </c>
    </row>
    <row r="3263">
      <c r="A3263" s="1">
        <v>2.023071E7</v>
      </c>
      <c r="B3263" s="18" t="s">
        <v>322</v>
      </c>
      <c r="C3263" s="1">
        <v>7.0</v>
      </c>
      <c r="D3263" s="1" t="s">
        <v>318</v>
      </c>
      <c r="E3263" s="1" t="s">
        <v>93</v>
      </c>
    </row>
    <row r="3264">
      <c r="A3264" s="1">
        <v>2.023071E7</v>
      </c>
      <c r="B3264" s="18" t="s">
        <v>322</v>
      </c>
      <c r="C3264" s="1">
        <v>8.0</v>
      </c>
      <c r="D3264" s="1" t="s">
        <v>318</v>
      </c>
      <c r="E3264" s="1" t="s">
        <v>93</v>
      </c>
    </row>
    <row r="3265">
      <c r="A3265" s="1">
        <v>2.023071E7</v>
      </c>
      <c r="B3265" s="18" t="s">
        <v>322</v>
      </c>
      <c r="C3265" s="1">
        <v>9.0</v>
      </c>
      <c r="D3265" s="1" t="s">
        <v>318</v>
      </c>
      <c r="E3265" s="1" t="s">
        <v>93</v>
      </c>
    </row>
    <row r="3266">
      <c r="A3266" s="1">
        <v>2.023071E7</v>
      </c>
      <c r="B3266" s="18" t="s">
        <v>322</v>
      </c>
      <c r="C3266" s="1">
        <v>10.0</v>
      </c>
      <c r="D3266" s="1" t="s">
        <v>318</v>
      </c>
      <c r="E3266" s="1" t="s">
        <v>93</v>
      </c>
    </row>
    <row r="3267">
      <c r="A3267" s="1">
        <v>2.023071E7</v>
      </c>
      <c r="B3267" s="18" t="s">
        <v>322</v>
      </c>
      <c r="C3267" s="1">
        <v>11.0</v>
      </c>
      <c r="D3267" s="1" t="s">
        <v>318</v>
      </c>
      <c r="E3267" s="1" t="s">
        <v>93</v>
      </c>
    </row>
    <row r="3268">
      <c r="A3268" s="1">
        <v>2.023071E7</v>
      </c>
      <c r="B3268" s="18" t="s">
        <v>322</v>
      </c>
      <c r="C3268" s="1">
        <v>12.0</v>
      </c>
      <c r="D3268" s="1" t="s">
        <v>318</v>
      </c>
      <c r="E3268" s="1" t="s">
        <v>93</v>
      </c>
    </row>
    <row r="3269">
      <c r="B3269" s="19"/>
    </row>
    <row r="3270">
      <c r="A3270" s="20">
        <v>2.0230711E7</v>
      </c>
      <c r="B3270" s="21" t="s">
        <v>321</v>
      </c>
      <c r="C3270" s="22">
        <v>1.0</v>
      </c>
      <c r="D3270" s="23" t="s">
        <v>316</v>
      </c>
      <c r="E3270" s="1" t="s">
        <v>93</v>
      </c>
    </row>
    <row r="3271">
      <c r="A3271" s="20">
        <v>2.0230711E7</v>
      </c>
      <c r="B3271" s="21" t="s">
        <v>321</v>
      </c>
      <c r="C3271" s="22">
        <v>2.0</v>
      </c>
      <c r="D3271" s="23" t="s">
        <v>316</v>
      </c>
      <c r="E3271" s="1" t="s">
        <v>93</v>
      </c>
    </row>
    <row r="3272">
      <c r="A3272" s="20">
        <v>2.0230711E7</v>
      </c>
      <c r="B3272" s="21" t="s">
        <v>321</v>
      </c>
      <c r="C3272" s="22">
        <v>3.0</v>
      </c>
      <c r="D3272" s="23" t="s">
        <v>316</v>
      </c>
      <c r="E3272" s="1" t="s">
        <v>93</v>
      </c>
    </row>
    <row r="3273">
      <c r="A3273" s="20">
        <v>2.0230711E7</v>
      </c>
      <c r="B3273" s="21" t="s">
        <v>321</v>
      </c>
      <c r="C3273" s="22">
        <v>4.0</v>
      </c>
      <c r="D3273" s="23" t="s">
        <v>316</v>
      </c>
      <c r="E3273" s="1" t="s">
        <v>93</v>
      </c>
    </row>
    <row r="3274">
      <c r="A3274" s="20">
        <v>2.0230711E7</v>
      </c>
      <c r="B3274" s="21" t="s">
        <v>321</v>
      </c>
      <c r="C3274" s="22">
        <v>5.0</v>
      </c>
      <c r="D3274" s="23" t="s">
        <v>316</v>
      </c>
      <c r="E3274" s="1" t="s">
        <v>93</v>
      </c>
    </row>
    <row r="3275">
      <c r="A3275" s="20">
        <v>2.0230711E7</v>
      </c>
      <c r="B3275" s="21" t="s">
        <v>321</v>
      </c>
      <c r="C3275" s="22">
        <v>6.0</v>
      </c>
      <c r="D3275" s="23" t="s">
        <v>316</v>
      </c>
      <c r="E3275" s="1" t="s">
        <v>93</v>
      </c>
    </row>
    <row r="3276">
      <c r="A3276" s="20">
        <v>2.0230711E7</v>
      </c>
      <c r="B3276" s="21" t="s">
        <v>321</v>
      </c>
      <c r="C3276" s="22">
        <v>7.0</v>
      </c>
      <c r="D3276" s="23" t="s">
        <v>316</v>
      </c>
      <c r="E3276" s="1" t="s">
        <v>93</v>
      </c>
    </row>
    <row r="3277">
      <c r="A3277" s="20">
        <v>2.0230711E7</v>
      </c>
      <c r="B3277" s="21" t="s">
        <v>321</v>
      </c>
      <c r="C3277" s="22">
        <v>8.0</v>
      </c>
      <c r="D3277" s="23" t="s">
        <v>316</v>
      </c>
      <c r="E3277" s="1" t="s">
        <v>93</v>
      </c>
    </row>
    <row r="3278">
      <c r="A3278" s="20">
        <v>2.0230711E7</v>
      </c>
      <c r="B3278" s="21" t="s">
        <v>321</v>
      </c>
      <c r="C3278" s="22">
        <v>9.0</v>
      </c>
      <c r="D3278" s="23" t="s">
        <v>316</v>
      </c>
      <c r="E3278" s="1" t="s">
        <v>93</v>
      </c>
    </row>
    <row r="3279">
      <c r="A3279" s="20">
        <v>2.0230711E7</v>
      </c>
      <c r="B3279" s="21" t="s">
        <v>321</v>
      </c>
      <c r="C3279" s="22">
        <v>10.0</v>
      </c>
      <c r="D3279" s="23" t="s">
        <v>316</v>
      </c>
      <c r="E3279" s="1" t="s">
        <v>93</v>
      </c>
    </row>
    <row r="3280">
      <c r="A3280" s="20">
        <v>2.0230711E7</v>
      </c>
      <c r="B3280" s="21" t="s">
        <v>321</v>
      </c>
      <c r="C3280" s="22">
        <v>11.0</v>
      </c>
      <c r="D3280" s="23" t="s">
        <v>316</v>
      </c>
      <c r="E3280" s="1" t="s">
        <v>93</v>
      </c>
    </row>
    <row r="3281">
      <c r="A3281" s="20">
        <v>2.0230711E7</v>
      </c>
      <c r="B3281" s="21" t="s">
        <v>321</v>
      </c>
      <c r="C3281" s="22">
        <v>12.0</v>
      </c>
      <c r="D3281" s="23" t="s">
        <v>316</v>
      </c>
      <c r="E3281" s="1" t="s">
        <v>93</v>
      </c>
    </row>
    <row r="3282">
      <c r="B3282" s="19"/>
    </row>
    <row r="3283">
      <c r="A3283" s="1">
        <v>2.0230711E7</v>
      </c>
      <c r="B3283" s="18" t="s">
        <v>322</v>
      </c>
      <c r="C3283" s="1">
        <v>1.0</v>
      </c>
      <c r="D3283" s="1" t="s">
        <v>318</v>
      </c>
    </row>
    <row r="3284">
      <c r="A3284" s="1">
        <v>2.0230711E7</v>
      </c>
      <c r="B3284" s="18" t="s">
        <v>322</v>
      </c>
      <c r="C3284" s="1">
        <v>2.0</v>
      </c>
      <c r="D3284" s="1" t="s">
        <v>318</v>
      </c>
      <c r="E3284" s="1" t="s">
        <v>93</v>
      </c>
    </row>
    <row r="3285">
      <c r="A3285" s="1">
        <v>2.0230711E7</v>
      </c>
      <c r="B3285" s="18" t="s">
        <v>322</v>
      </c>
      <c r="C3285" s="1">
        <v>3.0</v>
      </c>
      <c r="D3285" s="1" t="s">
        <v>318</v>
      </c>
      <c r="E3285" s="1" t="s">
        <v>93</v>
      </c>
    </row>
    <row r="3286">
      <c r="A3286" s="1">
        <v>2.0230711E7</v>
      </c>
      <c r="B3286" s="18" t="s">
        <v>322</v>
      </c>
      <c r="C3286" s="1">
        <v>4.0</v>
      </c>
      <c r="D3286" s="1" t="s">
        <v>318</v>
      </c>
      <c r="E3286" s="1" t="s">
        <v>93</v>
      </c>
    </row>
    <row r="3287">
      <c r="A3287" s="1">
        <v>2.0230711E7</v>
      </c>
      <c r="B3287" s="18" t="s">
        <v>322</v>
      </c>
      <c r="C3287" s="1">
        <v>5.0</v>
      </c>
      <c r="D3287" s="1" t="s">
        <v>318</v>
      </c>
      <c r="E3287" s="1" t="s">
        <v>93</v>
      </c>
    </row>
    <row r="3288">
      <c r="A3288" s="1">
        <v>2.0230711E7</v>
      </c>
      <c r="B3288" s="18" t="s">
        <v>322</v>
      </c>
      <c r="C3288" s="1">
        <v>6.0</v>
      </c>
      <c r="D3288" s="1" t="s">
        <v>318</v>
      </c>
      <c r="E3288" s="1" t="s">
        <v>93</v>
      </c>
    </row>
    <row r="3289">
      <c r="A3289" s="1">
        <v>2.0230711E7</v>
      </c>
      <c r="B3289" s="18" t="s">
        <v>322</v>
      </c>
      <c r="C3289" s="1">
        <v>7.0</v>
      </c>
      <c r="D3289" s="1" t="s">
        <v>318</v>
      </c>
      <c r="E3289" s="1" t="s">
        <v>93</v>
      </c>
    </row>
    <row r="3290">
      <c r="A3290" s="1">
        <v>2.0230711E7</v>
      </c>
      <c r="B3290" s="18" t="s">
        <v>322</v>
      </c>
      <c r="C3290" s="1">
        <v>8.0</v>
      </c>
      <c r="D3290" s="1" t="s">
        <v>318</v>
      </c>
      <c r="E3290" s="1" t="s">
        <v>93</v>
      </c>
    </row>
    <row r="3291">
      <c r="A3291" s="1">
        <v>2.0230711E7</v>
      </c>
      <c r="B3291" s="18" t="s">
        <v>322</v>
      </c>
      <c r="C3291" s="1">
        <v>9.0</v>
      </c>
      <c r="D3291" s="1" t="s">
        <v>318</v>
      </c>
      <c r="E3291" s="1" t="s">
        <v>93</v>
      </c>
    </row>
    <row r="3292">
      <c r="A3292" s="1">
        <v>2.0230711E7</v>
      </c>
      <c r="B3292" s="18" t="s">
        <v>322</v>
      </c>
      <c r="C3292" s="1">
        <v>10.0</v>
      </c>
      <c r="D3292" s="1" t="s">
        <v>318</v>
      </c>
      <c r="E3292" s="1" t="s">
        <v>93</v>
      </c>
    </row>
    <row r="3293">
      <c r="A3293" s="1">
        <v>2.0230711E7</v>
      </c>
      <c r="B3293" s="18" t="s">
        <v>322</v>
      </c>
      <c r="C3293" s="1">
        <v>11.0</v>
      </c>
      <c r="D3293" s="1" t="s">
        <v>318</v>
      </c>
      <c r="E3293" s="1" t="s">
        <v>93</v>
      </c>
    </row>
    <row r="3294">
      <c r="A3294" s="1">
        <v>2.0230711E7</v>
      </c>
      <c r="B3294" s="18" t="s">
        <v>322</v>
      </c>
      <c r="C3294" s="1">
        <v>12.0</v>
      </c>
      <c r="D3294" s="1" t="s">
        <v>318</v>
      </c>
      <c r="E3294" s="1" t="s">
        <v>93</v>
      </c>
    </row>
    <row r="3295">
      <c r="B3295" s="19"/>
      <c r="C3295" s="1"/>
    </row>
    <row r="3296">
      <c r="A3296" s="20">
        <v>2.0230712E7</v>
      </c>
      <c r="B3296" s="21" t="s">
        <v>321</v>
      </c>
      <c r="C3296" s="22">
        <v>1.0</v>
      </c>
      <c r="D3296" s="23" t="s">
        <v>316</v>
      </c>
      <c r="E3296" s="1" t="s">
        <v>93</v>
      </c>
    </row>
    <row r="3297">
      <c r="A3297" s="20">
        <v>2.0230712E7</v>
      </c>
      <c r="B3297" s="21" t="s">
        <v>321</v>
      </c>
      <c r="C3297" s="22">
        <v>2.0</v>
      </c>
      <c r="D3297" s="23" t="s">
        <v>316</v>
      </c>
      <c r="E3297" s="1" t="s">
        <v>93</v>
      </c>
    </row>
    <row r="3298">
      <c r="A3298" s="20">
        <v>2.0230712E7</v>
      </c>
      <c r="B3298" s="21" t="s">
        <v>321</v>
      </c>
      <c r="C3298" s="22">
        <v>3.0</v>
      </c>
      <c r="D3298" s="23" t="s">
        <v>316</v>
      </c>
      <c r="E3298" s="1" t="s">
        <v>93</v>
      </c>
    </row>
    <row r="3299">
      <c r="A3299" s="20">
        <v>2.0230712E7</v>
      </c>
      <c r="B3299" s="21" t="s">
        <v>321</v>
      </c>
      <c r="C3299" s="22">
        <v>4.0</v>
      </c>
      <c r="D3299" s="23" t="s">
        <v>316</v>
      </c>
      <c r="E3299" s="1" t="s">
        <v>93</v>
      </c>
    </row>
    <row r="3300">
      <c r="A3300" s="20">
        <v>2.0230712E7</v>
      </c>
      <c r="B3300" s="21" t="s">
        <v>321</v>
      </c>
      <c r="C3300" s="22">
        <v>5.0</v>
      </c>
      <c r="D3300" s="23" t="s">
        <v>316</v>
      </c>
      <c r="E3300" s="1" t="s">
        <v>93</v>
      </c>
    </row>
    <row r="3301">
      <c r="A3301" s="20">
        <v>2.0230712E7</v>
      </c>
      <c r="B3301" s="21" t="s">
        <v>321</v>
      </c>
      <c r="C3301" s="22">
        <v>6.0</v>
      </c>
      <c r="D3301" s="23" t="s">
        <v>316</v>
      </c>
      <c r="E3301" s="1" t="s">
        <v>93</v>
      </c>
    </row>
    <row r="3302">
      <c r="A3302" s="20">
        <v>2.0230712E7</v>
      </c>
      <c r="B3302" s="21" t="s">
        <v>321</v>
      </c>
      <c r="C3302" s="22">
        <v>7.0</v>
      </c>
      <c r="D3302" s="23" t="s">
        <v>316</v>
      </c>
      <c r="E3302" s="1" t="s">
        <v>93</v>
      </c>
    </row>
    <row r="3303">
      <c r="A3303" s="20">
        <v>2.0230712E7</v>
      </c>
      <c r="B3303" s="21" t="s">
        <v>321</v>
      </c>
      <c r="C3303" s="22">
        <v>8.0</v>
      </c>
      <c r="D3303" s="23" t="s">
        <v>316</v>
      </c>
      <c r="E3303" s="1" t="s">
        <v>93</v>
      </c>
    </row>
    <row r="3304">
      <c r="A3304" s="20">
        <v>2.0230712E7</v>
      </c>
      <c r="B3304" s="21" t="s">
        <v>321</v>
      </c>
      <c r="C3304" s="22">
        <v>9.0</v>
      </c>
      <c r="D3304" s="23" t="s">
        <v>316</v>
      </c>
      <c r="E3304" s="1" t="s">
        <v>93</v>
      </c>
    </row>
    <row r="3305">
      <c r="A3305" s="20">
        <v>2.0230712E7</v>
      </c>
      <c r="B3305" s="21" t="s">
        <v>321</v>
      </c>
      <c r="C3305" s="22">
        <v>10.0</v>
      </c>
      <c r="D3305" s="23" t="s">
        <v>316</v>
      </c>
      <c r="E3305" s="1" t="s">
        <v>93</v>
      </c>
    </row>
    <row r="3306">
      <c r="A3306" s="20">
        <v>2.0230712E7</v>
      </c>
      <c r="B3306" s="21" t="s">
        <v>321</v>
      </c>
      <c r="C3306" s="22">
        <v>11.0</v>
      </c>
      <c r="D3306" s="23" t="s">
        <v>316</v>
      </c>
      <c r="E3306" s="1" t="s">
        <v>93</v>
      </c>
    </row>
    <row r="3307">
      <c r="A3307" s="20">
        <v>2.0230712E7</v>
      </c>
      <c r="B3307" s="21" t="s">
        <v>321</v>
      </c>
      <c r="C3307" s="22">
        <v>12.0</v>
      </c>
      <c r="D3307" s="23" t="s">
        <v>316</v>
      </c>
      <c r="E3307" s="1" t="s">
        <v>93</v>
      </c>
    </row>
    <row r="3308">
      <c r="B3308" s="19"/>
    </row>
    <row r="3309">
      <c r="B3309" s="19"/>
    </row>
    <row r="3310">
      <c r="A3310" s="1">
        <v>2.0230712E7</v>
      </c>
      <c r="B3310" s="18" t="s">
        <v>322</v>
      </c>
      <c r="C3310" s="1">
        <v>1.0</v>
      </c>
      <c r="D3310" s="1" t="s">
        <v>318</v>
      </c>
    </row>
    <row r="3311">
      <c r="A3311" s="1">
        <v>2.0230712E7</v>
      </c>
      <c r="B3311" s="18" t="s">
        <v>322</v>
      </c>
      <c r="C3311" s="1">
        <v>2.0</v>
      </c>
      <c r="D3311" s="1" t="s">
        <v>318</v>
      </c>
    </row>
    <row r="3312">
      <c r="A3312" s="1">
        <v>2.0230712E7</v>
      </c>
      <c r="B3312" s="18" t="s">
        <v>322</v>
      </c>
      <c r="C3312" s="1">
        <v>3.0</v>
      </c>
      <c r="D3312" s="1" t="s">
        <v>318</v>
      </c>
    </row>
    <row r="3313">
      <c r="A3313" s="1">
        <v>2.0230712E7</v>
      </c>
      <c r="B3313" s="18" t="s">
        <v>322</v>
      </c>
      <c r="C3313" s="1">
        <v>4.0</v>
      </c>
      <c r="D3313" s="1" t="s">
        <v>318</v>
      </c>
    </row>
    <row r="3314">
      <c r="A3314" s="1">
        <v>2.0230712E7</v>
      </c>
      <c r="B3314" s="18" t="s">
        <v>322</v>
      </c>
      <c r="C3314" s="1">
        <v>5.0</v>
      </c>
      <c r="D3314" s="1" t="s">
        <v>318</v>
      </c>
    </row>
    <row r="3315">
      <c r="A3315" s="1">
        <v>2.0230712E7</v>
      </c>
      <c r="B3315" s="18" t="s">
        <v>322</v>
      </c>
      <c r="C3315" s="1">
        <v>6.0</v>
      </c>
      <c r="D3315" s="1" t="s">
        <v>318</v>
      </c>
    </row>
    <row r="3316">
      <c r="A3316" s="1">
        <v>2.0230712E7</v>
      </c>
      <c r="B3316" s="18" t="s">
        <v>322</v>
      </c>
      <c r="C3316" s="1">
        <v>7.0</v>
      </c>
      <c r="D3316" s="1" t="s">
        <v>318</v>
      </c>
    </row>
    <row r="3317">
      <c r="A3317" s="1">
        <v>2.0230712E7</v>
      </c>
      <c r="B3317" s="18" t="s">
        <v>322</v>
      </c>
      <c r="C3317" s="1">
        <v>8.0</v>
      </c>
      <c r="D3317" s="1" t="s">
        <v>318</v>
      </c>
    </row>
    <row r="3318">
      <c r="A3318" s="1">
        <v>2.0230712E7</v>
      </c>
      <c r="B3318" s="18" t="s">
        <v>322</v>
      </c>
      <c r="C3318" s="1">
        <v>9.0</v>
      </c>
      <c r="D3318" s="1" t="s">
        <v>318</v>
      </c>
    </row>
    <row r="3319">
      <c r="A3319" s="1">
        <v>2.0230712E7</v>
      </c>
      <c r="B3319" s="18" t="s">
        <v>322</v>
      </c>
      <c r="C3319" s="1">
        <v>10.0</v>
      </c>
      <c r="D3319" s="1" t="s">
        <v>318</v>
      </c>
    </row>
    <row r="3320">
      <c r="A3320" s="1">
        <v>2.0230712E7</v>
      </c>
      <c r="B3320" s="18" t="s">
        <v>322</v>
      </c>
      <c r="C3320" s="1">
        <v>11.0</v>
      </c>
      <c r="D3320" s="1" t="s">
        <v>318</v>
      </c>
    </row>
    <row r="3321">
      <c r="A3321" s="1">
        <v>2.0230712E7</v>
      </c>
      <c r="B3321" s="18" t="s">
        <v>322</v>
      </c>
      <c r="C3321" s="1">
        <v>12.0</v>
      </c>
      <c r="D3321" s="1" t="s">
        <v>318</v>
      </c>
    </row>
    <row r="3322">
      <c r="B3322" s="19"/>
      <c r="C3322" s="1"/>
    </row>
    <row r="3323">
      <c r="A3323" s="20">
        <v>2.0230713E7</v>
      </c>
      <c r="B3323" s="21" t="s">
        <v>321</v>
      </c>
      <c r="C3323" s="22">
        <v>1.0</v>
      </c>
      <c r="D3323" s="23" t="s">
        <v>316</v>
      </c>
      <c r="E3323" s="1" t="s">
        <v>93</v>
      </c>
    </row>
    <row r="3324">
      <c r="A3324" s="20">
        <v>2.0230713E7</v>
      </c>
      <c r="B3324" s="21" t="s">
        <v>321</v>
      </c>
      <c r="C3324" s="22">
        <v>2.0</v>
      </c>
      <c r="D3324" s="23" t="s">
        <v>316</v>
      </c>
      <c r="E3324" s="1" t="s">
        <v>93</v>
      </c>
    </row>
    <row r="3325">
      <c r="A3325" s="20">
        <v>2.0230713E7</v>
      </c>
      <c r="B3325" s="21" t="s">
        <v>321</v>
      </c>
      <c r="C3325" s="22">
        <v>3.0</v>
      </c>
      <c r="D3325" s="23" t="s">
        <v>316</v>
      </c>
      <c r="E3325" s="1" t="s">
        <v>93</v>
      </c>
    </row>
    <row r="3326">
      <c r="A3326" s="20">
        <v>2.0230713E7</v>
      </c>
      <c r="B3326" s="21" t="s">
        <v>321</v>
      </c>
      <c r="C3326" s="22">
        <v>4.0</v>
      </c>
      <c r="D3326" s="23" t="s">
        <v>316</v>
      </c>
      <c r="E3326" s="1" t="s">
        <v>93</v>
      </c>
    </row>
    <row r="3327">
      <c r="A3327" s="20">
        <v>2.0230713E7</v>
      </c>
      <c r="B3327" s="21" t="s">
        <v>321</v>
      </c>
      <c r="C3327" s="22">
        <v>5.0</v>
      </c>
      <c r="D3327" s="23" t="s">
        <v>316</v>
      </c>
      <c r="E3327" s="1" t="s">
        <v>93</v>
      </c>
    </row>
    <row r="3328">
      <c r="A3328" s="20">
        <v>2.0230713E7</v>
      </c>
      <c r="B3328" s="21" t="s">
        <v>321</v>
      </c>
      <c r="C3328" s="22">
        <v>6.0</v>
      </c>
      <c r="D3328" s="23" t="s">
        <v>316</v>
      </c>
      <c r="E3328" s="1" t="s">
        <v>93</v>
      </c>
    </row>
    <row r="3329">
      <c r="A3329" s="20">
        <v>2.0230713E7</v>
      </c>
      <c r="B3329" s="21" t="s">
        <v>321</v>
      </c>
      <c r="C3329" s="22">
        <v>7.0</v>
      </c>
      <c r="D3329" s="23" t="s">
        <v>316</v>
      </c>
      <c r="E3329" s="1" t="s">
        <v>93</v>
      </c>
    </row>
    <row r="3330">
      <c r="A3330" s="20">
        <v>2.0230713E7</v>
      </c>
      <c r="B3330" s="21" t="s">
        <v>321</v>
      </c>
      <c r="C3330" s="22">
        <v>8.0</v>
      </c>
      <c r="D3330" s="23" t="s">
        <v>316</v>
      </c>
      <c r="E3330" s="1" t="s">
        <v>93</v>
      </c>
    </row>
    <row r="3331">
      <c r="A3331" s="20">
        <v>2.0230713E7</v>
      </c>
      <c r="B3331" s="21" t="s">
        <v>321</v>
      </c>
      <c r="C3331" s="22">
        <v>9.0</v>
      </c>
      <c r="D3331" s="23" t="s">
        <v>316</v>
      </c>
      <c r="E3331" s="1" t="s">
        <v>93</v>
      </c>
    </row>
    <row r="3332">
      <c r="A3332" s="20">
        <v>2.0230713E7</v>
      </c>
      <c r="B3332" s="21" t="s">
        <v>321</v>
      </c>
      <c r="C3332" s="22">
        <v>10.0</v>
      </c>
      <c r="D3332" s="23" t="s">
        <v>316</v>
      </c>
      <c r="E3332" s="1" t="s">
        <v>93</v>
      </c>
    </row>
    <row r="3333">
      <c r="A3333" s="20">
        <v>2.0230713E7</v>
      </c>
      <c r="B3333" s="21" t="s">
        <v>321</v>
      </c>
      <c r="C3333" s="22">
        <v>11.0</v>
      </c>
      <c r="D3333" s="23" t="s">
        <v>316</v>
      </c>
      <c r="E3333" s="1" t="s">
        <v>93</v>
      </c>
    </row>
    <row r="3334">
      <c r="A3334" s="20">
        <v>2.0230713E7</v>
      </c>
      <c r="B3334" s="21" t="s">
        <v>321</v>
      </c>
      <c r="C3334" s="22">
        <v>12.0</v>
      </c>
      <c r="D3334" s="23" t="s">
        <v>316</v>
      </c>
      <c r="E3334" s="1" t="s">
        <v>93</v>
      </c>
    </row>
    <row r="3335">
      <c r="A3335" s="20"/>
      <c r="B3335" s="21"/>
      <c r="C3335" s="22"/>
      <c r="D3335" s="23"/>
    </row>
    <row r="3336">
      <c r="A3336" s="20">
        <v>2.0230713E7</v>
      </c>
      <c r="B3336" s="24" t="s">
        <v>322</v>
      </c>
      <c r="C3336" s="20">
        <v>1.0</v>
      </c>
      <c r="D3336" s="25" t="s">
        <v>318</v>
      </c>
    </row>
    <row r="3337">
      <c r="A3337" s="20">
        <v>2.0230713E7</v>
      </c>
      <c r="B3337" s="24" t="s">
        <v>322</v>
      </c>
      <c r="C3337" s="20">
        <v>2.0</v>
      </c>
      <c r="D3337" s="25" t="s">
        <v>318</v>
      </c>
      <c r="E3337" s="1" t="s">
        <v>93</v>
      </c>
    </row>
    <row r="3338">
      <c r="A3338" s="20">
        <v>2.0230713E7</v>
      </c>
      <c r="B3338" s="24" t="s">
        <v>322</v>
      </c>
      <c r="C3338" s="20">
        <v>3.0</v>
      </c>
      <c r="D3338" s="25" t="s">
        <v>318</v>
      </c>
      <c r="E3338" s="1" t="s">
        <v>93</v>
      </c>
    </row>
    <row r="3339">
      <c r="A3339" s="20">
        <v>2.0230713E7</v>
      </c>
      <c r="B3339" s="24" t="s">
        <v>322</v>
      </c>
      <c r="C3339" s="20">
        <v>4.0</v>
      </c>
      <c r="D3339" s="25" t="s">
        <v>318</v>
      </c>
      <c r="E3339" s="1" t="s">
        <v>93</v>
      </c>
    </row>
    <row r="3340">
      <c r="A3340" s="20">
        <v>2.0230713E7</v>
      </c>
      <c r="B3340" s="24" t="s">
        <v>322</v>
      </c>
      <c r="C3340" s="20">
        <v>5.0</v>
      </c>
      <c r="D3340" s="25" t="s">
        <v>318</v>
      </c>
      <c r="E3340" s="1" t="s">
        <v>93</v>
      </c>
    </row>
    <row r="3341">
      <c r="A3341" s="20">
        <v>2.0230713E7</v>
      </c>
      <c r="B3341" s="24" t="s">
        <v>322</v>
      </c>
      <c r="C3341" s="20">
        <v>6.0</v>
      </c>
      <c r="D3341" s="25" t="s">
        <v>318</v>
      </c>
      <c r="E3341" s="1" t="s">
        <v>93</v>
      </c>
    </row>
    <row r="3342">
      <c r="A3342" s="20">
        <v>2.0230713E7</v>
      </c>
      <c r="B3342" s="24" t="s">
        <v>322</v>
      </c>
      <c r="C3342" s="20">
        <v>7.0</v>
      </c>
      <c r="D3342" s="25" t="s">
        <v>318</v>
      </c>
      <c r="E3342" s="1" t="s">
        <v>93</v>
      </c>
    </row>
    <row r="3343">
      <c r="A3343" s="20">
        <v>2.0230713E7</v>
      </c>
      <c r="B3343" s="24" t="s">
        <v>322</v>
      </c>
      <c r="C3343" s="20">
        <v>8.0</v>
      </c>
      <c r="D3343" s="25" t="s">
        <v>318</v>
      </c>
      <c r="E3343" s="1" t="s">
        <v>93</v>
      </c>
    </row>
    <row r="3344">
      <c r="A3344" s="20">
        <v>2.0230713E7</v>
      </c>
      <c r="B3344" s="24" t="s">
        <v>322</v>
      </c>
      <c r="C3344" s="20">
        <v>9.0</v>
      </c>
      <c r="D3344" s="25" t="s">
        <v>318</v>
      </c>
      <c r="E3344" s="1" t="s">
        <v>93</v>
      </c>
    </row>
    <row r="3345">
      <c r="A3345" s="20">
        <v>2.0230713E7</v>
      </c>
      <c r="B3345" s="24" t="s">
        <v>322</v>
      </c>
      <c r="C3345" s="20">
        <v>10.0</v>
      </c>
      <c r="D3345" s="25" t="s">
        <v>318</v>
      </c>
      <c r="E3345" s="1" t="s">
        <v>93</v>
      </c>
    </row>
    <row r="3346">
      <c r="A3346" s="20">
        <v>2.0230713E7</v>
      </c>
      <c r="B3346" s="24" t="s">
        <v>322</v>
      </c>
      <c r="C3346" s="20">
        <v>11.0</v>
      </c>
      <c r="D3346" s="25" t="s">
        <v>318</v>
      </c>
      <c r="E3346" s="1" t="s">
        <v>93</v>
      </c>
    </row>
    <row r="3347">
      <c r="A3347" s="20">
        <v>2.0230713E7</v>
      </c>
      <c r="B3347" s="24" t="s">
        <v>322</v>
      </c>
      <c r="C3347" s="20">
        <v>12.0</v>
      </c>
      <c r="D3347" s="25" t="s">
        <v>318</v>
      </c>
      <c r="E3347" s="1" t="s">
        <v>93</v>
      </c>
    </row>
    <row r="3348">
      <c r="A3348" s="20"/>
      <c r="B3348" s="21"/>
      <c r="C3348" s="22"/>
      <c r="D3348" s="23"/>
    </row>
    <row r="3349">
      <c r="A3349" s="20">
        <v>2.0230714E7</v>
      </c>
      <c r="B3349" s="21" t="s">
        <v>321</v>
      </c>
      <c r="C3349" s="22">
        <v>1.0</v>
      </c>
      <c r="D3349" s="23" t="s">
        <v>316</v>
      </c>
      <c r="E3349" s="1" t="s">
        <v>93</v>
      </c>
    </row>
    <row r="3350">
      <c r="A3350" s="20">
        <v>2.0230714E7</v>
      </c>
      <c r="B3350" s="21" t="s">
        <v>321</v>
      </c>
      <c r="C3350" s="22">
        <v>2.0</v>
      </c>
      <c r="D3350" s="23" t="s">
        <v>316</v>
      </c>
      <c r="E3350" s="1" t="s">
        <v>93</v>
      </c>
    </row>
    <row r="3351">
      <c r="A3351" s="20">
        <v>2.0230714E7</v>
      </c>
      <c r="B3351" s="21" t="s">
        <v>321</v>
      </c>
      <c r="C3351" s="22">
        <v>3.0</v>
      </c>
      <c r="D3351" s="23" t="s">
        <v>316</v>
      </c>
      <c r="E3351" s="1" t="s">
        <v>93</v>
      </c>
    </row>
    <row r="3352">
      <c r="A3352" s="20">
        <v>2.0230714E7</v>
      </c>
      <c r="B3352" s="21" t="s">
        <v>321</v>
      </c>
      <c r="C3352" s="22">
        <v>4.0</v>
      </c>
      <c r="D3352" s="23" t="s">
        <v>316</v>
      </c>
      <c r="E3352" s="1" t="s">
        <v>93</v>
      </c>
    </row>
    <row r="3353">
      <c r="A3353" s="20">
        <v>2.0230714E7</v>
      </c>
      <c r="B3353" s="21" t="s">
        <v>321</v>
      </c>
      <c r="C3353" s="22">
        <v>5.0</v>
      </c>
      <c r="D3353" s="23" t="s">
        <v>316</v>
      </c>
      <c r="E3353" s="1" t="s">
        <v>93</v>
      </c>
    </row>
    <row r="3354">
      <c r="A3354" s="20">
        <v>2.0230714E7</v>
      </c>
      <c r="B3354" s="21" t="s">
        <v>321</v>
      </c>
      <c r="C3354" s="22">
        <v>6.0</v>
      </c>
      <c r="D3354" s="23" t="s">
        <v>316</v>
      </c>
      <c r="E3354" s="1" t="s">
        <v>93</v>
      </c>
    </row>
    <row r="3355">
      <c r="A3355" s="20">
        <v>2.0230714E7</v>
      </c>
      <c r="B3355" s="21" t="s">
        <v>321</v>
      </c>
      <c r="C3355" s="22">
        <v>7.0</v>
      </c>
      <c r="D3355" s="23" t="s">
        <v>316</v>
      </c>
      <c r="E3355" s="1" t="s">
        <v>93</v>
      </c>
    </row>
    <row r="3356">
      <c r="A3356" s="20">
        <v>2.0230714E7</v>
      </c>
      <c r="B3356" s="21" t="s">
        <v>321</v>
      </c>
      <c r="C3356" s="22">
        <v>8.0</v>
      </c>
      <c r="D3356" s="23" t="s">
        <v>316</v>
      </c>
      <c r="E3356" s="1" t="s">
        <v>93</v>
      </c>
    </row>
    <row r="3357">
      <c r="A3357" s="20">
        <v>2.0230714E7</v>
      </c>
      <c r="B3357" s="21" t="s">
        <v>321</v>
      </c>
      <c r="C3357" s="22">
        <v>9.0</v>
      </c>
      <c r="D3357" s="23" t="s">
        <v>316</v>
      </c>
      <c r="E3357" s="1" t="s">
        <v>93</v>
      </c>
    </row>
    <row r="3358">
      <c r="A3358" s="20">
        <v>2.0230714E7</v>
      </c>
      <c r="B3358" s="21" t="s">
        <v>321</v>
      </c>
      <c r="C3358" s="22">
        <v>10.0</v>
      </c>
      <c r="D3358" s="23" t="s">
        <v>316</v>
      </c>
      <c r="E3358" s="1" t="s">
        <v>93</v>
      </c>
    </row>
    <row r="3359">
      <c r="A3359" s="20">
        <v>2.0230714E7</v>
      </c>
      <c r="B3359" s="21" t="s">
        <v>321</v>
      </c>
      <c r="C3359" s="22">
        <v>11.0</v>
      </c>
      <c r="D3359" s="23" t="s">
        <v>316</v>
      </c>
      <c r="E3359" s="1" t="s">
        <v>93</v>
      </c>
    </row>
    <row r="3360">
      <c r="A3360" s="20">
        <v>2.0230714E7</v>
      </c>
      <c r="B3360" s="21" t="s">
        <v>321</v>
      </c>
      <c r="C3360" s="22">
        <v>12.0</v>
      </c>
      <c r="D3360" s="23" t="s">
        <v>316</v>
      </c>
      <c r="E3360" s="1" t="s">
        <v>93</v>
      </c>
    </row>
    <row r="3361">
      <c r="A3361" s="20"/>
      <c r="B3361" s="21"/>
      <c r="C3361" s="22"/>
      <c r="D3361" s="23"/>
    </row>
    <row r="3362">
      <c r="A3362" s="20"/>
      <c r="B3362" s="21"/>
      <c r="C3362" s="22"/>
      <c r="D3362" s="23"/>
    </row>
    <row r="3363">
      <c r="A3363" s="20">
        <v>2.0230714E7</v>
      </c>
      <c r="B3363" s="24" t="s">
        <v>322</v>
      </c>
      <c r="C3363" s="20">
        <v>1.0</v>
      </c>
      <c r="D3363" s="25" t="s">
        <v>318</v>
      </c>
      <c r="E3363" s="1" t="s">
        <v>93</v>
      </c>
    </row>
    <row r="3364">
      <c r="A3364" s="20">
        <v>2.0230714E7</v>
      </c>
      <c r="B3364" s="24" t="s">
        <v>322</v>
      </c>
      <c r="C3364" s="20">
        <v>2.0</v>
      </c>
      <c r="D3364" s="25" t="s">
        <v>318</v>
      </c>
      <c r="E3364" s="1" t="s">
        <v>93</v>
      </c>
    </row>
    <row r="3365">
      <c r="A3365" s="20">
        <v>2.0230714E7</v>
      </c>
      <c r="B3365" s="24" t="s">
        <v>322</v>
      </c>
      <c r="C3365" s="20">
        <v>3.0</v>
      </c>
      <c r="D3365" s="25" t="s">
        <v>318</v>
      </c>
      <c r="E3365" s="1" t="s">
        <v>93</v>
      </c>
    </row>
    <row r="3366">
      <c r="A3366" s="20">
        <v>2.0230714E7</v>
      </c>
      <c r="B3366" s="24" t="s">
        <v>322</v>
      </c>
      <c r="C3366" s="20">
        <v>4.0</v>
      </c>
      <c r="D3366" s="25" t="s">
        <v>318</v>
      </c>
      <c r="E3366" s="1" t="s">
        <v>93</v>
      </c>
    </row>
    <row r="3367">
      <c r="A3367" s="20">
        <v>2.0230714E7</v>
      </c>
      <c r="B3367" s="24" t="s">
        <v>322</v>
      </c>
      <c r="C3367" s="20">
        <v>5.0</v>
      </c>
      <c r="D3367" s="25" t="s">
        <v>318</v>
      </c>
      <c r="E3367" s="1" t="s">
        <v>93</v>
      </c>
    </row>
    <row r="3368">
      <c r="A3368" s="20">
        <v>2.0230714E7</v>
      </c>
      <c r="B3368" s="24" t="s">
        <v>322</v>
      </c>
      <c r="C3368" s="20">
        <v>6.0</v>
      </c>
      <c r="D3368" s="25" t="s">
        <v>318</v>
      </c>
      <c r="E3368" s="1" t="s">
        <v>93</v>
      </c>
    </row>
    <row r="3369">
      <c r="A3369" s="20">
        <v>2.0230714E7</v>
      </c>
      <c r="B3369" s="24" t="s">
        <v>322</v>
      </c>
      <c r="C3369" s="20">
        <v>7.0</v>
      </c>
      <c r="D3369" s="25" t="s">
        <v>318</v>
      </c>
      <c r="E3369" s="1" t="s">
        <v>93</v>
      </c>
    </row>
    <row r="3370">
      <c r="A3370" s="20">
        <v>2.0230714E7</v>
      </c>
      <c r="B3370" s="24" t="s">
        <v>322</v>
      </c>
      <c r="C3370" s="20">
        <v>8.0</v>
      </c>
      <c r="D3370" s="25" t="s">
        <v>318</v>
      </c>
      <c r="E3370" s="1" t="s">
        <v>93</v>
      </c>
    </row>
    <row r="3371">
      <c r="A3371" s="20">
        <v>2.0230714E7</v>
      </c>
      <c r="B3371" s="24" t="s">
        <v>322</v>
      </c>
      <c r="C3371" s="20">
        <v>9.0</v>
      </c>
      <c r="D3371" s="25" t="s">
        <v>318</v>
      </c>
      <c r="E3371" s="1" t="s">
        <v>93</v>
      </c>
    </row>
    <row r="3372">
      <c r="A3372" s="20">
        <v>2.0230714E7</v>
      </c>
      <c r="B3372" s="24" t="s">
        <v>322</v>
      </c>
      <c r="C3372" s="20">
        <v>10.0</v>
      </c>
      <c r="D3372" s="25" t="s">
        <v>318</v>
      </c>
      <c r="E3372" s="1" t="s">
        <v>93</v>
      </c>
    </row>
    <row r="3373">
      <c r="A3373" s="20">
        <v>2.0230714E7</v>
      </c>
      <c r="B3373" s="24" t="s">
        <v>322</v>
      </c>
      <c r="C3373" s="20">
        <v>11.0</v>
      </c>
      <c r="D3373" s="25" t="s">
        <v>318</v>
      </c>
      <c r="E3373" s="1" t="s">
        <v>93</v>
      </c>
    </row>
    <row r="3374">
      <c r="A3374" s="20">
        <v>2.0230714E7</v>
      </c>
      <c r="B3374" s="24" t="s">
        <v>322</v>
      </c>
      <c r="C3374" s="20">
        <v>12.0</v>
      </c>
      <c r="D3374" s="25" t="s">
        <v>318</v>
      </c>
      <c r="E3374" s="1" t="s">
        <v>93</v>
      </c>
    </row>
    <row r="3375">
      <c r="A3375" s="20"/>
      <c r="B3375" s="21"/>
      <c r="C3375" s="20"/>
      <c r="D3375" s="23"/>
    </row>
    <row r="3376">
      <c r="A3376" s="20">
        <v>2.0230715E7</v>
      </c>
      <c r="B3376" s="21" t="s">
        <v>321</v>
      </c>
      <c r="C3376" s="22">
        <v>1.0</v>
      </c>
      <c r="D3376" s="23" t="s">
        <v>316</v>
      </c>
    </row>
    <row r="3377">
      <c r="A3377" s="20">
        <v>2.0230715E7</v>
      </c>
      <c r="B3377" s="21" t="s">
        <v>321</v>
      </c>
      <c r="C3377" s="22">
        <v>2.0</v>
      </c>
      <c r="D3377" s="23" t="s">
        <v>316</v>
      </c>
    </row>
    <row r="3378">
      <c r="A3378" s="20">
        <v>2.0230715E7</v>
      </c>
      <c r="B3378" s="21" t="s">
        <v>321</v>
      </c>
      <c r="C3378" s="22">
        <v>3.0</v>
      </c>
      <c r="D3378" s="23" t="s">
        <v>316</v>
      </c>
    </row>
    <row r="3379">
      <c r="A3379" s="20">
        <v>2.0230715E7</v>
      </c>
      <c r="B3379" s="21" t="s">
        <v>321</v>
      </c>
      <c r="C3379" s="22">
        <v>4.0</v>
      </c>
      <c r="D3379" s="23" t="s">
        <v>316</v>
      </c>
    </row>
    <row r="3380">
      <c r="A3380" s="20">
        <v>2.0230715E7</v>
      </c>
      <c r="B3380" s="21" t="s">
        <v>321</v>
      </c>
      <c r="C3380" s="22">
        <v>5.0</v>
      </c>
      <c r="D3380" s="23" t="s">
        <v>316</v>
      </c>
    </row>
    <row r="3381">
      <c r="A3381" s="20">
        <v>2.0230715E7</v>
      </c>
      <c r="B3381" s="21" t="s">
        <v>321</v>
      </c>
      <c r="C3381" s="22">
        <v>6.0</v>
      </c>
      <c r="D3381" s="23" t="s">
        <v>316</v>
      </c>
    </row>
    <row r="3382">
      <c r="A3382" s="20">
        <v>2.0230715E7</v>
      </c>
      <c r="B3382" s="21" t="s">
        <v>321</v>
      </c>
      <c r="C3382" s="22">
        <v>7.0</v>
      </c>
      <c r="D3382" s="23" t="s">
        <v>316</v>
      </c>
    </row>
    <row r="3383">
      <c r="A3383" s="20">
        <v>2.0230715E7</v>
      </c>
      <c r="B3383" s="21" t="s">
        <v>321</v>
      </c>
      <c r="C3383" s="22">
        <v>8.0</v>
      </c>
      <c r="D3383" s="23" t="s">
        <v>316</v>
      </c>
    </row>
    <row r="3384">
      <c r="A3384" s="20">
        <v>2.0230715E7</v>
      </c>
      <c r="B3384" s="21" t="s">
        <v>321</v>
      </c>
      <c r="C3384" s="22">
        <v>9.0</v>
      </c>
      <c r="D3384" s="23" t="s">
        <v>316</v>
      </c>
    </row>
    <row r="3385">
      <c r="A3385" s="20">
        <v>2.0230715E7</v>
      </c>
      <c r="B3385" s="21" t="s">
        <v>321</v>
      </c>
      <c r="C3385" s="22">
        <v>10.0</v>
      </c>
      <c r="D3385" s="23" t="s">
        <v>316</v>
      </c>
    </row>
    <row r="3386">
      <c r="A3386" s="20">
        <v>2.0230715E7</v>
      </c>
      <c r="B3386" s="21" t="s">
        <v>321</v>
      </c>
      <c r="C3386" s="22">
        <v>11.0</v>
      </c>
      <c r="D3386" s="23" t="s">
        <v>316</v>
      </c>
    </row>
    <row r="3387">
      <c r="A3387" s="20">
        <v>2.0230715E7</v>
      </c>
      <c r="B3387" s="21" t="s">
        <v>321</v>
      </c>
      <c r="C3387" s="22">
        <v>12.0</v>
      </c>
      <c r="D3387" s="23" t="s">
        <v>316</v>
      </c>
    </row>
    <row r="3388">
      <c r="A3388" s="20"/>
      <c r="B3388" s="21"/>
      <c r="C3388" s="22"/>
      <c r="D3388" s="23"/>
    </row>
    <row r="3389">
      <c r="A3389" s="20">
        <v>2.0230715E7</v>
      </c>
      <c r="B3389" s="24" t="s">
        <v>322</v>
      </c>
      <c r="C3389" s="20">
        <v>1.0</v>
      </c>
      <c r="D3389" s="25" t="s">
        <v>318</v>
      </c>
    </row>
    <row r="3390">
      <c r="A3390" s="20">
        <v>2.0230715E7</v>
      </c>
      <c r="B3390" s="24" t="s">
        <v>322</v>
      </c>
      <c r="C3390" s="20">
        <v>2.0</v>
      </c>
      <c r="D3390" s="25" t="s">
        <v>318</v>
      </c>
      <c r="E3390" s="1" t="s">
        <v>93</v>
      </c>
    </row>
    <row r="3391">
      <c r="A3391" s="20">
        <v>2.0230715E7</v>
      </c>
      <c r="B3391" s="24" t="s">
        <v>322</v>
      </c>
      <c r="C3391" s="20">
        <v>3.0</v>
      </c>
      <c r="D3391" s="25" t="s">
        <v>318</v>
      </c>
      <c r="E3391" s="1" t="s">
        <v>93</v>
      </c>
    </row>
    <row r="3392">
      <c r="A3392" s="20">
        <v>2.0230715E7</v>
      </c>
      <c r="B3392" s="24" t="s">
        <v>322</v>
      </c>
      <c r="C3392" s="20">
        <v>4.0</v>
      </c>
      <c r="D3392" s="25" t="s">
        <v>318</v>
      </c>
      <c r="E3392" s="1" t="s">
        <v>93</v>
      </c>
    </row>
    <row r="3393">
      <c r="A3393" s="20">
        <v>2.0230715E7</v>
      </c>
      <c r="B3393" s="24" t="s">
        <v>322</v>
      </c>
      <c r="C3393" s="20">
        <v>5.0</v>
      </c>
      <c r="D3393" s="25" t="s">
        <v>318</v>
      </c>
      <c r="E3393" s="1" t="s">
        <v>93</v>
      </c>
    </row>
    <row r="3394">
      <c r="A3394" s="20">
        <v>2.0230715E7</v>
      </c>
      <c r="B3394" s="24" t="s">
        <v>322</v>
      </c>
      <c r="C3394" s="20">
        <v>6.0</v>
      </c>
      <c r="D3394" s="25" t="s">
        <v>318</v>
      </c>
      <c r="E3394" s="1" t="s">
        <v>93</v>
      </c>
    </row>
    <row r="3395">
      <c r="A3395" s="20">
        <v>2.0230715E7</v>
      </c>
      <c r="B3395" s="24" t="s">
        <v>322</v>
      </c>
      <c r="C3395" s="20">
        <v>7.0</v>
      </c>
      <c r="D3395" s="25" t="s">
        <v>318</v>
      </c>
      <c r="E3395" s="1" t="s">
        <v>93</v>
      </c>
    </row>
    <row r="3396">
      <c r="A3396" s="20">
        <v>2.0230715E7</v>
      </c>
      <c r="B3396" s="24" t="s">
        <v>322</v>
      </c>
      <c r="C3396" s="20">
        <v>8.0</v>
      </c>
      <c r="D3396" s="25" t="s">
        <v>318</v>
      </c>
      <c r="E3396" s="1" t="s">
        <v>93</v>
      </c>
    </row>
    <row r="3397">
      <c r="A3397" s="20">
        <v>2.0230715E7</v>
      </c>
      <c r="B3397" s="24" t="s">
        <v>322</v>
      </c>
      <c r="C3397" s="20">
        <v>9.0</v>
      </c>
      <c r="D3397" s="25" t="s">
        <v>318</v>
      </c>
      <c r="E3397" s="1" t="s">
        <v>93</v>
      </c>
    </row>
    <row r="3398">
      <c r="A3398" s="20">
        <v>2.0230715E7</v>
      </c>
      <c r="B3398" s="24" t="s">
        <v>322</v>
      </c>
      <c r="C3398" s="20">
        <v>10.0</v>
      </c>
      <c r="D3398" s="25" t="s">
        <v>318</v>
      </c>
      <c r="E3398" s="1" t="s">
        <v>93</v>
      </c>
    </row>
    <row r="3399">
      <c r="A3399" s="20">
        <v>2.0230715E7</v>
      </c>
      <c r="B3399" s="24" t="s">
        <v>322</v>
      </c>
      <c r="C3399" s="20">
        <v>11.0</v>
      </c>
      <c r="D3399" s="25" t="s">
        <v>318</v>
      </c>
      <c r="E3399" s="1" t="s">
        <v>93</v>
      </c>
    </row>
    <row r="3400">
      <c r="A3400" s="20">
        <v>2.0230715E7</v>
      </c>
      <c r="B3400" s="24" t="s">
        <v>322</v>
      </c>
      <c r="C3400" s="20">
        <v>12.0</v>
      </c>
      <c r="D3400" s="25" t="s">
        <v>318</v>
      </c>
      <c r="E3400" s="1" t="s">
        <v>93</v>
      </c>
    </row>
    <row r="3401">
      <c r="A3401" s="20"/>
      <c r="B3401" s="21"/>
      <c r="C3401" s="20"/>
      <c r="D3401" s="23"/>
    </row>
    <row r="3402">
      <c r="A3402" s="20">
        <v>2.0230716E7</v>
      </c>
      <c r="B3402" s="21" t="s">
        <v>321</v>
      </c>
      <c r="C3402" s="22">
        <v>1.0</v>
      </c>
      <c r="D3402" s="23" t="s">
        <v>316</v>
      </c>
    </row>
    <row r="3403">
      <c r="A3403" s="20">
        <v>2.0230716E7</v>
      </c>
      <c r="B3403" s="21" t="s">
        <v>321</v>
      </c>
      <c r="C3403" s="22">
        <v>2.0</v>
      </c>
      <c r="D3403" s="23" t="s">
        <v>316</v>
      </c>
    </row>
    <row r="3404">
      <c r="A3404" s="20">
        <v>2.0230716E7</v>
      </c>
      <c r="B3404" s="21" t="s">
        <v>321</v>
      </c>
      <c r="C3404" s="22">
        <v>3.0</v>
      </c>
      <c r="D3404" s="23" t="s">
        <v>316</v>
      </c>
    </row>
    <row r="3405">
      <c r="A3405" s="20">
        <v>2.0230716E7</v>
      </c>
      <c r="B3405" s="21" t="s">
        <v>321</v>
      </c>
      <c r="C3405" s="22">
        <v>4.0</v>
      </c>
      <c r="D3405" s="23" t="s">
        <v>316</v>
      </c>
    </row>
    <row r="3406">
      <c r="A3406" s="20">
        <v>2.0230716E7</v>
      </c>
      <c r="B3406" s="21" t="s">
        <v>321</v>
      </c>
      <c r="C3406" s="22">
        <v>5.0</v>
      </c>
      <c r="D3406" s="23" t="s">
        <v>316</v>
      </c>
    </row>
    <row r="3407">
      <c r="A3407" s="20">
        <v>2.0230716E7</v>
      </c>
      <c r="B3407" s="21" t="s">
        <v>321</v>
      </c>
      <c r="C3407" s="22">
        <v>6.0</v>
      </c>
      <c r="D3407" s="23" t="s">
        <v>316</v>
      </c>
    </row>
    <row r="3408">
      <c r="A3408" s="20">
        <v>2.0230716E7</v>
      </c>
      <c r="B3408" s="21" t="s">
        <v>321</v>
      </c>
      <c r="C3408" s="22">
        <v>7.0</v>
      </c>
      <c r="D3408" s="23" t="s">
        <v>316</v>
      </c>
    </row>
    <row r="3409">
      <c r="A3409" s="20">
        <v>2.0230716E7</v>
      </c>
      <c r="B3409" s="21" t="s">
        <v>321</v>
      </c>
      <c r="C3409" s="22">
        <v>8.0</v>
      </c>
      <c r="D3409" s="23" t="s">
        <v>316</v>
      </c>
    </row>
    <row r="3410">
      <c r="A3410" s="20">
        <v>2.0230716E7</v>
      </c>
      <c r="B3410" s="21" t="s">
        <v>321</v>
      </c>
      <c r="C3410" s="22">
        <v>9.0</v>
      </c>
      <c r="D3410" s="23" t="s">
        <v>316</v>
      </c>
    </row>
    <row r="3411">
      <c r="A3411" s="20">
        <v>2.0230716E7</v>
      </c>
      <c r="B3411" s="21" t="s">
        <v>321</v>
      </c>
      <c r="C3411" s="22">
        <v>10.0</v>
      </c>
      <c r="D3411" s="23" t="s">
        <v>316</v>
      </c>
    </row>
    <row r="3412">
      <c r="A3412" s="20">
        <v>2.0230716E7</v>
      </c>
      <c r="B3412" s="21" t="s">
        <v>321</v>
      </c>
      <c r="C3412" s="22">
        <v>11.0</v>
      </c>
      <c r="D3412" s="23" t="s">
        <v>316</v>
      </c>
    </row>
    <row r="3413">
      <c r="A3413" s="20">
        <v>2.0230716E7</v>
      </c>
      <c r="B3413" s="21" t="s">
        <v>321</v>
      </c>
      <c r="C3413" s="22">
        <v>12.0</v>
      </c>
      <c r="D3413" s="23" t="s">
        <v>316</v>
      </c>
    </row>
    <row r="3414">
      <c r="A3414" s="20"/>
      <c r="B3414" s="21"/>
      <c r="C3414" s="22"/>
      <c r="D3414" s="23"/>
    </row>
    <row r="3415">
      <c r="A3415" s="20">
        <v>2.0230716E7</v>
      </c>
      <c r="B3415" s="24" t="s">
        <v>322</v>
      </c>
      <c r="C3415" s="20">
        <v>1.0</v>
      </c>
      <c r="D3415" s="25" t="s">
        <v>318</v>
      </c>
      <c r="E3415" s="1" t="s">
        <v>93</v>
      </c>
    </row>
    <row r="3416">
      <c r="A3416" s="20">
        <v>2.0230716E7</v>
      </c>
      <c r="B3416" s="24" t="s">
        <v>322</v>
      </c>
      <c r="C3416" s="20">
        <v>2.0</v>
      </c>
      <c r="D3416" s="25" t="s">
        <v>318</v>
      </c>
      <c r="E3416" s="1" t="s">
        <v>93</v>
      </c>
    </row>
    <row r="3417">
      <c r="A3417" s="20">
        <v>2.0230716E7</v>
      </c>
      <c r="B3417" s="24" t="s">
        <v>322</v>
      </c>
      <c r="C3417" s="20">
        <v>3.0</v>
      </c>
      <c r="D3417" s="25" t="s">
        <v>318</v>
      </c>
      <c r="E3417" s="1" t="s">
        <v>93</v>
      </c>
    </row>
    <row r="3418">
      <c r="A3418" s="20">
        <v>2.0230716E7</v>
      </c>
      <c r="B3418" s="24" t="s">
        <v>322</v>
      </c>
      <c r="C3418" s="20">
        <v>4.0</v>
      </c>
      <c r="D3418" s="25" t="s">
        <v>318</v>
      </c>
      <c r="E3418" s="1" t="s">
        <v>93</v>
      </c>
    </row>
    <row r="3419">
      <c r="A3419" s="20">
        <v>2.0230716E7</v>
      </c>
      <c r="B3419" s="24" t="s">
        <v>322</v>
      </c>
      <c r="C3419" s="20">
        <v>5.0</v>
      </c>
      <c r="D3419" s="25" t="s">
        <v>318</v>
      </c>
      <c r="E3419" s="1" t="s">
        <v>93</v>
      </c>
    </row>
    <row r="3420">
      <c r="A3420" s="20">
        <v>2.0230716E7</v>
      </c>
      <c r="B3420" s="24" t="s">
        <v>322</v>
      </c>
      <c r="C3420" s="20">
        <v>6.0</v>
      </c>
      <c r="D3420" s="25" t="s">
        <v>318</v>
      </c>
      <c r="E3420" s="1" t="s">
        <v>93</v>
      </c>
    </row>
    <row r="3421">
      <c r="A3421" s="20">
        <v>2.0230716E7</v>
      </c>
      <c r="B3421" s="24" t="s">
        <v>322</v>
      </c>
      <c r="C3421" s="20">
        <v>7.0</v>
      </c>
      <c r="D3421" s="25" t="s">
        <v>318</v>
      </c>
      <c r="E3421" s="1" t="s">
        <v>93</v>
      </c>
    </row>
    <row r="3422">
      <c r="A3422" s="20">
        <v>2.0230716E7</v>
      </c>
      <c r="B3422" s="24" t="s">
        <v>322</v>
      </c>
      <c r="C3422" s="20">
        <v>8.0</v>
      </c>
      <c r="D3422" s="25" t="s">
        <v>318</v>
      </c>
      <c r="E3422" s="1" t="s">
        <v>93</v>
      </c>
    </row>
    <row r="3423">
      <c r="A3423" s="20">
        <v>2.0230716E7</v>
      </c>
      <c r="B3423" s="24" t="s">
        <v>322</v>
      </c>
      <c r="C3423" s="20">
        <v>9.0</v>
      </c>
      <c r="D3423" s="25" t="s">
        <v>318</v>
      </c>
      <c r="E3423" s="1" t="s">
        <v>93</v>
      </c>
    </row>
    <row r="3424">
      <c r="A3424" s="20">
        <v>2.0230716E7</v>
      </c>
      <c r="B3424" s="24" t="s">
        <v>322</v>
      </c>
      <c r="C3424" s="20">
        <v>10.0</v>
      </c>
      <c r="D3424" s="25" t="s">
        <v>318</v>
      </c>
      <c r="E3424" s="1" t="s">
        <v>93</v>
      </c>
    </row>
    <row r="3425">
      <c r="A3425" s="20">
        <v>2.0230716E7</v>
      </c>
      <c r="B3425" s="24" t="s">
        <v>322</v>
      </c>
      <c r="C3425" s="20">
        <v>11.0</v>
      </c>
      <c r="D3425" s="25" t="s">
        <v>318</v>
      </c>
      <c r="E3425" s="1" t="s">
        <v>93</v>
      </c>
    </row>
    <row r="3426">
      <c r="A3426" s="20">
        <v>2.0230716E7</v>
      </c>
      <c r="B3426" s="24" t="s">
        <v>322</v>
      </c>
      <c r="C3426" s="20">
        <v>12.0</v>
      </c>
      <c r="D3426" s="25" t="s">
        <v>318</v>
      </c>
      <c r="E3426" s="1" t="s">
        <v>93</v>
      </c>
    </row>
    <row r="3427">
      <c r="A3427" s="20"/>
      <c r="B3427" s="21"/>
      <c r="C3427" s="22"/>
      <c r="D3427" s="25"/>
    </row>
    <row r="3428">
      <c r="A3428" s="20">
        <v>2.0230717E7</v>
      </c>
      <c r="B3428" s="21" t="s">
        <v>321</v>
      </c>
      <c r="C3428" s="22">
        <v>1.0</v>
      </c>
      <c r="D3428" s="23" t="s">
        <v>316</v>
      </c>
      <c r="E3428" s="1" t="s">
        <v>93</v>
      </c>
    </row>
    <row r="3429">
      <c r="A3429" s="20">
        <v>2.0230717E7</v>
      </c>
      <c r="B3429" s="21" t="s">
        <v>321</v>
      </c>
      <c r="C3429" s="22">
        <v>2.0</v>
      </c>
      <c r="D3429" s="23" t="s">
        <v>316</v>
      </c>
      <c r="E3429" s="1" t="s">
        <v>93</v>
      </c>
    </row>
    <row r="3430">
      <c r="A3430" s="20">
        <v>2.0230717E7</v>
      </c>
      <c r="B3430" s="21" t="s">
        <v>321</v>
      </c>
      <c r="C3430" s="22">
        <v>3.0</v>
      </c>
      <c r="D3430" s="23" t="s">
        <v>316</v>
      </c>
      <c r="E3430" s="1" t="s">
        <v>93</v>
      </c>
    </row>
    <row r="3431">
      <c r="A3431" s="20">
        <v>2.0230717E7</v>
      </c>
      <c r="B3431" s="21" t="s">
        <v>321</v>
      </c>
      <c r="C3431" s="22">
        <v>4.0</v>
      </c>
      <c r="D3431" s="23" t="s">
        <v>316</v>
      </c>
      <c r="E3431" s="1" t="s">
        <v>93</v>
      </c>
    </row>
    <row r="3432">
      <c r="A3432" s="20">
        <v>2.0230717E7</v>
      </c>
      <c r="B3432" s="21" t="s">
        <v>321</v>
      </c>
      <c r="C3432" s="22">
        <v>5.0</v>
      </c>
      <c r="D3432" s="23" t="s">
        <v>316</v>
      </c>
      <c r="E3432" s="1" t="s">
        <v>93</v>
      </c>
    </row>
    <row r="3433">
      <c r="A3433" s="20">
        <v>2.0230717E7</v>
      </c>
      <c r="B3433" s="21" t="s">
        <v>321</v>
      </c>
      <c r="C3433" s="22">
        <v>6.0</v>
      </c>
      <c r="D3433" s="23" t="s">
        <v>316</v>
      </c>
      <c r="E3433" s="1" t="s">
        <v>93</v>
      </c>
    </row>
    <row r="3434">
      <c r="A3434" s="20">
        <v>2.0230717E7</v>
      </c>
      <c r="B3434" s="21" t="s">
        <v>321</v>
      </c>
      <c r="C3434" s="22">
        <v>7.0</v>
      </c>
      <c r="D3434" s="23" t="s">
        <v>316</v>
      </c>
      <c r="E3434" s="1" t="s">
        <v>93</v>
      </c>
    </row>
    <row r="3435">
      <c r="A3435" s="20">
        <v>2.0230717E7</v>
      </c>
      <c r="B3435" s="21" t="s">
        <v>321</v>
      </c>
      <c r="C3435" s="22">
        <v>8.0</v>
      </c>
      <c r="D3435" s="23" t="s">
        <v>316</v>
      </c>
      <c r="E3435" s="1" t="s">
        <v>93</v>
      </c>
    </row>
    <row r="3436">
      <c r="A3436" s="20">
        <v>2.0230717E7</v>
      </c>
      <c r="B3436" s="21" t="s">
        <v>321</v>
      </c>
      <c r="C3436" s="22">
        <v>9.0</v>
      </c>
      <c r="D3436" s="23" t="s">
        <v>316</v>
      </c>
      <c r="E3436" s="1" t="s">
        <v>93</v>
      </c>
    </row>
    <row r="3437">
      <c r="A3437" s="20">
        <v>2.0230717E7</v>
      </c>
      <c r="B3437" s="21" t="s">
        <v>321</v>
      </c>
      <c r="C3437" s="22">
        <v>10.0</v>
      </c>
      <c r="D3437" s="23" t="s">
        <v>316</v>
      </c>
      <c r="E3437" s="1" t="s">
        <v>93</v>
      </c>
    </row>
    <row r="3438">
      <c r="A3438" s="20">
        <v>2.0230717E7</v>
      </c>
      <c r="B3438" s="21" t="s">
        <v>321</v>
      </c>
      <c r="C3438" s="22">
        <v>11.0</v>
      </c>
      <c r="D3438" s="23" t="s">
        <v>316</v>
      </c>
      <c r="E3438" s="1" t="s">
        <v>93</v>
      </c>
    </row>
    <row r="3439">
      <c r="A3439" s="20">
        <v>2.0230717E7</v>
      </c>
      <c r="B3439" s="21" t="s">
        <v>321</v>
      </c>
      <c r="C3439" s="22">
        <v>12.0</v>
      </c>
      <c r="D3439" s="23" t="s">
        <v>316</v>
      </c>
      <c r="E3439" s="1" t="s">
        <v>93</v>
      </c>
    </row>
    <row r="3440">
      <c r="A3440" s="20"/>
      <c r="B3440" s="21"/>
      <c r="C3440" s="22"/>
      <c r="D3440" s="23"/>
    </row>
    <row r="3441">
      <c r="A3441" s="20">
        <v>2.0230717E7</v>
      </c>
      <c r="B3441" s="24" t="s">
        <v>322</v>
      </c>
      <c r="C3441" s="20">
        <v>1.0</v>
      </c>
      <c r="D3441" s="25" t="s">
        <v>318</v>
      </c>
    </row>
    <row r="3442">
      <c r="A3442" s="20">
        <v>2.0230717E7</v>
      </c>
      <c r="B3442" s="24" t="s">
        <v>322</v>
      </c>
      <c r="C3442" s="20">
        <v>2.0</v>
      </c>
      <c r="D3442" s="25" t="s">
        <v>318</v>
      </c>
      <c r="E3442" s="1" t="s">
        <v>93</v>
      </c>
    </row>
    <row r="3443">
      <c r="A3443" s="20">
        <v>2.0230717E7</v>
      </c>
      <c r="B3443" s="24" t="s">
        <v>322</v>
      </c>
      <c r="C3443" s="20">
        <v>3.0</v>
      </c>
      <c r="D3443" s="25" t="s">
        <v>318</v>
      </c>
      <c r="E3443" s="1" t="s">
        <v>93</v>
      </c>
    </row>
    <row r="3444">
      <c r="A3444" s="20">
        <v>2.0230717E7</v>
      </c>
      <c r="B3444" s="24" t="s">
        <v>322</v>
      </c>
      <c r="C3444" s="20">
        <v>4.0</v>
      </c>
      <c r="D3444" s="25" t="s">
        <v>318</v>
      </c>
      <c r="E3444" s="1" t="s">
        <v>93</v>
      </c>
    </row>
    <row r="3445">
      <c r="A3445" s="20">
        <v>2.0230717E7</v>
      </c>
      <c r="B3445" s="24" t="s">
        <v>322</v>
      </c>
      <c r="C3445" s="20">
        <v>5.0</v>
      </c>
      <c r="D3445" s="25" t="s">
        <v>318</v>
      </c>
      <c r="E3445" s="1" t="s">
        <v>93</v>
      </c>
    </row>
    <row r="3446">
      <c r="A3446" s="20">
        <v>2.0230717E7</v>
      </c>
      <c r="B3446" s="24" t="s">
        <v>322</v>
      </c>
      <c r="C3446" s="20">
        <v>6.0</v>
      </c>
      <c r="D3446" s="25" t="s">
        <v>318</v>
      </c>
      <c r="E3446" s="1" t="s">
        <v>93</v>
      </c>
    </row>
    <row r="3447">
      <c r="A3447" s="20">
        <v>2.0230717E7</v>
      </c>
      <c r="B3447" s="24" t="s">
        <v>322</v>
      </c>
      <c r="C3447" s="20">
        <v>7.0</v>
      </c>
      <c r="D3447" s="25" t="s">
        <v>318</v>
      </c>
      <c r="E3447" s="1" t="s">
        <v>93</v>
      </c>
    </row>
    <row r="3448">
      <c r="A3448" s="20">
        <v>2.0230717E7</v>
      </c>
      <c r="B3448" s="24" t="s">
        <v>322</v>
      </c>
      <c r="C3448" s="20">
        <v>8.0</v>
      </c>
      <c r="D3448" s="25" t="s">
        <v>318</v>
      </c>
      <c r="E3448" s="1" t="s">
        <v>93</v>
      </c>
    </row>
    <row r="3449">
      <c r="A3449" s="20">
        <v>2.0230717E7</v>
      </c>
      <c r="B3449" s="24" t="s">
        <v>322</v>
      </c>
      <c r="C3449" s="20">
        <v>9.0</v>
      </c>
      <c r="D3449" s="25" t="s">
        <v>318</v>
      </c>
      <c r="E3449" s="1" t="s">
        <v>93</v>
      </c>
    </row>
    <row r="3450">
      <c r="A3450" s="20">
        <v>2.0230717E7</v>
      </c>
      <c r="B3450" s="24" t="s">
        <v>322</v>
      </c>
      <c r="C3450" s="20">
        <v>10.0</v>
      </c>
      <c r="D3450" s="25" t="s">
        <v>318</v>
      </c>
      <c r="E3450" s="1" t="s">
        <v>93</v>
      </c>
    </row>
    <row r="3451">
      <c r="A3451" s="20">
        <v>2.0230717E7</v>
      </c>
      <c r="B3451" s="24" t="s">
        <v>322</v>
      </c>
      <c r="C3451" s="20">
        <v>11.0</v>
      </c>
      <c r="D3451" s="25" t="s">
        <v>318</v>
      </c>
      <c r="E3451" s="1" t="s">
        <v>93</v>
      </c>
    </row>
    <row r="3452">
      <c r="A3452" s="20">
        <v>2.0230717E7</v>
      </c>
      <c r="B3452" s="24" t="s">
        <v>322</v>
      </c>
      <c r="C3452" s="20">
        <v>12.0</v>
      </c>
      <c r="D3452" s="25" t="s">
        <v>318</v>
      </c>
      <c r="E3452" s="1" t="s">
        <v>93</v>
      </c>
    </row>
    <row r="3453">
      <c r="A3453" s="20"/>
      <c r="B3453" s="21"/>
      <c r="C3453" s="22"/>
      <c r="D3453" s="23"/>
    </row>
    <row r="3454">
      <c r="A3454" s="20">
        <v>2.0230718E7</v>
      </c>
      <c r="B3454" s="21" t="s">
        <v>321</v>
      </c>
      <c r="C3454" s="22">
        <v>1.0</v>
      </c>
      <c r="D3454" s="23" t="s">
        <v>316</v>
      </c>
      <c r="E3454" s="1" t="s">
        <v>93</v>
      </c>
    </row>
    <row r="3455">
      <c r="A3455" s="20">
        <v>2.0230718E7</v>
      </c>
      <c r="B3455" s="21" t="s">
        <v>321</v>
      </c>
      <c r="C3455" s="22">
        <v>2.0</v>
      </c>
      <c r="D3455" s="23" t="s">
        <v>316</v>
      </c>
      <c r="E3455" s="1" t="s">
        <v>93</v>
      </c>
    </row>
    <row r="3456">
      <c r="A3456" s="20">
        <v>2.0230718E7</v>
      </c>
      <c r="B3456" s="21" t="s">
        <v>321</v>
      </c>
      <c r="C3456" s="22">
        <v>3.0</v>
      </c>
      <c r="D3456" s="23" t="s">
        <v>316</v>
      </c>
      <c r="E3456" s="1" t="s">
        <v>93</v>
      </c>
    </row>
    <row r="3457">
      <c r="A3457" s="20">
        <v>2.0230718E7</v>
      </c>
      <c r="B3457" s="21" t="s">
        <v>321</v>
      </c>
      <c r="C3457" s="22">
        <v>4.0</v>
      </c>
      <c r="D3457" s="23" t="s">
        <v>316</v>
      </c>
      <c r="E3457" s="1" t="s">
        <v>93</v>
      </c>
    </row>
    <row r="3458">
      <c r="A3458" s="20">
        <v>2.0230718E7</v>
      </c>
      <c r="B3458" s="21" t="s">
        <v>321</v>
      </c>
      <c r="C3458" s="22">
        <v>5.0</v>
      </c>
      <c r="D3458" s="23" t="s">
        <v>316</v>
      </c>
      <c r="E3458" s="1" t="s">
        <v>93</v>
      </c>
    </row>
    <row r="3459">
      <c r="A3459" s="20">
        <v>2.0230718E7</v>
      </c>
      <c r="B3459" s="21" t="s">
        <v>321</v>
      </c>
      <c r="C3459" s="22">
        <v>6.0</v>
      </c>
      <c r="D3459" s="23" t="s">
        <v>316</v>
      </c>
      <c r="E3459" s="1" t="s">
        <v>93</v>
      </c>
    </row>
    <row r="3460">
      <c r="A3460" s="20">
        <v>2.0230718E7</v>
      </c>
      <c r="B3460" s="21" t="s">
        <v>321</v>
      </c>
      <c r="C3460" s="22">
        <v>7.0</v>
      </c>
      <c r="D3460" s="23" t="s">
        <v>316</v>
      </c>
      <c r="E3460" s="1" t="s">
        <v>93</v>
      </c>
    </row>
    <row r="3461">
      <c r="A3461" s="20">
        <v>2.0230718E7</v>
      </c>
      <c r="B3461" s="21" t="s">
        <v>321</v>
      </c>
      <c r="C3461" s="22">
        <v>8.0</v>
      </c>
      <c r="D3461" s="23" t="s">
        <v>316</v>
      </c>
      <c r="E3461" s="1" t="s">
        <v>93</v>
      </c>
    </row>
    <row r="3462">
      <c r="A3462" s="20">
        <v>2.0230718E7</v>
      </c>
      <c r="B3462" s="21" t="s">
        <v>321</v>
      </c>
      <c r="C3462" s="22">
        <v>9.0</v>
      </c>
      <c r="D3462" s="23" t="s">
        <v>316</v>
      </c>
      <c r="E3462" s="1" t="s">
        <v>93</v>
      </c>
    </row>
    <row r="3463">
      <c r="A3463" s="20">
        <v>2.0230718E7</v>
      </c>
      <c r="B3463" s="21" t="s">
        <v>321</v>
      </c>
      <c r="C3463" s="22">
        <v>10.0</v>
      </c>
      <c r="D3463" s="23" t="s">
        <v>316</v>
      </c>
      <c r="E3463" s="1" t="s">
        <v>93</v>
      </c>
    </row>
    <row r="3464">
      <c r="A3464" s="20">
        <v>2.0230718E7</v>
      </c>
      <c r="B3464" s="21" t="s">
        <v>321</v>
      </c>
      <c r="C3464" s="22">
        <v>11.0</v>
      </c>
      <c r="D3464" s="23" t="s">
        <v>316</v>
      </c>
      <c r="E3464" s="1" t="s">
        <v>93</v>
      </c>
    </row>
    <row r="3465">
      <c r="A3465" s="20">
        <v>2.0230718E7</v>
      </c>
      <c r="B3465" s="21" t="s">
        <v>321</v>
      </c>
      <c r="C3465" s="22">
        <v>12.0</v>
      </c>
      <c r="D3465" s="23" t="s">
        <v>316</v>
      </c>
      <c r="E3465" s="1" t="s">
        <v>93</v>
      </c>
    </row>
    <row r="3466">
      <c r="A3466" s="20"/>
      <c r="B3466" s="21"/>
      <c r="C3466" s="22"/>
      <c r="D3466" s="23"/>
    </row>
    <row r="3467">
      <c r="A3467" s="20">
        <v>2.0230718E7</v>
      </c>
      <c r="B3467" s="24" t="s">
        <v>322</v>
      </c>
      <c r="C3467" s="20">
        <v>1.0</v>
      </c>
      <c r="D3467" s="25" t="s">
        <v>318</v>
      </c>
      <c r="E3467" s="1" t="s">
        <v>93</v>
      </c>
    </row>
    <row r="3468">
      <c r="A3468" s="20">
        <v>2.0230718E7</v>
      </c>
      <c r="B3468" s="24" t="s">
        <v>322</v>
      </c>
      <c r="C3468" s="20">
        <v>2.0</v>
      </c>
      <c r="D3468" s="25" t="s">
        <v>318</v>
      </c>
      <c r="E3468" s="1" t="s">
        <v>93</v>
      </c>
    </row>
    <row r="3469">
      <c r="A3469" s="20">
        <v>2.0230718E7</v>
      </c>
      <c r="B3469" s="24" t="s">
        <v>322</v>
      </c>
      <c r="C3469" s="20">
        <v>3.0</v>
      </c>
      <c r="D3469" s="25" t="s">
        <v>318</v>
      </c>
      <c r="E3469" s="1" t="s">
        <v>93</v>
      </c>
    </row>
    <row r="3470">
      <c r="A3470" s="20">
        <v>2.0230718E7</v>
      </c>
      <c r="B3470" s="24" t="s">
        <v>322</v>
      </c>
      <c r="C3470" s="20">
        <v>4.0</v>
      </c>
      <c r="D3470" s="25" t="s">
        <v>318</v>
      </c>
      <c r="E3470" s="1" t="s">
        <v>93</v>
      </c>
    </row>
    <row r="3471">
      <c r="A3471" s="20">
        <v>2.0230718E7</v>
      </c>
      <c r="B3471" s="24" t="s">
        <v>322</v>
      </c>
      <c r="C3471" s="20">
        <v>5.0</v>
      </c>
      <c r="D3471" s="25" t="s">
        <v>318</v>
      </c>
      <c r="E3471" s="1" t="s">
        <v>93</v>
      </c>
    </row>
    <row r="3472">
      <c r="A3472" s="20">
        <v>2.0230718E7</v>
      </c>
      <c r="B3472" s="24" t="s">
        <v>322</v>
      </c>
      <c r="C3472" s="20">
        <v>6.0</v>
      </c>
      <c r="D3472" s="25" t="s">
        <v>318</v>
      </c>
      <c r="E3472" s="1" t="s">
        <v>93</v>
      </c>
    </row>
    <row r="3473">
      <c r="A3473" s="20">
        <v>2.0230718E7</v>
      </c>
      <c r="B3473" s="24" t="s">
        <v>322</v>
      </c>
      <c r="C3473" s="20">
        <v>7.0</v>
      </c>
      <c r="D3473" s="25" t="s">
        <v>318</v>
      </c>
      <c r="E3473" s="1" t="s">
        <v>93</v>
      </c>
    </row>
    <row r="3474">
      <c r="A3474" s="20">
        <v>2.0230718E7</v>
      </c>
      <c r="B3474" s="24" t="s">
        <v>322</v>
      </c>
      <c r="C3474" s="20">
        <v>8.0</v>
      </c>
      <c r="D3474" s="25" t="s">
        <v>318</v>
      </c>
      <c r="E3474" s="1" t="s">
        <v>93</v>
      </c>
    </row>
    <row r="3475">
      <c r="A3475" s="20">
        <v>2.0230718E7</v>
      </c>
      <c r="B3475" s="24" t="s">
        <v>322</v>
      </c>
      <c r="C3475" s="20">
        <v>9.0</v>
      </c>
      <c r="D3475" s="25" t="s">
        <v>318</v>
      </c>
      <c r="E3475" s="1" t="s">
        <v>93</v>
      </c>
    </row>
    <row r="3476">
      <c r="A3476" s="20">
        <v>2.0230718E7</v>
      </c>
      <c r="B3476" s="24" t="s">
        <v>322</v>
      </c>
      <c r="C3476" s="20">
        <v>10.0</v>
      </c>
      <c r="D3476" s="25" t="s">
        <v>318</v>
      </c>
      <c r="E3476" s="1" t="s">
        <v>93</v>
      </c>
    </row>
    <row r="3477">
      <c r="A3477" s="20">
        <v>2.0230718E7</v>
      </c>
      <c r="B3477" s="24" t="s">
        <v>322</v>
      </c>
      <c r="C3477" s="20">
        <v>11.0</v>
      </c>
      <c r="D3477" s="25" t="s">
        <v>318</v>
      </c>
      <c r="E3477" s="1" t="s">
        <v>93</v>
      </c>
    </row>
    <row r="3478">
      <c r="A3478" s="20">
        <v>2.0230718E7</v>
      </c>
      <c r="B3478" s="24" t="s">
        <v>322</v>
      </c>
      <c r="C3478" s="20">
        <v>12.0</v>
      </c>
      <c r="D3478" s="25" t="s">
        <v>318</v>
      </c>
      <c r="E3478" s="1" t="s">
        <v>93</v>
      </c>
    </row>
    <row r="3479">
      <c r="A3479" s="20"/>
      <c r="B3479" s="21"/>
      <c r="C3479" s="22"/>
      <c r="D3479" s="23"/>
    </row>
    <row r="3480">
      <c r="A3480" s="20">
        <v>2.0230719E7</v>
      </c>
      <c r="B3480" s="21" t="s">
        <v>321</v>
      </c>
      <c r="C3480" s="22">
        <v>1.0</v>
      </c>
      <c r="D3480" s="23" t="s">
        <v>316</v>
      </c>
      <c r="E3480" s="1" t="s">
        <v>93</v>
      </c>
    </row>
    <row r="3481">
      <c r="A3481" s="20">
        <v>2.0230719E7</v>
      </c>
      <c r="B3481" s="21" t="s">
        <v>321</v>
      </c>
      <c r="C3481" s="22">
        <v>2.0</v>
      </c>
      <c r="D3481" s="23" t="s">
        <v>316</v>
      </c>
      <c r="E3481" s="1" t="s">
        <v>93</v>
      </c>
    </row>
    <row r="3482">
      <c r="A3482" s="20">
        <v>2.0230719E7</v>
      </c>
      <c r="B3482" s="21" t="s">
        <v>321</v>
      </c>
      <c r="C3482" s="22">
        <v>3.0</v>
      </c>
      <c r="D3482" s="23" t="s">
        <v>316</v>
      </c>
      <c r="E3482" s="1" t="s">
        <v>93</v>
      </c>
    </row>
    <row r="3483">
      <c r="A3483" s="20">
        <v>2.0230719E7</v>
      </c>
      <c r="B3483" s="21" t="s">
        <v>321</v>
      </c>
      <c r="C3483" s="22">
        <v>4.0</v>
      </c>
      <c r="D3483" s="23" t="s">
        <v>316</v>
      </c>
      <c r="E3483" s="1" t="s">
        <v>93</v>
      </c>
    </row>
    <row r="3484">
      <c r="A3484" s="20">
        <v>2.0230719E7</v>
      </c>
      <c r="B3484" s="21" t="s">
        <v>321</v>
      </c>
      <c r="C3484" s="22">
        <v>5.0</v>
      </c>
      <c r="D3484" s="23" t="s">
        <v>316</v>
      </c>
      <c r="E3484" s="1" t="s">
        <v>93</v>
      </c>
    </row>
    <row r="3485">
      <c r="A3485" s="20">
        <v>2.0230719E7</v>
      </c>
      <c r="B3485" s="21" t="s">
        <v>321</v>
      </c>
      <c r="C3485" s="22">
        <v>6.0</v>
      </c>
      <c r="D3485" s="23" t="s">
        <v>316</v>
      </c>
      <c r="E3485" s="1" t="s">
        <v>93</v>
      </c>
    </row>
    <row r="3486">
      <c r="A3486" s="20">
        <v>2.0230719E7</v>
      </c>
      <c r="B3486" s="21" t="s">
        <v>321</v>
      </c>
      <c r="C3486" s="22">
        <v>7.0</v>
      </c>
      <c r="D3486" s="23" t="s">
        <v>316</v>
      </c>
      <c r="E3486" s="1" t="s">
        <v>93</v>
      </c>
    </row>
    <row r="3487">
      <c r="A3487" s="20">
        <v>2.0230719E7</v>
      </c>
      <c r="B3487" s="21" t="s">
        <v>321</v>
      </c>
      <c r="C3487" s="22">
        <v>8.0</v>
      </c>
      <c r="D3487" s="23" t="s">
        <v>316</v>
      </c>
      <c r="E3487" s="1" t="s">
        <v>93</v>
      </c>
    </row>
    <row r="3488">
      <c r="A3488" s="20">
        <v>2.0230719E7</v>
      </c>
      <c r="B3488" s="21" t="s">
        <v>321</v>
      </c>
      <c r="C3488" s="22">
        <v>9.0</v>
      </c>
      <c r="D3488" s="23" t="s">
        <v>316</v>
      </c>
      <c r="E3488" s="1" t="s">
        <v>93</v>
      </c>
    </row>
    <row r="3489">
      <c r="A3489" s="20">
        <v>2.0230719E7</v>
      </c>
      <c r="B3489" s="21" t="s">
        <v>321</v>
      </c>
      <c r="C3489" s="22">
        <v>10.0</v>
      </c>
      <c r="D3489" s="23" t="s">
        <v>316</v>
      </c>
      <c r="E3489" s="1" t="s">
        <v>93</v>
      </c>
    </row>
    <row r="3490">
      <c r="A3490" s="20">
        <v>2.0230719E7</v>
      </c>
      <c r="B3490" s="21" t="s">
        <v>321</v>
      </c>
      <c r="C3490" s="22">
        <v>11.0</v>
      </c>
      <c r="D3490" s="23" t="s">
        <v>316</v>
      </c>
      <c r="E3490" s="1" t="s">
        <v>93</v>
      </c>
    </row>
    <row r="3491">
      <c r="A3491" s="20">
        <v>2.0230719E7</v>
      </c>
      <c r="B3491" s="21" t="s">
        <v>321</v>
      </c>
      <c r="C3491" s="22">
        <v>12.0</v>
      </c>
      <c r="D3491" s="23" t="s">
        <v>316</v>
      </c>
      <c r="E3491" s="1" t="s">
        <v>93</v>
      </c>
    </row>
    <row r="3492">
      <c r="A3492" s="20"/>
      <c r="B3492" s="21"/>
      <c r="C3492" s="22"/>
      <c r="D3492" s="23"/>
    </row>
    <row r="3493">
      <c r="A3493" s="20">
        <v>2.0230719E7</v>
      </c>
      <c r="B3493" s="24" t="s">
        <v>322</v>
      </c>
      <c r="C3493" s="20">
        <v>1.0</v>
      </c>
      <c r="D3493" s="25" t="s">
        <v>318</v>
      </c>
      <c r="E3493" s="1" t="s">
        <v>93</v>
      </c>
    </row>
    <row r="3494">
      <c r="A3494" s="20">
        <v>2.0230719E7</v>
      </c>
      <c r="B3494" s="24" t="s">
        <v>322</v>
      </c>
      <c r="C3494" s="20">
        <v>2.0</v>
      </c>
      <c r="D3494" s="25" t="s">
        <v>318</v>
      </c>
      <c r="E3494" s="1" t="s">
        <v>93</v>
      </c>
    </row>
    <row r="3495">
      <c r="A3495" s="20">
        <v>2.0230719E7</v>
      </c>
      <c r="B3495" s="24" t="s">
        <v>322</v>
      </c>
      <c r="C3495" s="20">
        <v>3.0</v>
      </c>
      <c r="D3495" s="25" t="s">
        <v>318</v>
      </c>
      <c r="E3495" s="1" t="s">
        <v>93</v>
      </c>
    </row>
    <row r="3496">
      <c r="A3496" s="20">
        <v>2.0230719E7</v>
      </c>
      <c r="B3496" s="24" t="s">
        <v>322</v>
      </c>
      <c r="C3496" s="20">
        <v>4.0</v>
      </c>
      <c r="D3496" s="25" t="s">
        <v>318</v>
      </c>
      <c r="E3496" s="1" t="s">
        <v>93</v>
      </c>
    </row>
    <row r="3497">
      <c r="A3497" s="20">
        <v>2.0230719E7</v>
      </c>
      <c r="B3497" s="24" t="s">
        <v>322</v>
      </c>
      <c r="C3497" s="20">
        <v>5.0</v>
      </c>
      <c r="D3497" s="25" t="s">
        <v>318</v>
      </c>
      <c r="E3497" s="1" t="s">
        <v>93</v>
      </c>
    </row>
    <row r="3498">
      <c r="A3498" s="20">
        <v>2.0230719E7</v>
      </c>
      <c r="B3498" s="24" t="s">
        <v>322</v>
      </c>
      <c r="C3498" s="20">
        <v>6.0</v>
      </c>
      <c r="D3498" s="25" t="s">
        <v>318</v>
      </c>
      <c r="E3498" s="1" t="s">
        <v>93</v>
      </c>
    </row>
    <row r="3499">
      <c r="A3499" s="20">
        <v>2.0230719E7</v>
      </c>
      <c r="B3499" s="24" t="s">
        <v>322</v>
      </c>
      <c r="C3499" s="20">
        <v>7.0</v>
      </c>
      <c r="D3499" s="25" t="s">
        <v>318</v>
      </c>
      <c r="E3499" s="1" t="s">
        <v>93</v>
      </c>
    </row>
    <row r="3500">
      <c r="A3500" s="20">
        <v>2.0230719E7</v>
      </c>
      <c r="B3500" s="24" t="s">
        <v>322</v>
      </c>
      <c r="C3500" s="20">
        <v>8.0</v>
      </c>
      <c r="D3500" s="25" t="s">
        <v>318</v>
      </c>
      <c r="E3500" s="1" t="s">
        <v>93</v>
      </c>
    </row>
    <row r="3501">
      <c r="A3501" s="20">
        <v>2.0230719E7</v>
      </c>
      <c r="B3501" s="24" t="s">
        <v>322</v>
      </c>
      <c r="C3501" s="20">
        <v>9.0</v>
      </c>
      <c r="D3501" s="25" t="s">
        <v>318</v>
      </c>
      <c r="E3501" s="1" t="s">
        <v>93</v>
      </c>
    </row>
    <row r="3502">
      <c r="A3502" s="20">
        <v>2.0230719E7</v>
      </c>
      <c r="B3502" s="24" t="s">
        <v>322</v>
      </c>
      <c r="C3502" s="20">
        <v>10.0</v>
      </c>
      <c r="D3502" s="25" t="s">
        <v>318</v>
      </c>
      <c r="E3502" s="1" t="s">
        <v>93</v>
      </c>
    </row>
    <row r="3503">
      <c r="A3503" s="20">
        <v>2.0230719E7</v>
      </c>
      <c r="B3503" s="24" t="s">
        <v>322</v>
      </c>
      <c r="C3503" s="20">
        <v>11.0</v>
      </c>
      <c r="D3503" s="25" t="s">
        <v>318</v>
      </c>
      <c r="E3503" s="1" t="s">
        <v>93</v>
      </c>
    </row>
    <row r="3504">
      <c r="A3504" s="20">
        <v>2.0230719E7</v>
      </c>
      <c r="B3504" s="24" t="s">
        <v>322</v>
      </c>
      <c r="C3504" s="20">
        <v>12.0</v>
      </c>
      <c r="D3504" s="25" t="s">
        <v>318</v>
      </c>
      <c r="E3504" s="1" t="s">
        <v>93</v>
      </c>
    </row>
    <row r="3505">
      <c r="A3505" s="20"/>
      <c r="B3505" s="21"/>
      <c r="C3505" s="22"/>
      <c r="D3505" s="23"/>
    </row>
    <row r="3506">
      <c r="A3506" s="20">
        <v>2.023072E7</v>
      </c>
      <c r="B3506" s="21" t="s">
        <v>321</v>
      </c>
      <c r="C3506" s="22">
        <v>1.0</v>
      </c>
      <c r="D3506" s="23" t="s">
        <v>316</v>
      </c>
      <c r="E3506" s="1" t="s">
        <v>93</v>
      </c>
    </row>
    <row r="3507">
      <c r="A3507" s="20">
        <v>2.023072E7</v>
      </c>
      <c r="B3507" s="21" t="s">
        <v>321</v>
      </c>
      <c r="C3507" s="22">
        <v>2.0</v>
      </c>
      <c r="D3507" s="23" t="s">
        <v>316</v>
      </c>
      <c r="E3507" s="1" t="s">
        <v>93</v>
      </c>
    </row>
    <row r="3508">
      <c r="A3508" s="20">
        <v>2.023072E7</v>
      </c>
      <c r="B3508" s="21" t="s">
        <v>321</v>
      </c>
      <c r="C3508" s="22">
        <v>3.0</v>
      </c>
      <c r="D3508" s="23" t="s">
        <v>316</v>
      </c>
      <c r="E3508" s="1" t="s">
        <v>93</v>
      </c>
    </row>
    <row r="3509">
      <c r="A3509" s="20">
        <v>2.023072E7</v>
      </c>
      <c r="B3509" s="21" t="s">
        <v>321</v>
      </c>
      <c r="C3509" s="22">
        <v>4.0</v>
      </c>
      <c r="D3509" s="23" t="s">
        <v>316</v>
      </c>
      <c r="E3509" s="1" t="s">
        <v>93</v>
      </c>
    </row>
    <row r="3510">
      <c r="A3510" s="20">
        <v>2.023072E7</v>
      </c>
      <c r="B3510" s="21" t="s">
        <v>321</v>
      </c>
      <c r="C3510" s="22">
        <v>5.0</v>
      </c>
      <c r="D3510" s="23" t="s">
        <v>316</v>
      </c>
      <c r="E3510" s="1" t="s">
        <v>93</v>
      </c>
    </row>
    <row r="3511">
      <c r="A3511" s="20">
        <v>2.023072E7</v>
      </c>
      <c r="B3511" s="21" t="s">
        <v>321</v>
      </c>
      <c r="C3511" s="22">
        <v>6.0</v>
      </c>
      <c r="D3511" s="23" t="s">
        <v>316</v>
      </c>
      <c r="E3511" s="1" t="s">
        <v>93</v>
      </c>
    </row>
    <row r="3512">
      <c r="A3512" s="20">
        <v>2.023072E7</v>
      </c>
      <c r="B3512" s="21" t="s">
        <v>321</v>
      </c>
      <c r="C3512" s="22">
        <v>7.0</v>
      </c>
      <c r="D3512" s="23" t="s">
        <v>316</v>
      </c>
      <c r="E3512" s="1" t="s">
        <v>93</v>
      </c>
    </row>
    <row r="3513">
      <c r="A3513" s="20">
        <v>2.023072E7</v>
      </c>
      <c r="B3513" s="21" t="s">
        <v>321</v>
      </c>
      <c r="C3513" s="22">
        <v>8.0</v>
      </c>
      <c r="D3513" s="23" t="s">
        <v>316</v>
      </c>
      <c r="E3513" s="1" t="s">
        <v>93</v>
      </c>
    </row>
    <row r="3514">
      <c r="A3514" s="20">
        <v>2.023072E7</v>
      </c>
      <c r="B3514" s="21" t="s">
        <v>321</v>
      </c>
      <c r="C3514" s="22">
        <v>9.0</v>
      </c>
      <c r="D3514" s="23" t="s">
        <v>316</v>
      </c>
      <c r="E3514" s="1" t="s">
        <v>93</v>
      </c>
    </row>
    <row r="3515">
      <c r="A3515" s="20">
        <v>2.023072E7</v>
      </c>
      <c r="B3515" s="21" t="s">
        <v>321</v>
      </c>
      <c r="C3515" s="22">
        <v>10.0</v>
      </c>
      <c r="D3515" s="23" t="s">
        <v>316</v>
      </c>
      <c r="E3515" s="1" t="s">
        <v>93</v>
      </c>
    </row>
    <row r="3516">
      <c r="A3516" s="20">
        <v>2.023072E7</v>
      </c>
      <c r="B3516" s="21" t="s">
        <v>321</v>
      </c>
      <c r="C3516" s="22">
        <v>11.0</v>
      </c>
      <c r="D3516" s="23" t="s">
        <v>316</v>
      </c>
      <c r="E3516" s="1" t="s">
        <v>93</v>
      </c>
    </row>
    <row r="3517">
      <c r="A3517" s="20">
        <v>2.023072E7</v>
      </c>
      <c r="B3517" s="21" t="s">
        <v>321</v>
      </c>
      <c r="C3517" s="22">
        <v>12.0</v>
      </c>
      <c r="D3517" s="23" t="s">
        <v>316</v>
      </c>
      <c r="E3517" s="1" t="s">
        <v>93</v>
      </c>
    </row>
    <row r="3518">
      <c r="A3518" s="20"/>
      <c r="B3518" s="21"/>
      <c r="C3518" s="22"/>
      <c r="D3518" s="23"/>
    </row>
    <row r="3519">
      <c r="A3519" s="20">
        <v>2.023072E7</v>
      </c>
      <c r="B3519" s="24" t="s">
        <v>322</v>
      </c>
      <c r="C3519" s="20">
        <v>1.0</v>
      </c>
      <c r="D3519" s="25" t="s">
        <v>318</v>
      </c>
      <c r="E3519" s="1" t="s">
        <v>93</v>
      </c>
    </row>
    <row r="3520">
      <c r="A3520" s="20">
        <v>2.023072E7</v>
      </c>
      <c r="B3520" s="24" t="s">
        <v>322</v>
      </c>
      <c r="C3520" s="20">
        <v>2.0</v>
      </c>
      <c r="D3520" s="25" t="s">
        <v>318</v>
      </c>
      <c r="E3520" s="1" t="s">
        <v>93</v>
      </c>
    </row>
    <row r="3521">
      <c r="A3521" s="20">
        <v>2.023072E7</v>
      </c>
      <c r="B3521" s="24" t="s">
        <v>322</v>
      </c>
      <c r="C3521" s="20">
        <v>3.0</v>
      </c>
      <c r="D3521" s="25" t="s">
        <v>318</v>
      </c>
      <c r="E3521" s="1" t="s">
        <v>93</v>
      </c>
    </row>
    <row r="3522">
      <c r="A3522" s="20">
        <v>2.023072E7</v>
      </c>
      <c r="B3522" s="24" t="s">
        <v>322</v>
      </c>
      <c r="C3522" s="20">
        <v>4.0</v>
      </c>
      <c r="D3522" s="25" t="s">
        <v>318</v>
      </c>
      <c r="E3522" s="1" t="s">
        <v>93</v>
      </c>
    </row>
    <row r="3523">
      <c r="A3523" s="20">
        <v>2.023072E7</v>
      </c>
      <c r="B3523" s="24" t="s">
        <v>322</v>
      </c>
      <c r="C3523" s="20">
        <v>5.0</v>
      </c>
      <c r="D3523" s="25" t="s">
        <v>318</v>
      </c>
      <c r="E3523" s="1" t="s">
        <v>93</v>
      </c>
    </row>
    <row r="3524">
      <c r="A3524" s="20">
        <v>2.023072E7</v>
      </c>
      <c r="B3524" s="24" t="s">
        <v>322</v>
      </c>
      <c r="C3524" s="20">
        <v>6.0</v>
      </c>
      <c r="D3524" s="25" t="s">
        <v>318</v>
      </c>
      <c r="E3524" s="1" t="s">
        <v>93</v>
      </c>
    </row>
    <row r="3525">
      <c r="A3525" s="20">
        <v>2.023072E7</v>
      </c>
      <c r="B3525" s="24" t="s">
        <v>322</v>
      </c>
      <c r="C3525" s="20">
        <v>7.0</v>
      </c>
      <c r="D3525" s="25" t="s">
        <v>318</v>
      </c>
      <c r="E3525" s="1" t="s">
        <v>93</v>
      </c>
    </row>
    <row r="3526">
      <c r="A3526" s="20">
        <v>2.023072E7</v>
      </c>
      <c r="B3526" s="24" t="s">
        <v>322</v>
      </c>
      <c r="C3526" s="20">
        <v>8.0</v>
      </c>
      <c r="D3526" s="25" t="s">
        <v>318</v>
      </c>
      <c r="E3526" s="1" t="s">
        <v>93</v>
      </c>
    </row>
    <row r="3527">
      <c r="A3527" s="20">
        <v>2.023072E7</v>
      </c>
      <c r="B3527" s="24" t="s">
        <v>322</v>
      </c>
      <c r="C3527" s="20">
        <v>9.0</v>
      </c>
      <c r="D3527" s="25" t="s">
        <v>318</v>
      </c>
      <c r="E3527" s="1" t="s">
        <v>93</v>
      </c>
    </row>
    <row r="3528">
      <c r="A3528" s="20">
        <v>2.023072E7</v>
      </c>
      <c r="B3528" s="24" t="s">
        <v>322</v>
      </c>
      <c r="C3528" s="20">
        <v>10.0</v>
      </c>
      <c r="D3528" s="25" t="s">
        <v>318</v>
      </c>
      <c r="E3528" s="1" t="s">
        <v>93</v>
      </c>
    </row>
    <row r="3529">
      <c r="A3529" s="20">
        <v>2.023072E7</v>
      </c>
      <c r="B3529" s="24" t="s">
        <v>322</v>
      </c>
      <c r="C3529" s="20">
        <v>11.0</v>
      </c>
      <c r="D3529" s="25" t="s">
        <v>318</v>
      </c>
      <c r="E3529" s="1" t="s">
        <v>93</v>
      </c>
    </row>
    <row r="3530">
      <c r="A3530" s="20">
        <v>2.023072E7</v>
      </c>
      <c r="B3530" s="24" t="s">
        <v>322</v>
      </c>
      <c r="C3530" s="20">
        <v>12.0</v>
      </c>
      <c r="D3530" s="25" t="s">
        <v>318</v>
      </c>
      <c r="E3530" s="1" t="s">
        <v>93</v>
      </c>
    </row>
    <row r="3531">
      <c r="A3531" s="20"/>
      <c r="B3531" s="21"/>
      <c r="C3531" s="22"/>
      <c r="D3531" s="23"/>
    </row>
    <row r="3532">
      <c r="A3532" s="20">
        <v>2.0230721E7</v>
      </c>
      <c r="B3532" s="21" t="s">
        <v>321</v>
      </c>
      <c r="C3532" s="22">
        <v>1.0</v>
      </c>
      <c r="D3532" s="23" t="s">
        <v>316</v>
      </c>
      <c r="E3532" s="1" t="s">
        <v>93</v>
      </c>
    </row>
    <row r="3533">
      <c r="A3533" s="20">
        <v>2.0230721E7</v>
      </c>
      <c r="B3533" s="21" t="s">
        <v>321</v>
      </c>
      <c r="C3533" s="22">
        <v>2.0</v>
      </c>
      <c r="D3533" s="23" t="s">
        <v>316</v>
      </c>
      <c r="E3533" s="1" t="s">
        <v>93</v>
      </c>
    </row>
    <row r="3534">
      <c r="A3534" s="20">
        <v>2.0230721E7</v>
      </c>
      <c r="B3534" s="21" t="s">
        <v>321</v>
      </c>
      <c r="C3534" s="22">
        <v>3.0</v>
      </c>
      <c r="D3534" s="23" t="s">
        <v>316</v>
      </c>
      <c r="E3534" s="1" t="s">
        <v>93</v>
      </c>
    </row>
    <row r="3535">
      <c r="A3535" s="20">
        <v>2.0230721E7</v>
      </c>
      <c r="B3535" s="21" t="s">
        <v>321</v>
      </c>
      <c r="C3535" s="22">
        <v>4.0</v>
      </c>
      <c r="D3535" s="23" t="s">
        <v>316</v>
      </c>
      <c r="E3535" s="1" t="s">
        <v>93</v>
      </c>
    </row>
    <row r="3536">
      <c r="A3536" s="20">
        <v>2.0230721E7</v>
      </c>
      <c r="B3536" s="21" t="s">
        <v>321</v>
      </c>
      <c r="C3536" s="22">
        <v>5.0</v>
      </c>
      <c r="D3536" s="23" t="s">
        <v>316</v>
      </c>
      <c r="E3536" s="1" t="s">
        <v>93</v>
      </c>
    </row>
    <row r="3537">
      <c r="A3537" s="20">
        <v>2.0230721E7</v>
      </c>
      <c r="B3537" s="21" t="s">
        <v>321</v>
      </c>
      <c r="C3537" s="22">
        <v>6.0</v>
      </c>
      <c r="D3537" s="23" t="s">
        <v>316</v>
      </c>
      <c r="E3537" s="1" t="s">
        <v>93</v>
      </c>
    </row>
    <row r="3538">
      <c r="A3538" s="20">
        <v>2.0230721E7</v>
      </c>
      <c r="B3538" s="21" t="s">
        <v>321</v>
      </c>
      <c r="C3538" s="22">
        <v>7.0</v>
      </c>
      <c r="D3538" s="23" t="s">
        <v>316</v>
      </c>
      <c r="E3538" s="1" t="s">
        <v>93</v>
      </c>
    </row>
    <row r="3539">
      <c r="A3539" s="20">
        <v>2.0230721E7</v>
      </c>
      <c r="B3539" s="21" t="s">
        <v>321</v>
      </c>
      <c r="C3539" s="22">
        <v>8.0</v>
      </c>
      <c r="D3539" s="23" t="s">
        <v>316</v>
      </c>
      <c r="E3539" s="1" t="s">
        <v>93</v>
      </c>
    </row>
    <row r="3540">
      <c r="A3540" s="20">
        <v>2.0230721E7</v>
      </c>
      <c r="B3540" s="21" t="s">
        <v>321</v>
      </c>
      <c r="C3540" s="22">
        <v>9.0</v>
      </c>
      <c r="D3540" s="23" t="s">
        <v>316</v>
      </c>
      <c r="E3540" s="1" t="s">
        <v>93</v>
      </c>
    </row>
    <row r="3541">
      <c r="A3541" s="20">
        <v>2.0230721E7</v>
      </c>
      <c r="B3541" s="21" t="s">
        <v>321</v>
      </c>
      <c r="C3541" s="22">
        <v>10.0</v>
      </c>
      <c r="D3541" s="23" t="s">
        <v>316</v>
      </c>
      <c r="E3541" s="1" t="s">
        <v>93</v>
      </c>
    </row>
    <row r="3542">
      <c r="A3542" s="20">
        <v>2.0230721E7</v>
      </c>
      <c r="B3542" s="21" t="s">
        <v>321</v>
      </c>
      <c r="C3542" s="22">
        <v>11.0</v>
      </c>
      <c r="D3542" s="23" t="s">
        <v>316</v>
      </c>
      <c r="E3542" s="1" t="s">
        <v>93</v>
      </c>
    </row>
    <row r="3543">
      <c r="A3543" s="20">
        <v>2.0230721E7</v>
      </c>
      <c r="B3543" s="21" t="s">
        <v>321</v>
      </c>
      <c r="C3543" s="22">
        <v>12.0</v>
      </c>
      <c r="D3543" s="23" t="s">
        <v>316</v>
      </c>
      <c r="E3543" s="1" t="s">
        <v>93</v>
      </c>
    </row>
    <row r="3544">
      <c r="A3544" s="20"/>
      <c r="B3544" s="21"/>
      <c r="C3544" s="22"/>
      <c r="D3544" s="23"/>
    </row>
    <row r="3545">
      <c r="A3545" s="20">
        <v>2.0230721E7</v>
      </c>
      <c r="B3545" s="24" t="s">
        <v>322</v>
      </c>
      <c r="C3545" s="20">
        <v>1.0</v>
      </c>
      <c r="D3545" s="25" t="s">
        <v>318</v>
      </c>
      <c r="E3545" s="1" t="s">
        <v>93</v>
      </c>
    </row>
    <row r="3546">
      <c r="A3546" s="20">
        <v>2.0230721E7</v>
      </c>
      <c r="B3546" s="24" t="s">
        <v>322</v>
      </c>
      <c r="C3546" s="20">
        <v>2.0</v>
      </c>
      <c r="D3546" s="25" t="s">
        <v>318</v>
      </c>
      <c r="E3546" s="1" t="s">
        <v>93</v>
      </c>
    </row>
    <row r="3547">
      <c r="A3547" s="20">
        <v>2.0230721E7</v>
      </c>
      <c r="B3547" s="24" t="s">
        <v>322</v>
      </c>
      <c r="C3547" s="20">
        <v>3.0</v>
      </c>
      <c r="D3547" s="25" t="s">
        <v>318</v>
      </c>
      <c r="E3547" s="1" t="s">
        <v>93</v>
      </c>
    </row>
    <row r="3548">
      <c r="A3548" s="20">
        <v>2.0230721E7</v>
      </c>
      <c r="B3548" s="24" t="s">
        <v>322</v>
      </c>
      <c r="C3548" s="20">
        <v>4.0</v>
      </c>
      <c r="D3548" s="25" t="s">
        <v>318</v>
      </c>
      <c r="E3548" s="1" t="s">
        <v>93</v>
      </c>
    </row>
    <row r="3549">
      <c r="A3549" s="20">
        <v>2.0230721E7</v>
      </c>
      <c r="B3549" s="24" t="s">
        <v>322</v>
      </c>
      <c r="C3549" s="20">
        <v>5.0</v>
      </c>
      <c r="D3549" s="25" t="s">
        <v>318</v>
      </c>
      <c r="E3549" s="1" t="s">
        <v>93</v>
      </c>
    </row>
    <row r="3550">
      <c r="A3550" s="20">
        <v>2.0230721E7</v>
      </c>
      <c r="B3550" s="24" t="s">
        <v>322</v>
      </c>
      <c r="C3550" s="20">
        <v>6.0</v>
      </c>
      <c r="D3550" s="25" t="s">
        <v>318</v>
      </c>
      <c r="E3550" s="1" t="s">
        <v>93</v>
      </c>
    </row>
    <row r="3551">
      <c r="A3551" s="20">
        <v>2.0230721E7</v>
      </c>
      <c r="B3551" s="24" t="s">
        <v>322</v>
      </c>
      <c r="C3551" s="20">
        <v>7.0</v>
      </c>
      <c r="D3551" s="25" t="s">
        <v>318</v>
      </c>
      <c r="E3551" s="1" t="s">
        <v>93</v>
      </c>
    </row>
    <row r="3552">
      <c r="A3552" s="20">
        <v>2.0230721E7</v>
      </c>
      <c r="B3552" s="24" t="s">
        <v>322</v>
      </c>
      <c r="C3552" s="20">
        <v>8.0</v>
      </c>
      <c r="D3552" s="25" t="s">
        <v>318</v>
      </c>
      <c r="E3552" s="1" t="s">
        <v>93</v>
      </c>
    </row>
    <row r="3553">
      <c r="A3553" s="20">
        <v>2.0230721E7</v>
      </c>
      <c r="B3553" s="24" t="s">
        <v>322</v>
      </c>
      <c r="C3553" s="20">
        <v>9.0</v>
      </c>
      <c r="D3553" s="25" t="s">
        <v>318</v>
      </c>
      <c r="E3553" s="1" t="s">
        <v>93</v>
      </c>
    </row>
    <row r="3554">
      <c r="A3554" s="20">
        <v>2.0230721E7</v>
      </c>
      <c r="B3554" s="24" t="s">
        <v>322</v>
      </c>
      <c r="C3554" s="20">
        <v>10.0</v>
      </c>
      <c r="D3554" s="25" t="s">
        <v>318</v>
      </c>
      <c r="E3554" s="1" t="s">
        <v>93</v>
      </c>
    </row>
    <row r="3555">
      <c r="A3555" s="20">
        <v>2.0230721E7</v>
      </c>
      <c r="B3555" s="24" t="s">
        <v>322</v>
      </c>
      <c r="C3555" s="20">
        <v>11.0</v>
      </c>
      <c r="D3555" s="25" t="s">
        <v>318</v>
      </c>
      <c r="E3555" s="1" t="s">
        <v>93</v>
      </c>
    </row>
    <row r="3556">
      <c r="A3556" s="20">
        <v>2.0230721E7</v>
      </c>
      <c r="B3556" s="24" t="s">
        <v>322</v>
      </c>
      <c r="C3556" s="20">
        <v>12.0</v>
      </c>
      <c r="D3556" s="25" t="s">
        <v>318</v>
      </c>
      <c r="E3556" s="1" t="s">
        <v>93</v>
      </c>
    </row>
    <row r="3557">
      <c r="A3557" s="20"/>
      <c r="B3557" s="21"/>
      <c r="C3557" s="22"/>
      <c r="D3557" s="23"/>
    </row>
    <row r="3558">
      <c r="A3558" s="20">
        <v>2.0230722E7</v>
      </c>
      <c r="B3558" s="21" t="s">
        <v>321</v>
      </c>
      <c r="C3558" s="22">
        <v>1.0</v>
      </c>
      <c r="D3558" s="23" t="s">
        <v>316</v>
      </c>
    </row>
    <row r="3559">
      <c r="A3559" s="20">
        <v>2.0230722E7</v>
      </c>
      <c r="B3559" s="21" t="s">
        <v>321</v>
      </c>
      <c r="C3559" s="22">
        <v>2.0</v>
      </c>
      <c r="D3559" s="23" t="s">
        <v>316</v>
      </c>
    </row>
    <row r="3560">
      <c r="A3560" s="20">
        <v>2.0230722E7</v>
      </c>
      <c r="B3560" s="21" t="s">
        <v>321</v>
      </c>
      <c r="C3560" s="22">
        <v>3.0</v>
      </c>
      <c r="D3560" s="23" t="s">
        <v>316</v>
      </c>
    </row>
    <row r="3561">
      <c r="A3561" s="20">
        <v>2.0230722E7</v>
      </c>
      <c r="B3561" s="21" t="s">
        <v>321</v>
      </c>
      <c r="C3561" s="22">
        <v>4.0</v>
      </c>
      <c r="D3561" s="23" t="s">
        <v>316</v>
      </c>
    </row>
    <row r="3562">
      <c r="A3562" s="20">
        <v>2.0230722E7</v>
      </c>
      <c r="B3562" s="21" t="s">
        <v>321</v>
      </c>
      <c r="C3562" s="22">
        <v>5.0</v>
      </c>
      <c r="D3562" s="23" t="s">
        <v>316</v>
      </c>
    </row>
    <row r="3563">
      <c r="A3563" s="20">
        <v>2.0230722E7</v>
      </c>
      <c r="B3563" s="21" t="s">
        <v>321</v>
      </c>
      <c r="C3563" s="22">
        <v>6.0</v>
      </c>
      <c r="D3563" s="23" t="s">
        <v>316</v>
      </c>
    </row>
    <row r="3564">
      <c r="A3564" s="20">
        <v>2.0230722E7</v>
      </c>
      <c r="B3564" s="21" t="s">
        <v>321</v>
      </c>
      <c r="C3564" s="22">
        <v>7.0</v>
      </c>
      <c r="D3564" s="23" t="s">
        <v>316</v>
      </c>
    </row>
    <row r="3565">
      <c r="A3565" s="20">
        <v>2.0230722E7</v>
      </c>
      <c r="B3565" s="21" t="s">
        <v>321</v>
      </c>
      <c r="C3565" s="22">
        <v>8.0</v>
      </c>
      <c r="D3565" s="23" t="s">
        <v>316</v>
      </c>
    </row>
    <row r="3566">
      <c r="A3566" s="20">
        <v>2.0230722E7</v>
      </c>
      <c r="B3566" s="21" t="s">
        <v>321</v>
      </c>
      <c r="C3566" s="22">
        <v>9.0</v>
      </c>
      <c r="D3566" s="23" t="s">
        <v>316</v>
      </c>
    </row>
    <row r="3567">
      <c r="A3567" s="20">
        <v>2.0230722E7</v>
      </c>
      <c r="B3567" s="21" t="s">
        <v>321</v>
      </c>
      <c r="C3567" s="22">
        <v>10.0</v>
      </c>
      <c r="D3567" s="23" t="s">
        <v>316</v>
      </c>
    </row>
    <row r="3568">
      <c r="A3568" s="20">
        <v>2.0230722E7</v>
      </c>
      <c r="B3568" s="21" t="s">
        <v>321</v>
      </c>
      <c r="C3568" s="22">
        <v>11.0</v>
      </c>
      <c r="D3568" s="23" t="s">
        <v>316</v>
      </c>
    </row>
    <row r="3569">
      <c r="A3569" s="20">
        <v>2.0230722E7</v>
      </c>
      <c r="B3569" s="21" t="s">
        <v>321</v>
      </c>
      <c r="C3569" s="22">
        <v>12.0</v>
      </c>
      <c r="D3569" s="23" t="s">
        <v>316</v>
      </c>
    </row>
    <row r="3570">
      <c r="A3570" s="20"/>
      <c r="B3570" s="21"/>
      <c r="C3570" s="22"/>
      <c r="D3570" s="23"/>
    </row>
    <row r="3571">
      <c r="A3571" s="20">
        <v>2.0230722E7</v>
      </c>
      <c r="B3571" s="24" t="s">
        <v>322</v>
      </c>
      <c r="C3571" s="20">
        <v>1.0</v>
      </c>
      <c r="D3571" s="25" t="s">
        <v>318</v>
      </c>
      <c r="E3571" s="1" t="s">
        <v>93</v>
      </c>
    </row>
    <row r="3572">
      <c r="A3572" s="20">
        <v>2.0230722E7</v>
      </c>
      <c r="B3572" s="24" t="s">
        <v>322</v>
      </c>
      <c r="C3572" s="20">
        <v>2.0</v>
      </c>
      <c r="D3572" s="25" t="s">
        <v>318</v>
      </c>
      <c r="E3572" s="1" t="s">
        <v>93</v>
      </c>
    </row>
    <row r="3573">
      <c r="A3573" s="20">
        <v>2.0230722E7</v>
      </c>
      <c r="B3573" s="24" t="s">
        <v>322</v>
      </c>
      <c r="C3573" s="20">
        <v>3.0</v>
      </c>
      <c r="D3573" s="25" t="s">
        <v>318</v>
      </c>
      <c r="E3573" s="1" t="s">
        <v>93</v>
      </c>
    </row>
    <row r="3574">
      <c r="A3574" s="20">
        <v>2.0230722E7</v>
      </c>
      <c r="B3574" s="24" t="s">
        <v>322</v>
      </c>
      <c r="C3574" s="20">
        <v>4.0</v>
      </c>
      <c r="D3574" s="25" t="s">
        <v>318</v>
      </c>
      <c r="E3574" s="1" t="s">
        <v>93</v>
      </c>
    </row>
    <row r="3575">
      <c r="A3575" s="20">
        <v>2.0230722E7</v>
      </c>
      <c r="B3575" s="24" t="s">
        <v>322</v>
      </c>
      <c r="C3575" s="20">
        <v>5.0</v>
      </c>
      <c r="D3575" s="25" t="s">
        <v>318</v>
      </c>
      <c r="E3575" s="1" t="s">
        <v>93</v>
      </c>
    </row>
    <row r="3576">
      <c r="A3576" s="20">
        <v>2.0230722E7</v>
      </c>
      <c r="B3576" s="24" t="s">
        <v>322</v>
      </c>
      <c r="C3576" s="20">
        <v>6.0</v>
      </c>
      <c r="D3576" s="25" t="s">
        <v>318</v>
      </c>
      <c r="E3576" s="1" t="s">
        <v>93</v>
      </c>
    </row>
    <row r="3577">
      <c r="A3577" s="20">
        <v>2.0230722E7</v>
      </c>
      <c r="B3577" s="24" t="s">
        <v>322</v>
      </c>
      <c r="C3577" s="20">
        <v>7.0</v>
      </c>
      <c r="D3577" s="25" t="s">
        <v>318</v>
      </c>
      <c r="E3577" s="1" t="s">
        <v>93</v>
      </c>
    </row>
    <row r="3578">
      <c r="A3578" s="20">
        <v>2.0230722E7</v>
      </c>
      <c r="B3578" s="24" t="s">
        <v>322</v>
      </c>
      <c r="C3578" s="20">
        <v>8.0</v>
      </c>
      <c r="D3578" s="25" t="s">
        <v>318</v>
      </c>
      <c r="E3578" s="1" t="s">
        <v>93</v>
      </c>
    </row>
    <row r="3579">
      <c r="A3579" s="20">
        <v>2.0230722E7</v>
      </c>
      <c r="B3579" s="24" t="s">
        <v>322</v>
      </c>
      <c r="C3579" s="20">
        <v>9.0</v>
      </c>
      <c r="D3579" s="25" t="s">
        <v>318</v>
      </c>
      <c r="E3579" s="1" t="s">
        <v>93</v>
      </c>
    </row>
    <row r="3580">
      <c r="A3580" s="20">
        <v>2.0230722E7</v>
      </c>
      <c r="B3580" s="24" t="s">
        <v>322</v>
      </c>
      <c r="C3580" s="20">
        <v>10.0</v>
      </c>
      <c r="D3580" s="25" t="s">
        <v>318</v>
      </c>
      <c r="E3580" s="1" t="s">
        <v>93</v>
      </c>
    </row>
    <row r="3581">
      <c r="A3581" s="20">
        <v>2.0230722E7</v>
      </c>
      <c r="B3581" s="24" t="s">
        <v>322</v>
      </c>
      <c r="C3581" s="20">
        <v>11.0</v>
      </c>
      <c r="D3581" s="25" t="s">
        <v>318</v>
      </c>
      <c r="E3581" s="1" t="s">
        <v>93</v>
      </c>
    </row>
    <row r="3582">
      <c r="A3582" s="20">
        <v>2.0230722E7</v>
      </c>
      <c r="B3582" s="24" t="s">
        <v>322</v>
      </c>
      <c r="C3582" s="20">
        <v>12.0</v>
      </c>
      <c r="D3582" s="25" t="s">
        <v>318</v>
      </c>
      <c r="E3582" s="1" t="s">
        <v>93</v>
      </c>
    </row>
    <row r="3583">
      <c r="A3583" s="20"/>
      <c r="B3583" s="24"/>
      <c r="C3583" s="20"/>
      <c r="D3583" s="23"/>
    </row>
    <row r="3584">
      <c r="A3584" s="20">
        <v>2.0230723E7</v>
      </c>
      <c r="B3584" s="24" t="s">
        <v>321</v>
      </c>
      <c r="C3584" s="22">
        <v>1.0</v>
      </c>
      <c r="D3584" s="23" t="s">
        <v>316</v>
      </c>
    </row>
    <row r="3585">
      <c r="A3585" s="20">
        <v>2.0230723E7</v>
      </c>
      <c r="B3585" s="21" t="s">
        <v>321</v>
      </c>
      <c r="C3585" s="22">
        <v>2.0</v>
      </c>
      <c r="D3585" s="23" t="s">
        <v>316</v>
      </c>
    </row>
    <row r="3586">
      <c r="A3586" s="20">
        <v>2.0230723E7</v>
      </c>
      <c r="B3586" s="21" t="s">
        <v>321</v>
      </c>
      <c r="C3586" s="22">
        <v>3.0</v>
      </c>
      <c r="D3586" s="23" t="s">
        <v>316</v>
      </c>
    </row>
    <row r="3587">
      <c r="A3587" s="20">
        <v>2.0230723E7</v>
      </c>
      <c r="B3587" s="21" t="s">
        <v>321</v>
      </c>
      <c r="C3587" s="22">
        <v>4.0</v>
      </c>
      <c r="D3587" s="23" t="s">
        <v>316</v>
      </c>
    </row>
    <row r="3588">
      <c r="A3588" s="20">
        <v>2.0230723E7</v>
      </c>
      <c r="B3588" s="21" t="s">
        <v>321</v>
      </c>
      <c r="C3588" s="22">
        <v>5.0</v>
      </c>
      <c r="D3588" s="23" t="s">
        <v>316</v>
      </c>
    </row>
    <row r="3589">
      <c r="A3589" s="20">
        <v>2.0230723E7</v>
      </c>
      <c r="B3589" s="21" t="s">
        <v>321</v>
      </c>
      <c r="C3589" s="22">
        <v>6.0</v>
      </c>
      <c r="D3589" s="23" t="s">
        <v>316</v>
      </c>
    </row>
    <row r="3590">
      <c r="A3590" s="20">
        <v>2.0230723E7</v>
      </c>
      <c r="B3590" s="21" t="s">
        <v>321</v>
      </c>
      <c r="C3590" s="22">
        <v>7.0</v>
      </c>
      <c r="D3590" s="23" t="s">
        <v>316</v>
      </c>
    </row>
    <row r="3591">
      <c r="A3591" s="20">
        <v>2.0230723E7</v>
      </c>
      <c r="B3591" s="21" t="s">
        <v>321</v>
      </c>
      <c r="C3591" s="22">
        <v>8.0</v>
      </c>
      <c r="D3591" s="23" t="s">
        <v>316</v>
      </c>
    </row>
    <row r="3592">
      <c r="A3592" s="20">
        <v>2.0230723E7</v>
      </c>
      <c r="B3592" s="21" t="s">
        <v>321</v>
      </c>
      <c r="C3592" s="22">
        <v>9.0</v>
      </c>
      <c r="D3592" s="23" t="s">
        <v>316</v>
      </c>
    </row>
    <row r="3593">
      <c r="A3593" s="20">
        <v>2.0230723E7</v>
      </c>
      <c r="B3593" s="21" t="s">
        <v>321</v>
      </c>
      <c r="C3593" s="22">
        <v>10.0</v>
      </c>
      <c r="D3593" s="23" t="s">
        <v>316</v>
      </c>
    </row>
    <row r="3594">
      <c r="A3594" s="20">
        <v>2.0230723E7</v>
      </c>
      <c r="B3594" s="21" t="s">
        <v>321</v>
      </c>
      <c r="C3594" s="22">
        <v>11.0</v>
      </c>
      <c r="D3594" s="23" t="s">
        <v>316</v>
      </c>
    </row>
    <row r="3595">
      <c r="A3595" s="20">
        <v>2.0230723E7</v>
      </c>
      <c r="B3595" s="21" t="s">
        <v>321</v>
      </c>
      <c r="C3595" s="22">
        <v>12.0</v>
      </c>
      <c r="D3595" s="23" t="s">
        <v>316</v>
      </c>
    </row>
    <row r="3596">
      <c r="A3596" s="20"/>
      <c r="B3596" s="21"/>
      <c r="C3596" s="22"/>
      <c r="D3596" s="23"/>
    </row>
    <row r="3597">
      <c r="A3597" s="20">
        <v>2.0230723E7</v>
      </c>
      <c r="B3597" s="24" t="s">
        <v>322</v>
      </c>
      <c r="C3597" s="20">
        <v>1.0</v>
      </c>
      <c r="D3597" s="25" t="s">
        <v>318</v>
      </c>
      <c r="E3597" s="1" t="s">
        <v>93</v>
      </c>
    </row>
    <row r="3598">
      <c r="A3598" s="20">
        <v>2.0230723E7</v>
      </c>
      <c r="B3598" s="24" t="s">
        <v>322</v>
      </c>
      <c r="C3598" s="20">
        <v>2.0</v>
      </c>
      <c r="D3598" s="25" t="s">
        <v>318</v>
      </c>
      <c r="E3598" s="1" t="s">
        <v>93</v>
      </c>
    </row>
    <row r="3599">
      <c r="A3599" s="20">
        <v>2.0230723E7</v>
      </c>
      <c r="B3599" s="24" t="s">
        <v>322</v>
      </c>
      <c r="C3599" s="20">
        <v>3.0</v>
      </c>
      <c r="D3599" s="25" t="s">
        <v>318</v>
      </c>
      <c r="E3599" s="1" t="s">
        <v>93</v>
      </c>
    </row>
    <row r="3600">
      <c r="A3600" s="20">
        <v>2.0230723E7</v>
      </c>
      <c r="B3600" s="24" t="s">
        <v>322</v>
      </c>
      <c r="C3600" s="20">
        <v>4.0</v>
      </c>
      <c r="D3600" s="25" t="s">
        <v>318</v>
      </c>
      <c r="E3600" s="1" t="s">
        <v>93</v>
      </c>
    </row>
    <row r="3601">
      <c r="A3601" s="20">
        <v>2.0230723E7</v>
      </c>
      <c r="B3601" s="24" t="s">
        <v>322</v>
      </c>
      <c r="C3601" s="20">
        <v>5.0</v>
      </c>
      <c r="D3601" s="25" t="s">
        <v>318</v>
      </c>
      <c r="E3601" s="1" t="s">
        <v>93</v>
      </c>
    </row>
    <row r="3602">
      <c r="A3602" s="20">
        <v>2.0230723E7</v>
      </c>
      <c r="B3602" s="24" t="s">
        <v>322</v>
      </c>
      <c r="C3602" s="20">
        <v>6.0</v>
      </c>
      <c r="D3602" s="25" t="s">
        <v>318</v>
      </c>
      <c r="E3602" s="1" t="s">
        <v>93</v>
      </c>
    </row>
    <row r="3603">
      <c r="A3603" s="20">
        <v>2.0230723E7</v>
      </c>
      <c r="B3603" s="24" t="s">
        <v>322</v>
      </c>
      <c r="C3603" s="20">
        <v>7.0</v>
      </c>
      <c r="D3603" s="25" t="s">
        <v>318</v>
      </c>
      <c r="E3603" s="1" t="s">
        <v>93</v>
      </c>
    </row>
    <row r="3604">
      <c r="A3604" s="20">
        <v>2.0230723E7</v>
      </c>
      <c r="B3604" s="24" t="s">
        <v>322</v>
      </c>
      <c r="C3604" s="20">
        <v>8.0</v>
      </c>
      <c r="D3604" s="25" t="s">
        <v>318</v>
      </c>
      <c r="E3604" s="1" t="s">
        <v>93</v>
      </c>
    </row>
    <row r="3605">
      <c r="A3605" s="20">
        <v>2.0230723E7</v>
      </c>
      <c r="B3605" s="24" t="s">
        <v>322</v>
      </c>
      <c r="C3605" s="20">
        <v>9.0</v>
      </c>
      <c r="D3605" s="25" t="s">
        <v>318</v>
      </c>
      <c r="E3605" s="1" t="s">
        <v>93</v>
      </c>
    </row>
    <row r="3606">
      <c r="A3606" s="20">
        <v>2.0230723E7</v>
      </c>
      <c r="B3606" s="24" t="s">
        <v>322</v>
      </c>
      <c r="C3606" s="20">
        <v>10.0</v>
      </c>
      <c r="D3606" s="25" t="s">
        <v>318</v>
      </c>
      <c r="E3606" s="1" t="s">
        <v>93</v>
      </c>
    </row>
    <row r="3607">
      <c r="A3607" s="20">
        <v>2.0230723E7</v>
      </c>
      <c r="B3607" s="24" t="s">
        <v>322</v>
      </c>
      <c r="C3607" s="20">
        <v>11.0</v>
      </c>
      <c r="D3607" s="25" t="s">
        <v>318</v>
      </c>
      <c r="E3607" s="1" t="s">
        <v>93</v>
      </c>
    </row>
    <row r="3608">
      <c r="A3608" s="20">
        <v>2.0230723E7</v>
      </c>
      <c r="B3608" s="24" t="s">
        <v>322</v>
      </c>
      <c r="C3608" s="20">
        <v>12.0</v>
      </c>
      <c r="D3608" s="25" t="s">
        <v>318</v>
      </c>
      <c r="E3608" s="1" t="s">
        <v>93</v>
      </c>
    </row>
    <row r="3609">
      <c r="A3609" s="20"/>
      <c r="B3609" s="21"/>
      <c r="C3609" s="22"/>
      <c r="D3609" s="23"/>
    </row>
    <row r="3610">
      <c r="A3610" s="20">
        <v>2.0230724E7</v>
      </c>
      <c r="B3610" s="21" t="s">
        <v>321</v>
      </c>
      <c r="C3610" s="22">
        <v>1.0</v>
      </c>
      <c r="D3610" s="23" t="s">
        <v>316</v>
      </c>
      <c r="E3610" s="1" t="s">
        <v>93</v>
      </c>
    </row>
    <row r="3611">
      <c r="A3611" s="20">
        <v>2.0230724E7</v>
      </c>
      <c r="B3611" s="21" t="s">
        <v>321</v>
      </c>
      <c r="C3611" s="22">
        <v>2.0</v>
      </c>
      <c r="D3611" s="23" t="s">
        <v>316</v>
      </c>
      <c r="E3611" s="1" t="s">
        <v>93</v>
      </c>
    </row>
    <row r="3612">
      <c r="A3612" s="20">
        <v>2.0230724E7</v>
      </c>
      <c r="B3612" s="21" t="s">
        <v>321</v>
      </c>
      <c r="C3612" s="22">
        <v>3.0</v>
      </c>
      <c r="D3612" s="23" t="s">
        <v>316</v>
      </c>
      <c r="E3612" s="1" t="s">
        <v>93</v>
      </c>
    </row>
    <row r="3613">
      <c r="A3613" s="20">
        <v>2.0230724E7</v>
      </c>
      <c r="B3613" s="21" t="s">
        <v>321</v>
      </c>
      <c r="C3613" s="22">
        <v>4.0</v>
      </c>
      <c r="D3613" s="23" t="s">
        <v>316</v>
      </c>
      <c r="E3613" s="1" t="s">
        <v>93</v>
      </c>
    </row>
    <row r="3614">
      <c r="A3614" s="20">
        <v>2.0230724E7</v>
      </c>
      <c r="B3614" s="21" t="s">
        <v>321</v>
      </c>
      <c r="C3614" s="22">
        <v>5.0</v>
      </c>
      <c r="D3614" s="23" t="s">
        <v>316</v>
      </c>
      <c r="E3614" s="1" t="s">
        <v>93</v>
      </c>
    </row>
    <row r="3615">
      <c r="A3615" s="20">
        <v>2.0230724E7</v>
      </c>
      <c r="B3615" s="21" t="s">
        <v>321</v>
      </c>
      <c r="C3615" s="22">
        <v>6.0</v>
      </c>
      <c r="D3615" s="23" t="s">
        <v>316</v>
      </c>
      <c r="E3615" s="1" t="s">
        <v>93</v>
      </c>
    </row>
    <row r="3616">
      <c r="A3616" s="20">
        <v>2.0230724E7</v>
      </c>
      <c r="B3616" s="21" t="s">
        <v>321</v>
      </c>
      <c r="C3616" s="22">
        <v>7.0</v>
      </c>
      <c r="D3616" s="23" t="s">
        <v>316</v>
      </c>
      <c r="E3616" s="1" t="s">
        <v>93</v>
      </c>
    </row>
    <row r="3617">
      <c r="A3617" s="20">
        <v>2.0230724E7</v>
      </c>
      <c r="B3617" s="21" t="s">
        <v>321</v>
      </c>
      <c r="C3617" s="22">
        <v>8.0</v>
      </c>
      <c r="D3617" s="23" t="s">
        <v>316</v>
      </c>
      <c r="E3617" s="1" t="s">
        <v>93</v>
      </c>
    </row>
    <row r="3618">
      <c r="A3618" s="20">
        <v>2.0230724E7</v>
      </c>
      <c r="B3618" s="21" t="s">
        <v>321</v>
      </c>
      <c r="C3618" s="22">
        <v>9.0</v>
      </c>
      <c r="D3618" s="23" t="s">
        <v>316</v>
      </c>
      <c r="E3618" s="1" t="s">
        <v>93</v>
      </c>
    </row>
    <row r="3619">
      <c r="A3619" s="20">
        <v>2.0230724E7</v>
      </c>
      <c r="B3619" s="21" t="s">
        <v>321</v>
      </c>
      <c r="C3619" s="22">
        <v>10.0</v>
      </c>
      <c r="D3619" s="23" t="s">
        <v>316</v>
      </c>
      <c r="E3619" s="1" t="s">
        <v>93</v>
      </c>
    </row>
    <row r="3620">
      <c r="A3620" s="20">
        <v>2.0230724E7</v>
      </c>
      <c r="B3620" s="21" t="s">
        <v>321</v>
      </c>
      <c r="C3620" s="22">
        <v>11.0</v>
      </c>
      <c r="D3620" s="23" t="s">
        <v>316</v>
      </c>
      <c r="E3620" s="1" t="s">
        <v>93</v>
      </c>
    </row>
    <row r="3621">
      <c r="A3621" s="20">
        <v>2.0230724E7</v>
      </c>
      <c r="B3621" s="21" t="s">
        <v>321</v>
      </c>
      <c r="C3621" s="22">
        <v>12.0</v>
      </c>
      <c r="D3621" s="23" t="s">
        <v>316</v>
      </c>
      <c r="E3621" s="1" t="s">
        <v>93</v>
      </c>
    </row>
    <row r="3622">
      <c r="A3622" s="20"/>
      <c r="B3622" s="21"/>
      <c r="C3622" s="22"/>
      <c r="D3622" s="23"/>
    </row>
    <row r="3623">
      <c r="A3623" s="20">
        <v>2.0230724E7</v>
      </c>
      <c r="B3623" s="24" t="s">
        <v>322</v>
      </c>
      <c r="C3623" s="20">
        <v>1.0</v>
      </c>
      <c r="D3623" s="25" t="s">
        <v>318</v>
      </c>
      <c r="E3623" s="1" t="s">
        <v>93</v>
      </c>
    </row>
    <row r="3624">
      <c r="A3624" s="20">
        <v>2.0230724E7</v>
      </c>
      <c r="B3624" s="24" t="s">
        <v>322</v>
      </c>
      <c r="C3624" s="20">
        <v>2.0</v>
      </c>
      <c r="D3624" s="25" t="s">
        <v>318</v>
      </c>
      <c r="E3624" s="1" t="s">
        <v>93</v>
      </c>
    </row>
    <row r="3625">
      <c r="A3625" s="20">
        <v>2.0230724E7</v>
      </c>
      <c r="B3625" s="24" t="s">
        <v>322</v>
      </c>
      <c r="C3625" s="20">
        <v>3.0</v>
      </c>
      <c r="D3625" s="25" t="s">
        <v>318</v>
      </c>
      <c r="E3625" s="1" t="s">
        <v>93</v>
      </c>
    </row>
    <row r="3626">
      <c r="A3626" s="20">
        <v>2.0230724E7</v>
      </c>
      <c r="B3626" s="24" t="s">
        <v>322</v>
      </c>
      <c r="C3626" s="20">
        <v>4.0</v>
      </c>
      <c r="D3626" s="25" t="s">
        <v>318</v>
      </c>
      <c r="E3626" s="1" t="s">
        <v>93</v>
      </c>
    </row>
    <row r="3627">
      <c r="A3627" s="20">
        <v>2.0230724E7</v>
      </c>
      <c r="B3627" s="24" t="s">
        <v>322</v>
      </c>
      <c r="C3627" s="20">
        <v>5.0</v>
      </c>
      <c r="D3627" s="25" t="s">
        <v>318</v>
      </c>
      <c r="E3627" s="1" t="s">
        <v>93</v>
      </c>
    </row>
    <row r="3628">
      <c r="A3628" s="20">
        <v>2.0230724E7</v>
      </c>
      <c r="B3628" s="24" t="s">
        <v>322</v>
      </c>
      <c r="C3628" s="20">
        <v>6.0</v>
      </c>
      <c r="D3628" s="25" t="s">
        <v>318</v>
      </c>
      <c r="E3628" s="1" t="s">
        <v>93</v>
      </c>
    </row>
    <row r="3629">
      <c r="A3629" s="20">
        <v>2.0230724E7</v>
      </c>
      <c r="B3629" s="24" t="s">
        <v>322</v>
      </c>
      <c r="C3629" s="20">
        <v>7.0</v>
      </c>
      <c r="D3629" s="25" t="s">
        <v>318</v>
      </c>
      <c r="E3629" s="1" t="s">
        <v>93</v>
      </c>
    </row>
    <row r="3630">
      <c r="A3630" s="20">
        <v>2.0230724E7</v>
      </c>
      <c r="B3630" s="24" t="s">
        <v>322</v>
      </c>
      <c r="C3630" s="20">
        <v>8.0</v>
      </c>
      <c r="D3630" s="25" t="s">
        <v>318</v>
      </c>
      <c r="E3630" s="1" t="s">
        <v>93</v>
      </c>
    </row>
    <row r="3631">
      <c r="A3631" s="20">
        <v>2.0230724E7</v>
      </c>
      <c r="B3631" s="24" t="s">
        <v>322</v>
      </c>
      <c r="C3631" s="20">
        <v>9.0</v>
      </c>
      <c r="D3631" s="25" t="s">
        <v>318</v>
      </c>
      <c r="E3631" s="1" t="s">
        <v>93</v>
      </c>
    </row>
    <row r="3632">
      <c r="A3632" s="20">
        <v>2.0230724E7</v>
      </c>
      <c r="B3632" s="24" t="s">
        <v>322</v>
      </c>
      <c r="C3632" s="20">
        <v>10.0</v>
      </c>
      <c r="D3632" s="25" t="s">
        <v>318</v>
      </c>
      <c r="E3632" s="1" t="s">
        <v>93</v>
      </c>
    </row>
    <row r="3633">
      <c r="A3633" s="20">
        <v>2.0230724E7</v>
      </c>
      <c r="B3633" s="24" t="s">
        <v>322</v>
      </c>
      <c r="C3633" s="20">
        <v>11.0</v>
      </c>
      <c r="D3633" s="25" t="s">
        <v>318</v>
      </c>
      <c r="E3633" s="1" t="s">
        <v>93</v>
      </c>
    </row>
    <row r="3634">
      <c r="A3634" s="20">
        <v>2.0230724E7</v>
      </c>
      <c r="B3634" s="24" t="s">
        <v>322</v>
      </c>
      <c r="C3634" s="20">
        <v>12.0</v>
      </c>
      <c r="D3634" s="25" t="s">
        <v>318</v>
      </c>
      <c r="E3634" s="1" t="s">
        <v>93</v>
      </c>
    </row>
    <row r="3635">
      <c r="A3635" s="20"/>
      <c r="B3635" s="21"/>
      <c r="C3635" s="22"/>
      <c r="D3635" s="23"/>
    </row>
    <row r="3636">
      <c r="A3636" s="20">
        <v>2.0230725E7</v>
      </c>
      <c r="B3636" s="21" t="s">
        <v>321</v>
      </c>
      <c r="C3636" s="22">
        <v>1.0</v>
      </c>
      <c r="D3636" s="23" t="s">
        <v>316</v>
      </c>
      <c r="E3636" s="1" t="s">
        <v>93</v>
      </c>
    </row>
    <row r="3637">
      <c r="A3637" s="20">
        <v>2.0230725E7</v>
      </c>
      <c r="B3637" s="21" t="s">
        <v>321</v>
      </c>
      <c r="C3637" s="22">
        <v>2.0</v>
      </c>
      <c r="D3637" s="23" t="s">
        <v>316</v>
      </c>
      <c r="E3637" s="1" t="s">
        <v>93</v>
      </c>
    </row>
    <row r="3638">
      <c r="A3638" s="20">
        <v>2.0230725E7</v>
      </c>
      <c r="B3638" s="21" t="s">
        <v>321</v>
      </c>
      <c r="C3638" s="22">
        <v>3.0</v>
      </c>
      <c r="D3638" s="23" t="s">
        <v>316</v>
      </c>
      <c r="E3638" s="1" t="s">
        <v>93</v>
      </c>
    </row>
    <row r="3639">
      <c r="A3639" s="20">
        <v>2.0230725E7</v>
      </c>
      <c r="B3639" s="21" t="s">
        <v>321</v>
      </c>
      <c r="C3639" s="22">
        <v>4.0</v>
      </c>
      <c r="D3639" s="23" t="s">
        <v>316</v>
      </c>
      <c r="E3639" s="1" t="s">
        <v>93</v>
      </c>
    </row>
    <row r="3640">
      <c r="A3640" s="20">
        <v>2.0230725E7</v>
      </c>
      <c r="B3640" s="21" t="s">
        <v>321</v>
      </c>
      <c r="C3640" s="22">
        <v>5.0</v>
      </c>
      <c r="D3640" s="23" t="s">
        <v>316</v>
      </c>
      <c r="E3640" s="1" t="s">
        <v>93</v>
      </c>
    </row>
    <row r="3641">
      <c r="A3641" s="20">
        <v>2.0230725E7</v>
      </c>
      <c r="B3641" s="21" t="s">
        <v>321</v>
      </c>
      <c r="C3641" s="22">
        <v>6.0</v>
      </c>
      <c r="D3641" s="23" t="s">
        <v>316</v>
      </c>
      <c r="E3641" s="1" t="s">
        <v>93</v>
      </c>
    </row>
    <row r="3642">
      <c r="A3642" s="20">
        <v>2.0230725E7</v>
      </c>
      <c r="B3642" s="21" t="s">
        <v>321</v>
      </c>
      <c r="C3642" s="22">
        <v>7.0</v>
      </c>
      <c r="D3642" s="23" t="s">
        <v>316</v>
      </c>
      <c r="E3642" s="1" t="s">
        <v>93</v>
      </c>
    </row>
    <row r="3643">
      <c r="A3643" s="20">
        <v>2.0230725E7</v>
      </c>
      <c r="B3643" s="21" t="s">
        <v>321</v>
      </c>
      <c r="C3643" s="22">
        <v>8.0</v>
      </c>
      <c r="D3643" s="23" t="s">
        <v>316</v>
      </c>
      <c r="E3643" s="1" t="s">
        <v>93</v>
      </c>
    </row>
    <row r="3644">
      <c r="A3644" s="20">
        <v>2.0230725E7</v>
      </c>
      <c r="B3644" s="21" t="s">
        <v>321</v>
      </c>
      <c r="C3644" s="22">
        <v>9.0</v>
      </c>
      <c r="D3644" s="23" t="s">
        <v>316</v>
      </c>
      <c r="E3644" s="1" t="s">
        <v>93</v>
      </c>
    </row>
    <row r="3645">
      <c r="A3645" s="20">
        <v>2.0230725E7</v>
      </c>
      <c r="B3645" s="21" t="s">
        <v>321</v>
      </c>
      <c r="C3645" s="22">
        <v>10.0</v>
      </c>
      <c r="D3645" s="23" t="s">
        <v>316</v>
      </c>
      <c r="E3645" s="1" t="s">
        <v>93</v>
      </c>
    </row>
    <row r="3646">
      <c r="A3646" s="20">
        <v>2.0230725E7</v>
      </c>
      <c r="B3646" s="21" t="s">
        <v>321</v>
      </c>
      <c r="C3646" s="22">
        <v>11.0</v>
      </c>
      <c r="D3646" s="23" t="s">
        <v>316</v>
      </c>
      <c r="E3646" s="1" t="s">
        <v>93</v>
      </c>
    </row>
    <row r="3647">
      <c r="A3647" s="20">
        <v>2.0230725E7</v>
      </c>
      <c r="B3647" s="21" t="s">
        <v>321</v>
      </c>
      <c r="C3647" s="22">
        <v>12.0</v>
      </c>
      <c r="D3647" s="23" t="s">
        <v>316</v>
      </c>
      <c r="E3647" s="1" t="s">
        <v>93</v>
      </c>
    </row>
    <row r="3648">
      <c r="A3648" s="20"/>
      <c r="B3648" s="21"/>
      <c r="C3648" s="22"/>
      <c r="D3648" s="23"/>
    </row>
    <row r="3649">
      <c r="A3649" s="20">
        <v>2.0230725E7</v>
      </c>
      <c r="B3649" s="24" t="s">
        <v>322</v>
      </c>
      <c r="C3649" s="20">
        <v>1.0</v>
      </c>
      <c r="D3649" s="25" t="s">
        <v>318</v>
      </c>
      <c r="E3649" s="1" t="s">
        <v>93</v>
      </c>
    </row>
    <row r="3650">
      <c r="A3650" s="20">
        <v>2.0230725E7</v>
      </c>
      <c r="B3650" s="24" t="s">
        <v>322</v>
      </c>
      <c r="C3650" s="20">
        <v>2.0</v>
      </c>
      <c r="D3650" s="25" t="s">
        <v>318</v>
      </c>
      <c r="E3650" s="1" t="s">
        <v>93</v>
      </c>
    </row>
    <row r="3651">
      <c r="A3651" s="20">
        <v>2.0230725E7</v>
      </c>
      <c r="B3651" s="24" t="s">
        <v>322</v>
      </c>
      <c r="C3651" s="20">
        <v>3.0</v>
      </c>
      <c r="D3651" s="25" t="s">
        <v>318</v>
      </c>
      <c r="E3651" s="1" t="s">
        <v>93</v>
      </c>
    </row>
    <row r="3652">
      <c r="A3652" s="20">
        <v>2.0230725E7</v>
      </c>
      <c r="B3652" s="24" t="s">
        <v>322</v>
      </c>
      <c r="C3652" s="20">
        <v>4.0</v>
      </c>
      <c r="D3652" s="25" t="s">
        <v>318</v>
      </c>
      <c r="E3652" s="1" t="s">
        <v>93</v>
      </c>
    </row>
    <row r="3653">
      <c r="A3653" s="20">
        <v>2.0230725E7</v>
      </c>
      <c r="B3653" s="24" t="s">
        <v>322</v>
      </c>
      <c r="C3653" s="20">
        <v>5.0</v>
      </c>
      <c r="D3653" s="25" t="s">
        <v>318</v>
      </c>
      <c r="E3653" s="1" t="s">
        <v>93</v>
      </c>
    </row>
    <row r="3654">
      <c r="A3654" s="20">
        <v>2.0230725E7</v>
      </c>
      <c r="B3654" s="24" t="s">
        <v>322</v>
      </c>
      <c r="C3654" s="20">
        <v>6.0</v>
      </c>
      <c r="D3654" s="25" t="s">
        <v>318</v>
      </c>
      <c r="E3654" s="1" t="s">
        <v>93</v>
      </c>
    </row>
    <row r="3655">
      <c r="A3655" s="20">
        <v>2.0230725E7</v>
      </c>
      <c r="B3655" s="24" t="s">
        <v>322</v>
      </c>
      <c r="C3655" s="20">
        <v>7.0</v>
      </c>
      <c r="D3655" s="25" t="s">
        <v>318</v>
      </c>
      <c r="E3655" s="1" t="s">
        <v>93</v>
      </c>
    </row>
    <row r="3656">
      <c r="A3656" s="20">
        <v>2.0230725E7</v>
      </c>
      <c r="B3656" s="24" t="s">
        <v>322</v>
      </c>
      <c r="C3656" s="20">
        <v>8.0</v>
      </c>
      <c r="D3656" s="25" t="s">
        <v>318</v>
      </c>
      <c r="E3656" s="1" t="s">
        <v>93</v>
      </c>
    </row>
    <row r="3657">
      <c r="A3657" s="20">
        <v>2.0230725E7</v>
      </c>
      <c r="B3657" s="24" t="s">
        <v>322</v>
      </c>
      <c r="C3657" s="20">
        <v>9.0</v>
      </c>
      <c r="D3657" s="25" t="s">
        <v>318</v>
      </c>
      <c r="E3657" s="1" t="s">
        <v>93</v>
      </c>
    </row>
    <row r="3658">
      <c r="A3658" s="20">
        <v>2.0230725E7</v>
      </c>
      <c r="B3658" s="24" t="s">
        <v>322</v>
      </c>
      <c r="C3658" s="20">
        <v>10.0</v>
      </c>
      <c r="D3658" s="25" t="s">
        <v>318</v>
      </c>
      <c r="E3658" s="1" t="s">
        <v>93</v>
      </c>
    </row>
    <row r="3659">
      <c r="A3659" s="20">
        <v>2.0230725E7</v>
      </c>
      <c r="B3659" s="24" t="s">
        <v>322</v>
      </c>
      <c r="C3659" s="20">
        <v>11.0</v>
      </c>
      <c r="D3659" s="25" t="s">
        <v>318</v>
      </c>
      <c r="E3659" s="1" t="s">
        <v>93</v>
      </c>
    </row>
    <row r="3660">
      <c r="A3660" s="20">
        <v>2.0230725E7</v>
      </c>
      <c r="B3660" s="24" t="s">
        <v>322</v>
      </c>
      <c r="C3660" s="20">
        <v>12.0</v>
      </c>
      <c r="D3660" s="25" t="s">
        <v>318</v>
      </c>
      <c r="E3660" s="1" t="s">
        <v>93</v>
      </c>
    </row>
    <row r="3661">
      <c r="A3661" s="20"/>
      <c r="B3661" s="21"/>
      <c r="C3661" s="20"/>
      <c r="D3661" s="23"/>
    </row>
    <row r="3662">
      <c r="A3662" s="20">
        <v>2.0230726E7</v>
      </c>
      <c r="B3662" s="21" t="s">
        <v>321</v>
      </c>
      <c r="C3662" s="22">
        <v>1.0</v>
      </c>
      <c r="D3662" s="23" t="s">
        <v>316</v>
      </c>
      <c r="E3662" s="1" t="s">
        <v>93</v>
      </c>
    </row>
    <row r="3663">
      <c r="A3663" s="20">
        <v>2.0230726E7</v>
      </c>
      <c r="B3663" s="21" t="s">
        <v>321</v>
      </c>
      <c r="C3663" s="22">
        <v>2.0</v>
      </c>
      <c r="D3663" s="23" t="s">
        <v>316</v>
      </c>
      <c r="E3663" s="1" t="s">
        <v>93</v>
      </c>
    </row>
    <row r="3664">
      <c r="A3664" s="20">
        <v>2.0230726E7</v>
      </c>
      <c r="B3664" s="21" t="s">
        <v>321</v>
      </c>
      <c r="C3664" s="22">
        <v>3.0</v>
      </c>
      <c r="D3664" s="23" t="s">
        <v>316</v>
      </c>
      <c r="E3664" s="1" t="s">
        <v>93</v>
      </c>
    </row>
    <row r="3665">
      <c r="A3665" s="20">
        <v>2.0230726E7</v>
      </c>
      <c r="B3665" s="21" t="s">
        <v>321</v>
      </c>
      <c r="C3665" s="22">
        <v>4.0</v>
      </c>
      <c r="D3665" s="23" t="s">
        <v>316</v>
      </c>
      <c r="E3665" s="1" t="s">
        <v>93</v>
      </c>
    </row>
    <row r="3666">
      <c r="A3666" s="20">
        <v>2.0230726E7</v>
      </c>
      <c r="B3666" s="21" t="s">
        <v>321</v>
      </c>
      <c r="C3666" s="22">
        <v>5.0</v>
      </c>
      <c r="D3666" s="23" t="s">
        <v>316</v>
      </c>
      <c r="E3666" s="1" t="s">
        <v>93</v>
      </c>
    </row>
    <row r="3667">
      <c r="A3667" s="20">
        <v>2.0230726E7</v>
      </c>
      <c r="B3667" s="21" t="s">
        <v>321</v>
      </c>
      <c r="C3667" s="22">
        <v>6.0</v>
      </c>
      <c r="D3667" s="23" t="s">
        <v>316</v>
      </c>
      <c r="E3667" s="1" t="s">
        <v>93</v>
      </c>
    </row>
    <row r="3668">
      <c r="A3668" s="20">
        <v>2.0230726E7</v>
      </c>
      <c r="B3668" s="21" t="s">
        <v>321</v>
      </c>
      <c r="C3668" s="22">
        <v>7.0</v>
      </c>
      <c r="D3668" s="23" t="s">
        <v>316</v>
      </c>
      <c r="E3668" s="1" t="s">
        <v>93</v>
      </c>
    </row>
    <row r="3669">
      <c r="A3669" s="20">
        <v>2.0230726E7</v>
      </c>
      <c r="B3669" s="21" t="s">
        <v>321</v>
      </c>
      <c r="C3669" s="22">
        <v>8.0</v>
      </c>
      <c r="D3669" s="23" t="s">
        <v>316</v>
      </c>
      <c r="E3669" s="1" t="s">
        <v>93</v>
      </c>
    </row>
    <row r="3670">
      <c r="A3670" s="20">
        <v>2.0230726E7</v>
      </c>
      <c r="B3670" s="21" t="s">
        <v>321</v>
      </c>
      <c r="C3670" s="22">
        <v>9.0</v>
      </c>
      <c r="D3670" s="23" t="s">
        <v>316</v>
      </c>
      <c r="E3670" s="1" t="s">
        <v>93</v>
      </c>
    </row>
    <row r="3671">
      <c r="A3671" s="20">
        <v>2.0230726E7</v>
      </c>
      <c r="B3671" s="21" t="s">
        <v>321</v>
      </c>
      <c r="C3671" s="22">
        <v>10.0</v>
      </c>
      <c r="D3671" s="23" t="s">
        <v>316</v>
      </c>
      <c r="E3671" s="1" t="s">
        <v>93</v>
      </c>
    </row>
    <row r="3672">
      <c r="A3672" s="20">
        <v>2.0230726E7</v>
      </c>
      <c r="B3672" s="21" t="s">
        <v>321</v>
      </c>
      <c r="C3672" s="22">
        <v>11.0</v>
      </c>
      <c r="D3672" s="23" t="s">
        <v>316</v>
      </c>
      <c r="E3672" s="1" t="s">
        <v>93</v>
      </c>
    </row>
    <row r="3673">
      <c r="A3673" s="20">
        <v>2.0230726E7</v>
      </c>
      <c r="B3673" s="21" t="s">
        <v>321</v>
      </c>
      <c r="C3673" s="22">
        <v>12.0</v>
      </c>
      <c r="D3673" s="23" t="s">
        <v>316</v>
      </c>
      <c r="E3673" s="1" t="s">
        <v>93</v>
      </c>
    </row>
    <row r="3674">
      <c r="A3674" s="20"/>
      <c r="B3674" s="21"/>
      <c r="C3674" s="22"/>
      <c r="D3674" s="23"/>
    </row>
    <row r="3675">
      <c r="A3675" s="20">
        <v>2.0230726E7</v>
      </c>
      <c r="B3675" s="24" t="s">
        <v>322</v>
      </c>
      <c r="C3675" s="20">
        <v>1.0</v>
      </c>
      <c r="D3675" s="25" t="s">
        <v>318</v>
      </c>
    </row>
    <row r="3676">
      <c r="A3676" s="20">
        <v>2.0230726E7</v>
      </c>
      <c r="B3676" s="24" t="s">
        <v>322</v>
      </c>
      <c r="C3676" s="20">
        <v>2.0</v>
      </c>
      <c r="D3676" s="25" t="s">
        <v>318</v>
      </c>
    </row>
    <row r="3677">
      <c r="A3677" s="20">
        <v>2.0230726E7</v>
      </c>
      <c r="B3677" s="24" t="s">
        <v>322</v>
      </c>
      <c r="C3677" s="20">
        <v>3.0</v>
      </c>
      <c r="D3677" s="25" t="s">
        <v>318</v>
      </c>
    </row>
    <row r="3678">
      <c r="A3678" s="20">
        <v>2.0230726E7</v>
      </c>
      <c r="B3678" s="24" t="s">
        <v>322</v>
      </c>
      <c r="C3678" s="20">
        <v>4.0</v>
      </c>
      <c r="D3678" s="25" t="s">
        <v>318</v>
      </c>
    </row>
    <row r="3679">
      <c r="A3679" s="20">
        <v>2.0230726E7</v>
      </c>
      <c r="B3679" s="24" t="s">
        <v>322</v>
      </c>
      <c r="C3679" s="20">
        <v>5.0</v>
      </c>
      <c r="D3679" s="25" t="s">
        <v>318</v>
      </c>
    </row>
    <row r="3680">
      <c r="A3680" s="20">
        <v>2.0230726E7</v>
      </c>
      <c r="B3680" s="24" t="s">
        <v>322</v>
      </c>
      <c r="C3680" s="20">
        <v>6.0</v>
      </c>
      <c r="D3680" s="25" t="s">
        <v>318</v>
      </c>
    </row>
    <row r="3681">
      <c r="A3681" s="20">
        <v>2.0230726E7</v>
      </c>
      <c r="B3681" s="24" t="s">
        <v>322</v>
      </c>
      <c r="C3681" s="20">
        <v>7.0</v>
      </c>
      <c r="D3681" s="25" t="s">
        <v>318</v>
      </c>
    </row>
    <row r="3682">
      <c r="A3682" s="20">
        <v>2.0230726E7</v>
      </c>
      <c r="B3682" s="24" t="s">
        <v>322</v>
      </c>
      <c r="C3682" s="20">
        <v>8.0</v>
      </c>
      <c r="D3682" s="25" t="s">
        <v>318</v>
      </c>
    </row>
    <row r="3683">
      <c r="A3683" s="20">
        <v>2.0230726E7</v>
      </c>
      <c r="B3683" s="24" t="s">
        <v>322</v>
      </c>
      <c r="C3683" s="20">
        <v>9.0</v>
      </c>
      <c r="D3683" s="25" t="s">
        <v>318</v>
      </c>
    </row>
    <row r="3684">
      <c r="A3684" s="20">
        <v>2.0230726E7</v>
      </c>
      <c r="B3684" s="24" t="s">
        <v>322</v>
      </c>
      <c r="C3684" s="20">
        <v>10.0</v>
      </c>
      <c r="D3684" s="25" t="s">
        <v>318</v>
      </c>
    </row>
    <row r="3685">
      <c r="A3685" s="20">
        <v>2.0230726E7</v>
      </c>
      <c r="B3685" s="24" t="s">
        <v>322</v>
      </c>
      <c r="C3685" s="20">
        <v>11.0</v>
      </c>
      <c r="D3685" s="25" t="s">
        <v>318</v>
      </c>
    </row>
    <row r="3686">
      <c r="A3686" s="20">
        <v>2.0230726E7</v>
      </c>
      <c r="B3686" s="24" t="s">
        <v>322</v>
      </c>
      <c r="C3686" s="20">
        <v>12.0</v>
      </c>
      <c r="D3686" s="25" t="s">
        <v>318</v>
      </c>
    </row>
    <row r="3687">
      <c r="A3687" s="20"/>
      <c r="B3687" s="21"/>
      <c r="C3687" s="22"/>
      <c r="D3687" s="23"/>
    </row>
    <row r="3688">
      <c r="A3688" s="20"/>
      <c r="B3688" s="21"/>
      <c r="C3688" s="22"/>
      <c r="D3688" s="23"/>
    </row>
    <row r="3689">
      <c r="A3689" s="20">
        <v>2.0230727E7</v>
      </c>
      <c r="B3689" s="21" t="s">
        <v>321</v>
      </c>
      <c r="C3689" s="22">
        <v>1.0</v>
      </c>
      <c r="D3689" s="23" t="s">
        <v>316</v>
      </c>
      <c r="E3689" s="1" t="s">
        <v>93</v>
      </c>
    </row>
    <row r="3690">
      <c r="A3690" s="20">
        <v>2.0230727E7</v>
      </c>
      <c r="B3690" s="21" t="s">
        <v>321</v>
      </c>
      <c r="C3690" s="22">
        <v>2.0</v>
      </c>
      <c r="D3690" s="23" t="s">
        <v>316</v>
      </c>
      <c r="E3690" s="1" t="s">
        <v>93</v>
      </c>
    </row>
    <row r="3691">
      <c r="A3691" s="20">
        <v>2.0230727E7</v>
      </c>
      <c r="B3691" s="21" t="s">
        <v>321</v>
      </c>
      <c r="C3691" s="22">
        <v>3.0</v>
      </c>
      <c r="D3691" s="23" t="s">
        <v>316</v>
      </c>
      <c r="E3691" s="1" t="s">
        <v>93</v>
      </c>
    </row>
    <row r="3692">
      <c r="A3692" s="20">
        <v>2.0230727E7</v>
      </c>
      <c r="B3692" s="21" t="s">
        <v>321</v>
      </c>
      <c r="C3692" s="22">
        <v>4.0</v>
      </c>
      <c r="D3692" s="23" t="s">
        <v>316</v>
      </c>
      <c r="E3692" s="1" t="s">
        <v>93</v>
      </c>
    </row>
    <row r="3693">
      <c r="A3693" s="20">
        <v>2.0230727E7</v>
      </c>
      <c r="B3693" s="21" t="s">
        <v>321</v>
      </c>
      <c r="C3693" s="22">
        <v>5.0</v>
      </c>
      <c r="D3693" s="23" t="s">
        <v>316</v>
      </c>
      <c r="E3693" s="1" t="s">
        <v>93</v>
      </c>
    </row>
    <row r="3694">
      <c r="A3694" s="20">
        <v>2.0230727E7</v>
      </c>
      <c r="B3694" s="21" t="s">
        <v>321</v>
      </c>
      <c r="C3694" s="22">
        <v>6.0</v>
      </c>
      <c r="D3694" s="23" t="s">
        <v>316</v>
      </c>
      <c r="E3694" s="1" t="s">
        <v>93</v>
      </c>
    </row>
    <row r="3695">
      <c r="A3695" s="20">
        <v>2.0230727E7</v>
      </c>
      <c r="B3695" s="21" t="s">
        <v>321</v>
      </c>
      <c r="C3695" s="22">
        <v>7.0</v>
      </c>
      <c r="D3695" s="23" t="s">
        <v>316</v>
      </c>
      <c r="E3695" s="1" t="s">
        <v>93</v>
      </c>
    </row>
    <row r="3696">
      <c r="A3696" s="20">
        <v>2.0230727E7</v>
      </c>
      <c r="B3696" s="21" t="s">
        <v>321</v>
      </c>
      <c r="C3696" s="22">
        <v>8.0</v>
      </c>
      <c r="D3696" s="23" t="s">
        <v>316</v>
      </c>
      <c r="E3696" s="1" t="s">
        <v>93</v>
      </c>
    </row>
    <row r="3697">
      <c r="A3697" s="20">
        <v>2.0230727E7</v>
      </c>
      <c r="B3697" s="21" t="s">
        <v>321</v>
      </c>
      <c r="C3697" s="22">
        <v>9.0</v>
      </c>
      <c r="D3697" s="23" t="s">
        <v>316</v>
      </c>
      <c r="E3697" s="1" t="s">
        <v>93</v>
      </c>
    </row>
    <row r="3698">
      <c r="A3698" s="20">
        <v>2.0230727E7</v>
      </c>
      <c r="B3698" s="21" t="s">
        <v>321</v>
      </c>
      <c r="C3698" s="22">
        <v>10.0</v>
      </c>
      <c r="D3698" s="23" t="s">
        <v>316</v>
      </c>
      <c r="E3698" s="1" t="s">
        <v>93</v>
      </c>
    </row>
    <row r="3699">
      <c r="A3699" s="20">
        <v>2.0230727E7</v>
      </c>
      <c r="B3699" s="21" t="s">
        <v>321</v>
      </c>
      <c r="C3699" s="22">
        <v>11.0</v>
      </c>
      <c r="D3699" s="23" t="s">
        <v>316</v>
      </c>
      <c r="E3699" s="1" t="s">
        <v>93</v>
      </c>
    </row>
    <row r="3700">
      <c r="A3700" s="20">
        <v>2.0230727E7</v>
      </c>
      <c r="B3700" s="21" t="s">
        <v>321</v>
      </c>
      <c r="C3700" s="22">
        <v>12.0</v>
      </c>
      <c r="D3700" s="23" t="s">
        <v>316</v>
      </c>
      <c r="E3700" s="1" t="s">
        <v>93</v>
      </c>
    </row>
    <row r="3701">
      <c r="A3701" s="20"/>
      <c r="B3701" s="21"/>
      <c r="C3701" s="22"/>
      <c r="D3701" s="23"/>
    </row>
    <row r="3702">
      <c r="A3702" s="20">
        <v>2.0230727E7</v>
      </c>
      <c r="B3702" s="24" t="s">
        <v>322</v>
      </c>
      <c r="C3702" s="20">
        <v>1.0</v>
      </c>
      <c r="D3702" s="25" t="s">
        <v>318</v>
      </c>
    </row>
    <row r="3703">
      <c r="A3703" s="20">
        <v>2.0230727E7</v>
      </c>
      <c r="B3703" s="24" t="s">
        <v>322</v>
      </c>
      <c r="C3703" s="20">
        <v>2.0</v>
      </c>
      <c r="D3703" s="25" t="s">
        <v>318</v>
      </c>
    </row>
    <row r="3704">
      <c r="A3704" s="20">
        <v>2.0230727E7</v>
      </c>
      <c r="B3704" s="24" t="s">
        <v>322</v>
      </c>
      <c r="C3704" s="20">
        <v>3.0</v>
      </c>
      <c r="D3704" s="25" t="s">
        <v>318</v>
      </c>
    </row>
    <row r="3705">
      <c r="A3705" s="20">
        <v>2.0230727E7</v>
      </c>
      <c r="B3705" s="24" t="s">
        <v>322</v>
      </c>
      <c r="C3705" s="20">
        <v>4.0</v>
      </c>
      <c r="D3705" s="25" t="s">
        <v>318</v>
      </c>
    </row>
    <row r="3706">
      <c r="A3706" s="20">
        <v>2.0230727E7</v>
      </c>
      <c r="B3706" s="24" t="s">
        <v>322</v>
      </c>
      <c r="C3706" s="20">
        <v>5.0</v>
      </c>
      <c r="D3706" s="25" t="s">
        <v>318</v>
      </c>
    </row>
    <row r="3707">
      <c r="A3707" s="20">
        <v>2.0230727E7</v>
      </c>
      <c r="B3707" s="24" t="s">
        <v>322</v>
      </c>
      <c r="C3707" s="20">
        <v>6.0</v>
      </c>
      <c r="D3707" s="25" t="s">
        <v>318</v>
      </c>
    </row>
    <row r="3708">
      <c r="A3708" s="20">
        <v>2.0230727E7</v>
      </c>
      <c r="B3708" s="24" t="s">
        <v>322</v>
      </c>
      <c r="C3708" s="20">
        <v>7.0</v>
      </c>
      <c r="D3708" s="25" t="s">
        <v>318</v>
      </c>
    </row>
    <row r="3709">
      <c r="A3709" s="20">
        <v>2.0230727E7</v>
      </c>
      <c r="B3709" s="24" t="s">
        <v>322</v>
      </c>
      <c r="C3709" s="20">
        <v>8.0</v>
      </c>
      <c r="D3709" s="25" t="s">
        <v>318</v>
      </c>
    </row>
    <row r="3710">
      <c r="A3710" s="20">
        <v>2.0230727E7</v>
      </c>
      <c r="B3710" s="24" t="s">
        <v>322</v>
      </c>
      <c r="C3710" s="20">
        <v>9.0</v>
      </c>
      <c r="D3710" s="25" t="s">
        <v>318</v>
      </c>
    </row>
    <row r="3711">
      <c r="A3711" s="20">
        <v>2.0230727E7</v>
      </c>
      <c r="B3711" s="24" t="s">
        <v>322</v>
      </c>
      <c r="C3711" s="20">
        <v>10.0</v>
      </c>
      <c r="D3711" s="25" t="s">
        <v>318</v>
      </c>
    </row>
    <row r="3712">
      <c r="A3712" s="20">
        <v>2.0230727E7</v>
      </c>
      <c r="B3712" s="24" t="s">
        <v>322</v>
      </c>
      <c r="C3712" s="20">
        <v>11.0</v>
      </c>
      <c r="D3712" s="25" t="s">
        <v>318</v>
      </c>
    </row>
    <row r="3713">
      <c r="A3713" s="20">
        <v>2.0230727E7</v>
      </c>
      <c r="B3713" s="24" t="s">
        <v>322</v>
      </c>
      <c r="C3713" s="20">
        <v>12.0</v>
      </c>
      <c r="D3713" s="25" t="s">
        <v>318</v>
      </c>
    </row>
    <row r="3714">
      <c r="A3714" s="20"/>
      <c r="B3714" s="21"/>
      <c r="C3714" s="22"/>
      <c r="D3714" s="23"/>
    </row>
    <row r="3715">
      <c r="A3715" s="20">
        <v>2.0230728E7</v>
      </c>
      <c r="B3715" s="21" t="s">
        <v>321</v>
      </c>
      <c r="C3715" s="22">
        <v>1.0</v>
      </c>
      <c r="D3715" s="23" t="s">
        <v>316</v>
      </c>
      <c r="E3715" s="1" t="s">
        <v>93</v>
      </c>
    </row>
    <row r="3716">
      <c r="A3716" s="20">
        <v>2.0230728E7</v>
      </c>
      <c r="B3716" s="21" t="s">
        <v>321</v>
      </c>
      <c r="C3716" s="22">
        <v>2.0</v>
      </c>
      <c r="D3716" s="23" t="s">
        <v>316</v>
      </c>
      <c r="E3716" s="1" t="s">
        <v>93</v>
      </c>
    </row>
    <row r="3717">
      <c r="A3717" s="20">
        <v>2.0230728E7</v>
      </c>
      <c r="B3717" s="21" t="s">
        <v>321</v>
      </c>
      <c r="C3717" s="22">
        <v>3.0</v>
      </c>
      <c r="D3717" s="23" t="s">
        <v>316</v>
      </c>
      <c r="E3717" s="1" t="s">
        <v>93</v>
      </c>
    </row>
    <row r="3718">
      <c r="A3718" s="20">
        <v>2.0230728E7</v>
      </c>
      <c r="B3718" s="21" t="s">
        <v>321</v>
      </c>
      <c r="C3718" s="22">
        <v>4.0</v>
      </c>
      <c r="D3718" s="23" t="s">
        <v>316</v>
      </c>
      <c r="E3718" s="1" t="s">
        <v>93</v>
      </c>
    </row>
    <row r="3719">
      <c r="A3719" s="20">
        <v>2.0230728E7</v>
      </c>
      <c r="B3719" s="21" t="s">
        <v>321</v>
      </c>
      <c r="C3719" s="22">
        <v>5.0</v>
      </c>
      <c r="D3719" s="23" t="s">
        <v>316</v>
      </c>
      <c r="E3719" s="1" t="s">
        <v>93</v>
      </c>
    </row>
    <row r="3720">
      <c r="A3720" s="20">
        <v>2.0230728E7</v>
      </c>
      <c r="B3720" s="21" t="s">
        <v>321</v>
      </c>
      <c r="C3720" s="22">
        <v>6.0</v>
      </c>
      <c r="D3720" s="23" t="s">
        <v>316</v>
      </c>
      <c r="E3720" s="1" t="s">
        <v>93</v>
      </c>
    </row>
    <row r="3721">
      <c r="A3721" s="20">
        <v>2.0230728E7</v>
      </c>
      <c r="B3721" s="21" t="s">
        <v>321</v>
      </c>
      <c r="C3721" s="22">
        <v>7.0</v>
      </c>
      <c r="D3721" s="23" t="s">
        <v>316</v>
      </c>
      <c r="E3721" s="1" t="s">
        <v>93</v>
      </c>
    </row>
    <row r="3722">
      <c r="A3722" s="20">
        <v>2.0230728E7</v>
      </c>
      <c r="B3722" s="21" t="s">
        <v>321</v>
      </c>
      <c r="C3722" s="22">
        <v>8.0</v>
      </c>
      <c r="D3722" s="23" t="s">
        <v>316</v>
      </c>
      <c r="E3722" s="1" t="s">
        <v>93</v>
      </c>
    </row>
    <row r="3723">
      <c r="A3723" s="20">
        <v>2.0230728E7</v>
      </c>
      <c r="B3723" s="21" t="s">
        <v>321</v>
      </c>
      <c r="C3723" s="22">
        <v>9.0</v>
      </c>
      <c r="D3723" s="23" t="s">
        <v>316</v>
      </c>
      <c r="E3723" s="1" t="s">
        <v>93</v>
      </c>
    </row>
    <row r="3724">
      <c r="A3724" s="20">
        <v>2.0230728E7</v>
      </c>
      <c r="B3724" s="21" t="s">
        <v>321</v>
      </c>
      <c r="C3724" s="22">
        <v>10.0</v>
      </c>
      <c r="D3724" s="23" t="s">
        <v>316</v>
      </c>
      <c r="E3724" s="1" t="s">
        <v>93</v>
      </c>
    </row>
    <row r="3725">
      <c r="A3725" s="20">
        <v>2.0230728E7</v>
      </c>
      <c r="B3725" s="21" t="s">
        <v>321</v>
      </c>
      <c r="C3725" s="22">
        <v>11.0</v>
      </c>
      <c r="D3725" s="23" t="s">
        <v>316</v>
      </c>
      <c r="E3725" s="1" t="s">
        <v>93</v>
      </c>
    </row>
    <row r="3726">
      <c r="A3726" s="20">
        <v>2.0230728E7</v>
      </c>
      <c r="B3726" s="21" t="s">
        <v>321</v>
      </c>
      <c r="C3726" s="22">
        <v>12.0</v>
      </c>
      <c r="D3726" s="23" t="s">
        <v>316</v>
      </c>
      <c r="E3726" s="1" t="s">
        <v>93</v>
      </c>
    </row>
    <row r="3727">
      <c r="A3727" s="20"/>
      <c r="B3727" s="21"/>
      <c r="C3727" s="22"/>
      <c r="D3727" s="23"/>
    </row>
    <row r="3728">
      <c r="A3728" s="20">
        <v>2.0230728E7</v>
      </c>
      <c r="B3728" s="24" t="s">
        <v>322</v>
      </c>
      <c r="C3728" s="20">
        <v>1.0</v>
      </c>
      <c r="D3728" s="25" t="s">
        <v>318</v>
      </c>
    </row>
    <row r="3729">
      <c r="A3729" s="20">
        <v>2.0230728E7</v>
      </c>
      <c r="B3729" s="24" t="s">
        <v>322</v>
      </c>
      <c r="C3729" s="20">
        <v>2.0</v>
      </c>
      <c r="D3729" s="25" t="s">
        <v>318</v>
      </c>
    </row>
    <row r="3730">
      <c r="A3730" s="20">
        <v>2.0230728E7</v>
      </c>
      <c r="B3730" s="24" t="s">
        <v>322</v>
      </c>
      <c r="C3730" s="20">
        <v>3.0</v>
      </c>
      <c r="D3730" s="25" t="s">
        <v>318</v>
      </c>
    </row>
    <row r="3731">
      <c r="A3731" s="20">
        <v>2.0230728E7</v>
      </c>
      <c r="B3731" s="24" t="s">
        <v>322</v>
      </c>
      <c r="C3731" s="20">
        <v>4.0</v>
      </c>
      <c r="D3731" s="25" t="s">
        <v>318</v>
      </c>
    </row>
    <row r="3732">
      <c r="A3732" s="20">
        <v>2.0230728E7</v>
      </c>
      <c r="B3732" s="24" t="s">
        <v>322</v>
      </c>
      <c r="C3732" s="20">
        <v>5.0</v>
      </c>
      <c r="D3732" s="25" t="s">
        <v>318</v>
      </c>
    </row>
    <row r="3733">
      <c r="A3733" s="20">
        <v>2.0230728E7</v>
      </c>
      <c r="B3733" s="24" t="s">
        <v>322</v>
      </c>
      <c r="C3733" s="20">
        <v>6.0</v>
      </c>
      <c r="D3733" s="25" t="s">
        <v>318</v>
      </c>
    </row>
    <row r="3734">
      <c r="A3734" s="20">
        <v>2.0230728E7</v>
      </c>
      <c r="B3734" s="24" t="s">
        <v>322</v>
      </c>
      <c r="C3734" s="20">
        <v>7.0</v>
      </c>
      <c r="D3734" s="25" t="s">
        <v>318</v>
      </c>
    </row>
    <row r="3735">
      <c r="A3735" s="20">
        <v>2.0230728E7</v>
      </c>
      <c r="B3735" s="24" t="s">
        <v>322</v>
      </c>
      <c r="C3735" s="20">
        <v>8.0</v>
      </c>
      <c r="D3735" s="25" t="s">
        <v>318</v>
      </c>
    </row>
    <row r="3736">
      <c r="A3736" s="20">
        <v>2.0230728E7</v>
      </c>
      <c r="B3736" s="24" t="s">
        <v>322</v>
      </c>
      <c r="C3736" s="20">
        <v>9.0</v>
      </c>
      <c r="D3736" s="25" t="s">
        <v>318</v>
      </c>
    </row>
    <row r="3737">
      <c r="A3737" s="20">
        <v>2.0230728E7</v>
      </c>
      <c r="B3737" s="24" t="s">
        <v>322</v>
      </c>
      <c r="C3737" s="20">
        <v>10.0</v>
      </c>
      <c r="D3737" s="25" t="s">
        <v>318</v>
      </c>
    </row>
    <row r="3738">
      <c r="A3738" s="20">
        <v>2.0230728E7</v>
      </c>
      <c r="B3738" s="24" t="s">
        <v>322</v>
      </c>
      <c r="C3738" s="20">
        <v>11.0</v>
      </c>
      <c r="D3738" s="25" t="s">
        <v>318</v>
      </c>
    </row>
    <row r="3739">
      <c r="A3739" s="20">
        <v>2.0230728E7</v>
      </c>
      <c r="B3739" s="24" t="s">
        <v>322</v>
      </c>
      <c r="C3739" s="20">
        <v>12.0</v>
      </c>
      <c r="D3739" s="25" t="s">
        <v>318</v>
      </c>
    </row>
    <row r="3740">
      <c r="A3740" s="20"/>
      <c r="B3740" s="21"/>
      <c r="C3740" s="22"/>
      <c r="D3740" s="23"/>
    </row>
    <row r="3741">
      <c r="A3741" s="20">
        <v>2.0230729E7</v>
      </c>
      <c r="B3741" s="21" t="s">
        <v>321</v>
      </c>
      <c r="C3741" s="22">
        <v>1.0</v>
      </c>
      <c r="D3741" s="23" t="s">
        <v>316</v>
      </c>
    </row>
    <row r="3742">
      <c r="A3742" s="20">
        <v>2.0230729E7</v>
      </c>
      <c r="B3742" s="21" t="s">
        <v>321</v>
      </c>
      <c r="C3742" s="22">
        <v>2.0</v>
      </c>
      <c r="D3742" s="23" t="s">
        <v>316</v>
      </c>
    </row>
    <row r="3743">
      <c r="A3743" s="20">
        <v>2.0230729E7</v>
      </c>
      <c r="B3743" s="21" t="s">
        <v>321</v>
      </c>
      <c r="C3743" s="22">
        <v>3.0</v>
      </c>
      <c r="D3743" s="23" t="s">
        <v>316</v>
      </c>
    </row>
    <row r="3744">
      <c r="A3744" s="20">
        <v>2.0230729E7</v>
      </c>
      <c r="B3744" s="21" t="s">
        <v>321</v>
      </c>
      <c r="C3744" s="22">
        <v>4.0</v>
      </c>
      <c r="D3744" s="23" t="s">
        <v>316</v>
      </c>
    </row>
    <row r="3745">
      <c r="A3745" s="20">
        <v>2.0230729E7</v>
      </c>
      <c r="B3745" s="21" t="s">
        <v>321</v>
      </c>
      <c r="C3745" s="22">
        <v>5.0</v>
      </c>
      <c r="D3745" s="23" t="s">
        <v>316</v>
      </c>
    </row>
    <row r="3746">
      <c r="A3746" s="20">
        <v>2.0230729E7</v>
      </c>
      <c r="B3746" s="21" t="s">
        <v>321</v>
      </c>
      <c r="C3746" s="22">
        <v>6.0</v>
      </c>
      <c r="D3746" s="23" t="s">
        <v>316</v>
      </c>
    </row>
    <row r="3747">
      <c r="A3747" s="20">
        <v>2.0230729E7</v>
      </c>
      <c r="B3747" s="21" t="s">
        <v>321</v>
      </c>
      <c r="C3747" s="22">
        <v>7.0</v>
      </c>
      <c r="D3747" s="23" t="s">
        <v>316</v>
      </c>
    </row>
    <row r="3748">
      <c r="A3748" s="20">
        <v>2.0230729E7</v>
      </c>
      <c r="B3748" s="21" t="s">
        <v>321</v>
      </c>
      <c r="C3748" s="22">
        <v>8.0</v>
      </c>
      <c r="D3748" s="23" t="s">
        <v>316</v>
      </c>
    </row>
    <row r="3749">
      <c r="A3749" s="20">
        <v>2.0230729E7</v>
      </c>
      <c r="B3749" s="21" t="s">
        <v>321</v>
      </c>
      <c r="C3749" s="22">
        <v>9.0</v>
      </c>
      <c r="D3749" s="23" t="s">
        <v>316</v>
      </c>
    </row>
    <row r="3750">
      <c r="A3750" s="20">
        <v>2.0230729E7</v>
      </c>
      <c r="B3750" s="21" t="s">
        <v>321</v>
      </c>
      <c r="C3750" s="22">
        <v>10.0</v>
      </c>
      <c r="D3750" s="23" t="s">
        <v>316</v>
      </c>
    </row>
    <row r="3751">
      <c r="A3751" s="20">
        <v>2.0230729E7</v>
      </c>
      <c r="B3751" s="21" t="s">
        <v>321</v>
      </c>
      <c r="C3751" s="22">
        <v>11.0</v>
      </c>
      <c r="D3751" s="23" t="s">
        <v>316</v>
      </c>
    </row>
    <row r="3752">
      <c r="A3752" s="20">
        <v>2.0230729E7</v>
      </c>
      <c r="B3752" s="21" t="s">
        <v>321</v>
      </c>
      <c r="C3752" s="22">
        <v>12.0</v>
      </c>
      <c r="D3752" s="23" t="s">
        <v>316</v>
      </c>
    </row>
    <row r="3753">
      <c r="A3753" s="20"/>
      <c r="B3753" s="21"/>
      <c r="C3753" s="22"/>
      <c r="D3753" s="23"/>
    </row>
    <row r="3754">
      <c r="A3754" s="20">
        <v>2.0230729E7</v>
      </c>
      <c r="B3754" s="24" t="s">
        <v>322</v>
      </c>
      <c r="C3754" s="20">
        <v>1.0</v>
      </c>
      <c r="D3754" s="25" t="s">
        <v>318</v>
      </c>
    </row>
    <row r="3755">
      <c r="A3755" s="20"/>
      <c r="B3755" s="24" t="s">
        <v>322</v>
      </c>
      <c r="C3755" s="20">
        <v>2.0</v>
      </c>
      <c r="D3755" s="23"/>
    </row>
    <row r="3756">
      <c r="A3756" s="20"/>
      <c r="B3756" s="24" t="s">
        <v>322</v>
      </c>
      <c r="C3756" s="20">
        <v>3.0</v>
      </c>
      <c r="D3756" s="23"/>
    </row>
    <row r="3757">
      <c r="A3757" s="20"/>
      <c r="B3757" s="24" t="s">
        <v>322</v>
      </c>
      <c r="C3757" s="20">
        <v>4.0</v>
      </c>
      <c r="D3757" s="23"/>
    </row>
    <row r="3758">
      <c r="A3758" s="20"/>
      <c r="B3758" s="24" t="s">
        <v>322</v>
      </c>
      <c r="C3758" s="20">
        <v>5.0</v>
      </c>
      <c r="D3758" s="23"/>
    </row>
    <row r="3759">
      <c r="A3759" s="20"/>
      <c r="B3759" s="24" t="s">
        <v>322</v>
      </c>
      <c r="C3759" s="20">
        <v>6.0</v>
      </c>
      <c r="D3759" s="23"/>
    </row>
    <row r="3760">
      <c r="A3760" s="20"/>
      <c r="B3760" s="24" t="s">
        <v>322</v>
      </c>
      <c r="C3760" s="20">
        <v>7.0</v>
      </c>
      <c r="D3760" s="23"/>
    </row>
    <row r="3761">
      <c r="A3761" s="20"/>
      <c r="B3761" s="24" t="s">
        <v>322</v>
      </c>
      <c r="C3761" s="20">
        <v>8.0</v>
      </c>
      <c r="D3761" s="23"/>
    </row>
    <row r="3762">
      <c r="A3762" s="20"/>
      <c r="B3762" s="24" t="s">
        <v>322</v>
      </c>
      <c r="C3762" s="20">
        <v>9.0</v>
      </c>
      <c r="D3762" s="23"/>
    </row>
    <row r="3763">
      <c r="A3763" s="20"/>
      <c r="B3763" s="24" t="s">
        <v>322</v>
      </c>
      <c r="C3763" s="20">
        <v>10.0</v>
      </c>
      <c r="D3763" s="23"/>
    </row>
    <row r="3764">
      <c r="A3764" s="20"/>
      <c r="B3764" s="24" t="s">
        <v>322</v>
      </c>
      <c r="C3764" s="20">
        <v>11.0</v>
      </c>
      <c r="D3764" s="23"/>
    </row>
    <row r="3765">
      <c r="A3765" s="20"/>
      <c r="B3765" s="24" t="s">
        <v>322</v>
      </c>
      <c r="C3765" s="20">
        <v>12.0</v>
      </c>
      <c r="D3765" s="23"/>
    </row>
    <row r="3766">
      <c r="A3766" s="20"/>
      <c r="B3766" s="21"/>
      <c r="C3766" s="22"/>
      <c r="D3766" s="23"/>
    </row>
    <row r="3767">
      <c r="A3767" s="20">
        <v>2.023073E7</v>
      </c>
      <c r="B3767" s="21" t="s">
        <v>321</v>
      </c>
      <c r="C3767" s="22">
        <v>1.0</v>
      </c>
      <c r="D3767" s="23" t="s">
        <v>316</v>
      </c>
    </row>
    <row r="3768">
      <c r="A3768" s="20">
        <v>2.023073E7</v>
      </c>
      <c r="B3768" s="21" t="s">
        <v>321</v>
      </c>
      <c r="C3768" s="22">
        <v>2.0</v>
      </c>
      <c r="D3768" s="23" t="s">
        <v>316</v>
      </c>
    </row>
    <row r="3769">
      <c r="A3769" s="20">
        <v>2.023073E7</v>
      </c>
      <c r="B3769" s="21" t="s">
        <v>321</v>
      </c>
      <c r="C3769" s="22">
        <v>3.0</v>
      </c>
      <c r="D3769" s="23" t="s">
        <v>316</v>
      </c>
    </row>
    <row r="3770">
      <c r="A3770" s="20">
        <v>2.023073E7</v>
      </c>
      <c r="B3770" s="21" t="s">
        <v>321</v>
      </c>
      <c r="C3770" s="22">
        <v>4.0</v>
      </c>
      <c r="D3770" s="23" t="s">
        <v>316</v>
      </c>
    </row>
    <row r="3771">
      <c r="A3771" s="20">
        <v>2.023073E7</v>
      </c>
      <c r="B3771" s="21" t="s">
        <v>321</v>
      </c>
      <c r="C3771" s="22">
        <v>5.0</v>
      </c>
      <c r="D3771" s="23" t="s">
        <v>316</v>
      </c>
    </row>
    <row r="3772">
      <c r="A3772" s="20">
        <v>2.023073E7</v>
      </c>
      <c r="B3772" s="21" t="s">
        <v>321</v>
      </c>
      <c r="C3772" s="22">
        <v>6.0</v>
      </c>
      <c r="D3772" s="23" t="s">
        <v>316</v>
      </c>
    </row>
    <row r="3773">
      <c r="A3773" s="20">
        <v>2.023073E7</v>
      </c>
      <c r="B3773" s="21" t="s">
        <v>321</v>
      </c>
      <c r="C3773" s="22">
        <v>7.0</v>
      </c>
      <c r="D3773" s="23" t="s">
        <v>316</v>
      </c>
    </row>
    <row r="3774">
      <c r="A3774" s="20">
        <v>2.023073E7</v>
      </c>
      <c r="B3774" s="21" t="s">
        <v>321</v>
      </c>
      <c r="C3774" s="22">
        <v>8.0</v>
      </c>
      <c r="D3774" s="23" t="s">
        <v>316</v>
      </c>
    </row>
    <row r="3775">
      <c r="A3775" s="20">
        <v>2.023073E7</v>
      </c>
      <c r="B3775" s="21" t="s">
        <v>321</v>
      </c>
      <c r="C3775" s="22">
        <v>9.0</v>
      </c>
      <c r="D3775" s="23" t="s">
        <v>316</v>
      </c>
    </row>
    <row r="3776">
      <c r="A3776" s="20">
        <v>2.023073E7</v>
      </c>
      <c r="B3776" s="21" t="s">
        <v>321</v>
      </c>
      <c r="C3776" s="22">
        <v>10.0</v>
      </c>
      <c r="D3776" s="23" t="s">
        <v>316</v>
      </c>
    </row>
    <row r="3777">
      <c r="A3777" s="20">
        <v>2.023073E7</v>
      </c>
      <c r="B3777" s="21" t="s">
        <v>321</v>
      </c>
      <c r="C3777" s="22">
        <v>11.0</v>
      </c>
      <c r="D3777" s="23" t="s">
        <v>316</v>
      </c>
    </row>
    <row r="3778">
      <c r="A3778" s="20">
        <v>2.023073E7</v>
      </c>
      <c r="B3778" s="21" t="s">
        <v>321</v>
      </c>
      <c r="C3778" s="22">
        <v>12.0</v>
      </c>
      <c r="D3778" s="23" t="s">
        <v>316</v>
      </c>
    </row>
    <row r="3779">
      <c r="A3779" s="20"/>
      <c r="B3779" s="21"/>
      <c r="C3779" s="22"/>
      <c r="D3779" s="23"/>
    </row>
    <row r="3780">
      <c r="A3780" s="20">
        <v>2.023073E7</v>
      </c>
      <c r="B3780" s="24" t="s">
        <v>322</v>
      </c>
      <c r="C3780" s="20">
        <v>1.0</v>
      </c>
      <c r="D3780" s="25" t="s">
        <v>318</v>
      </c>
    </row>
    <row r="3781">
      <c r="A3781" s="20">
        <v>2.023073E7</v>
      </c>
      <c r="B3781" s="24" t="s">
        <v>322</v>
      </c>
      <c r="C3781" s="20">
        <v>2.0</v>
      </c>
      <c r="D3781" s="25" t="s">
        <v>318</v>
      </c>
    </row>
    <row r="3782">
      <c r="A3782" s="20">
        <v>2.023073E7</v>
      </c>
      <c r="B3782" s="24" t="s">
        <v>322</v>
      </c>
      <c r="C3782" s="20">
        <v>3.0</v>
      </c>
      <c r="D3782" s="25" t="s">
        <v>318</v>
      </c>
    </row>
    <row r="3783">
      <c r="A3783" s="20">
        <v>2.023073E7</v>
      </c>
      <c r="B3783" s="24" t="s">
        <v>322</v>
      </c>
      <c r="C3783" s="20">
        <v>4.0</v>
      </c>
      <c r="D3783" s="25" t="s">
        <v>318</v>
      </c>
    </row>
    <row r="3784">
      <c r="A3784" s="20">
        <v>2.023073E7</v>
      </c>
      <c r="B3784" s="24" t="s">
        <v>322</v>
      </c>
      <c r="C3784" s="20">
        <v>5.0</v>
      </c>
      <c r="D3784" s="25" t="s">
        <v>318</v>
      </c>
    </row>
    <row r="3785">
      <c r="A3785" s="20">
        <v>2.023073E7</v>
      </c>
      <c r="B3785" s="24" t="s">
        <v>322</v>
      </c>
      <c r="C3785" s="20">
        <v>6.0</v>
      </c>
      <c r="D3785" s="25" t="s">
        <v>318</v>
      </c>
    </row>
    <row r="3786">
      <c r="A3786" s="20">
        <v>2.023073E7</v>
      </c>
      <c r="B3786" s="24" t="s">
        <v>322</v>
      </c>
      <c r="C3786" s="20">
        <v>7.0</v>
      </c>
      <c r="D3786" s="25" t="s">
        <v>318</v>
      </c>
    </row>
    <row r="3787">
      <c r="A3787" s="20">
        <v>2.023073E7</v>
      </c>
      <c r="B3787" s="24" t="s">
        <v>322</v>
      </c>
      <c r="C3787" s="20">
        <v>8.0</v>
      </c>
      <c r="D3787" s="25" t="s">
        <v>318</v>
      </c>
    </row>
    <row r="3788">
      <c r="A3788" s="20">
        <v>2.023073E7</v>
      </c>
      <c r="B3788" s="24" t="s">
        <v>322</v>
      </c>
      <c r="C3788" s="20">
        <v>9.0</v>
      </c>
      <c r="D3788" s="25" t="s">
        <v>318</v>
      </c>
    </row>
    <row r="3789">
      <c r="A3789" s="20">
        <v>2.023073E7</v>
      </c>
      <c r="B3789" s="24" t="s">
        <v>322</v>
      </c>
      <c r="C3789" s="20">
        <v>10.0</v>
      </c>
      <c r="D3789" s="25" t="s">
        <v>318</v>
      </c>
    </row>
    <row r="3790">
      <c r="A3790" s="20">
        <v>2.023073E7</v>
      </c>
      <c r="B3790" s="24" t="s">
        <v>322</v>
      </c>
      <c r="C3790" s="20">
        <v>11.0</v>
      </c>
      <c r="D3790" s="25" t="s">
        <v>318</v>
      </c>
    </row>
    <row r="3791">
      <c r="A3791" s="20">
        <v>2.023073E7</v>
      </c>
      <c r="B3791" s="24" t="s">
        <v>322</v>
      </c>
      <c r="C3791" s="20">
        <v>12.0</v>
      </c>
      <c r="D3791" s="25" t="s">
        <v>318</v>
      </c>
    </row>
    <row r="3792">
      <c r="A3792" s="20"/>
      <c r="B3792" s="21"/>
      <c r="C3792" s="22"/>
      <c r="D3792" s="23"/>
    </row>
    <row r="3793">
      <c r="A3793" s="20">
        <v>2.0230731E7</v>
      </c>
      <c r="B3793" s="21" t="s">
        <v>321</v>
      </c>
      <c r="C3793" s="22">
        <v>1.0</v>
      </c>
      <c r="D3793" s="23" t="s">
        <v>316</v>
      </c>
      <c r="E3793" s="1" t="s">
        <v>93</v>
      </c>
    </row>
    <row r="3794">
      <c r="A3794" s="20">
        <v>2.0230731E7</v>
      </c>
      <c r="B3794" s="21" t="s">
        <v>321</v>
      </c>
      <c r="C3794" s="22">
        <v>2.0</v>
      </c>
      <c r="D3794" s="23" t="s">
        <v>316</v>
      </c>
      <c r="E3794" s="1" t="s">
        <v>93</v>
      </c>
    </row>
    <row r="3795">
      <c r="A3795" s="20">
        <v>2.0230731E7</v>
      </c>
      <c r="B3795" s="21" t="s">
        <v>321</v>
      </c>
      <c r="C3795" s="22">
        <v>3.0</v>
      </c>
      <c r="D3795" s="23" t="s">
        <v>316</v>
      </c>
      <c r="E3795" s="1" t="s">
        <v>93</v>
      </c>
    </row>
    <row r="3796">
      <c r="A3796" s="20">
        <v>2.0230731E7</v>
      </c>
      <c r="B3796" s="21" t="s">
        <v>321</v>
      </c>
      <c r="C3796" s="22">
        <v>4.0</v>
      </c>
      <c r="D3796" s="23" t="s">
        <v>316</v>
      </c>
      <c r="E3796" s="1" t="s">
        <v>93</v>
      </c>
    </row>
    <row r="3797">
      <c r="A3797" s="20">
        <v>2.0230731E7</v>
      </c>
      <c r="B3797" s="21" t="s">
        <v>321</v>
      </c>
      <c r="C3797" s="22">
        <v>5.0</v>
      </c>
      <c r="D3797" s="23" t="s">
        <v>316</v>
      </c>
      <c r="E3797" s="1" t="s">
        <v>93</v>
      </c>
    </row>
    <row r="3798">
      <c r="A3798" s="20">
        <v>2.0230731E7</v>
      </c>
      <c r="B3798" s="21" t="s">
        <v>321</v>
      </c>
      <c r="C3798" s="22">
        <v>6.0</v>
      </c>
      <c r="D3798" s="23" t="s">
        <v>316</v>
      </c>
      <c r="E3798" s="1" t="s">
        <v>93</v>
      </c>
    </row>
    <row r="3799">
      <c r="A3799" s="20">
        <v>2.0230731E7</v>
      </c>
      <c r="B3799" s="21" t="s">
        <v>321</v>
      </c>
      <c r="C3799" s="22">
        <v>7.0</v>
      </c>
      <c r="D3799" s="23" t="s">
        <v>316</v>
      </c>
      <c r="E3799" s="1" t="s">
        <v>93</v>
      </c>
    </row>
    <row r="3800">
      <c r="A3800" s="20">
        <v>2.0230731E7</v>
      </c>
      <c r="B3800" s="21" t="s">
        <v>321</v>
      </c>
      <c r="C3800" s="22">
        <v>8.0</v>
      </c>
      <c r="D3800" s="23" t="s">
        <v>316</v>
      </c>
      <c r="E3800" s="1" t="s">
        <v>93</v>
      </c>
    </row>
    <row r="3801">
      <c r="A3801" s="20">
        <v>2.0230731E7</v>
      </c>
      <c r="B3801" s="21" t="s">
        <v>321</v>
      </c>
      <c r="C3801" s="22">
        <v>9.0</v>
      </c>
      <c r="D3801" s="23" t="s">
        <v>316</v>
      </c>
      <c r="E3801" s="1" t="s">
        <v>93</v>
      </c>
    </row>
    <row r="3802">
      <c r="A3802" s="20">
        <v>2.0230731E7</v>
      </c>
      <c r="B3802" s="21" t="s">
        <v>321</v>
      </c>
      <c r="C3802" s="22">
        <v>10.0</v>
      </c>
      <c r="D3802" s="23" t="s">
        <v>316</v>
      </c>
      <c r="E3802" s="1" t="s">
        <v>93</v>
      </c>
    </row>
    <row r="3803">
      <c r="A3803" s="20">
        <v>2.0230731E7</v>
      </c>
      <c r="B3803" s="21" t="s">
        <v>321</v>
      </c>
      <c r="C3803" s="22">
        <v>11.0</v>
      </c>
      <c r="D3803" s="23" t="s">
        <v>316</v>
      </c>
      <c r="E3803" s="1" t="s">
        <v>93</v>
      </c>
    </row>
    <row r="3804">
      <c r="A3804" s="20">
        <v>2.0230731E7</v>
      </c>
      <c r="B3804" s="21" t="s">
        <v>321</v>
      </c>
      <c r="C3804" s="22">
        <v>12.0</v>
      </c>
      <c r="D3804" s="23" t="s">
        <v>316</v>
      </c>
      <c r="E3804" s="1" t="s">
        <v>93</v>
      </c>
    </row>
    <row r="3805">
      <c r="A3805" s="20"/>
      <c r="B3805" s="21"/>
      <c r="C3805" s="22"/>
      <c r="D3805" s="23"/>
    </row>
    <row r="3806">
      <c r="A3806" s="20">
        <v>2.0230731E7</v>
      </c>
      <c r="B3806" s="24" t="s">
        <v>322</v>
      </c>
      <c r="C3806" s="20">
        <v>1.0</v>
      </c>
      <c r="D3806" s="25" t="s">
        <v>318</v>
      </c>
    </row>
    <row r="3807">
      <c r="A3807" s="20">
        <v>2.0230731E7</v>
      </c>
      <c r="B3807" s="24" t="s">
        <v>322</v>
      </c>
      <c r="C3807" s="20">
        <v>2.0</v>
      </c>
      <c r="D3807" s="25" t="s">
        <v>318</v>
      </c>
    </row>
    <row r="3808">
      <c r="A3808" s="20">
        <v>2.0230731E7</v>
      </c>
      <c r="B3808" s="24" t="s">
        <v>322</v>
      </c>
      <c r="C3808" s="20">
        <v>3.0</v>
      </c>
      <c r="D3808" s="25" t="s">
        <v>318</v>
      </c>
    </row>
    <row r="3809">
      <c r="A3809" s="20">
        <v>2.0230731E7</v>
      </c>
      <c r="B3809" s="24" t="s">
        <v>322</v>
      </c>
      <c r="C3809" s="20">
        <v>4.0</v>
      </c>
      <c r="D3809" s="25" t="s">
        <v>318</v>
      </c>
    </row>
    <row r="3810">
      <c r="A3810" s="20">
        <v>2.0230731E7</v>
      </c>
      <c r="B3810" s="24" t="s">
        <v>322</v>
      </c>
      <c r="C3810" s="20">
        <v>5.0</v>
      </c>
      <c r="D3810" s="25" t="s">
        <v>318</v>
      </c>
    </row>
    <row r="3811">
      <c r="A3811" s="20">
        <v>2.0230731E7</v>
      </c>
      <c r="B3811" s="24" t="s">
        <v>322</v>
      </c>
      <c r="C3811" s="20">
        <v>6.0</v>
      </c>
      <c r="D3811" s="25" t="s">
        <v>318</v>
      </c>
    </row>
    <row r="3812">
      <c r="A3812" s="20">
        <v>2.0230731E7</v>
      </c>
      <c r="B3812" s="24" t="s">
        <v>322</v>
      </c>
      <c r="C3812" s="20">
        <v>7.0</v>
      </c>
      <c r="D3812" s="25" t="s">
        <v>318</v>
      </c>
    </row>
    <row r="3813">
      <c r="A3813" s="20">
        <v>2.0230731E7</v>
      </c>
      <c r="B3813" s="24" t="s">
        <v>322</v>
      </c>
      <c r="C3813" s="20">
        <v>8.0</v>
      </c>
      <c r="D3813" s="25" t="s">
        <v>318</v>
      </c>
    </row>
    <row r="3814">
      <c r="A3814" s="20">
        <v>2.0230731E7</v>
      </c>
      <c r="B3814" s="24" t="s">
        <v>322</v>
      </c>
      <c r="C3814" s="20">
        <v>9.0</v>
      </c>
      <c r="D3814" s="25" t="s">
        <v>318</v>
      </c>
    </row>
    <row r="3815">
      <c r="A3815" s="20">
        <v>2.0230731E7</v>
      </c>
      <c r="B3815" s="24" t="s">
        <v>322</v>
      </c>
      <c r="C3815" s="20">
        <v>10.0</v>
      </c>
      <c r="D3815" s="25" t="s">
        <v>318</v>
      </c>
    </row>
    <row r="3816">
      <c r="A3816" s="20">
        <v>2.0230731E7</v>
      </c>
      <c r="B3816" s="24" t="s">
        <v>322</v>
      </c>
      <c r="C3816" s="20">
        <v>11.0</v>
      </c>
      <c r="D3816" s="25" t="s">
        <v>318</v>
      </c>
    </row>
    <row r="3817">
      <c r="A3817" s="20">
        <v>2.0230731E7</v>
      </c>
      <c r="B3817" s="24" t="s">
        <v>322</v>
      </c>
      <c r="C3817" s="20">
        <v>12.0</v>
      </c>
      <c r="D3817" s="25" t="s">
        <v>318</v>
      </c>
    </row>
    <row r="3818">
      <c r="A3818" s="20"/>
      <c r="B3818" s="21"/>
      <c r="C3818" s="22"/>
      <c r="D3818" s="23"/>
    </row>
    <row r="3819">
      <c r="A3819" s="20"/>
      <c r="B3819" s="21"/>
      <c r="C3819" s="22"/>
      <c r="D3819" s="23"/>
    </row>
    <row r="3820">
      <c r="A3820" s="20">
        <v>2.0230801E7</v>
      </c>
      <c r="B3820" s="21" t="s">
        <v>321</v>
      </c>
      <c r="C3820" s="22">
        <v>1.0</v>
      </c>
      <c r="D3820" s="23" t="s">
        <v>316</v>
      </c>
      <c r="E3820" s="1" t="s">
        <v>93</v>
      </c>
    </row>
    <row r="3821">
      <c r="A3821" s="20">
        <v>2.0230801E7</v>
      </c>
      <c r="B3821" s="21" t="s">
        <v>321</v>
      </c>
      <c r="C3821" s="22">
        <v>2.0</v>
      </c>
      <c r="D3821" s="23" t="s">
        <v>316</v>
      </c>
      <c r="E3821" s="1" t="s">
        <v>93</v>
      </c>
    </row>
    <row r="3822">
      <c r="A3822" s="20">
        <v>2.0230801E7</v>
      </c>
      <c r="B3822" s="21" t="s">
        <v>321</v>
      </c>
      <c r="C3822" s="22">
        <v>3.0</v>
      </c>
      <c r="D3822" s="23" t="s">
        <v>316</v>
      </c>
      <c r="E3822" s="1" t="s">
        <v>93</v>
      </c>
    </row>
    <row r="3823">
      <c r="A3823" s="20">
        <v>2.0230801E7</v>
      </c>
      <c r="B3823" s="21" t="s">
        <v>321</v>
      </c>
      <c r="C3823" s="22">
        <v>4.0</v>
      </c>
      <c r="D3823" s="23" t="s">
        <v>316</v>
      </c>
      <c r="E3823" s="1" t="s">
        <v>93</v>
      </c>
    </row>
    <row r="3824">
      <c r="A3824" s="20">
        <v>2.0230801E7</v>
      </c>
      <c r="B3824" s="21" t="s">
        <v>321</v>
      </c>
      <c r="C3824" s="22">
        <v>5.0</v>
      </c>
      <c r="D3824" s="23" t="s">
        <v>316</v>
      </c>
      <c r="E3824" s="1" t="s">
        <v>93</v>
      </c>
    </row>
    <row r="3825">
      <c r="A3825" s="20">
        <v>2.0230801E7</v>
      </c>
      <c r="B3825" s="21" t="s">
        <v>321</v>
      </c>
      <c r="C3825" s="22">
        <v>6.0</v>
      </c>
      <c r="D3825" s="23" t="s">
        <v>316</v>
      </c>
      <c r="E3825" s="1" t="s">
        <v>93</v>
      </c>
    </row>
    <row r="3826">
      <c r="A3826" s="20">
        <v>2.0230801E7</v>
      </c>
      <c r="B3826" s="21" t="s">
        <v>321</v>
      </c>
      <c r="C3826" s="22">
        <v>7.0</v>
      </c>
      <c r="D3826" s="23" t="s">
        <v>316</v>
      </c>
      <c r="E3826" s="1" t="s">
        <v>93</v>
      </c>
    </row>
    <row r="3827">
      <c r="A3827" s="20">
        <v>2.0230801E7</v>
      </c>
      <c r="B3827" s="21" t="s">
        <v>321</v>
      </c>
      <c r="C3827" s="22">
        <v>8.0</v>
      </c>
      <c r="D3827" s="23" t="s">
        <v>316</v>
      </c>
      <c r="E3827" s="1" t="s">
        <v>93</v>
      </c>
    </row>
    <row r="3828">
      <c r="A3828" s="20">
        <v>2.0230801E7</v>
      </c>
      <c r="B3828" s="21" t="s">
        <v>321</v>
      </c>
      <c r="C3828" s="22">
        <v>9.0</v>
      </c>
      <c r="D3828" s="23" t="s">
        <v>316</v>
      </c>
      <c r="E3828" s="1" t="s">
        <v>93</v>
      </c>
    </row>
    <row r="3829">
      <c r="A3829" s="20">
        <v>2.0230801E7</v>
      </c>
      <c r="B3829" s="21" t="s">
        <v>321</v>
      </c>
      <c r="C3829" s="22">
        <v>10.0</v>
      </c>
      <c r="D3829" s="23" t="s">
        <v>316</v>
      </c>
      <c r="E3829" s="1" t="s">
        <v>93</v>
      </c>
    </row>
    <row r="3830">
      <c r="A3830" s="20">
        <v>2.0230801E7</v>
      </c>
      <c r="B3830" s="21" t="s">
        <v>321</v>
      </c>
      <c r="C3830" s="22">
        <v>11.0</v>
      </c>
      <c r="D3830" s="23" t="s">
        <v>316</v>
      </c>
      <c r="E3830" s="1" t="s">
        <v>93</v>
      </c>
    </row>
    <row r="3831">
      <c r="A3831" s="20">
        <v>2.0230801E7</v>
      </c>
      <c r="B3831" s="21" t="s">
        <v>321</v>
      </c>
      <c r="C3831" s="22">
        <v>12.0</v>
      </c>
      <c r="D3831" s="23" t="s">
        <v>316</v>
      </c>
      <c r="E3831" s="1" t="s">
        <v>93</v>
      </c>
    </row>
    <row r="3832">
      <c r="A3832" s="20"/>
      <c r="B3832" s="21"/>
      <c r="C3832" s="22"/>
      <c r="D3832" s="23"/>
    </row>
    <row r="3833">
      <c r="A3833" s="20"/>
      <c r="B3833" s="21"/>
      <c r="C3833" s="22"/>
      <c r="D3833" s="23"/>
    </row>
    <row r="3834">
      <c r="A3834" s="20"/>
      <c r="B3834" s="21"/>
      <c r="C3834" s="22"/>
      <c r="D3834" s="23"/>
    </row>
    <row r="3835">
      <c r="A3835" s="20">
        <v>2.0230802E7</v>
      </c>
      <c r="B3835" s="21" t="s">
        <v>321</v>
      </c>
      <c r="C3835" s="22">
        <v>1.0</v>
      </c>
      <c r="D3835" s="23" t="s">
        <v>316</v>
      </c>
      <c r="E3835" s="23" t="s">
        <v>93</v>
      </c>
    </row>
    <row r="3836">
      <c r="A3836" s="20">
        <v>2.0230802E7</v>
      </c>
      <c r="B3836" s="21" t="s">
        <v>321</v>
      </c>
      <c r="C3836" s="22">
        <v>2.0</v>
      </c>
      <c r="D3836" s="23" t="s">
        <v>316</v>
      </c>
      <c r="E3836" s="23" t="s">
        <v>93</v>
      </c>
    </row>
    <row r="3837">
      <c r="A3837" s="20">
        <v>2.0230802E7</v>
      </c>
      <c r="B3837" s="21" t="s">
        <v>321</v>
      </c>
      <c r="C3837" s="22">
        <v>3.0</v>
      </c>
      <c r="D3837" s="23" t="s">
        <v>316</v>
      </c>
      <c r="E3837" s="23" t="s">
        <v>93</v>
      </c>
    </row>
    <row r="3838">
      <c r="A3838" s="20">
        <v>2.0230802E7</v>
      </c>
      <c r="B3838" s="21" t="s">
        <v>321</v>
      </c>
      <c r="C3838" s="22">
        <v>4.0</v>
      </c>
      <c r="D3838" s="23" t="s">
        <v>316</v>
      </c>
      <c r="E3838" s="23" t="s">
        <v>93</v>
      </c>
    </row>
    <row r="3839">
      <c r="A3839" s="20">
        <v>2.0230802E7</v>
      </c>
      <c r="B3839" s="21" t="s">
        <v>321</v>
      </c>
      <c r="C3839" s="22">
        <v>5.0</v>
      </c>
      <c r="D3839" s="23" t="s">
        <v>316</v>
      </c>
      <c r="E3839" s="23" t="s">
        <v>93</v>
      </c>
    </row>
    <row r="3840">
      <c r="A3840" s="20">
        <v>2.0230802E7</v>
      </c>
      <c r="B3840" s="21" t="s">
        <v>321</v>
      </c>
      <c r="C3840" s="22">
        <v>6.0</v>
      </c>
      <c r="D3840" s="23" t="s">
        <v>316</v>
      </c>
      <c r="E3840" s="23" t="s">
        <v>93</v>
      </c>
    </row>
    <row r="3841">
      <c r="A3841" s="20">
        <v>2.0230802E7</v>
      </c>
      <c r="B3841" s="21" t="s">
        <v>321</v>
      </c>
      <c r="C3841" s="22">
        <v>7.0</v>
      </c>
      <c r="D3841" s="23" t="s">
        <v>316</v>
      </c>
      <c r="E3841" s="23" t="s">
        <v>93</v>
      </c>
    </row>
    <row r="3842">
      <c r="A3842" s="20">
        <v>2.0230802E7</v>
      </c>
      <c r="B3842" s="21" t="s">
        <v>321</v>
      </c>
      <c r="C3842" s="22">
        <v>8.0</v>
      </c>
      <c r="D3842" s="23" t="s">
        <v>316</v>
      </c>
      <c r="E3842" s="23" t="s">
        <v>93</v>
      </c>
    </row>
    <row r="3843">
      <c r="A3843" s="20">
        <v>2.0230802E7</v>
      </c>
      <c r="B3843" s="21" t="s">
        <v>321</v>
      </c>
      <c r="C3843" s="22">
        <v>9.0</v>
      </c>
      <c r="D3843" s="23" t="s">
        <v>316</v>
      </c>
      <c r="E3843" s="23" t="s">
        <v>93</v>
      </c>
    </row>
    <row r="3844">
      <c r="A3844" s="20">
        <v>2.0230802E7</v>
      </c>
      <c r="B3844" s="21" t="s">
        <v>321</v>
      </c>
      <c r="C3844" s="22">
        <v>10.0</v>
      </c>
      <c r="D3844" s="23" t="s">
        <v>316</v>
      </c>
      <c r="E3844" s="23" t="s">
        <v>93</v>
      </c>
    </row>
    <row r="3845">
      <c r="A3845" s="20">
        <v>2.0230802E7</v>
      </c>
      <c r="B3845" s="21" t="s">
        <v>321</v>
      </c>
      <c r="C3845" s="22">
        <v>11.0</v>
      </c>
      <c r="D3845" s="23" t="s">
        <v>316</v>
      </c>
      <c r="E3845" s="23" t="s">
        <v>93</v>
      </c>
    </row>
    <row r="3846">
      <c r="A3846" s="20">
        <v>2.0230802E7</v>
      </c>
      <c r="B3846" s="21" t="s">
        <v>321</v>
      </c>
      <c r="C3846" s="22">
        <v>12.0</v>
      </c>
      <c r="D3846" s="23" t="s">
        <v>316</v>
      </c>
      <c r="E3846" s="23" t="s">
        <v>93</v>
      </c>
    </row>
    <row r="3847">
      <c r="A3847" s="20"/>
      <c r="B3847" s="21"/>
      <c r="C3847" s="22"/>
      <c r="D3847" s="23"/>
    </row>
    <row r="3848">
      <c r="A3848" s="20"/>
      <c r="B3848" s="21"/>
      <c r="C3848" s="22"/>
      <c r="D3848" s="23"/>
    </row>
    <row r="3849">
      <c r="A3849" s="20"/>
      <c r="B3849" s="21"/>
      <c r="C3849" s="22"/>
      <c r="D3849" s="23"/>
    </row>
    <row r="3850">
      <c r="A3850" s="20">
        <v>2.0230803E7</v>
      </c>
      <c r="B3850" s="21" t="s">
        <v>321</v>
      </c>
      <c r="C3850" s="22">
        <v>1.0</v>
      </c>
      <c r="D3850" s="23" t="s">
        <v>316</v>
      </c>
      <c r="E3850" s="23" t="s">
        <v>93</v>
      </c>
    </row>
    <row r="3851">
      <c r="A3851" s="20">
        <v>2.0230803E7</v>
      </c>
      <c r="B3851" s="21" t="s">
        <v>321</v>
      </c>
      <c r="C3851" s="22">
        <v>2.0</v>
      </c>
      <c r="D3851" s="23" t="s">
        <v>316</v>
      </c>
      <c r="E3851" s="23" t="s">
        <v>93</v>
      </c>
    </row>
    <row r="3852">
      <c r="A3852" s="20">
        <v>2.0230803E7</v>
      </c>
      <c r="B3852" s="21" t="s">
        <v>321</v>
      </c>
      <c r="C3852" s="22">
        <v>3.0</v>
      </c>
      <c r="D3852" s="23" t="s">
        <v>316</v>
      </c>
      <c r="E3852" s="23" t="s">
        <v>93</v>
      </c>
    </row>
    <row r="3853">
      <c r="A3853" s="20">
        <v>2.0230803E7</v>
      </c>
      <c r="B3853" s="21" t="s">
        <v>321</v>
      </c>
      <c r="C3853" s="22">
        <v>4.0</v>
      </c>
      <c r="D3853" s="23" t="s">
        <v>316</v>
      </c>
      <c r="E3853" s="23" t="s">
        <v>93</v>
      </c>
    </row>
    <row r="3854">
      <c r="A3854" s="20">
        <v>2.0230803E7</v>
      </c>
      <c r="B3854" s="21" t="s">
        <v>321</v>
      </c>
      <c r="C3854" s="22">
        <v>5.0</v>
      </c>
      <c r="D3854" s="23" t="s">
        <v>316</v>
      </c>
      <c r="E3854" s="23" t="s">
        <v>93</v>
      </c>
    </row>
    <row r="3855">
      <c r="A3855" s="20">
        <v>2.0230803E7</v>
      </c>
      <c r="B3855" s="21" t="s">
        <v>321</v>
      </c>
      <c r="C3855" s="22">
        <v>6.0</v>
      </c>
      <c r="D3855" s="23" t="s">
        <v>316</v>
      </c>
      <c r="E3855" s="23" t="s">
        <v>93</v>
      </c>
    </row>
    <row r="3856">
      <c r="A3856" s="20">
        <v>2.0230803E7</v>
      </c>
      <c r="B3856" s="21" t="s">
        <v>321</v>
      </c>
      <c r="C3856" s="22">
        <v>7.0</v>
      </c>
      <c r="D3856" s="23" t="s">
        <v>316</v>
      </c>
      <c r="E3856" s="23" t="s">
        <v>93</v>
      </c>
    </row>
    <row r="3857">
      <c r="A3857" s="20">
        <v>2.0230803E7</v>
      </c>
      <c r="B3857" s="21" t="s">
        <v>321</v>
      </c>
      <c r="C3857" s="22">
        <v>8.0</v>
      </c>
      <c r="D3857" s="23" t="s">
        <v>316</v>
      </c>
      <c r="E3857" s="23" t="s">
        <v>93</v>
      </c>
    </row>
    <row r="3858">
      <c r="A3858" s="20">
        <v>2.0230803E7</v>
      </c>
      <c r="B3858" s="21" t="s">
        <v>321</v>
      </c>
      <c r="C3858" s="22">
        <v>9.0</v>
      </c>
      <c r="D3858" s="23" t="s">
        <v>316</v>
      </c>
      <c r="E3858" s="23" t="s">
        <v>93</v>
      </c>
    </row>
    <row r="3859">
      <c r="A3859" s="20">
        <v>2.0230803E7</v>
      </c>
      <c r="B3859" s="21" t="s">
        <v>321</v>
      </c>
      <c r="C3859" s="22">
        <v>10.0</v>
      </c>
      <c r="D3859" s="23" t="s">
        <v>316</v>
      </c>
      <c r="E3859" s="23" t="s">
        <v>93</v>
      </c>
    </row>
    <row r="3860">
      <c r="A3860" s="20">
        <v>2.0230803E7</v>
      </c>
      <c r="B3860" s="21" t="s">
        <v>321</v>
      </c>
      <c r="C3860" s="22">
        <v>11.0</v>
      </c>
      <c r="D3860" s="23" t="s">
        <v>316</v>
      </c>
      <c r="E3860" s="23" t="s">
        <v>93</v>
      </c>
    </row>
    <row r="3861">
      <c r="A3861" s="20">
        <v>2.0230803E7</v>
      </c>
      <c r="B3861" s="21" t="s">
        <v>321</v>
      </c>
      <c r="C3861" s="22">
        <v>12.0</v>
      </c>
      <c r="D3861" s="23" t="s">
        <v>316</v>
      </c>
      <c r="E3861" s="23" t="s">
        <v>93</v>
      </c>
    </row>
    <row r="3862">
      <c r="A3862" s="20"/>
      <c r="B3862" s="21"/>
      <c r="C3862" s="22"/>
      <c r="D3862" s="23"/>
    </row>
    <row r="3863">
      <c r="A3863" s="20"/>
      <c r="B3863" s="21"/>
      <c r="C3863" s="22"/>
      <c r="D3863" s="23"/>
    </row>
    <row r="3864">
      <c r="A3864" s="20"/>
      <c r="B3864" s="21"/>
      <c r="C3864" s="22"/>
      <c r="D3864" s="23"/>
    </row>
    <row r="3865">
      <c r="A3865" s="20">
        <v>2.0230804E7</v>
      </c>
      <c r="B3865" s="21" t="s">
        <v>321</v>
      </c>
      <c r="C3865" s="22">
        <v>1.0</v>
      </c>
      <c r="D3865" s="23" t="s">
        <v>316</v>
      </c>
      <c r="E3865" s="1" t="s">
        <v>93</v>
      </c>
    </row>
    <row r="3866">
      <c r="A3866" s="20">
        <v>2.0230804E7</v>
      </c>
      <c r="B3866" s="21" t="s">
        <v>321</v>
      </c>
      <c r="C3866" s="22">
        <v>2.0</v>
      </c>
      <c r="D3866" s="23" t="s">
        <v>316</v>
      </c>
      <c r="E3866" s="1" t="s">
        <v>93</v>
      </c>
    </row>
    <row r="3867">
      <c r="A3867" s="20">
        <v>2.0230804E7</v>
      </c>
      <c r="B3867" s="21" t="s">
        <v>321</v>
      </c>
      <c r="C3867" s="22">
        <v>3.0</v>
      </c>
      <c r="D3867" s="23" t="s">
        <v>316</v>
      </c>
      <c r="E3867" s="1" t="s">
        <v>93</v>
      </c>
    </row>
    <row r="3868">
      <c r="A3868" s="20">
        <v>2.0230804E7</v>
      </c>
      <c r="B3868" s="21" t="s">
        <v>321</v>
      </c>
      <c r="C3868" s="22">
        <v>4.0</v>
      </c>
      <c r="D3868" s="23" t="s">
        <v>316</v>
      </c>
      <c r="E3868" s="1" t="s">
        <v>93</v>
      </c>
    </row>
    <row r="3869">
      <c r="A3869" s="20">
        <v>2.0230804E7</v>
      </c>
      <c r="B3869" s="21" t="s">
        <v>321</v>
      </c>
      <c r="C3869" s="22">
        <v>5.0</v>
      </c>
      <c r="D3869" s="23" t="s">
        <v>316</v>
      </c>
      <c r="E3869" s="1" t="s">
        <v>93</v>
      </c>
    </row>
    <row r="3870">
      <c r="A3870" s="20">
        <v>2.0230804E7</v>
      </c>
      <c r="B3870" s="21" t="s">
        <v>321</v>
      </c>
      <c r="C3870" s="22">
        <v>6.0</v>
      </c>
      <c r="D3870" s="23" t="s">
        <v>316</v>
      </c>
      <c r="E3870" s="1" t="s">
        <v>93</v>
      </c>
    </row>
    <row r="3871">
      <c r="A3871" s="20">
        <v>2.0230804E7</v>
      </c>
      <c r="B3871" s="21" t="s">
        <v>321</v>
      </c>
      <c r="C3871" s="22">
        <v>7.0</v>
      </c>
      <c r="D3871" s="23" t="s">
        <v>316</v>
      </c>
      <c r="E3871" s="1" t="s">
        <v>93</v>
      </c>
    </row>
    <row r="3872">
      <c r="A3872" s="20">
        <v>2.0230804E7</v>
      </c>
      <c r="B3872" s="21" t="s">
        <v>321</v>
      </c>
      <c r="C3872" s="22">
        <v>8.0</v>
      </c>
      <c r="D3872" s="23" t="s">
        <v>316</v>
      </c>
      <c r="E3872" s="1" t="s">
        <v>93</v>
      </c>
    </row>
    <row r="3873">
      <c r="A3873" s="20">
        <v>2.0230804E7</v>
      </c>
      <c r="B3873" s="21" t="s">
        <v>321</v>
      </c>
      <c r="C3873" s="22">
        <v>9.0</v>
      </c>
      <c r="D3873" s="23" t="s">
        <v>316</v>
      </c>
      <c r="E3873" s="1" t="s">
        <v>93</v>
      </c>
    </row>
    <row r="3874">
      <c r="A3874" s="20">
        <v>2.0230804E7</v>
      </c>
      <c r="B3874" s="21" t="s">
        <v>321</v>
      </c>
      <c r="C3874" s="22">
        <v>10.0</v>
      </c>
      <c r="D3874" s="23" t="s">
        <v>316</v>
      </c>
      <c r="E3874" s="1" t="s">
        <v>93</v>
      </c>
    </row>
    <row r="3875">
      <c r="A3875" s="20">
        <v>2.0230804E7</v>
      </c>
      <c r="B3875" s="21" t="s">
        <v>321</v>
      </c>
      <c r="C3875" s="22">
        <v>11.0</v>
      </c>
      <c r="D3875" s="23" t="s">
        <v>316</v>
      </c>
      <c r="E3875" s="1" t="s">
        <v>93</v>
      </c>
    </row>
    <row r="3876">
      <c r="A3876" s="20">
        <v>2.0230804E7</v>
      </c>
      <c r="B3876" s="21" t="s">
        <v>321</v>
      </c>
      <c r="C3876" s="22">
        <v>12.0</v>
      </c>
      <c r="D3876" s="23" t="s">
        <v>316</v>
      </c>
      <c r="E3876" s="1" t="s">
        <v>93</v>
      </c>
    </row>
    <row r="3877">
      <c r="A3877" s="20"/>
      <c r="B3877" s="21"/>
      <c r="C3877" s="22"/>
      <c r="D3877" s="23"/>
    </row>
    <row r="3878">
      <c r="A3878" s="20"/>
      <c r="B3878" s="21"/>
      <c r="C3878" s="22"/>
      <c r="D3878" s="23"/>
    </row>
    <row r="3879">
      <c r="A3879" s="20"/>
      <c r="B3879" s="21"/>
      <c r="C3879" s="22"/>
      <c r="D3879" s="23"/>
    </row>
    <row r="3880">
      <c r="A3880" s="20">
        <v>2.0230805E7</v>
      </c>
      <c r="B3880" s="21" t="s">
        <v>321</v>
      </c>
      <c r="C3880" s="22">
        <v>1.0</v>
      </c>
      <c r="D3880" s="23" t="s">
        <v>316</v>
      </c>
      <c r="E3880" s="1" t="s">
        <v>93</v>
      </c>
    </row>
    <row r="3881">
      <c r="A3881" s="20">
        <v>2.0230805E7</v>
      </c>
      <c r="B3881" s="21" t="s">
        <v>321</v>
      </c>
      <c r="C3881" s="22">
        <v>2.0</v>
      </c>
      <c r="D3881" s="23" t="s">
        <v>316</v>
      </c>
      <c r="E3881" s="1" t="s">
        <v>93</v>
      </c>
    </row>
    <row r="3882">
      <c r="A3882" s="20">
        <v>2.0230805E7</v>
      </c>
      <c r="B3882" s="21" t="s">
        <v>321</v>
      </c>
      <c r="C3882" s="22">
        <v>3.0</v>
      </c>
      <c r="D3882" s="23" t="s">
        <v>316</v>
      </c>
      <c r="E3882" s="1" t="s">
        <v>93</v>
      </c>
    </row>
    <row r="3883">
      <c r="A3883" s="20">
        <v>2.0230805E7</v>
      </c>
      <c r="B3883" s="21" t="s">
        <v>321</v>
      </c>
      <c r="C3883" s="22">
        <v>4.0</v>
      </c>
      <c r="D3883" s="23" t="s">
        <v>316</v>
      </c>
      <c r="E3883" s="1" t="s">
        <v>93</v>
      </c>
    </row>
    <row r="3884">
      <c r="A3884" s="20">
        <v>2.0230805E7</v>
      </c>
      <c r="B3884" s="21" t="s">
        <v>321</v>
      </c>
      <c r="C3884" s="22">
        <v>5.0</v>
      </c>
      <c r="D3884" s="23" t="s">
        <v>316</v>
      </c>
      <c r="E3884" s="1" t="s">
        <v>93</v>
      </c>
    </row>
    <row r="3885">
      <c r="A3885" s="20">
        <v>2.0230805E7</v>
      </c>
      <c r="B3885" s="21" t="s">
        <v>321</v>
      </c>
      <c r="C3885" s="22">
        <v>6.0</v>
      </c>
      <c r="D3885" s="23" t="s">
        <v>316</v>
      </c>
      <c r="E3885" s="1" t="s">
        <v>93</v>
      </c>
    </row>
    <row r="3886">
      <c r="A3886" s="20">
        <v>2.0230805E7</v>
      </c>
      <c r="B3886" s="21" t="s">
        <v>321</v>
      </c>
      <c r="C3886" s="22">
        <v>7.0</v>
      </c>
      <c r="D3886" s="23" t="s">
        <v>316</v>
      </c>
      <c r="E3886" s="1" t="s">
        <v>93</v>
      </c>
    </row>
    <row r="3887">
      <c r="A3887" s="20">
        <v>2.0230805E7</v>
      </c>
      <c r="B3887" s="21" t="s">
        <v>321</v>
      </c>
      <c r="C3887" s="22">
        <v>8.0</v>
      </c>
      <c r="D3887" s="23" t="s">
        <v>316</v>
      </c>
      <c r="E3887" s="1" t="s">
        <v>93</v>
      </c>
    </row>
    <row r="3888">
      <c r="A3888" s="20">
        <v>2.0230805E7</v>
      </c>
      <c r="B3888" s="21" t="s">
        <v>321</v>
      </c>
      <c r="C3888" s="22">
        <v>9.0</v>
      </c>
      <c r="D3888" s="23" t="s">
        <v>316</v>
      </c>
      <c r="E3888" s="1" t="s">
        <v>93</v>
      </c>
    </row>
    <row r="3889">
      <c r="A3889" s="20">
        <v>2.0230805E7</v>
      </c>
      <c r="B3889" s="21" t="s">
        <v>321</v>
      </c>
      <c r="C3889" s="22">
        <v>10.0</v>
      </c>
      <c r="D3889" s="23" t="s">
        <v>316</v>
      </c>
      <c r="E3889" s="1" t="s">
        <v>93</v>
      </c>
    </row>
    <row r="3890">
      <c r="A3890" s="20">
        <v>2.0230805E7</v>
      </c>
      <c r="B3890" s="21" t="s">
        <v>321</v>
      </c>
      <c r="C3890" s="22">
        <v>11.0</v>
      </c>
      <c r="D3890" s="23" t="s">
        <v>316</v>
      </c>
      <c r="E3890" s="1" t="s">
        <v>93</v>
      </c>
    </row>
    <row r="3891">
      <c r="A3891" s="20">
        <v>2.0230805E7</v>
      </c>
      <c r="B3891" s="21" t="s">
        <v>321</v>
      </c>
      <c r="C3891" s="22">
        <v>12.0</v>
      </c>
      <c r="D3891" s="23" t="s">
        <v>316</v>
      </c>
      <c r="E3891" s="1" t="s">
        <v>93</v>
      </c>
    </row>
    <row r="3892">
      <c r="A3892" s="20"/>
      <c r="B3892" s="21"/>
      <c r="C3892" s="22"/>
      <c r="D3892" s="23"/>
    </row>
    <row r="3893">
      <c r="A3893" s="20"/>
      <c r="B3893" s="21"/>
      <c r="C3893" s="22"/>
      <c r="D3893" s="23"/>
    </row>
    <row r="3894">
      <c r="A3894" s="20"/>
      <c r="B3894" s="21"/>
      <c r="C3894" s="22"/>
      <c r="D3894" s="23"/>
    </row>
    <row r="3895">
      <c r="A3895" s="20">
        <v>2.0230806E7</v>
      </c>
      <c r="B3895" s="21" t="s">
        <v>321</v>
      </c>
      <c r="C3895" s="22">
        <v>1.0</v>
      </c>
      <c r="D3895" s="23" t="s">
        <v>316</v>
      </c>
      <c r="E3895" s="1" t="s">
        <v>93</v>
      </c>
    </row>
    <row r="3896">
      <c r="A3896" s="20">
        <v>2.0230806E7</v>
      </c>
      <c r="B3896" s="21" t="s">
        <v>321</v>
      </c>
      <c r="C3896" s="22">
        <v>2.0</v>
      </c>
      <c r="D3896" s="23" t="s">
        <v>316</v>
      </c>
      <c r="E3896" s="1" t="s">
        <v>93</v>
      </c>
    </row>
    <row r="3897">
      <c r="A3897" s="20">
        <v>2.0230806E7</v>
      </c>
      <c r="B3897" s="21" t="s">
        <v>321</v>
      </c>
      <c r="C3897" s="22">
        <v>3.0</v>
      </c>
      <c r="D3897" s="23" t="s">
        <v>316</v>
      </c>
      <c r="E3897" s="1" t="s">
        <v>93</v>
      </c>
    </row>
    <row r="3898">
      <c r="A3898" s="20">
        <v>2.0230806E7</v>
      </c>
      <c r="B3898" s="21" t="s">
        <v>321</v>
      </c>
      <c r="C3898" s="22">
        <v>4.0</v>
      </c>
      <c r="D3898" s="23" t="s">
        <v>316</v>
      </c>
      <c r="E3898" s="1" t="s">
        <v>93</v>
      </c>
    </row>
    <row r="3899">
      <c r="A3899" s="20">
        <v>2.0230806E7</v>
      </c>
      <c r="B3899" s="21" t="s">
        <v>321</v>
      </c>
      <c r="C3899" s="22">
        <v>5.0</v>
      </c>
      <c r="D3899" s="23" t="s">
        <v>316</v>
      </c>
      <c r="E3899" s="1" t="s">
        <v>93</v>
      </c>
    </row>
    <row r="3900">
      <c r="A3900" s="20">
        <v>2.0230806E7</v>
      </c>
      <c r="B3900" s="21" t="s">
        <v>321</v>
      </c>
      <c r="C3900" s="22">
        <v>6.0</v>
      </c>
      <c r="D3900" s="23" t="s">
        <v>316</v>
      </c>
      <c r="E3900" s="1" t="s">
        <v>93</v>
      </c>
    </row>
    <row r="3901">
      <c r="A3901" s="20">
        <v>2.0230806E7</v>
      </c>
      <c r="B3901" s="21" t="s">
        <v>321</v>
      </c>
      <c r="C3901" s="22">
        <v>7.0</v>
      </c>
      <c r="D3901" s="23" t="s">
        <v>316</v>
      </c>
      <c r="E3901" s="1" t="s">
        <v>93</v>
      </c>
    </row>
    <row r="3902">
      <c r="A3902" s="20">
        <v>2.0230806E7</v>
      </c>
      <c r="B3902" s="21" t="s">
        <v>321</v>
      </c>
      <c r="C3902" s="22">
        <v>8.0</v>
      </c>
      <c r="D3902" s="23" t="s">
        <v>316</v>
      </c>
      <c r="E3902" s="1" t="s">
        <v>93</v>
      </c>
    </row>
    <row r="3903">
      <c r="A3903" s="20">
        <v>2.0230806E7</v>
      </c>
      <c r="B3903" s="21" t="s">
        <v>321</v>
      </c>
      <c r="C3903" s="22">
        <v>9.0</v>
      </c>
      <c r="D3903" s="23" t="s">
        <v>316</v>
      </c>
      <c r="E3903" s="1" t="s">
        <v>93</v>
      </c>
    </row>
    <row r="3904">
      <c r="A3904" s="20">
        <v>2.0230806E7</v>
      </c>
      <c r="B3904" s="21" t="s">
        <v>321</v>
      </c>
      <c r="C3904" s="22">
        <v>10.0</v>
      </c>
      <c r="D3904" s="23" t="s">
        <v>316</v>
      </c>
      <c r="E3904" s="1" t="s">
        <v>93</v>
      </c>
    </row>
    <row r="3905">
      <c r="A3905" s="20">
        <v>2.0230806E7</v>
      </c>
      <c r="B3905" s="21" t="s">
        <v>321</v>
      </c>
      <c r="C3905" s="22">
        <v>11.0</v>
      </c>
      <c r="D3905" s="23" t="s">
        <v>316</v>
      </c>
      <c r="E3905" s="1" t="s">
        <v>93</v>
      </c>
    </row>
    <row r="3906">
      <c r="A3906" s="20">
        <v>2.0230806E7</v>
      </c>
      <c r="B3906" s="21" t="s">
        <v>321</v>
      </c>
      <c r="C3906" s="22">
        <v>12.0</v>
      </c>
      <c r="D3906" s="23" t="s">
        <v>316</v>
      </c>
      <c r="E3906" s="1" t="s">
        <v>93</v>
      </c>
    </row>
    <row r="3907">
      <c r="A3907" s="20"/>
      <c r="B3907" s="21"/>
      <c r="C3907" s="22"/>
      <c r="D3907" s="23"/>
    </row>
    <row r="3908">
      <c r="A3908" s="20"/>
      <c r="B3908" s="21"/>
      <c r="C3908" s="22"/>
      <c r="D3908" s="23"/>
    </row>
    <row r="3909">
      <c r="A3909" s="20"/>
      <c r="B3909" s="21"/>
      <c r="C3909" s="22"/>
      <c r="D3909" s="23"/>
    </row>
    <row r="3910">
      <c r="A3910" s="20">
        <v>2.0230807E7</v>
      </c>
      <c r="B3910" s="21" t="s">
        <v>321</v>
      </c>
      <c r="C3910" s="22">
        <v>1.0</v>
      </c>
      <c r="D3910" s="23" t="s">
        <v>316</v>
      </c>
      <c r="E3910" s="1" t="s">
        <v>93</v>
      </c>
    </row>
    <row r="3911">
      <c r="A3911" s="20">
        <v>2.0230807E7</v>
      </c>
      <c r="B3911" s="21" t="s">
        <v>321</v>
      </c>
      <c r="C3911" s="22">
        <v>2.0</v>
      </c>
      <c r="D3911" s="23" t="s">
        <v>316</v>
      </c>
      <c r="E3911" s="1" t="s">
        <v>93</v>
      </c>
    </row>
    <row r="3912">
      <c r="A3912" s="20">
        <v>2.0230807E7</v>
      </c>
      <c r="B3912" s="21" t="s">
        <v>321</v>
      </c>
      <c r="C3912" s="22">
        <v>3.0</v>
      </c>
      <c r="D3912" s="23" t="s">
        <v>316</v>
      </c>
      <c r="E3912" s="1" t="s">
        <v>93</v>
      </c>
    </row>
    <row r="3913">
      <c r="A3913" s="20">
        <v>2.0230807E7</v>
      </c>
      <c r="B3913" s="21" t="s">
        <v>321</v>
      </c>
      <c r="C3913" s="22">
        <v>4.0</v>
      </c>
      <c r="D3913" s="23" t="s">
        <v>316</v>
      </c>
      <c r="E3913" s="1" t="s">
        <v>93</v>
      </c>
    </row>
    <row r="3914">
      <c r="A3914" s="20">
        <v>2.0230807E7</v>
      </c>
      <c r="B3914" s="21" t="s">
        <v>321</v>
      </c>
      <c r="C3914" s="22">
        <v>5.0</v>
      </c>
      <c r="D3914" s="23" t="s">
        <v>316</v>
      </c>
      <c r="E3914" s="1" t="s">
        <v>93</v>
      </c>
    </row>
    <row r="3915">
      <c r="A3915" s="20">
        <v>2.0230807E7</v>
      </c>
      <c r="B3915" s="21" t="s">
        <v>321</v>
      </c>
      <c r="C3915" s="22">
        <v>6.0</v>
      </c>
      <c r="D3915" s="23" t="s">
        <v>316</v>
      </c>
      <c r="E3915" s="1" t="s">
        <v>93</v>
      </c>
    </row>
    <row r="3916">
      <c r="A3916" s="20">
        <v>2.0230807E7</v>
      </c>
      <c r="B3916" s="21" t="s">
        <v>321</v>
      </c>
      <c r="C3916" s="22">
        <v>7.0</v>
      </c>
      <c r="D3916" s="23" t="s">
        <v>316</v>
      </c>
      <c r="E3916" s="1" t="s">
        <v>93</v>
      </c>
    </row>
    <row r="3917">
      <c r="A3917" s="20">
        <v>2.0230807E7</v>
      </c>
      <c r="B3917" s="21" t="s">
        <v>321</v>
      </c>
      <c r="C3917" s="22">
        <v>8.0</v>
      </c>
      <c r="D3917" s="23" t="s">
        <v>316</v>
      </c>
      <c r="E3917" s="1" t="s">
        <v>93</v>
      </c>
    </row>
    <row r="3918">
      <c r="A3918" s="20">
        <v>2.0230807E7</v>
      </c>
      <c r="B3918" s="21" t="s">
        <v>321</v>
      </c>
      <c r="C3918" s="22">
        <v>9.0</v>
      </c>
      <c r="D3918" s="23" t="s">
        <v>316</v>
      </c>
      <c r="E3918" s="1" t="s">
        <v>93</v>
      </c>
    </row>
    <row r="3919">
      <c r="A3919" s="20">
        <v>2.0230807E7</v>
      </c>
      <c r="B3919" s="21" t="s">
        <v>321</v>
      </c>
      <c r="C3919" s="22">
        <v>10.0</v>
      </c>
      <c r="D3919" s="23" t="s">
        <v>316</v>
      </c>
      <c r="E3919" s="1" t="s">
        <v>93</v>
      </c>
    </row>
    <row r="3920">
      <c r="A3920" s="20">
        <v>2.0230807E7</v>
      </c>
      <c r="B3920" s="21" t="s">
        <v>321</v>
      </c>
      <c r="C3920" s="22">
        <v>11.0</v>
      </c>
      <c r="D3920" s="23" t="s">
        <v>316</v>
      </c>
      <c r="E3920" s="1" t="s">
        <v>93</v>
      </c>
    </row>
    <row r="3921">
      <c r="A3921" s="20">
        <v>2.0230807E7</v>
      </c>
      <c r="B3921" s="21" t="s">
        <v>321</v>
      </c>
      <c r="C3921" s="22">
        <v>12.0</v>
      </c>
      <c r="D3921" s="23" t="s">
        <v>316</v>
      </c>
      <c r="E3921" s="1" t="s">
        <v>93</v>
      </c>
    </row>
    <row r="3922">
      <c r="A3922" s="20"/>
      <c r="B3922" s="21"/>
      <c r="C3922" s="22"/>
      <c r="D3922" s="23"/>
    </row>
    <row r="3923">
      <c r="A3923" s="20"/>
      <c r="B3923" s="21"/>
      <c r="C3923" s="22"/>
      <c r="D3923" s="23"/>
    </row>
    <row r="3924">
      <c r="A3924" s="20"/>
      <c r="B3924" s="21"/>
      <c r="C3924" s="22"/>
      <c r="D3924" s="23"/>
    </row>
    <row r="3925">
      <c r="A3925" s="20">
        <v>2.0230808E7</v>
      </c>
      <c r="B3925" s="21" t="s">
        <v>321</v>
      </c>
      <c r="C3925" s="22">
        <v>1.0</v>
      </c>
      <c r="D3925" s="23" t="s">
        <v>316</v>
      </c>
      <c r="E3925" s="1" t="s">
        <v>93</v>
      </c>
    </row>
    <row r="3926">
      <c r="A3926" s="20">
        <v>2.0230808E7</v>
      </c>
      <c r="B3926" s="21" t="s">
        <v>321</v>
      </c>
      <c r="C3926" s="22">
        <v>2.0</v>
      </c>
      <c r="D3926" s="23" t="s">
        <v>316</v>
      </c>
      <c r="E3926" s="1" t="s">
        <v>93</v>
      </c>
    </row>
    <row r="3927">
      <c r="A3927" s="20">
        <v>2.0230808E7</v>
      </c>
      <c r="B3927" s="21" t="s">
        <v>321</v>
      </c>
      <c r="C3927" s="22">
        <v>3.0</v>
      </c>
      <c r="D3927" s="23" t="s">
        <v>316</v>
      </c>
      <c r="E3927" s="1" t="s">
        <v>93</v>
      </c>
    </row>
    <row r="3928">
      <c r="A3928" s="20">
        <v>2.0230808E7</v>
      </c>
      <c r="B3928" s="21" t="s">
        <v>321</v>
      </c>
      <c r="C3928" s="22">
        <v>4.0</v>
      </c>
      <c r="D3928" s="23" t="s">
        <v>316</v>
      </c>
      <c r="E3928" s="1" t="s">
        <v>93</v>
      </c>
    </row>
    <row r="3929">
      <c r="A3929" s="20">
        <v>2.0230808E7</v>
      </c>
      <c r="B3929" s="21" t="s">
        <v>321</v>
      </c>
      <c r="C3929" s="22">
        <v>5.0</v>
      </c>
      <c r="D3929" s="23" t="s">
        <v>316</v>
      </c>
      <c r="E3929" s="1" t="s">
        <v>93</v>
      </c>
    </row>
    <row r="3930">
      <c r="A3930" s="20">
        <v>2.0230808E7</v>
      </c>
      <c r="B3930" s="21" t="s">
        <v>321</v>
      </c>
      <c r="C3930" s="22">
        <v>6.0</v>
      </c>
      <c r="D3930" s="23" t="s">
        <v>316</v>
      </c>
      <c r="E3930" s="1" t="s">
        <v>93</v>
      </c>
    </row>
    <row r="3931">
      <c r="A3931" s="20">
        <v>2.0230808E7</v>
      </c>
      <c r="B3931" s="21" t="s">
        <v>321</v>
      </c>
      <c r="C3931" s="22">
        <v>7.0</v>
      </c>
      <c r="D3931" s="23" t="s">
        <v>316</v>
      </c>
      <c r="E3931" s="1" t="s">
        <v>93</v>
      </c>
    </row>
    <row r="3932">
      <c r="A3932" s="20">
        <v>2.0230808E7</v>
      </c>
      <c r="B3932" s="21" t="s">
        <v>321</v>
      </c>
      <c r="C3932" s="22">
        <v>8.0</v>
      </c>
      <c r="D3932" s="23" t="s">
        <v>316</v>
      </c>
      <c r="E3932" s="1" t="s">
        <v>93</v>
      </c>
    </row>
    <row r="3933">
      <c r="A3933" s="20">
        <v>2.0230808E7</v>
      </c>
      <c r="B3933" s="21" t="s">
        <v>321</v>
      </c>
      <c r="C3933" s="22">
        <v>9.0</v>
      </c>
      <c r="D3933" s="23" t="s">
        <v>316</v>
      </c>
      <c r="E3933" s="1" t="s">
        <v>93</v>
      </c>
    </row>
    <row r="3934">
      <c r="A3934" s="20">
        <v>2.0230808E7</v>
      </c>
      <c r="B3934" s="21" t="s">
        <v>321</v>
      </c>
      <c r="C3934" s="22">
        <v>10.0</v>
      </c>
      <c r="D3934" s="23" t="s">
        <v>316</v>
      </c>
      <c r="E3934" s="1" t="s">
        <v>93</v>
      </c>
    </row>
    <row r="3935">
      <c r="A3935" s="20">
        <v>2.0230808E7</v>
      </c>
      <c r="B3935" s="21" t="s">
        <v>321</v>
      </c>
      <c r="C3935" s="22">
        <v>11.0</v>
      </c>
      <c r="D3935" s="23" t="s">
        <v>316</v>
      </c>
      <c r="E3935" s="1" t="s">
        <v>93</v>
      </c>
    </row>
    <row r="3936">
      <c r="A3936" s="20">
        <v>2.0230808E7</v>
      </c>
      <c r="B3936" s="21" t="s">
        <v>321</v>
      </c>
      <c r="C3936" s="22">
        <v>12.0</v>
      </c>
      <c r="D3936" s="23" t="s">
        <v>316</v>
      </c>
      <c r="E3936" s="1" t="s">
        <v>93</v>
      </c>
    </row>
    <row r="3937">
      <c r="A3937" s="20"/>
      <c r="B3937" s="21"/>
      <c r="C3937" s="22"/>
      <c r="D3937" s="23"/>
    </row>
    <row r="3938">
      <c r="A3938" s="20"/>
      <c r="B3938" s="21"/>
      <c r="C3938" s="22"/>
      <c r="D3938" s="23"/>
    </row>
    <row r="3939">
      <c r="A3939" s="20"/>
      <c r="B3939" s="21"/>
      <c r="C3939" s="22"/>
      <c r="D3939" s="23"/>
    </row>
    <row r="3940">
      <c r="A3940" s="20">
        <v>2.0230809E7</v>
      </c>
      <c r="B3940" s="21" t="s">
        <v>321</v>
      </c>
      <c r="C3940" s="22">
        <v>1.0</v>
      </c>
      <c r="D3940" s="23" t="s">
        <v>316</v>
      </c>
      <c r="E3940" s="1" t="s">
        <v>93</v>
      </c>
    </row>
    <row r="3941">
      <c r="A3941" s="20">
        <v>2.0230809E7</v>
      </c>
      <c r="B3941" s="21" t="s">
        <v>321</v>
      </c>
      <c r="C3941" s="22">
        <v>2.0</v>
      </c>
      <c r="D3941" s="23" t="s">
        <v>316</v>
      </c>
      <c r="E3941" s="1" t="s">
        <v>93</v>
      </c>
    </row>
    <row r="3942">
      <c r="A3942" s="20">
        <v>2.0230809E7</v>
      </c>
      <c r="B3942" s="21" t="s">
        <v>321</v>
      </c>
      <c r="C3942" s="22">
        <v>3.0</v>
      </c>
      <c r="D3942" s="23" t="s">
        <v>316</v>
      </c>
      <c r="E3942" s="1" t="s">
        <v>93</v>
      </c>
    </row>
    <row r="3943">
      <c r="A3943" s="20">
        <v>2.0230809E7</v>
      </c>
      <c r="B3943" s="21" t="s">
        <v>321</v>
      </c>
      <c r="C3943" s="22">
        <v>4.0</v>
      </c>
      <c r="D3943" s="23" t="s">
        <v>316</v>
      </c>
      <c r="E3943" s="1" t="s">
        <v>93</v>
      </c>
    </row>
    <row r="3944">
      <c r="A3944" s="20">
        <v>2.0230809E7</v>
      </c>
      <c r="B3944" s="21" t="s">
        <v>321</v>
      </c>
      <c r="C3944" s="22">
        <v>5.0</v>
      </c>
      <c r="D3944" s="23" t="s">
        <v>316</v>
      </c>
      <c r="E3944" s="1" t="s">
        <v>93</v>
      </c>
    </row>
    <row r="3945">
      <c r="A3945" s="20">
        <v>2.0230809E7</v>
      </c>
      <c r="B3945" s="21" t="s">
        <v>321</v>
      </c>
      <c r="C3945" s="22">
        <v>6.0</v>
      </c>
      <c r="D3945" s="23" t="s">
        <v>316</v>
      </c>
      <c r="E3945" s="1" t="s">
        <v>93</v>
      </c>
    </row>
    <row r="3946">
      <c r="A3946" s="20">
        <v>2.0230809E7</v>
      </c>
      <c r="B3946" s="21" t="s">
        <v>321</v>
      </c>
      <c r="C3946" s="22">
        <v>7.0</v>
      </c>
      <c r="D3946" s="23" t="s">
        <v>316</v>
      </c>
      <c r="E3946" s="1" t="s">
        <v>93</v>
      </c>
    </row>
    <row r="3947">
      <c r="A3947" s="20">
        <v>2.0230809E7</v>
      </c>
      <c r="B3947" s="21" t="s">
        <v>321</v>
      </c>
      <c r="C3947" s="22">
        <v>8.0</v>
      </c>
      <c r="D3947" s="23" t="s">
        <v>316</v>
      </c>
      <c r="E3947" s="1" t="s">
        <v>93</v>
      </c>
    </row>
    <row r="3948">
      <c r="A3948" s="20">
        <v>2.0230809E7</v>
      </c>
      <c r="B3948" s="21" t="s">
        <v>321</v>
      </c>
      <c r="C3948" s="22">
        <v>9.0</v>
      </c>
      <c r="D3948" s="23" t="s">
        <v>316</v>
      </c>
      <c r="E3948" s="1" t="s">
        <v>93</v>
      </c>
    </row>
    <row r="3949">
      <c r="A3949" s="20">
        <v>2.0230809E7</v>
      </c>
      <c r="B3949" s="21" t="s">
        <v>321</v>
      </c>
      <c r="C3949" s="22">
        <v>10.0</v>
      </c>
      <c r="D3949" s="23" t="s">
        <v>316</v>
      </c>
      <c r="E3949" s="1" t="s">
        <v>93</v>
      </c>
    </row>
    <row r="3950">
      <c r="A3950" s="20">
        <v>2.0230809E7</v>
      </c>
      <c r="B3950" s="21" t="s">
        <v>321</v>
      </c>
      <c r="C3950" s="22">
        <v>11.0</v>
      </c>
      <c r="D3950" s="23" t="s">
        <v>316</v>
      </c>
      <c r="E3950" s="1" t="s">
        <v>93</v>
      </c>
    </row>
    <row r="3951">
      <c r="A3951" s="20">
        <v>2.0230809E7</v>
      </c>
      <c r="B3951" s="21" t="s">
        <v>321</v>
      </c>
      <c r="C3951" s="22">
        <v>12.0</v>
      </c>
      <c r="D3951" s="23" t="s">
        <v>316</v>
      </c>
      <c r="E3951" s="1" t="s">
        <v>93</v>
      </c>
    </row>
    <row r="3952">
      <c r="A3952" s="20"/>
      <c r="B3952" s="21"/>
      <c r="C3952" s="22"/>
      <c r="D3952" s="23"/>
    </row>
    <row r="3953">
      <c r="A3953" s="20"/>
      <c r="B3953" s="21"/>
      <c r="C3953" s="22"/>
      <c r="D3953" s="23"/>
    </row>
    <row r="3954">
      <c r="A3954" s="20"/>
      <c r="B3954" s="21"/>
      <c r="C3954" s="22"/>
      <c r="D3954" s="23"/>
    </row>
    <row r="3955">
      <c r="A3955" s="20">
        <v>2.023081E7</v>
      </c>
      <c r="B3955" s="21" t="s">
        <v>321</v>
      </c>
      <c r="C3955" s="22">
        <v>1.0</v>
      </c>
      <c r="D3955" s="23" t="s">
        <v>316</v>
      </c>
      <c r="E3955" s="1" t="s">
        <v>93</v>
      </c>
    </row>
    <row r="3956">
      <c r="A3956" s="20">
        <v>2.023081E7</v>
      </c>
      <c r="B3956" s="21" t="s">
        <v>321</v>
      </c>
      <c r="C3956" s="22">
        <v>2.0</v>
      </c>
      <c r="D3956" s="23" t="s">
        <v>316</v>
      </c>
      <c r="E3956" s="1" t="s">
        <v>93</v>
      </c>
    </row>
    <row r="3957">
      <c r="A3957" s="20">
        <v>2.023081E7</v>
      </c>
      <c r="B3957" s="21" t="s">
        <v>321</v>
      </c>
      <c r="C3957" s="22">
        <v>3.0</v>
      </c>
      <c r="D3957" s="23" t="s">
        <v>316</v>
      </c>
      <c r="E3957" s="1" t="s">
        <v>93</v>
      </c>
    </row>
    <row r="3958">
      <c r="A3958" s="20">
        <v>2.023081E7</v>
      </c>
      <c r="B3958" s="21" t="s">
        <v>321</v>
      </c>
      <c r="C3958" s="22">
        <v>4.0</v>
      </c>
      <c r="D3958" s="23" t="s">
        <v>316</v>
      </c>
      <c r="E3958" s="1" t="s">
        <v>93</v>
      </c>
    </row>
    <row r="3959">
      <c r="A3959" s="20">
        <v>2.023081E7</v>
      </c>
      <c r="B3959" s="21" t="s">
        <v>321</v>
      </c>
      <c r="C3959" s="22">
        <v>5.0</v>
      </c>
      <c r="D3959" s="23" t="s">
        <v>316</v>
      </c>
      <c r="E3959" s="1" t="s">
        <v>93</v>
      </c>
    </row>
    <row r="3960">
      <c r="A3960" s="20">
        <v>2.023081E7</v>
      </c>
      <c r="B3960" s="21" t="s">
        <v>321</v>
      </c>
      <c r="C3960" s="22">
        <v>6.0</v>
      </c>
      <c r="D3960" s="23" t="s">
        <v>316</v>
      </c>
      <c r="E3960" s="1" t="s">
        <v>93</v>
      </c>
    </row>
    <row r="3961">
      <c r="A3961" s="20">
        <v>2.023081E7</v>
      </c>
      <c r="B3961" s="21" t="s">
        <v>321</v>
      </c>
      <c r="C3961" s="22">
        <v>7.0</v>
      </c>
      <c r="D3961" s="23" t="s">
        <v>316</v>
      </c>
      <c r="E3961" s="1" t="s">
        <v>93</v>
      </c>
    </row>
    <row r="3962">
      <c r="A3962" s="20">
        <v>2.023081E7</v>
      </c>
      <c r="B3962" s="21" t="s">
        <v>321</v>
      </c>
      <c r="C3962" s="22">
        <v>8.0</v>
      </c>
      <c r="D3962" s="23" t="s">
        <v>316</v>
      </c>
      <c r="E3962" s="1" t="s">
        <v>93</v>
      </c>
    </row>
    <row r="3963">
      <c r="A3963" s="20">
        <v>2.023081E7</v>
      </c>
      <c r="B3963" s="21" t="s">
        <v>321</v>
      </c>
      <c r="C3963" s="22">
        <v>9.0</v>
      </c>
      <c r="D3963" s="23" t="s">
        <v>316</v>
      </c>
      <c r="E3963" s="1" t="s">
        <v>93</v>
      </c>
    </row>
    <row r="3964">
      <c r="A3964" s="20">
        <v>2.023081E7</v>
      </c>
      <c r="B3964" s="21" t="s">
        <v>321</v>
      </c>
      <c r="C3964" s="22">
        <v>10.0</v>
      </c>
      <c r="D3964" s="23" t="s">
        <v>316</v>
      </c>
      <c r="E3964" s="1" t="s">
        <v>93</v>
      </c>
    </row>
    <row r="3965">
      <c r="A3965" s="20">
        <v>2.023081E7</v>
      </c>
      <c r="B3965" s="21" t="s">
        <v>321</v>
      </c>
      <c r="C3965" s="22">
        <v>11.0</v>
      </c>
      <c r="D3965" s="23" t="s">
        <v>316</v>
      </c>
      <c r="E3965" s="1" t="s">
        <v>93</v>
      </c>
    </row>
    <row r="3966">
      <c r="A3966" s="20">
        <v>2.023081E7</v>
      </c>
      <c r="B3966" s="21" t="s">
        <v>321</v>
      </c>
      <c r="C3966" s="22">
        <v>12.0</v>
      </c>
      <c r="D3966" s="23" t="s">
        <v>316</v>
      </c>
      <c r="E3966" s="1" t="s">
        <v>93</v>
      </c>
    </row>
    <row r="3967">
      <c r="A3967" s="20"/>
      <c r="B3967" s="21"/>
      <c r="C3967" s="22"/>
      <c r="D3967" s="23"/>
    </row>
    <row r="3968">
      <c r="A3968" s="20"/>
      <c r="B3968" s="21"/>
      <c r="C3968" s="22"/>
      <c r="D3968" s="23"/>
    </row>
    <row r="3969">
      <c r="A3969" s="20"/>
      <c r="B3969" s="21"/>
      <c r="C3969" s="22"/>
      <c r="D3969" s="23"/>
    </row>
    <row r="3970">
      <c r="A3970" s="20">
        <v>2.0230811E7</v>
      </c>
      <c r="B3970" s="21" t="s">
        <v>321</v>
      </c>
      <c r="C3970" s="22">
        <v>1.0</v>
      </c>
      <c r="D3970" s="23" t="s">
        <v>316</v>
      </c>
      <c r="E3970" s="1" t="s">
        <v>93</v>
      </c>
    </row>
    <row r="3971">
      <c r="A3971" s="20">
        <v>2.0230811E7</v>
      </c>
      <c r="B3971" s="21" t="s">
        <v>321</v>
      </c>
      <c r="C3971" s="22">
        <v>2.0</v>
      </c>
      <c r="D3971" s="23" t="s">
        <v>316</v>
      </c>
      <c r="E3971" s="1" t="s">
        <v>93</v>
      </c>
    </row>
    <row r="3972">
      <c r="A3972" s="20">
        <v>2.0230811E7</v>
      </c>
      <c r="B3972" s="21" t="s">
        <v>321</v>
      </c>
      <c r="C3972" s="22">
        <v>3.0</v>
      </c>
      <c r="D3972" s="23" t="s">
        <v>316</v>
      </c>
      <c r="E3972" s="1" t="s">
        <v>93</v>
      </c>
    </row>
    <row r="3973">
      <c r="A3973" s="20">
        <v>2.0230811E7</v>
      </c>
      <c r="B3973" s="21" t="s">
        <v>321</v>
      </c>
      <c r="C3973" s="22">
        <v>4.0</v>
      </c>
      <c r="D3973" s="23" t="s">
        <v>316</v>
      </c>
      <c r="E3973" s="1" t="s">
        <v>93</v>
      </c>
    </row>
    <row r="3974">
      <c r="A3974" s="20">
        <v>2.0230811E7</v>
      </c>
      <c r="B3974" s="21" t="s">
        <v>321</v>
      </c>
      <c r="C3974" s="22">
        <v>5.0</v>
      </c>
      <c r="D3974" s="23" t="s">
        <v>316</v>
      </c>
      <c r="E3974" s="1" t="s">
        <v>93</v>
      </c>
    </row>
    <row r="3975">
      <c r="A3975" s="20">
        <v>2.0230811E7</v>
      </c>
      <c r="B3975" s="21" t="s">
        <v>321</v>
      </c>
      <c r="C3975" s="22">
        <v>6.0</v>
      </c>
      <c r="D3975" s="23" t="s">
        <v>316</v>
      </c>
      <c r="E3975" s="1" t="s">
        <v>93</v>
      </c>
    </row>
    <row r="3976">
      <c r="A3976" s="20">
        <v>2.0230811E7</v>
      </c>
      <c r="B3976" s="21" t="s">
        <v>321</v>
      </c>
      <c r="C3976" s="22">
        <v>7.0</v>
      </c>
      <c r="D3976" s="23" t="s">
        <v>316</v>
      </c>
      <c r="E3976" s="1" t="s">
        <v>93</v>
      </c>
    </row>
    <row r="3977">
      <c r="A3977" s="20">
        <v>2.0230811E7</v>
      </c>
      <c r="B3977" s="21" t="s">
        <v>321</v>
      </c>
      <c r="C3977" s="22">
        <v>8.0</v>
      </c>
      <c r="D3977" s="23" t="s">
        <v>316</v>
      </c>
      <c r="E3977" s="1" t="s">
        <v>93</v>
      </c>
    </row>
    <row r="3978">
      <c r="A3978" s="20">
        <v>2.0230811E7</v>
      </c>
      <c r="B3978" s="21" t="s">
        <v>321</v>
      </c>
      <c r="C3978" s="22">
        <v>9.0</v>
      </c>
      <c r="D3978" s="23" t="s">
        <v>316</v>
      </c>
      <c r="E3978" s="1" t="s">
        <v>93</v>
      </c>
    </row>
    <row r="3979">
      <c r="A3979" s="20">
        <v>2.0230811E7</v>
      </c>
      <c r="B3979" s="21" t="s">
        <v>321</v>
      </c>
      <c r="C3979" s="22">
        <v>10.0</v>
      </c>
      <c r="D3979" s="23" t="s">
        <v>316</v>
      </c>
      <c r="E3979" s="1" t="s">
        <v>93</v>
      </c>
    </row>
    <row r="3980">
      <c r="A3980" s="20">
        <v>2.0230811E7</v>
      </c>
      <c r="B3980" s="21" t="s">
        <v>321</v>
      </c>
      <c r="C3980" s="22">
        <v>11.0</v>
      </c>
      <c r="D3980" s="23" t="s">
        <v>316</v>
      </c>
      <c r="E3980" s="1" t="s">
        <v>93</v>
      </c>
    </row>
    <row r="3981">
      <c r="A3981" s="20">
        <v>2.0230811E7</v>
      </c>
      <c r="B3981" s="21" t="s">
        <v>321</v>
      </c>
      <c r="C3981" s="22">
        <v>12.0</v>
      </c>
      <c r="D3981" s="23" t="s">
        <v>316</v>
      </c>
      <c r="E3981" s="1" t="s">
        <v>93</v>
      </c>
    </row>
    <row r="3982">
      <c r="A3982" s="20"/>
      <c r="B3982" s="21"/>
      <c r="C3982" s="22"/>
      <c r="D3982" s="23"/>
    </row>
    <row r="3983">
      <c r="A3983" s="20"/>
      <c r="B3983" s="21"/>
      <c r="C3983" s="22"/>
      <c r="D3983" s="23"/>
    </row>
    <row r="3984">
      <c r="A3984" s="20"/>
      <c r="B3984" s="21"/>
      <c r="C3984" s="22"/>
      <c r="D3984" s="23"/>
    </row>
    <row r="3985">
      <c r="A3985" s="20">
        <v>2.0230812E7</v>
      </c>
      <c r="B3985" s="21" t="s">
        <v>321</v>
      </c>
      <c r="C3985" s="22">
        <v>1.0</v>
      </c>
      <c r="D3985" s="23" t="s">
        <v>316</v>
      </c>
      <c r="E3985" s="1" t="s">
        <v>93</v>
      </c>
    </row>
    <row r="3986">
      <c r="A3986" s="20">
        <v>2.0230812E7</v>
      </c>
      <c r="B3986" s="21" t="s">
        <v>321</v>
      </c>
      <c r="C3986" s="22">
        <v>2.0</v>
      </c>
      <c r="D3986" s="23" t="s">
        <v>316</v>
      </c>
      <c r="E3986" s="1" t="s">
        <v>93</v>
      </c>
    </row>
    <row r="3987">
      <c r="A3987" s="20">
        <v>2.0230812E7</v>
      </c>
      <c r="B3987" s="21" t="s">
        <v>321</v>
      </c>
      <c r="C3987" s="22">
        <v>3.0</v>
      </c>
      <c r="D3987" s="23" t="s">
        <v>316</v>
      </c>
      <c r="E3987" s="1" t="s">
        <v>93</v>
      </c>
    </row>
    <row r="3988">
      <c r="A3988" s="20">
        <v>2.0230812E7</v>
      </c>
      <c r="B3988" s="21" t="s">
        <v>321</v>
      </c>
      <c r="C3988" s="22">
        <v>4.0</v>
      </c>
      <c r="D3988" s="23" t="s">
        <v>316</v>
      </c>
      <c r="E3988" s="1" t="s">
        <v>93</v>
      </c>
    </row>
    <row r="3989">
      <c r="A3989" s="20">
        <v>2.0230812E7</v>
      </c>
      <c r="B3989" s="21" t="s">
        <v>321</v>
      </c>
      <c r="C3989" s="22">
        <v>5.0</v>
      </c>
      <c r="D3989" s="23" t="s">
        <v>316</v>
      </c>
      <c r="E3989" s="1" t="s">
        <v>93</v>
      </c>
    </row>
    <row r="3990">
      <c r="A3990" s="20">
        <v>2.0230812E7</v>
      </c>
      <c r="B3990" s="21" t="s">
        <v>321</v>
      </c>
      <c r="C3990" s="22">
        <v>6.0</v>
      </c>
      <c r="D3990" s="23" t="s">
        <v>316</v>
      </c>
      <c r="E3990" s="1" t="s">
        <v>93</v>
      </c>
    </row>
    <row r="3991">
      <c r="A3991" s="20">
        <v>2.0230812E7</v>
      </c>
      <c r="B3991" s="21" t="s">
        <v>321</v>
      </c>
      <c r="C3991" s="22">
        <v>7.0</v>
      </c>
      <c r="D3991" s="23" t="s">
        <v>316</v>
      </c>
      <c r="E3991" s="1" t="s">
        <v>93</v>
      </c>
    </row>
    <row r="3992">
      <c r="A3992" s="20">
        <v>2.0230812E7</v>
      </c>
      <c r="B3992" s="21" t="s">
        <v>321</v>
      </c>
      <c r="C3992" s="22">
        <v>8.0</v>
      </c>
      <c r="D3992" s="23" t="s">
        <v>316</v>
      </c>
      <c r="E3992" s="1" t="s">
        <v>93</v>
      </c>
    </row>
    <row r="3993">
      <c r="A3993" s="20">
        <v>2.0230812E7</v>
      </c>
      <c r="B3993" s="21" t="s">
        <v>321</v>
      </c>
      <c r="C3993" s="22">
        <v>9.0</v>
      </c>
      <c r="D3993" s="23" t="s">
        <v>316</v>
      </c>
      <c r="E3993" s="1" t="s">
        <v>93</v>
      </c>
    </row>
    <row r="3994">
      <c r="A3994" s="20">
        <v>2.0230812E7</v>
      </c>
      <c r="B3994" s="21" t="s">
        <v>321</v>
      </c>
      <c r="C3994" s="22">
        <v>10.0</v>
      </c>
      <c r="D3994" s="23" t="s">
        <v>316</v>
      </c>
      <c r="E3994" s="1" t="s">
        <v>93</v>
      </c>
    </row>
    <row r="3995">
      <c r="A3995" s="20">
        <v>2.0230812E7</v>
      </c>
      <c r="B3995" s="21" t="s">
        <v>321</v>
      </c>
      <c r="C3995" s="22">
        <v>11.0</v>
      </c>
      <c r="D3995" s="23" t="s">
        <v>316</v>
      </c>
      <c r="E3995" s="1" t="s">
        <v>93</v>
      </c>
    </row>
    <row r="3996">
      <c r="A3996" s="20">
        <v>2.0230812E7</v>
      </c>
      <c r="B3996" s="21" t="s">
        <v>321</v>
      </c>
      <c r="C3996" s="22">
        <v>12.0</v>
      </c>
      <c r="D3996" s="23" t="s">
        <v>316</v>
      </c>
      <c r="E3996" s="1" t="s">
        <v>93</v>
      </c>
    </row>
    <row r="3997">
      <c r="A3997" s="20"/>
      <c r="B3997" s="21"/>
      <c r="C3997" s="22"/>
      <c r="D3997" s="23"/>
    </row>
    <row r="3998">
      <c r="A3998" s="20"/>
      <c r="B3998" s="21"/>
      <c r="C3998" s="22"/>
      <c r="D3998" s="23"/>
    </row>
    <row r="3999">
      <c r="A3999" s="20"/>
      <c r="B3999" s="21"/>
      <c r="C3999" s="22"/>
      <c r="D3999" s="23"/>
    </row>
    <row r="4000">
      <c r="A4000" s="20">
        <v>2.0230813E7</v>
      </c>
      <c r="B4000" s="21" t="s">
        <v>321</v>
      </c>
      <c r="C4000" s="22">
        <v>1.0</v>
      </c>
      <c r="D4000" s="23" t="s">
        <v>316</v>
      </c>
      <c r="E4000" s="1" t="s">
        <v>93</v>
      </c>
    </row>
    <row r="4001">
      <c r="A4001" s="20">
        <v>2.0230813E7</v>
      </c>
      <c r="B4001" s="21" t="s">
        <v>321</v>
      </c>
      <c r="C4001" s="22">
        <v>2.0</v>
      </c>
      <c r="D4001" s="23" t="s">
        <v>316</v>
      </c>
      <c r="E4001" s="1" t="s">
        <v>93</v>
      </c>
    </row>
    <row r="4002">
      <c r="A4002" s="20">
        <v>2.0230813E7</v>
      </c>
      <c r="B4002" s="21" t="s">
        <v>321</v>
      </c>
      <c r="C4002" s="22">
        <v>3.0</v>
      </c>
      <c r="D4002" s="23" t="s">
        <v>316</v>
      </c>
      <c r="E4002" s="1" t="s">
        <v>93</v>
      </c>
    </row>
    <row r="4003">
      <c r="A4003" s="20">
        <v>2.0230813E7</v>
      </c>
      <c r="B4003" s="21" t="s">
        <v>321</v>
      </c>
      <c r="C4003" s="22">
        <v>4.0</v>
      </c>
      <c r="D4003" s="23" t="s">
        <v>316</v>
      </c>
      <c r="E4003" s="1" t="s">
        <v>93</v>
      </c>
    </row>
    <row r="4004">
      <c r="A4004" s="20">
        <v>2.0230813E7</v>
      </c>
      <c r="B4004" s="21" t="s">
        <v>321</v>
      </c>
      <c r="C4004" s="22">
        <v>5.0</v>
      </c>
      <c r="D4004" s="23" t="s">
        <v>316</v>
      </c>
      <c r="E4004" s="1" t="s">
        <v>93</v>
      </c>
    </row>
    <row r="4005">
      <c r="A4005" s="20">
        <v>2.0230813E7</v>
      </c>
      <c r="B4005" s="21" t="s">
        <v>321</v>
      </c>
      <c r="C4005" s="22">
        <v>6.0</v>
      </c>
      <c r="D4005" s="23" t="s">
        <v>316</v>
      </c>
      <c r="E4005" s="1" t="s">
        <v>93</v>
      </c>
    </row>
    <row r="4006">
      <c r="A4006" s="20">
        <v>2.0230813E7</v>
      </c>
      <c r="B4006" s="21" t="s">
        <v>321</v>
      </c>
      <c r="C4006" s="22">
        <v>7.0</v>
      </c>
      <c r="D4006" s="23" t="s">
        <v>316</v>
      </c>
      <c r="E4006" s="1" t="s">
        <v>93</v>
      </c>
    </row>
    <row r="4007">
      <c r="A4007" s="20">
        <v>2.0230813E7</v>
      </c>
      <c r="B4007" s="21" t="s">
        <v>321</v>
      </c>
      <c r="C4007" s="22">
        <v>8.0</v>
      </c>
      <c r="D4007" s="23" t="s">
        <v>316</v>
      </c>
      <c r="E4007" s="1" t="s">
        <v>93</v>
      </c>
    </row>
    <row r="4008">
      <c r="A4008" s="20">
        <v>2.0230813E7</v>
      </c>
      <c r="B4008" s="21" t="s">
        <v>321</v>
      </c>
      <c r="C4008" s="22">
        <v>9.0</v>
      </c>
      <c r="D4008" s="23" t="s">
        <v>316</v>
      </c>
      <c r="E4008" s="1" t="s">
        <v>93</v>
      </c>
    </row>
    <row r="4009">
      <c r="A4009" s="20">
        <v>2.0230813E7</v>
      </c>
      <c r="B4009" s="21" t="s">
        <v>321</v>
      </c>
      <c r="C4009" s="22">
        <v>10.0</v>
      </c>
      <c r="D4009" s="23" t="s">
        <v>316</v>
      </c>
      <c r="E4009" s="1" t="s">
        <v>93</v>
      </c>
    </row>
    <row r="4010">
      <c r="A4010" s="20">
        <v>2.0230813E7</v>
      </c>
      <c r="B4010" s="21" t="s">
        <v>321</v>
      </c>
      <c r="C4010" s="22">
        <v>11.0</v>
      </c>
      <c r="D4010" s="23" t="s">
        <v>316</v>
      </c>
      <c r="E4010" s="1" t="s">
        <v>93</v>
      </c>
    </row>
    <row r="4011">
      <c r="A4011" s="20">
        <v>2.0230813E7</v>
      </c>
      <c r="B4011" s="21" t="s">
        <v>321</v>
      </c>
      <c r="C4011" s="22">
        <v>12.0</v>
      </c>
      <c r="D4011" s="23" t="s">
        <v>316</v>
      </c>
      <c r="E4011" s="1" t="s">
        <v>93</v>
      </c>
    </row>
    <row r="4012">
      <c r="A4012" s="20"/>
      <c r="B4012" s="21"/>
      <c r="C4012" s="22"/>
      <c r="D4012" s="23"/>
    </row>
    <row r="4013">
      <c r="A4013" s="20"/>
      <c r="B4013" s="21"/>
      <c r="C4013" s="22"/>
      <c r="D4013" s="23"/>
    </row>
    <row r="4014">
      <c r="A4014" s="20"/>
      <c r="B4014" s="21"/>
      <c r="C4014" s="22"/>
      <c r="D4014" s="23"/>
    </row>
    <row r="4015">
      <c r="A4015" s="20">
        <v>2.0230814E7</v>
      </c>
      <c r="B4015" s="21" t="s">
        <v>321</v>
      </c>
      <c r="C4015" s="22">
        <v>1.0</v>
      </c>
      <c r="D4015" s="23" t="s">
        <v>316</v>
      </c>
      <c r="E4015" s="1" t="s">
        <v>93</v>
      </c>
    </row>
    <row r="4016">
      <c r="A4016" s="20">
        <v>2.0230814E7</v>
      </c>
      <c r="B4016" s="21" t="s">
        <v>321</v>
      </c>
      <c r="C4016" s="22">
        <v>2.0</v>
      </c>
      <c r="D4016" s="23" t="s">
        <v>316</v>
      </c>
      <c r="E4016" s="1" t="s">
        <v>93</v>
      </c>
    </row>
    <row r="4017">
      <c r="A4017" s="20">
        <v>2.0230814E7</v>
      </c>
      <c r="B4017" s="21" t="s">
        <v>321</v>
      </c>
      <c r="C4017" s="22">
        <v>3.0</v>
      </c>
      <c r="D4017" s="23" t="s">
        <v>316</v>
      </c>
      <c r="E4017" s="1" t="s">
        <v>93</v>
      </c>
    </row>
    <row r="4018">
      <c r="A4018" s="20">
        <v>2.0230814E7</v>
      </c>
      <c r="B4018" s="21" t="s">
        <v>321</v>
      </c>
      <c r="C4018" s="22">
        <v>4.0</v>
      </c>
      <c r="D4018" s="23" t="s">
        <v>316</v>
      </c>
      <c r="E4018" s="1" t="s">
        <v>93</v>
      </c>
    </row>
    <row r="4019">
      <c r="A4019" s="20">
        <v>2.0230814E7</v>
      </c>
      <c r="B4019" s="21" t="s">
        <v>321</v>
      </c>
      <c r="C4019" s="22">
        <v>5.0</v>
      </c>
      <c r="D4019" s="23" t="s">
        <v>316</v>
      </c>
      <c r="E4019" s="1" t="s">
        <v>93</v>
      </c>
    </row>
    <row r="4020">
      <c r="A4020" s="20">
        <v>2.0230814E7</v>
      </c>
      <c r="B4020" s="21" t="s">
        <v>321</v>
      </c>
      <c r="C4020" s="22">
        <v>6.0</v>
      </c>
      <c r="D4020" s="23" t="s">
        <v>316</v>
      </c>
      <c r="E4020" s="1" t="s">
        <v>93</v>
      </c>
    </row>
    <row r="4021">
      <c r="A4021" s="20">
        <v>2.0230814E7</v>
      </c>
      <c r="B4021" s="21" t="s">
        <v>321</v>
      </c>
      <c r="C4021" s="22">
        <v>7.0</v>
      </c>
      <c r="D4021" s="23" t="s">
        <v>316</v>
      </c>
      <c r="E4021" s="1" t="s">
        <v>93</v>
      </c>
    </row>
    <row r="4022">
      <c r="A4022" s="20">
        <v>2.0230814E7</v>
      </c>
      <c r="B4022" s="21" t="s">
        <v>321</v>
      </c>
      <c r="C4022" s="22">
        <v>8.0</v>
      </c>
      <c r="D4022" s="23" t="s">
        <v>316</v>
      </c>
      <c r="E4022" s="1" t="s">
        <v>93</v>
      </c>
    </row>
    <row r="4023">
      <c r="A4023" s="20">
        <v>2.0230814E7</v>
      </c>
      <c r="B4023" s="21" t="s">
        <v>321</v>
      </c>
      <c r="C4023" s="22">
        <v>9.0</v>
      </c>
      <c r="D4023" s="23" t="s">
        <v>316</v>
      </c>
      <c r="E4023" s="1" t="s">
        <v>93</v>
      </c>
    </row>
    <row r="4024">
      <c r="A4024" s="20">
        <v>2.0230814E7</v>
      </c>
      <c r="B4024" s="21" t="s">
        <v>321</v>
      </c>
      <c r="C4024" s="22">
        <v>10.0</v>
      </c>
      <c r="D4024" s="23" t="s">
        <v>316</v>
      </c>
      <c r="E4024" s="1" t="s">
        <v>93</v>
      </c>
    </row>
    <row r="4025">
      <c r="A4025" s="20">
        <v>2.0230814E7</v>
      </c>
      <c r="B4025" s="21" t="s">
        <v>321</v>
      </c>
      <c r="C4025" s="22">
        <v>11.0</v>
      </c>
      <c r="D4025" s="23" t="s">
        <v>316</v>
      </c>
      <c r="E4025" s="1" t="s">
        <v>93</v>
      </c>
    </row>
    <row r="4026">
      <c r="A4026" s="20">
        <v>2.0230814E7</v>
      </c>
      <c r="B4026" s="21" t="s">
        <v>321</v>
      </c>
      <c r="C4026" s="22">
        <v>12.0</v>
      </c>
      <c r="D4026" s="23" t="s">
        <v>316</v>
      </c>
      <c r="E4026" s="1" t="s">
        <v>93</v>
      </c>
    </row>
    <row r="4027">
      <c r="A4027" s="20"/>
      <c r="B4027" s="21"/>
      <c r="C4027" s="22"/>
      <c r="D4027" s="23"/>
    </row>
    <row r="4028">
      <c r="A4028" s="20"/>
      <c r="B4028" s="21"/>
      <c r="C4028" s="22"/>
      <c r="D4028" s="23"/>
    </row>
    <row r="4029">
      <c r="A4029" s="20"/>
      <c r="B4029" s="21"/>
      <c r="C4029" s="22"/>
      <c r="D4029" s="23"/>
    </row>
    <row r="4030">
      <c r="A4030" s="20">
        <v>2.0230815E7</v>
      </c>
      <c r="B4030" s="21" t="s">
        <v>321</v>
      </c>
      <c r="C4030" s="22">
        <v>1.0</v>
      </c>
      <c r="D4030" s="23" t="s">
        <v>316</v>
      </c>
      <c r="E4030" s="1" t="s">
        <v>93</v>
      </c>
    </row>
    <row r="4031">
      <c r="A4031" s="20">
        <v>2.0230815E7</v>
      </c>
      <c r="B4031" s="21" t="s">
        <v>321</v>
      </c>
      <c r="C4031" s="22">
        <v>2.0</v>
      </c>
      <c r="D4031" s="23" t="s">
        <v>316</v>
      </c>
      <c r="E4031" s="1" t="s">
        <v>93</v>
      </c>
    </row>
    <row r="4032">
      <c r="A4032" s="20">
        <v>2.0230815E7</v>
      </c>
      <c r="B4032" s="21" t="s">
        <v>321</v>
      </c>
      <c r="C4032" s="22">
        <v>3.0</v>
      </c>
      <c r="D4032" s="23" t="s">
        <v>316</v>
      </c>
      <c r="E4032" s="1" t="s">
        <v>93</v>
      </c>
    </row>
    <row r="4033">
      <c r="A4033" s="20">
        <v>2.0230815E7</v>
      </c>
      <c r="B4033" s="21" t="s">
        <v>321</v>
      </c>
      <c r="C4033" s="22">
        <v>4.0</v>
      </c>
      <c r="D4033" s="23" t="s">
        <v>316</v>
      </c>
      <c r="E4033" s="1" t="s">
        <v>93</v>
      </c>
    </row>
    <row r="4034">
      <c r="A4034" s="20">
        <v>2.0230815E7</v>
      </c>
      <c r="B4034" s="21" t="s">
        <v>321</v>
      </c>
      <c r="C4034" s="22">
        <v>5.0</v>
      </c>
      <c r="D4034" s="23" t="s">
        <v>316</v>
      </c>
      <c r="E4034" s="1" t="s">
        <v>93</v>
      </c>
    </row>
    <row r="4035">
      <c r="A4035" s="20">
        <v>2.0230815E7</v>
      </c>
      <c r="B4035" s="21" t="s">
        <v>321</v>
      </c>
      <c r="C4035" s="22">
        <v>6.0</v>
      </c>
      <c r="D4035" s="23" t="s">
        <v>316</v>
      </c>
      <c r="E4035" s="1" t="s">
        <v>93</v>
      </c>
    </row>
    <row r="4036">
      <c r="A4036" s="20">
        <v>2.0230815E7</v>
      </c>
      <c r="B4036" s="21" t="s">
        <v>321</v>
      </c>
      <c r="C4036" s="22">
        <v>7.0</v>
      </c>
      <c r="D4036" s="23" t="s">
        <v>316</v>
      </c>
      <c r="E4036" s="1" t="s">
        <v>93</v>
      </c>
    </row>
    <row r="4037">
      <c r="A4037" s="20">
        <v>2.0230815E7</v>
      </c>
      <c r="B4037" s="21" t="s">
        <v>321</v>
      </c>
      <c r="C4037" s="22">
        <v>8.0</v>
      </c>
      <c r="D4037" s="23" t="s">
        <v>316</v>
      </c>
      <c r="E4037" s="1" t="s">
        <v>93</v>
      </c>
    </row>
    <row r="4038">
      <c r="A4038" s="20">
        <v>2.0230815E7</v>
      </c>
      <c r="B4038" s="21" t="s">
        <v>321</v>
      </c>
      <c r="C4038" s="22">
        <v>9.0</v>
      </c>
      <c r="D4038" s="23" t="s">
        <v>316</v>
      </c>
      <c r="E4038" s="1" t="s">
        <v>93</v>
      </c>
    </row>
    <row r="4039">
      <c r="A4039" s="20">
        <v>2.0230815E7</v>
      </c>
      <c r="B4039" s="21" t="s">
        <v>321</v>
      </c>
      <c r="C4039" s="22">
        <v>10.0</v>
      </c>
      <c r="D4039" s="23" t="s">
        <v>316</v>
      </c>
      <c r="E4039" s="1" t="s">
        <v>93</v>
      </c>
    </row>
    <row r="4040">
      <c r="A4040" s="20">
        <v>2.0230815E7</v>
      </c>
      <c r="B4040" s="21" t="s">
        <v>321</v>
      </c>
      <c r="C4040" s="22">
        <v>11.0</v>
      </c>
      <c r="D4040" s="23" t="s">
        <v>316</v>
      </c>
      <c r="E4040" s="1" t="s">
        <v>93</v>
      </c>
    </row>
    <row r="4041">
      <c r="A4041" s="20">
        <v>2.0230815E7</v>
      </c>
      <c r="B4041" s="21" t="s">
        <v>321</v>
      </c>
      <c r="C4041" s="22">
        <v>12.0</v>
      </c>
      <c r="D4041" s="23" t="s">
        <v>316</v>
      </c>
      <c r="E4041" s="1" t="s">
        <v>93</v>
      </c>
    </row>
    <row r="4042">
      <c r="A4042" s="20"/>
      <c r="B4042" s="21"/>
      <c r="C4042" s="22"/>
      <c r="D4042" s="23"/>
    </row>
    <row r="4043">
      <c r="A4043" s="20"/>
      <c r="B4043" s="21"/>
      <c r="C4043" s="22"/>
      <c r="D4043" s="23"/>
    </row>
    <row r="4044">
      <c r="A4044" s="20"/>
      <c r="B4044" s="21"/>
      <c r="C4044" s="22"/>
      <c r="D4044" s="23"/>
    </row>
    <row r="4045">
      <c r="A4045" s="20">
        <v>2.0230816E7</v>
      </c>
      <c r="B4045" s="21" t="s">
        <v>321</v>
      </c>
      <c r="C4045" s="22">
        <v>1.0</v>
      </c>
      <c r="D4045" s="23" t="s">
        <v>316</v>
      </c>
      <c r="E4045" s="1" t="s">
        <v>93</v>
      </c>
    </row>
    <row r="4046">
      <c r="A4046" s="20">
        <v>2.0230816E7</v>
      </c>
      <c r="B4046" s="21" t="s">
        <v>321</v>
      </c>
      <c r="C4046" s="22">
        <v>2.0</v>
      </c>
      <c r="D4046" s="23" t="s">
        <v>316</v>
      </c>
      <c r="E4046" s="1" t="s">
        <v>93</v>
      </c>
    </row>
    <row r="4047">
      <c r="A4047" s="20">
        <v>2.0230816E7</v>
      </c>
      <c r="B4047" s="21" t="s">
        <v>321</v>
      </c>
      <c r="C4047" s="22">
        <v>3.0</v>
      </c>
      <c r="D4047" s="23" t="s">
        <v>316</v>
      </c>
      <c r="E4047" s="1" t="s">
        <v>93</v>
      </c>
    </row>
    <row r="4048">
      <c r="A4048" s="20">
        <v>2.0230816E7</v>
      </c>
      <c r="B4048" s="21" t="s">
        <v>321</v>
      </c>
      <c r="C4048" s="22">
        <v>4.0</v>
      </c>
      <c r="D4048" s="23" t="s">
        <v>316</v>
      </c>
      <c r="E4048" s="1" t="s">
        <v>93</v>
      </c>
    </row>
    <row r="4049">
      <c r="A4049" s="20">
        <v>2.0230816E7</v>
      </c>
      <c r="B4049" s="21" t="s">
        <v>321</v>
      </c>
      <c r="C4049" s="22">
        <v>5.0</v>
      </c>
      <c r="D4049" s="23" t="s">
        <v>316</v>
      </c>
      <c r="E4049" s="1" t="s">
        <v>93</v>
      </c>
    </row>
    <row r="4050">
      <c r="A4050" s="20">
        <v>2.0230816E7</v>
      </c>
      <c r="B4050" s="21" t="s">
        <v>321</v>
      </c>
      <c r="C4050" s="22">
        <v>6.0</v>
      </c>
      <c r="D4050" s="23" t="s">
        <v>316</v>
      </c>
      <c r="E4050" s="1" t="s">
        <v>93</v>
      </c>
    </row>
    <row r="4051">
      <c r="A4051" s="20">
        <v>2.0230816E7</v>
      </c>
      <c r="B4051" s="21" t="s">
        <v>321</v>
      </c>
      <c r="C4051" s="22">
        <v>7.0</v>
      </c>
      <c r="D4051" s="23" t="s">
        <v>316</v>
      </c>
      <c r="E4051" s="1" t="s">
        <v>93</v>
      </c>
    </row>
    <row r="4052">
      <c r="A4052" s="20">
        <v>2.0230816E7</v>
      </c>
      <c r="B4052" s="21" t="s">
        <v>321</v>
      </c>
      <c r="C4052" s="22">
        <v>8.0</v>
      </c>
      <c r="D4052" s="23" t="s">
        <v>316</v>
      </c>
      <c r="E4052" s="1" t="s">
        <v>93</v>
      </c>
    </row>
    <row r="4053">
      <c r="A4053" s="20">
        <v>2.0230816E7</v>
      </c>
      <c r="B4053" s="21" t="s">
        <v>321</v>
      </c>
      <c r="C4053" s="22">
        <v>9.0</v>
      </c>
      <c r="D4053" s="23" t="s">
        <v>316</v>
      </c>
      <c r="E4053" s="1" t="s">
        <v>93</v>
      </c>
    </row>
    <row r="4054">
      <c r="A4054" s="20">
        <v>2.0230816E7</v>
      </c>
      <c r="B4054" s="21" t="s">
        <v>321</v>
      </c>
      <c r="C4054" s="22">
        <v>10.0</v>
      </c>
      <c r="D4054" s="23" t="s">
        <v>316</v>
      </c>
      <c r="E4054" s="1" t="s">
        <v>93</v>
      </c>
    </row>
    <row r="4055">
      <c r="A4055" s="20">
        <v>2.0230816E7</v>
      </c>
      <c r="B4055" s="21" t="s">
        <v>321</v>
      </c>
      <c r="C4055" s="22">
        <v>11.0</v>
      </c>
      <c r="D4055" s="23" t="s">
        <v>316</v>
      </c>
      <c r="E4055" s="1" t="s">
        <v>93</v>
      </c>
    </row>
    <row r="4056">
      <c r="A4056" s="20">
        <v>2.0230816E7</v>
      </c>
      <c r="B4056" s="21" t="s">
        <v>321</v>
      </c>
      <c r="C4056" s="22">
        <v>12.0</v>
      </c>
      <c r="D4056" s="23" t="s">
        <v>316</v>
      </c>
      <c r="E4056" s="1" t="s">
        <v>93</v>
      </c>
    </row>
    <row r="4057">
      <c r="A4057" s="20"/>
      <c r="B4057" s="21"/>
      <c r="C4057" s="22"/>
      <c r="D4057" s="23"/>
    </row>
    <row r="4058">
      <c r="A4058" s="20"/>
      <c r="B4058" s="21"/>
      <c r="C4058" s="22"/>
      <c r="D4058" s="23"/>
    </row>
    <row r="4059">
      <c r="A4059" s="20"/>
      <c r="B4059" s="21"/>
      <c r="C4059" s="22"/>
      <c r="D4059" s="23"/>
    </row>
    <row r="4060">
      <c r="A4060" s="20">
        <v>2.0230817E7</v>
      </c>
      <c r="B4060" s="21" t="s">
        <v>321</v>
      </c>
      <c r="C4060" s="22">
        <v>1.0</v>
      </c>
      <c r="D4060" s="23" t="s">
        <v>316</v>
      </c>
      <c r="E4060" s="1" t="s">
        <v>93</v>
      </c>
    </row>
    <row r="4061">
      <c r="A4061" s="20">
        <v>2.0230817E7</v>
      </c>
      <c r="B4061" s="21" t="s">
        <v>321</v>
      </c>
      <c r="C4061" s="22">
        <v>2.0</v>
      </c>
      <c r="D4061" s="23" t="s">
        <v>316</v>
      </c>
      <c r="E4061" s="1" t="s">
        <v>93</v>
      </c>
    </row>
    <row r="4062">
      <c r="A4062" s="20">
        <v>2.0230817E7</v>
      </c>
      <c r="B4062" s="21" t="s">
        <v>321</v>
      </c>
      <c r="C4062" s="22">
        <v>3.0</v>
      </c>
      <c r="D4062" s="23" t="s">
        <v>316</v>
      </c>
      <c r="E4062" s="1" t="s">
        <v>93</v>
      </c>
    </row>
    <row r="4063">
      <c r="A4063" s="20">
        <v>2.0230817E7</v>
      </c>
      <c r="B4063" s="21" t="s">
        <v>321</v>
      </c>
      <c r="C4063" s="22">
        <v>4.0</v>
      </c>
      <c r="D4063" s="23" t="s">
        <v>316</v>
      </c>
      <c r="E4063" s="1" t="s">
        <v>93</v>
      </c>
    </row>
    <row r="4064">
      <c r="A4064" s="20">
        <v>2.0230817E7</v>
      </c>
      <c r="B4064" s="21" t="s">
        <v>321</v>
      </c>
      <c r="C4064" s="22">
        <v>5.0</v>
      </c>
      <c r="D4064" s="23" t="s">
        <v>316</v>
      </c>
      <c r="E4064" s="1" t="s">
        <v>93</v>
      </c>
    </row>
    <row r="4065">
      <c r="A4065" s="20">
        <v>2.0230817E7</v>
      </c>
      <c r="B4065" s="21" t="s">
        <v>321</v>
      </c>
      <c r="C4065" s="22">
        <v>6.0</v>
      </c>
      <c r="D4065" s="23" t="s">
        <v>316</v>
      </c>
      <c r="E4065" s="1" t="s">
        <v>93</v>
      </c>
    </row>
    <row r="4066">
      <c r="A4066" s="20">
        <v>2.0230817E7</v>
      </c>
      <c r="B4066" s="21" t="s">
        <v>321</v>
      </c>
      <c r="C4066" s="22">
        <v>7.0</v>
      </c>
      <c r="D4066" s="23" t="s">
        <v>316</v>
      </c>
      <c r="E4066" s="1" t="s">
        <v>93</v>
      </c>
    </row>
    <row r="4067">
      <c r="A4067" s="20">
        <v>2.0230817E7</v>
      </c>
      <c r="B4067" s="21" t="s">
        <v>321</v>
      </c>
      <c r="C4067" s="22">
        <v>8.0</v>
      </c>
      <c r="D4067" s="23" t="s">
        <v>316</v>
      </c>
      <c r="E4067" s="1" t="s">
        <v>93</v>
      </c>
    </row>
    <row r="4068">
      <c r="A4068" s="20">
        <v>2.0230817E7</v>
      </c>
      <c r="B4068" s="21" t="s">
        <v>321</v>
      </c>
      <c r="C4068" s="22">
        <v>9.0</v>
      </c>
      <c r="D4068" s="23" t="s">
        <v>316</v>
      </c>
      <c r="E4068" s="1" t="s">
        <v>93</v>
      </c>
    </row>
    <row r="4069">
      <c r="A4069" s="20">
        <v>2.0230817E7</v>
      </c>
      <c r="B4069" s="21" t="s">
        <v>321</v>
      </c>
      <c r="C4069" s="22">
        <v>10.0</v>
      </c>
      <c r="D4069" s="23" t="s">
        <v>316</v>
      </c>
      <c r="E4069" s="1" t="s">
        <v>93</v>
      </c>
    </row>
    <row r="4070">
      <c r="A4070" s="20">
        <v>2.0230817E7</v>
      </c>
      <c r="B4070" s="21" t="s">
        <v>321</v>
      </c>
      <c r="C4070" s="22">
        <v>11.0</v>
      </c>
      <c r="D4070" s="23" t="s">
        <v>316</v>
      </c>
      <c r="E4070" s="1" t="s">
        <v>93</v>
      </c>
    </row>
    <row r="4071">
      <c r="A4071" s="20">
        <v>2.0230817E7</v>
      </c>
      <c r="B4071" s="21" t="s">
        <v>321</v>
      </c>
      <c r="C4071" s="22">
        <v>12.0</v>
      </c>
      <c r="D4071" s="23" t="s">
        <v>316</v>
      </c>
      <c r="E4071" s="1" t="s">
        <v>93</v>
      </c>
    </row>
    <row r="4072">
      <c r="A4072" s="20"/>
      <c r="B4072" s="21"/>
      <c r="C4072" s="22"/>
      <c r="D4072" s="23"/>
    </row>
    <row r="4073">
      <c r="A4073" s="20"/>
      <c r="B4073" s="21"/>
      <c r="C4073" s="22"/>
      <c r="D4073" s="23"/>
    </row>
    <row r="4074">
      <c r="A4074" s="20"/>
      <c r="B4074" s="21"/>
      <c r="C4074" s="22"/>
      <c r="D4074" s="23"/>
    </row>
    <row r="4075">
      <c r="A4075" s="20">
        <v>2.0230818E7</v>
      </c>
      <c r="B4075" s="21" t="s">
        <v>321</v>
      </c>
      <c r="C4075" s="22">
        <v>1.0</v>
      </c>
      <c r="D4075" s="23" t="s">
        <v>316</v>
      </c>
      <c r="E4075" s="1" t="s">
        <v>93</v>
      </c>
    </row>
    <row r="4076">
      <c r="A4076" s="20">
        <v>2.0230818E7</v>
      </c>
      <c r="B4076" s="21" t="s">
        <v>321</v>
      </c>
      <c r="C4076" s="22">
        <v>2.0</v>
      </c>
      <c r="D4076" s="23" t="s">
        <v>316</v>
      </c>
      <c r="E4076" s="1" t="s">
        <v>93</v>
      </c>
    </row>
    <row r="4077">
      <c r="A4077" s="20">
        <v>2.0230818E7</v>
      </c>
      <c r="B4077" s="21" t="s">
        <v>321</v>
      </c>
      <c r="C4077" s="22">
        <v>3.0</v>
      </c>
      <c r="D4077" s="23" t="s">
        <v>316</v>
      </c>
      <c r="E4077" s="1" t="s">
        <v>93</v>
      </c>
    </row>
    <row r="4078">
      <c r="A4078" s="20">
        <v>2.0230818E7</v>
      </c>
      <c r="B4078" s="21" t="s">
        <v>321</v>
      </c>
      <c r="C4078" s="22">
        <v>4.0</v>
      </c>
      <c r="D4078" s="23" t="s">
        <v>316</v>
      </c>
      <c r="E4078" s="1" t="s">
        <v>93</v>
      </c>
    </row>
    <row r="4079">
      <c r="A4079" s="20">
        <v>2.0230818E7</v>
      </c>
      <c r="B4079" s="21" t="s">
        <v>321</v>
      </c>
      <c r="C4079" s="22">
        <v>5.0</v>
      </c>
      <c r="D4079" s="23" t="s">
        <v>316</v>
      </c>
      <c r="E4079" s="1" t="s">
        <v>93</v>
      </c>
    </row>
    <row r="4080">
      <c r="A4080" s="20">
        <v>2.0230818E7</v>
      </c>
      <c r="B4080" s="21" t="s">
        <v>321</v>
      </c>
      <c r="C4080" s="22">
        <v>6.0</v>
      </c>
      <c r="D4080" s="23" t="s">
        <v>316</v>
      </c>
      <c r="E4080" s="1" t="s">
        <v>93</v>
      </c>
    </row>
    <row r="4081">
      <c r="A4081" s="20">
        <v>2.0230818E7</v>
      </c>
      <c r="B4081" s="21" t="s">
        <v>321</v>
      </c>
      <c r="C4081" s="22">
        <v>7.0</v>
      </c>
      <c r="D4081" s="23" t="s">
        <v>316</v>
      </c>
      <c r="E4081" s="1" t="s">
        <v>93</v>
      </c>
    </row>
    <row r="4082">
      <c r="A4082" s="20">
        <v>2.0230818E7</v>
      </c>
      <c r="B4082" s="21" t="s">
        <v>321</v>
      </c>
      <c r="C4082" s="22">
        <v>8.0</v>
      </c>
      <c r="D4082" s="23" t="s">
        <v>316</v>
      </c>
      <c r="E4082" s="1" t="s">
        <v>93</v>
      </c>
    </row>
    <row r="4083">
      <c r="A4083" s="20">
        <v>2.0230818E7</v>
      </c>
      <c r="B4083" s="21" t="s">
        <v>321</v>
      </c>
      <c r="C4083" s="22">
        <v>9.0</v>
      </c>
      <c r="D4083" s="23" t="s">
        <v>316</v>
      </c>
      <c r="E4083" s="1" t="s">
        <v>93</v>
      </c>
    </row>
    <row r="4084">
      <c r="A4084" s="20">
        <v>2.0230818E7</v>
      </c>
      <c r="B4084" s="21" t="s">
        <v>321</v>
      </c>
      <c r="C4084" s="22">
        <v>10.0</v>
      </c>
      <c r="D4084" s="23" t="s">
        <v>316</v>
      </c>
      <c r="E4084" s="1" t="s">
        <v>93</v>
      </c>
    </row>
    <row r="4085">
      <c r="A4085" s="20">
        <v>2.0230818E7</v>
      </c>
      <c r="B4085" s="21" t="s">
        <v>321</v>
      </c>
      <c r="C4085" s="22">
        <v>11.0</v>
      </c>
      <c r="D4085" s="23" t="s">
        <v>316</v>
      </c>
      <c r="E4085" s="1" t="s">
        <v>93</v>
      </c>
    </row>
    <row r="4086">
      <c r="A4086" s="20">
        <v>2.0230818E7</v>
      </c>
      <c r="B4086" s="21" t="s">
        <v>321</v>
      </c>
      <c r="C4086" s="22">
        <v>12.0</v>
      </c>
      <c r="D4086" s="23" t="s">
        <v>316</v>
      </c>
      <c r="E4086" s="1" t="s">
        <v>93</v>
      </c>
    </row>
    <row r="4087">
      <c r="A4087" s="20"/>
      <c r="B4087" s="21"/>
      <c r="C4087" s="22"/>
      <c r="D4087" s="23"/>
    </row>
    <row r="4088">
      <c r="A4088" s="20"/>
      <c r="B4088" s="21"/>
      <c r="C4088" s="22"/>
      <c r="D4088" s="23"/>
    </row>
    <row r="4089">
      <c r="A4089" s="20"/>
      <c r="B4089" s="21"/>
      <c r="C4089" s="22"/>
      <c r="D4089" s="23"/>
    </row>
    <row r="4090">
      <c r="A4090" s="20">
        <v>2.0230819E7</v>
      </c>
      <c r="B4090" s="21" t="s">
        <v>321</v>
      </c>
      <c r="C4090" s="22">
        <v>1.0</v>
      </c>
      <c r="D4090" s="23" t="s">
        <v>316</v>
      </c>
      <c r="E4090" s="1" t="s">
        <v>93</v>
      </c>
    </row>
    <row r="4091">
      <c r="A4091" s="20">
        <v>2.0230819E7</v>
      </c>
      <c r="B4091" s="21" t="s">
        <v>321</v>
      </c>
      <c r="C4091" s="22">
        <v>2.0</v>
      </c>
      <c r="D4091" s="23" t="s">
        <v>316</v>
      </c>
      <c r="E4091" s="1" t="s">
        <v>93</v>
      </c>
    </row>
    <row r="4092">
      <c r="A4092" s="20">
        <v>2.0230819E7</v>
      </c>
      <c r="B4092" s="21" t="s">
        <v>321</v>
      </c>
      <c r="C4092" s="22">
        <v>3.0</v>
      </c>
      <c r="D4092" s="23" t="s">
        <v>316</v>
      </c>
      <c r="E4092" s="1" t="s">
        <v>93</v>
      </c>
    </row>
    <row r="4093">
      <c r="A4093" s="20">
        <v>2.0230819E7</v>
      </c>
      <c r="B4093" s="21" t="s">
        <v>321</v>
      </c>
      <c r="C4093" s="22">
        <v>4.0</v>
      </c>
      <c r="D4093" s="23" t="s">
        <v>316</v>
      </c>
      <c r="E4093" s="1" t="s">
        <v>93</v>
      </c>
    </row>
    <row r="4094">
      <c r="A4094" s="20">
        <v>2.0230819E7</v>
      </c>
      <c r="B4094" s="21" t="s">
        <v>321</v>
      </c>
      <c r="C4094" s="22">
        <v>5.0</v>
      </c>
      <c r="D4094" s="23" t="s">
        <v>316</v>
      </c>
      <c r="E4094" s="1" t="s">
        <v>93</v>
      </c>
    </row>
    <row r="4095">
      <c r="A4095" s="20">
        <v>2.0230819E7</v>
      </c>
      <c r="B4095" s="21" t="s">
        <v>321</v>
      </c>
      <c r="C4095" s="22">
        <v>6.0</v>
      </c>
      <c r="D4095" s="23" t="s">
        <v>316</v>
      </c>
      <c r="E4095" s="1" t="s">
        <v>93</v>
      </c>
    </row>
    <row r="4096">
      <c r="A4096" s="20">
        <v>2.0230819E7</v>
      </c>
      <c r="B4096" s="21" t="s">
        <v>321</v>
      </c>
      <c r="C4096" s="22">
        <v>7.0</v>
      </c>
      <c r="D4096" s="23" t="s">
        <v>316</v>
      </c>
      <c r="E4096" s="1" t="s">
        <v>93</v>
      </c>
    </row>
    <row r="4097">
      <c r="A4097" s="20">
        <v>2.0230819E7</v>
      </c>
      <c r="B4097" s="21" t="s">
        <v>321</v>
      </c>
      <c r="C4097" s="22">
        <v>8.0</v>
      </c>
      <c r="D4097" s="23" t="s">
        <v>316</v>
      </c>
      <c r="E4097" s="1" t="s">
        <v>93</v>
      </c>
    </row>
    <row r="4098">
      <c r="A4098" s="20">
        <v>2.0230819E7</v>
      </c>
      <c r="B4098" s="21" t="s">
        <v>321</v>
      </c>
      <c r="C4098" s="22">
        <v>9.0</v>
      </c>
      <c r="D4098" s="23" t="s">
        <v>316</v>
      </c>
      <c r="E4098" s="1" t="s">
        <v>93</v>
      </c>
    </row>
    <row r="4099">
      <c r="A4099" s="20">
        <v>2.0230819E7</v>
      </c>
      <c r="B4099" s="21" t="s">
        <v>321</v>
      </c>
      <c r="C4099" s="22">
        <v>10.0</v>
      </c>
      <c r="D4099" s="23" t="s">
        <v>316</v>
      </c>
      <c r="E4099" s="1" t="s">
        <v>93</v>
      </c>
    </row>
    <row r="4100">
      <c r="A4100" s="20">
        <v>2.0230819E7</v>
      </c>
      <c r="B4100" s="21" t="s">
        <v>321</v>
      </c>
      <c r="C4100" s="22">
        <v>11.0</v>
      </c>
      <c r="D4100" s="23" t="s">
        <v>316</v>
      </c>
      <c r="E4100" s="1" t="s">
        <v>93</v>
      </c>
    </row>
    <row r="4101">
      <c r="A4101" s="20">
        <v>2.0230819E7</v>
      </c>
      <c r="B4101" s="21" t="s">
        <v>321</v>
      </c>
      <c r="C4101" s="22">
        <v>12.0</v>
      </c>
      <c r="D4101" s="23" t="s">
        <v>316</v>
      </c>
      <c r="E4101" s="1" t="s">
        <v>93</v>
      </c>
    </row>
    <row r="4102">
      <c r="A4102" s="20"/>
      <c r="B4102" s="21"/>
      <c r="C4102" s="22"/>
      <c r="D4102" s="23"/>
    </row>
    <row r="4103">
      <c r="A4103" s="20"/>
      <c r="B4103" s="21"/>
      <c r="C4103" s="22"/>
      <c r="D4103" s="23"/>
    </row>
    <row r="4104">
      <c r="A4104" s="20"/>
      <c r="B4104" s="21"/>
      <c r="C4104" s="22"/>
      <c r="D4104" s="23"/>
    </row>
    <row r="4105">
      <c r="A4105" s="20">
        <v>2.023082E7</v>
      </c>
      <c r="B4105" s="21" t="s">
        <v>321</v>
      </c>
      <c r="C4105" s="22">
        <v>1.0</v>
      </c>
      <c r="D4105" s="23" t="s">
        <v>316</v>
      </c>
      <c r="E4105" s="1" t="s">
        <v>93</v>
      </c>
    </row>
    <row r="4106">
      <c r="A4106" s="20">
        <v>2.023082E7</v>
      </c>
      <c r="B4106" s="21" t="s">
        <v>321</v>
      </c>
      <c r="C4106" s="22">
        <v>2.0</v>
      </c>
      <c r="D4106" s="23" t="s">
        <v>316</v>
      </c>
      <c r="E4106" s="1" t="s">
        <v>93</v>
      </c>
    </row>
    <row r="4107">
      <c r="A4107" s="20">
        <v>2.023082E7</v>
      </c>
      <c r="B4107" s="21" t="s">
        <v>321</v>
      </c>
      <c r="C4107" s="22">
        <v>3.0</v>
      </c>
      <c r="D4107" s="23" t="s">
        <v>316</v>
      </c>
      <c r="E4107" s="1" t="s">
        <v>93</v>
      </c>
    </row>
    <row r="4108">
      <c r="A4108" s="20">
        <v>2.023082E7</v>
      </c>
      <c r="B4108" s="21" t="s">
        <v>321</v>
      </c>
      <c r="C4108" s="22">
        <v>4.0</v>
      </c>
      <c r="D4108" s="23" t="s">
        <v>316</v>
      </c>
      <c r="E4108" s="1" t="s">
        <v>93</v>
      </c>
    </row>
    <row r="4109">
      <c r="A4109" s="20">
        <v>2.023082E7</v>
      </c>
      <c r="B4109" s="21" t="s">
        <v>321</v>
      </c>
      <c r="C4109" s="22">
        <v>5.0</v>
      </c>
      <c r="D4109" s="23" t="s">
        <v>316</v>
      </c>
      <c r="E4109" s="1" t="s">
        <v>93</v>
      </c>
    </row>
    <row r="4110">
      <c r="A4110" s="20">
        <v>2.023082E7</v>
      </c>
      <c r="B4110" s="21" t="s">
        <v>321</v>
      </c>
      <c r="C4110" s="22">
        <v>6.0</v>
      </c>
      <c r="D4110" s="23" t="s">
        <v>316</v>
      </c>
      <c r="E4110" s="1" t="s">
        <v>93</v>
      </c>
    </row>
    <row r="4111">
      <c r="A4111" s="20">
        <v>2.023082E7</v>
      </c>
      <c r="B4111" s="21" t="s">
        <v>321</v>
      </c>
      <c r="C4111" s="22">
        <v>7.0</v>
      </c>
      <c r="D4111" s="23" t="s">
        <v>316</v>
      </c>
      <c r="E4111" s="1" t="s">
        <v>93</v>
      </c>
    </row>
    <row r="4112">
      <c r="A4112" s="20">
        <v>2.023082E7</v>
      </c>
      <c r="B4112" s="21" t="s">
        <v>321</v>
      </c>
      <c r="C4112" s="22">
        <v>8.0</v>
      </c>
      <c r="D4112" s="23" t="s">
        <v>316</v>
      </c>
      <c r="E4112" s="1" t="s">
        <v>93</v>
      </c>
    </row>
    <row r="4113">
      <c r="A4113" s="20">
        <v>2.023082E7</v>
      </c>
      <c r="B4113" s="21" t="s">
        <v>321</v>
      </c>
      <c r="C4113" s="22">
        <v>9.0</v>
      </c>
      <c r="D4113" s="23" t="s">
        <v>316</v>
      </c>
      <c r="E4113" s="1" t="s">
        <v>93</v>
      </c>
    </row>
    <row r="4114">
      <c r="A4114" s="20">
        <v>2.023082E7</v>
      </c>
      <c r="B4114" s="21" t="s">
        <v>321</v>
      </c>
      <c r="C4114" s="22">
        <v>10.0</v>
      </c>
      <c r="D4114" s="23" t="s">
        <v>316</v>
      </c>
      <c r="E4114" s="1" t="s">
        <v>93</v>
      </c>
    </row>
    <row r="4115">
      <c r="A4115" s="20">
        <v>2.023082E7</v>
      </c>
      <c r="B4115" s="21" t="s">
        <v>321</v>
      </c>
      <c r="C4115" s="22">
        <v>11.0</v>
      </c>
      <c r="D4115" s="23" t="s">
        <v>316</v>
      </c>
      <c r="E4115" s="1" t="s">
        <v>93</v>
      </c>
    </row>
    <row r="4116">
      <c r="A4116" s="20">
        <v>2.023082E7</v>
      </c>
      <c r="B4116" s="21" t="s">
        <v>321</v>
      </c>
      <c r="C4116" s="22">
        <v>12.0</v>
      </c>
      <c r="D4116" s="23" t="s">
        <v>316</v>
      </c>
      <c r="E4116" s="1" t="s">
        <v>93</v>
      </c>
    </row>
    <row r="4117">
      <c r="A4117" s="20"/>
      <c r="B4117" s="21"/>
      <c r="C4117" s="22"/>
      <c r="D4117" s="23"/>
    </row>
    <row r="4118">
      <c r="A4118" s="20"/>
      <c r="B4118" s="21"/>
      <c r="C4118" s="22"/>
      <c r="D4118" s="23"/>
    </row>
    <row r="4119">
      <c r="A4119" s="20"/>
      <c r="B4119" s="21"/>
      <c r="C4119" s="22"/>
      <c r="D4119" s="23"/>
    </row>
    <row r="4120">
      <c r="A4120" s="20"/>
      <c r="B4120" s="21"/>
      <c r="C4120" s="22"/>
      <c r="D4120" s="23"/>
    </row>
    <row r="4121">
      <c r="A4121" s="20"/>
      <c r="B4121" s="21"/>
      <c r="C4121" s="22"/>
      <c r="D4121" s="23"/>
    </row>
    <row r="4122">
      <c r="A4122" s="20"/>
      <c r="B4122" s="21"/>
      <c r="C4122" s="22"/>
      <c r="D4122" s="23"/>
    </row>
    <row r="4123">
      <c r="A4123" s="20"/>
      <c r="B4123" s="21"/>
      <c r="C4123" s="22"/>
      <c r="D4123" s="23"/>
    </row>
    <row r="4124">
      <c r="A4124" s="20"/>
      <c r="B4124" s="21"/>
      <c r="C4124" s="22"/>
      <c r="D4124" s="23"/>
    </row>
    <row r="4125">
      <c r="A4125" s="20"/>
      <c r="B4125" s="21"/>
      <c r="C4125" s="22"/>
      <c r="D4125" s="23"/>
    </row>
    <row r="4126">
      <c r="A4126" s="20"/>
      <c r="B4126" s="21"/>
      <c r="C4126" s="22"/>
      <c r="D4126" s="23"/>
    </row>
    <row r="4127">
      <c r="A4127" s="20"/>
      <c r="B4127" s="21"/>
      <c r="C4127" s="22"/>
      <c r="D4127" s="23"/>
    </row>
    <row r="4128">
      <c r="A4128" s="20"/>
      <c r="B4128" s="21"/>
      <c r="C4128" s="22"/>
      <c r="D4128" s="23"/>
    </row>
    <row r="4129">
      <c r="A4129" s="20"/>
      <c r="B4129" s="21"/>
      <c r="C4129" s="22"/>
      <c r="D4129" s="23"/>
    </row>
    <row r="4130">
      <c r="A4130" s="20"/>
      <c r="B4130" s="21"/>
      <c r="C4130" s="22"/>
      <c r="D4130" s="23"/>
    </row>
    <row r="4131">
      <c r="A4131" s="20"/>
      <c r="B4131" s="21"/>
      <c r="C4131" s="22"/>
      <c r="D4131" s="23"/>
    </row>
    <row r="4132">
      <c r="A4132" s="20"/>
      <c r="B4132" s="21"/>
      <c r="C4132" s="22"/>
      <c r="D4132" s="23"/>
    </row>
    <row r="4133">
      <c r="A4133" s="20"/>
      <c r="B4133" s="21"/>
      <c r="C4133" s="22"/>
      <c r="D4133" s="23"/>
    </row>
    <row r="4134">
      <c r="A4134" s="20"/>
      <c r="B4134" s="21"/>
      <c r="C4134" s="22"/>
      <c r="D4134" s="23"/>
    </row>
    <row r="4135">
      <c r="A4135" s="20"/>
      <c r="B4135" s="21"/>
      <c r="C4135" s="22"/>
      <c r="D4135" s="23"/>
    </row>
    <row r="4136">
      <c r="A4136" s="20"/>
      <c r="B4136" s="21"/>
      <c r="C4136" s="22"/>
      <c r="D4136" s="23"/>
    </row>
    <row r="4137">
      <c r="A4137" s="20"/>
      <c r="B4137" s="21"/>
      <c r="C4137" s="22"/>
      <c r="D4137" s="23"/>
    </row>
    <row r="4138">
      <c r="A4138" s="20"/>
      <c r="B4138" s="21"/>
      <c r="C4138" s="22"/>
      <c r="D4138" s="23"/>
    </row>
    <row r="4139">
      <c r="A4139" s="20"/>
      <c r="B4139" s="21"/>
      <c r="C4139" s="22"/>
      <c r="D4139" s="23"/>
    </row>
    <row r="4140">
      <c r="A4140" s="20"/>
      <c r="B4140" s="21"/>
      <c r="C4140" s="22"/>
      <c r="D4140" s="23"/>
    </row>
    <row r="4141">
      <c r="A4141" s="20"/>
      <c r="B4141" s="21"/>
      <c r="C4141" s="22"/>
      <c r="D4141" s="23"/>
    </row>
    <row r="4142">
      <c r="A4142" s="20"/>
      <c r="B4142" s="21"/>
      <c r="C4142" s="22"/>
      <c r="D4142" s="23"/>
    </row>
    <row r="4143">
      <c r="A4143" s="20"/>
      <c r="B4143" s="21"/>
      <c r="C4143" s="22"/>
      <c r="D4143" s="23"/>
    </row>
    <row r="4144">
      <c r="A4144" s="20"/>
      <c r="B4144" s="21"/>
      <c r="C4144" s="22"/>
      <c r="D4144" s="23"/>
    </row>
    <row r="4145">
      <c r="A4145" s="20"/>
      <c r="B4145" s="21"/>
      <c r="C4145" s="22"/>
      <c r="D4145" s="23"/>
    </row>
    <row r="4146">
      <c r="A4146" s="20"/>
      <c r="B4146" s="21"/>
      <c r="C4146" s="22"/>
      <c r="D4146" s="23"/>
    </row>
    <row r="4147">
      <c r="A4147" s="20"/>
      <c r="B4147" s="21"/>
      <c r="C4147" s="22"/>
      <c r="D4147" s="23"/>
    </row>
    <row r="4148">
      <c r="A4148" s="20"/>
      <c r="B4148" s="21"/>
      <c r="C4148" s="22"/>
      <c r="D4148" s="23"/>
    </row>
    <row r="4149">
      <c r="A4149" s="20"/>
      <c r="B4149" s="21"/>
      <c r="C4149" s="22"/>
      <c r="D4149" s="23"/>
    </row>
    <row r="4150">
      <c r="A4150" s="20"/>
      <c r="B4150" s="21"/>
      <c r="C4150" s="22"/>
      <c r="D4150" s="23"/>
    </row>
    <row r="4151">
      <c r="A4151" s="20"/>
      <c r="B4151" s="21"/>
      <c r="C4151" s="22"/>
      <c r="D4151" s="23"/>
    </row>
    <row r="4152">
      <c r="A4152" s="20"/>
      <c r="B4152" s="21"/>
      <c r="C4152" s="22"/>
      <c r="D4152" s="23"/>
    </row>
    <row r="4153">
      <c r="A4153" s="20"/>
      <c r="B4153" s="21"/>
      <c r="C4153" s="22"/>
      <c r="D4153" s="23"/>
    </row>
    <row r="4154">
      <c r="A4154" s="20"/>
      <c r="B4154" s="21"/>
      <c r="C4154" s="22"/>
      <c r="D4154" s="23"/>
    </row>
    <row r="4155">
      <c r="A4155" s="20"/>
      <c r="B4155" s="21"/>
      <c r="C4155" s="22"/>
      <c r="D4155" s="23"/>
    </row>
    <row r="4156">
      <c r="A4156" s="20"/>
      <c r="B4156" s="21"/>
      <c r="C4156" s="22"/>
      <c r="D4156" s="23"/>
    </row>
    <row r="4157">
      <c r="A4157" s="20"/>
      <c r="B4157" s="21"/>
      <c r="C4157" s="22"/>
      <c r="D4157" s="23"/>
    </row>
    <row r="4158">
      <c r="A4158" s="20"/>
      <c r="B4158" s="21"/>
      <c r="C4158" s="22"/>
      <c r="D4158" s="23"/>
    </row>
    <row r="4159">
      <c r="A4159" s="20"/>
      <c r="B4159" s="21"/>
      <c r="C4159" s="22"/>
      <c r="D4159" s="23"/>
    </row>
    <row r="4160">
      <c r="A4160" s="20"/>
      <c r="B4160" s="21"/>
      <c r="C4160" s="22"/>
      <c r="D4160" s="23"/>
    </row>
    <row r="4161">
      <c r="A4161" s="20"/>
      <c r="B4161" s="21"/>
      <c r="C4161" s="22"/>
      <c r="D4161" s="23"/>
    </row>
    <row r="4162">
      <c r="A4162" s="20"/>
      <c r="B4162" s="21"/>
      <c r="C4162" s="22"/>
      <c r="D4162" s="23"/>
    </row>
    <row r="4163">
      <c r="A4163" s="20"/>
      <c r="B4163" s="21"/>
      <c r="C4163" s="22"/>
      <c r="D4163" s="23"/>
    </row>
    <row r="4164">
      <c r="A4164" s="20"/>
      <c r="B4164" s="21"/>
      <c r="C4164" s="22"/>
      <c r="D4164" s="23"/>
    </row>
    <row r="4165">
      <c r="A4165" s="20"/>
      <c r="B4165" s="21"/>
      <c r="C4165" s="22"/>
      <c r="D4165" s="23"/>
    </row>
    <row r="4166">
      <c r="A4166" s="20"/>
      <c r="B4166" s="21"/>
      <c r="C4166" s="22"/>
      <c r="D4166" s="23"/>
    </row>
    <row r="4167">
      <c r="A4167" s="20"/>
      <c r="B4167" s="21"/>
      <c r="C4167" s="22"/>
      <c r="D4167" s="23"/>
    </row>
    <row r="4168">
      <c r="A4168" s="20"/>
      <c r="B4168" s="21"/>
      <c r="C4168" s="22"/>
      <c r="D4168" s="23"/>
    </row>
    <row r="4169">
      <c r="A4169" s="20"/>
      <c r="B4169" s="21"/>
      <c r="C4169" s="22"/>
      <c r="D4169" s="23"/>
    </row>
    <row r="4170">
      <c r="A4170" s="20"/>
      <c r="B4170" s="21"/>
      <c r="C4170" s="22"/>
      <c r="D4170" s="23"/>
    </row>
    <row r="4171">
      <c r="A4171" s="20"/>
      <c r="B4171" s="21"/>
      <c r="C4171" s="22"/>
      <c r="D4171" s="23"/>
    </row>
    <row r="4172">
      <c r="A4172" s="20"/>
      <c r="B4172" s="21"/>
      <c r="C4172" s="22"/>
      <c r="D4172" s="23"/>
    </row>
    <row r="4173">
      <c r="A4173" s="20"/>
      <c r="B4173" s="21"/>
      <c r="C4173" s="22"/>
      <c r="D4173" s="23"/>
    </row>
    <row r="4174">
      <c r="A4174" s="20"/>
      <c r="B4174" s="21"/>
      <c r="C4174" s="22"/>
      <c r="D4174" s="23"/>
    </row>
    <row r="4175">
      <c r="A4175" s="20"/>
      <c r="B4175" s="21"/>
      <c r="C4175" s="22"/>
      <c r="D4175" s="23"/>
    </row>
    <row r="4176">
      <c r="A4176" s="20"/>
      <c r="B4176" s="21"/>
      <c r="C4176" s="22"/>
      <c r="D4176" s="23"/>
    </row>
    <row r="4177">
      <c r="A4177" s="20"/>
      <c r="B4177" s="21"/>
      <c r="C4177" s="22"/>
      <c r="D4177" s="23"/>
    </row>
    <row r="4178">
      <c r="A4178" s="20"/>
      <c r="B4178" s="21"/>
      <c r="C4178" s="22"/>
      <c r="D4178" s="23"/>
    </row>
    <row r="4179">
      <c r="A4179" s="20"/>
      <c r="B4179" s="21"/>
      <c r="C4179" s="22"/>
      <c r="D4179" s="23"/>
    </row>
    <row r="4180">
      <c r="A4180" s="20"/>
      <c r="B4180" s="21"/>
      <c r="C4180" s="22"/>
      <c r="D4180" s="23"/>
    </row>
    <row r="4181">
      <c r="A4181" s="20"/>
      <c r="B4181" s="21"/>
      <c r="C4181" s="22"/>
      <c r="D4181" s="23"/>
    </row>
    <row r="4182">
      <c r="A4182" s="20"/>
      <c r="B4182" s="21"/>
      <c r="C4182" s="22"/>
      <c r="D4182" s="23"/>
    </row>
    <row r="4183">
      <c r="A4183" s="20"/>
      <c r="B4183" s="21"/>
      <c r="C4183" s="22"/>
      <c r="D4183" s="23"/>
    </row>
    <row r="4184">
      <c r="A4184" s="20"/>
      <c r="B4184" s="21"/>
      <c r="C4184" s="22"/>
      <c r="D4184" s="23"/>
    </row>
    <row r="4185">
      <c r="A4185" s="20"/>
      <c r="B4185" s="21"/>
      <c r="C4185" s="22"/>
      <c r="D4185" s="23"/>
    </row>
    <row r="4186">
      <c r="A4186" s="20"/>
      <c r="B4186" s="21"/>
      <c r="C4186" s="22"/>
      <c r="D4186" s="23"/>
    </row>
    <row r="4187">
      <c r="A4187" s="20"/>
      <c r="B4187" s="21"/>
      <c r="C4187" s="22"/>
      <c r="D4187" s="23"/>
    </row>
    <row r="4188">
      <c r="A4188" s="20"/>
      <c r="B4188" s="21"/>
      <c r="C4188" s="22"/>
      <c r="D4188" s="23"/>
    </row>
    <row r="4189">
      <c r="A4189" s="20"/>
      <c r="B4189" s="21"/>
      <c r="C4189" s="22"/>
      <c r="D4189" s="23"/>
    </row>
    <row r="4190">
      <c r="A4190" s="20"/>
      <c r="B4190" s="21"/>
      <c r="C4190" s="22"/>
      <c r="D4190" s="23"/>
    </row>
    <row r="4191">
      <c r="A4191" s="20"/>
      <c r="B4191" s="21"/>
      <c r="C4191" s="22"/>
      <c r="D4191" s="23"/>
    </row>
    <row r="4192">
      <c r="A4192" s="20"/>
      <c r="B4192" s="21"/>
      <c r="C4192" s="22"/>
      <c r="D4192" s="23"/>
    </row>
    <row r="4193">
      <c r="A4193" s="20"/>
      <c r="B4193" s="21"/>
      <c r="C4193" s="22"/>
      <c r="D4193" s="23"/>
    </row>
    <row r="4194">
      <c r="A4194" s="20"/>
      <c r="B4194" s="21"/>
      <c r="C4194" s="22"/>
      <c r="D4194" s="23"/>
    </row>
    <row r="4195">
      <c r="A4195" s="20"/>
      <c r="B4195" s="21"/>
      <c r="C4195" s="22"/>
      <c r="D4195" s="23"/>
    </row>
    <row r="4196">
      <c r="A4196" s="20"/>
      <c r="B4196" s="21"/>
      <c r="C4196" s="22"/>
      <c r="D4196" s="23"/>
    </row>
    <row r="4197">
      <c r="A4197" s="20"/>
      <c r="B4197" s="21"/>
      <c r="C4197" s="22"/>
      <c r="D4197" s="23"/>
    </row>
    <row r="4198">
      <c r="A4198" s="20"/>
      <c r="B4198" s="21"/>
      <c r="C4198" s="22"/>
      <c r="D4198" s="23"/>
    </row>
    <row r="4199">
      <c r="A4199" s="20"/>
      <c r="B4199" s="21"/>
      <c r="C4199" s="22"/>
      <c r="D4199" s="23"/>
    </row>
    <row r="4200">
      <c r="A4200" s="20"/>
      <c r="B4200" s="21"/>
      <c r="C4200" s="22"/>
      <c r="D4200" s="23"/>
    </row>
    <row r="4201">
      <c r="A4201" s="20"/>
      <c r="B4201" s="21"/>
      <c r="C4201" s="22"/>
      <c r="D4201" s="23"/>
    </row>
    <row r="4202">
      <c r="A4202" s="20"/>
      <c r="B4202" s="21"/>
      <c r="C4202" s="22"/>
      <c r="D4202" s="23"/>
    </row>
    <row r="4203">
      <c r="A4203" s="20"/>
      <c r="B4203" s="21"/>
      <c r="C4203" s="22"/>
      <c r="D4203" s="23"/>
    </row>
    <row r="4204">
      <c r="A4204" s="20"/>
      <c r="B4204" s="21"/>
      <c r="C4204" s="22"/>
      <c r="D4204" s="23"/>
    </row>
    <row r="4205">
      <c r="A4205" s="20"/>
      <c r="B4205" s="21"/>
      <c r="C4205" s="22"/>
      <c r="D4205" s="23"/>
    </row>
    <row r="4206">
      <c r="A4206" s="20"/>
      <c r="B4206" s="21"/>
      <c r="C4206" s="22"/>
      <c r="D4206" s="23"/>
    </row>
    <row r="4207">
      <c r="A4207" s="20"/>
      <c r="B4207" s="21"/>
      <c r="C4207" s="22"/>
      <c r="D4207" s="23"/>
    </row>
    <row r="4208">
      <c r="A4208" s="20"/>
      <c r="B4208" s="21"/>
      <c r="C4208" s="22"/>
      <c r="D4208" s="23"/>
    </row>
    <row r="4209">
      <c r="A4209" s="20"/>
      <c r="B4209" s="21"/>
      <c r="C4209" s="22"/>
      <c r="D4209" s="23"/>
    </row>
    <row r="4210">
      <c r="A4210" s="20"/>
      <c r="B4210" s="21"/>
      <c r="C4210" s="22"/>
      <c r="D4210" s="23"/>
    </row>
    <row r="4211">
      <c r="A4211" s="20"/>
      <c r="B4211" s="21"/>
      <c r="C4211" s="22"/>
      <c r="D4211" s="23"/>
    </row>
    <row r="4212">
      <c r="A4212" s="20"/>
      <c r="B4212" s="21"/>
      <c r="C4212" s="22"/>
      <c r="D4212" s="23"/>
    </row>
    <row r="4213">
      <c r="A4213" s="20"/>
      <c r="B4213" s="21"/>
      <c r="C4213" s="22"/>
      <c r="D4213" s="23"/>
    </row>
    <row r="4214">
      <c r="A4214" s="20"/>
      <c r="B4214" s="21"/>
      <c r="C4214" s="22"/>
      <c r="D4214" s="23"/>
    </row>
    <row r="4215">
      <c r="A4215" s="20"/>
      <c r="B4215" s="21"/>
      <c r="C4215" s="22"/>
      <c r="D4215" s="23"/>
    </row>
    <row r="4216">
      <c r="A4216" s="20"/>
      <c r="B4216" s="21"/>
      <c r="C4216" s="22"/>
      <c r="D4216" s="23"/>
    </row>
    <row r="4217">
      <c r="A4217" s="20"/>
      <c r="B4217" s="21"/>
      <c r="C4217" s="22"/>
      <c r="D4217" s="23"/>
    </row>
    <row r="4218">
      <c r="A4218" s="20"/>
      <c r="B4218" s="21"/>
      <c r="C4218" s="22"/>
      <c r="D4218" s="23"/>
    </row>
    <row r="4219">
      <c r="A4219" s="20"/>
      <c r="B4219" s="21"/>
      <c r="C4219" s="22"/>
      <c r="D4219" s="23"/>
    </row>
    <row r="4220">
      <c r="A4220" s="20"/>
      <c r="B4220" s="21"/>
      <c r="C4220" s="22"/>
      <c r="D4220" s="23"/>
    </row>
    <row r="4221">
      <c r="A4221" s="20"/>
      <c r="B4221" s="21"/>
      <c r="C4221" s="22"/>
      <c r="D4221" s="23"/>
    </row>
    <row r="4222">
      <c r="A4222" s="20"/>
      <c r="B4222" s="21"/>
      <c r="C4222" s="22"/>
      <c r="D4222" s="23"/>
    </row>
    <row r="4223">
      <c r="A4223" s="20"/>
      <c r="B4223" s="21"/>
      <c r="C4223" s="22"/>
      <c r="D4223" s="23"/>
    </row>
    <row r="4224">
      <c r="A4224" s="20"/>
      <c r="B4224" s="21"/>
      <c r="C4224" s="22"/>
      <c r="D4224" s="23"/>
    </row>
    <row r="4225">
      <c r="A4225" s="20"/>
      <c r="B4225" s="21"/>
      <c r="C4225" s="22"/>
      <c r="D4225" s="23"/>
    </row>
    <row r="4226">
      <c r="A4226" s="20"/>
      <c r="B4226" s="21"/>
      <c r="C4226" s="22"/>
      <c r="D4226" s="23"/>
    </row>
    <row r="4227">
      <c r="A4227" s="20"/>
      <c r="B4227" s="21"/>
      <c r="C4227" s="22"/>
      <c r="D4227" s="23"/>
    </row>
    <row r="4228">
      <c r="A4228" s="20"/>
      <c r="B4228" s="21"/>
      <c r="C4228" s="22"/>
      <c r="D4228" s="23"/>
    </row>
    <row r="4229">
      <c r="A4229" s="20"/>
      <c r="B4229" s="21"/>
      <c r="C4229" s="22"/>
      <c r="D4229" s="23"/>
    </row>
    <row r="4230">
      <c r="A4230" s="20"/>
      <c r="B4230" s="21"/>
      <c r="C4230" s="22"/>
      <c r="D4230" s="23"/>
    </row>
    <row r="4231">
      <c r="A4231" s="20"/>
      <c r="B4231" s="21"/>
      <c r="C4231" s="22"/>
      <c r="D4231" s="23"/>
    </row>
    <row r="4232">
      <c r="A4232" s="20"/>
      <c r="B4232" s="21"/>
      <c r="C4232" s="22"/>
      <c r="D4232" s="23"/>
    </row>
    <row r="4233">
      <c r="A4233" s="20"/>
      <c r="B4233" s="21"/>
      <c r="C4233" s="22"/>
      <c r="D4233" s="23"/>
    </row>
    <row r="4234">
      <c r="A4234" s="20"/>
      <c r="B4234" s="21"/>
      <c r="C4234" s="22"/>
      <c r="D4234" s="23"/>
    </row>
    <row r="4235">
      <c r="A4235" s="20"/>
      <c r="B4235" s="21"/>
      <c r="C4235" s="22"/>
      <c r="D4235" s="23"/>
    </row>
    <row r="4236">
      <c r="A4236" s="20"/>
      <c r="B4236" s="21"/>
      <c r="C4236" s="22"/>
      <c r="D4236" s="23"/>
    </row>
    <row r="4237">
      <c r="A4237" s="20"/>
      <c r="B4237" s="21"/>
      <c r="C4237" s="22"/>
      <c r="D4237" s="23"/>
    </row>
    <row r="4238">
      <c r="A4238" s="20"/>
      <c r="B4238" s="21"/>
      <c r="C4238" s="22"/>
      <c r="D4238" s="23"/>
    </row>
    <row r="4239">
      <c r="A4239" s="20"/>
      <c r="B4239" s="21"/>
      <c r="C4239" s="22"/>
      <c r="D4239" s="23"/>
    </row>
    <row r="4240">
      <c r="A4240" s="20"/>
      <c r="B4240" s="21"/>
      <c r="C4240" s="22"/>
      <c r="D4240" s="23"/>
    </row>
    <row r="4241">
      <c r="A4241" s="20"/>
      <c r="B4241" s="21"/>
      <c r="C4241" s="22"/>
      <c r="D4241" s="23"/>
    </row>
    <row r="4242">
      <c r="A4242" s="20"/>
      <c r="B4242" s="21"/>
      <c r="C4242" s="22"/>
      <c r="D4242" s="23"/>
    </row>
    <row r="4243">
      <c r="A4243" s="20"/>
      <c r="B4243" s="21"/>
      <c r="C4243" s="22"/>
      <c r="D4243" s="23"/>
    </row>
    <row r="4244">
      <c r="A4244" s="20"/>
      <c r="B4244" s="21"/>
      <c r="C4244" s="22"/>
      <c r="D4244" s="23"/>
    </row>
    <row r="4245">
      <c r="A4245" s="20"/>
      <c r="B4245" s="21"/>
      <c r="C4245" s="22"/>
      <c r="D4245" s="23"/>
    </row>
    <row r="4246">
      <c r="A4246" s="20"/>
      <c r="B4246" s="21"/>
      <c r="C4246" s="22"/>
      <c r="D4246" s="23"/>
    </row>
    <row r="4247">
      <c r="A4247" s="20"/>
      <c r="B4247" s="21"/>
      <c r="C4247" s="22"/>
      <c r="D4247" s="23"/>
    </row>
    <row r="4248">
      <c r="A4248" s="20"/>
      <c r="B4248" s="21"/>
      <c r="C4248" s="22"/>
      <c r="D4248" s="23"/>
    </row>
    <row r="4249">
      <c r="A4249" s="20"/>
      <c r="B4249" s="21"/>
      <c r="C4249" s="22"/>
      <c r="D4249" s="23"/>
    </row>
    <row r="4250">
      <c r="A4250" s="20"/>
      <c r="B4250" s="21"/>
      <c r="C4250" s="22"/>
      <c r="D4250" s="23"/>
    </row>
    <row r="4251">
      <c r="A4251" s="20"/>
      <c r="B4251" s="21"/>
      <c r="C4251" s="22"/>
      <c r="D4251" s="23"/>
    </row>
    <row r="4252">
      <c r="A4252" s="20"/>
      <c r="B4252" s="21"/>
      <c r="C4252" s="22"/>
      <c r="D4252" s="23"/>
    </row>
    <row r="4253">
      <c r="A4253" s="20"/>
      <c r="B4253" s="21"/>
      <c r="C4253" s="22"/>
      <c r="D4253" s="23"/>
    </row>
    <row r="4254">
      <c r="A4254" s="20"/>
      <c r="B4254" s="21"/>
      <c r="C4254" s="22"/>
      <c r="D4254" s="23"/>
    </row>
    <row r="4255">
      <c r="A4255" s="20"/>
      <c r="B4255" s="21"/>
      <c r="C4255" s="22"/>
      <c r="D4255" s="23"/>
    </row>
    <row r="4256">
      <c r="A4256" s="20"/>
      <c r="B4256" s="21"/>
      <c r="C4256" s="22"/>
      <c r="D4256" s="23"/>
    </row>
    <row r="4257">
      <c r="A4257" s="20"/>
      <c r="B4257" s="21"/>
      <c r="C4257" s="22"/>
      <c r="D4257" s="23"/>
    </row>
    <row r="4258">
      <c r="A4258" s="20"/>
      <c r="B4258" s="21"/>
      <c r="C4258" s="22"/>
      <c r="D4258" s="23"/>
    </row>
    <row r="4259">
      <c r="A4259" s="20"/>
      <c r="B4259" s="21"/>
      <c r="C4259" s="22"/>
      <c r="D4259" s="23"/>
    </row>
    <row r="4260">
      <c r="A4260" s="20"/>
      <c r="B4260" s="21"/>
      <c r="C4260" s="22"/>
      <c r="D4260" s="23"/>
    </row>
    <row r="4261">
      <c r="A4261" s="20"/>
      <c r="B4261" s="21"/>
      <c r="C4261" s="22"/>
      <c r="D4261" s="23"/>
    </row>
    <row r="4262">
      <c r="A4262" s="20"/>
      <c r="B4262" s="21"/>
      <c r="C4262" s="22"/>
      <c r="D4262" s="23"/>
    </row>
    <row r="4263">
      <c r="A4263" s="20"/>
      <c r="B4263" s="21"/>
      <c r="C4263" s="22"/>
      <c r="D4263" s="23"/>
    </row>
    <row r="4264">
      <c r="A4264" s="20"/>
      <c r="B4264" s="21"/>
      <c r="C4264" s="22"/>
      <c r="D4264" s="23"/>
    </row>
    <row r="4265">
      <c r="A4265" s="20"/>
      <c r="B4265" s="21"/>
      <c r="C4265" s="22"/>
      <c r="D4265" s="23"/>
    </row>
    <row r="4266">
      <c r="A4266" s="20"/>
      <c r="B4266" s="21"/>
      <c r="C4266" s="22"/>
      <c r="D4266" s="23"/>
    </row>
    <row r="4267">
      <c r="A4267" s="20"/>
      <c r="B4267" s="21"/>
      <c r="C4267" s="22"/>
      <c r="D4267" s="23"/>
    </row>
    <row r="4268">
      <c r="A4268" s="20"/>
      <c r="B4268" s="21"/>
      <c r="C4268" s="22"/>
      <c r="D4268" s="23"/>
    </row>
    <row r="4269">
      <c r="A4269" s="20"/>
      <c r="B4269" s="21"/>
      <c r="C4269" s="22"/>
      <c r="D4269" s="23"/>
    </row>
    <row r="4270">
      <c r="A4270" s="20"/>
      <c r="B4270" s="21"/>
      <c r="C4270" s="22"/>
      <c r="D4270" s="23"/>
    </row>
    <row r="4271">
      <c r="A4271" s="20"/>
      <c r="B4271" s="21"/>
      <c r="C4271" s="22"/>
      <c r="D4271" s="23"/>
    </row>
    <row r="4272">
      <c r="A4272" s="20"/>
      <c r="B4272" s="21"/>
      <c r="C4272" s="22"/>
      <c r="D4272" s="23"/>
    </row>
    <row r="4273">
      <c r="A4273" s="20"/>
      <c r="B4273" s="21"/>
      <c r="C4273" s="22"/>
      <c r="D4273" s="23"/>
    </row>
    <row r="4274">
      <c r="A4274" s="20"/>
      <c r="B4274" s="21"/>
      <c r="C4274" s="22"/>
      <c r="D4274" s="23"/>
    </row>
    <row r="4275">
      <c r="A4275" s="20"/>
      <c r="B4275" s="21"/>
      <c r="C4275" s="22"/>
      <c r="D4275" s="23"/>
    </row>
    <row r="4276">
      <c r="A4276" s="20"/>
      <c r="B4276" s="21"/>
      <c r="C4276" s="22"/>
      <c r="D4276" s="23"/>
    </row>
    <row r="4277">
      <c r="A4277" s="20"/>
      <c r="B4277" s="21"/>
      <c r="C4277" s="22"/>
      <c r="D4277" s="23"/>
    </row>
    <row r="4278">
      <c r="A4278" s="20"/>
      <c r="B4278" s="21"/>
      <c r="C4278" s="22"/>
      <c r="D4278" s="23"/>
    </row>
    <row r="4279">
      <c r="A4279" s="20"/>
      <c r="B4279" s="21"/>
      <c r="C4279" s="22"/>
      <c r="D4279" s="23"/>
    </row>
    <row r="4280">
      <c r="A4280" s="20"/>
      <c r="B4280" s="21"/>
      <c r="C4280" s="22"/>
      <c r="D4280" s="23"/>
    </row>
    <row r="4281">
      <c r="A4281" s="20"/>
      <c r="B4281" s="21"/>
      <c r="C4281" s="22"/>
      <c r="D4281" s="23"/>
    </row>
    <row r="4282">
      <c r="A4282" s="20"/>
      <c r="B4282" s="21"/>
      <c r="C4282" s="22"/>
      <c r="D4282" s="23"/>
    </row>
    <row r="4283">
      <c r="A4283" s="20"/>
      <c r="B4283" s="21"/>
      <c r="C4283" s="22"/>
      <c r="D4283" s="23"/>
    </row>
    <row r="4284">
      <c r="A4284" s="20"/>
      <c r="B4284" s="21"/>
      <c r="C4284" s="22"/>
      <c r="D4284" s="23"/>
    </row>
    <row r="4285">
      <c r="A4285" s="20"/>
      <c r="B4285" s="21"/>
      <c r="C4285" s="22"/>
      <c r="D4285" s="23"/>
    </row>
    <row r="4286">
      <c r="A4286" s="20"/>
      <c r="B4286" s="21"/>
      <c r="C4286" s="22"/>
      <c r="D4286" s="23"/>
    </row>
    <row r="4287">
      <c r="A4287" s="20"/>
      <c r="B4287" s="21"/>
      <c r="C4287" s="22"/>
      <c r="D4287" s="23"/>
    </row>
    <row r="4288">
      <c r="A4288" s="20"/>
      <c r="B4288" s="21"/>
      <c r="C4288" s="22"/>
      <c r="D4288" s="23"/>
    </row>
    <row r="4289">
      <c r="A4289" s="20"/>
      <c r="B4289" s="21"/>
      <c r="C4289" s="22"/>
      <c r="D4289" s="23"/>
    </row>
    <row r="4290">
      <c r="A4290" s="20"/>
      <c r="B4290" s="21"/>
      <c r="C4290" s="22"/>
      <c r="D4290" s="23"/>
    </row>
    <row r="4291">
      <c r="A4291" s="20"/>
      <c r="B4291" s="21"/>
      <c r="C4291" s="22"/>
      <c r="D4291" s="23"/>
    </row>
    <row r="4292">
      <c r="A4292" s="20"/>
      <c r="B4292" s="21"/>
      <c r="C4292" s="22"/>
      <c r="D4292" s="23"/>
    </row>
    <row r="4293">
      <c r="A4293" s="20"/>
      <c r="B4293" s="21"/>
      <c r="C4293" s="22"/>
      <c r="D4293" s="23"/>
    </row>
    <row r="4294">
      <c r="A4294" s="20"/>
      <c r="B4294" s="21"/>
      <c r="C4294" s="22"/>
      <c r="D4294" s="23"/>
    </row>
    <row r="4295">
      <c r="A4295" s="20"/>
      <c r="B4295" s="21"/>
      <c r="C4295" s="22"/>
      <c r="D4295" s="23"/>
    </row>
    <row r="4296">
      <c r="A4296" s="20"/>
      <c r="B4296" s="21"/>
      <c r="C4296" s="22"/>
      <c r="D4296" s="23"/>
    </row>
    <row r="4297">
      <c r="A4297" s="20"/>
      <c r="B4297" s="21"/>
      <c r="C4297" s="22"/>
      <c r="D4297" s="23"/>
    </row>
    <row r="4298">
      <c r="A4298" s="20"/>
      <c r="B4298" s="21"/>
      <c r="C4298" s="22"/>
      <c r="D4298" s="23"/>
    </row>
    <row r="4299">
      <c r="A4299" s="20"/>
      <c r="B4299" s="21"/>
      <c r="C4299" s="22"/>
      <c r="D4299" s="23"/>
    </row>
    <row r="4300">
      <c r="A4300" s="20"/>
      <c r="B4300" s="21"/>
      <c r="C4300" s="22"/>
      <c r="D4300" s="23"/>
    </row>
    <row r="4301">
      <c r="A4301" s="20"/>
      <c r="B4301" s="21"/>
      <c r="C4301" s="22"/>
      <c r="D4301" s="23"/>
    </row>
    <row r="4302">
      <c r="A4302" s="20"/>
      <c r="B4302" s="21"/>
      <c r="C4302" s="22"/>
      <c r="D4302" s="23"/>
    </row>
    <row r="4303">
      <c r="A4303" s="20"/>
      <c r="B4303" s="21"/>
      <c r="C4303" s="22"/>
      <c r="D4303" s="23"/>
    </row>
    <row r="4304">
      <c r="A4304" s="20"/>
      <c r="B4304" s="21"/>
      <c r="C4304" s="22"/>
      <c r="D4304" s="23"/>
    </row>
    <row r="4305">
      <c r="A4305" s="20"/>
      <c r="B4305" s="21"/>
      <c r="C4305" s="22"/>
      <c r="D4305" s="23"/>
    </row>
    <row r="4306">
      <c r="A4306" s="20"/>
      <c r="B4306" s="21"/>
      <c r="C4306" s="22"/>
      <c r="D4306" s="23"/>
    </row>
    <row r="4307">
      <c r="A4307" s="20"/>
      <c r="B4307" s="21"/>
      <c r="C4307" s="22"/>
      <c r="D4307" s="23"/>
    </row>
    <row r="4308">
      <c r="A4308" s="20"/>
      <c r="B4308" s="21"/>
      <c r="C4308" s="22"/>
      <c r="D4308" s="23"/>
    </row>
    <row r="4309">
      <c r="A4309" s="20"/>
      <c r="B4309" s="21"/>
      <c r="C4309" s="22"/>
      <c r="D4309" s="23"/>
    </row>
    <row r="4310">
      <c r="A4310" s="20"/>
      <c r="B4310" s="21"/>
      <c r="C4310" s="22"/>
      <c r="D4310" s="23"/>
    </row>
    <row r="4311">
      <c r="A4311" s="20"/>
      <c r="B4311" s="21"/>
      <c r="C4311" s="22"/>
      <c r="D4311" s="23"/>
    </row>
    <row r="4312">
      <c r="A4312" s="20"/>
      <c r="B4312" s="21"/>
      <c r="C4312" s="22"/>
      <c r="D4312" s="23"/>
    </row>
    <row r="4313">
      <c r="A4313" s="20"/>
      <c r="B4313" s="21"/>
      <c r="C4313" s="22"/>
      <c r="D4313" s="23"/>
    </row>
    <row r="4314">
      <c r="A4314" s="20"/>
      <c r="B4314" s="21"/>
      <c r="C4314" s="22"/>
      <c r="D4314" s="23"/>
    </row>
    <row r="4315">
      <c r="A4315" s="20"/>
      <c r="B4315" s="21"/>
      <c r="C4315" s="22"/>
      <c r="D4315" s="23"/>
    </row>
    <row r="4316">
      <c r="A4316" s="20"/>
      <c r="B4316" s="21"/>
      <c r="C4316" s="22"/>
      <c r="D4316" s="23"/>
    </row>
    <row r="4317">
      <c r="A4317" s="20"/>
      <c r="B4317" s="21"/>
      <c r="C4317" s="22"/>
      <c r="D4317" s="23"/>
    </row>
    <row r="4318">
      <c r="A4318" s="20"/>
      <c r="B4318" s="21"/>
      <c r="C4318" s="22"/>
      <c r="D4318" s="23"/>
    </row>
    <row r="4319">
      <c r="A4319" s="20"/>
      <c r="B4319" s="21"/>
      <c r="C4319" s="22"/>
      <c r="D4319" s="23"/>
    </row>
    <row r="4320">
      <c r="A4320" s="20"/>
      <c r="B4320" s="21"/>
      <c r="C4320" s="22"/>
      <c r="D4320" s="23"/>
    </row>
    <row r="4321">
      <c r="A4321" s="20"/>
      <c r="B4321" s="21"/>
      <c r="C4321" s="22"/>
      <c r="D4321" s="23"/>
    </row>
    <row r="4322">
      <c r="A4322" s="20"/>
      <c r="B4322" s="21"/>
      <c r="C4322" s="22"/>
      <c r="D4322" s="23"/>
    </row>
    <row r="4323">
      <c r="A4323" s="20"/>
      <c r="B4323" s="21"/>
      <c r="C4323" s="22"/>
      <c r="D4323" s="23"/>
    </row>
    <row r="4324">
      <c r="A4324" s="20"/>
      <c r="B4324" s="21"/>
      <c r="C4324" s="22"/>
      <c r="D4324" s="23"/>
    </row>
    <row r="4325">
      <c r="A4325" s="20"/>
      <c r="B4325" s="21"/>
      <c r="C4325" s="22"/>
      <c r="D4325" s="23"/>
    </row>
    <row r="4326">
      <c r="A4326" s="20"/>
      <c r="B4326" s="21"/>
      <c r="C4326" s="22"/>
      <c r="D4326" s="23"/>
    </row>
    <row r="4327">
      <c r="A4327" s="20"/>
      <c r="B4327" s="21"/>
      <c r="C4327" s="22"/>
      <c r="D4327" s="23"/>
    </row>
    <row r="4328">
      <c r="A4328" s="20"/>
      <c r="B4328" s="21"/>
      <c r="C4328" s="22"/>
      <c r="D4328" s="23"/>
    </row>
    <row r="4329">
      <c r="A4329" s="20"/>
      <c r="B4329" s="21"/>
      <c r="C4329" s="22"/>
      <c r="D4329" s="23"/>
    </row>
    <row r="4330">
      <c r="A4330" s="20"/>
      <c r="B4330" s="21"/>
      <c r="C4330" s="22"/>
      <c r="D4330" s="23"/>
    </row>
    <row r="4331">
      <c r="A4331" s="20"/>
      <c r="B4331" s="21"/>
      <c r="C4331" s="22"/>
      <c r="D4331" s="23"/>
    </row>
    <row r="4332">
      <c r="A4332" s="20"/>
      <c r="B4332" s="21"/>
      <c r="C4332" s="22"/>
      <c r="D4332" s="23"/>
    </row>
    <row r="4333">
      <c r="A4333" s="20"/>
      <c r="B4333" s="21"/>
      <c r="C4333" s="22"/>
      <c r="D4333" s="23"/>
    </row>
    <row r="4334">
      <c r="A4334" s="20"/>
      <c r="B4334" s="21"/>
      <c r="C4334" s="22"/>
      <c r="D4334" s="23"/>
    </row>
    <row r="4335">
      <c r="A4335" s="20"/>
      <c r="B4335" s="21"/>
      <c r="C4335" s="22"/>
      <c r="D4335" s="23"/>
    </row>
    <row r="4336">
      <c r="A4336" s="20"/>
      <c r="B4336" s="21"/>
      <c r="C4336" s="22"/>
      <c r="D4336" s="23"/>
    </row>
    <row r="4337">
      <c r="A4337" s="20"/>
      <c r="B4337" s="21"/>
      <c r="C4337" s="22"/>
      <c r="D4337" s="23"/>
    </row>
    <row r="4338">
      <c r="A4338" s="20"/>
      <c r="B4338" s="21"/>
      <c r="C4338" s="22"/>
      <c r="D4338" s="23"/>
    </row>
    <row r="4339">
      <c r="A4339" s="20"/>
      <c r="B4339" s="21"/>
      <c r="C4339" s="22"/>
      <c r="D4339" s="23"/>
    </row>
    <row r="4340">
      <c r="A4340" s="20"/>
      <c r="B4340" s="21"/>
      <c r="C4340" s="22"/>
      <c r="D4340" s="23"/>
    </row>
    <row r="4341">
      <c r="A4341" s="20"/>
      <c r="B4341" s="21"/>
      <c r="C4341" s="22"/>
      <c r="D4341" s="23"/>
    </row>
    <row r="4342">
      <c r="A4342" s="20"/>
      <c r="B4342" s="21"/>
      <c r="C4342" s="22"/>
      <c r="D4342" s="23"/>
    </row>
    <row r="4343">
      <c r="A4343" s="20"/>
      <c r="B4343" s="21"/>
      <c r="C4343" s="22"/>
      <c r="D4343" s="23"/>
    </row>
    <row r="4344">
      <c r="A4344" s="20"/>
      <c r="B4344" s="21"/>
      <c r="C4344" s="22"/>
      <c r="D4344" s="23"/>
    </row>
    <row r="4345">
      <c r="A4345" s="20"/>
      <c r="B4345" s="21"/>
      <c r="C4345" s="22"/>
      <c r="D4345" s="23"/>
    </row>
    <row r="4346">
      <c r="A4346" s="20"/>
      <c r="B4346" s="21"/>
      <c r="C4346" s="22"/>
      <c r="D4346" s="23"/>
    </row>
    <row r="4347">
      <c r="A4347" s="20"/>
      <c r="B4347" s="21"/>
      <c r="C4347" s="22"/>
      <c r="D4347" s="23"/>
    </row>
    <row r="4348">
      <c r="A4348" s="20"/>
      <c r="B4348" s="21"/>
      <c r="C4348" s="22"/>
      <c r="D4348" s="23"/>
    </row>
    <row r="4349">
      <c r="A4349" s="20"/>
      <c r="B4349" s="21"/>
      <c r="C4349" s="22"/>
      <c r="D4349" s="23"/>
    </row>
    <row r="4350">
      <c r="A4350" s="20"/>
      <c r="B4350" s="21"/>
      <c r="C4350" s="22"/>
      <c r="D4350" s="23"/>
    </row>
    <row r="4351">
      <c r="A4351" s="20"/>
      <c r="B4351" s="21"/>
      <c r="C4351" s="22"/>
      <c r="D4351" s="23"/>
    </row>
    <row r="4352">
      <c r="A4352" s="20"/>
      <c r="B4352" s="21"/>
      <c r="C4352" s="22"/>
      <c r="D4352" s="23"/>
    </row>
    <row r="4353">
      <c r="A4353" s="20"/>
      <c r="B4353" s="21"/>
      <c r="C4353" s="22"/>
      <c r="D4353" s="23"/>
    </row>
    <row r="4354">
      <c r="A4354" s="20"/>
      <c r="B4354" s="21"/>
      <c r="C4354" s="22"/>
      <c r="D4354" s="23"/>
    </row>
    <row r="4355">
      <c r="A4355" s="20"/>
      <c r="B4355" s="21"/>
      <c r="C4355" s="22"/>
      <c r="D4355" s="23"/>
    </row>
    <row r="4356">
      <c r="A4356" s="20"/>
      <c r="B4356" s="21"/>
      <c r="C4356" s="22"/>
      <c r="D4356" s="23"/>
    </row>
    <row r="4357">
      <c r="A4357" s="20"/>
      <c r="B4357" s="21"/>
      <c r="C4357" s="22"/>
      <c r="D4357" s="23"/>
    </row>
    <row r="4358">
      <c r="A4358" s="20"/>
      <c r="B4358" s="21"/>
      <c r="C4358" s="22"/>
      <c r="D4358" s="23"/>
    </row>
    <row r="4359">
      <c r="A4359" s="20"/>
      <c r="B4359" s="21"/>
      <c r="C4359" s="22"/>
      <c r="D4359" s="23"/>
    </row>
    <row r="4360">
      <c r="A4360" s="20"/>
      <c r="B4360" s="21"/>
      <c r="C4360" s="22"/>
      <c r="D4360" s="23"/>
    </row>
    <row r="4361">
      <c r="A4361" s="20"/>
      <c r="B4361" s="21"/>
      <c r="C4361" s="22"/>
      <c r="D4361" s="23"/>
    </row>
    <row r="4362">
      <c r="A4362" s="20"/>
      <c r="B4362" s="21"/>
      <c r="C4362" s="22"/>
      <c r="D4362" s="23"/>
    </row>
    <row r="4363">
      <c r="A4363" s="20"/>
      <c r="B4363" s="21"/>
      <c r="C4363" s="22"/>
      <c r="D4363" s="23"/>
    </row>
    <row r="4364">
      <c r="A4364" s="20"/>
      <c r="B4364" s="21"/>
      <c r="C4364" s="22"/>
      <c r="D4364" s="23"/>
    </row>
    <row r="4365">
      <c r="A4365" s="20"/>
      <c r="B4365" s="21"/>
      <c r="C4365" s="22"/>
      <c r="D4365" s="23"/>
    </row>
    <row r="4366">
      <c r="A4366" s="20"/>
      <c r="B4366" s="21"/>
      <c r="C4366" s="22"/>
      <c r="D4366" s="23"/>
    </row>
    <row r="4367">
      <c r="A4367" s="20"/>
      <c r="B4367" s="21"/>
      <c r="C4367" s="22"/>
      <c r="D4367" s="23"/>
    </row>
    <row r="4368">
      <c r="A4368" s="20"/>
      <c r="B4368" s="21"/>
      <c r="C4368" s="22"/>
      <c r="D4368" s="23"/>
    </row>
    <row r="4369">
      <c r="A4369" s="20"/>
      <c r="B4369" s="21"/>
      <c r="C4369" s="22"/>
      <c r="D4369" s="23"/>
    </row>
    <row r="4370">
      <c r="A4370" s="20"/>
      <c r="B4370" s="21"/>
      <c r="C4370" s="22"/>
      <c r="D4370" s="23"/>
    </row>
    <row r="4371">
      <c r="A4371" s="20"/>
      <c r="B4371" s="21"/>
      <c r="C4371" s="22"/>
      <c r="D4371" s="23"/>
    </row>
    <row r="4372">
      <c r="A4372" s="20"/>
      <c r="B4372" s="21"/>
      <c r="C4372" s="22"/>
      <c r="D4372" s="23"/>
    </row>
    <row r="4373">
      <c r="A4373" s="20"/>
      <c r="B4373" s="21"/>
      <c r="C4373" s="22"/>
      <c r="D4373" s="23"/>
    </row>
    <row r="4374">
      <c r="A4374" s="20"/>
      <c r="B4374" s="21"/>
      <c r="C4374" s="22"/>
      <c r="D4374" s="23"/>
    </row>
    <row r="4375">
      <c r="A4375" s="20"/>
      <c r="B4375" s="21"/>
      <c r="C4375" s="22"/>
      <c r="D4375" s="23"/>
    </row>
    <row r="4376">
      <c r="A4376" s="20"/>
      <c r="B4376" s="21"/>
      <c r="C4376" s="22"/>
      <c r="D4376" s="23"/>
    </row>
    <row r="4377">
      <c r="A4377" s="20"/>
      <c r="B4377" s="21"/>
      <c r="C4377" s="22"/>
      <c r="D4377" s="23"/>
    </row>
    <row r="4378">
      <c r="A4378" s="20"/>
      <c r="B4378" s="21"/>
      <c r="C4378" s="22"/>
      <c r="D4378" s="23"/>
    </row>
    <row r="4379">
      <c r="A4379" s="20"/>
      <c r="B4379" s="21"/>
      <c r="C4379" s="22"/>
      <c r="D4379" s="23"/>
    </row>
    <row r="4380">
      <c r="A4380" s="20"/>
      <c r="B4380" s="21"/>
      <c r="C4380" s="22"/>
      <c r="D4380" s="23"/>
    </row>
    <row r="4381">
      <c r="A4381" s="20"/>
      <c r="B4381" s="21"/>
      <c r="C4381" s="22"/>
      <c r="D4381" s="23"/>
    </row>
    <row r="4382">
      <c r="A4382" s="20"/>
      <c r="B4382" s="21"/>
      <c r="C4382" s="22"/>
      <c r="D4382" s="23"/>
    </row>
    <row r="4383">
      <c r="A4383" s="20"/>
      <c r="B4383" s="21"/>
      <c r="C4383" s="22"/>
      <c r="D4383" s="23"/>
    </row>
    <row r="4384">
      <c r="A4384" s="20"/>
      <c r="B4384" s="21"/>
      <c r="C4384" s="22"/>
      <c r="D4384" s="23"/>
    </row>
    <row r="4385">
      <c r="A4385" s="20"/>
      <c r="B4385" s="21"/>
      <c r="C4385" s="22"/>
      <c r="D4385" s="23"/>
    </row>
    <row r="4386">
      <c r="A4386" s="20"/>
      <c r="B4386" s="21"/>
      <c r="C4386" s="22"/>
      <c r="D4386" s="23"/>
    </row>
    <row r="4387">
      <c r="A4387" s="20"/>
      <c r="B4387" s="21"/>
      <c r="C4387" s="22"/>
      <c r="D4387" s="23"/>
    </row>
    <row r="4388">
      <c r="A4388" s="20"/>
      <c r="B4388" s="21"/>
      <c r="C4388" s="22"/>
      <c r="D4388" s="23"/>
    </row>
    <row r="4389">
      <c r="A4389" s="20"/>
      <c r="B4389" s="21"/>
      <c r="C4389" s="22"/>
      <c r="D4389" s="23"/>
    </row>
    <row r="4390">
      <c r="A4390" s="20"/>
      <c r="B4390" s="21"/>
      <c r="C4390" s="22"/>
      <c r="D4390" s="23"/>
    </row>
    <row r="4391">
      <c r="A4391" s="20"/>
      <c r="B4391" s="21"/>
      <c r="C4391" s="22"/>
      <c r="D4391" s="23"/>
    </row>
    <row r="4392">
      <c r="A4392" s="20"/>
      <c r="B4392" s="21"/>
      <c r="C4392" s="22"/>
      <c r="D4392" s="23"/>
    </row>
    <row r="4393">
      <c r="A4393" s="20"/>
      <c r="B4393" s="21"/>
      <c r="C4393" s="22"/>
      <c r="D4393" s="23"/>
    </row>
    <row r="4394">
      <c r="A4394" s="20"/>
      <c r="B4394" s="21"/>
      <c r="C4394" s="22"/>
      <c r="D4394" s="23"/>
    </row>
    <row r="4395">
      <c r="A4395" s="20"/>
      <c r="B4395" s="21"/>
      <c r="C4395" s="22"/>
      <c r="D4395" s="23"/>
    </row>
    <row r="4396">
      <c r="A4396" s="20"/>
      <c r="B4396" s="21"/>
      <c r="C4396" s="22"/>
      <c r="D4396" s="23"/>
    </row>
    <row r="4397">
      <c r="A4397" s="20"/>
      <c r="B4397" s="21"/>
      <c r="C4397" s="22"/>
      <c r="D4397" s="23"/>
    </row>
    <row r="4398">
      <c r="A4398" s="20"/>
      <c r="B4398" s="21"/>
      <c r="C4398" s="22"/>
      <c r="D4398" s="23"/>
    </row>
    <row r="4399">
      <c r="A4399" s="20"/>
      <c r="B4399" s="21"/>
      <c r="C4399" s="22"/>
      <c r="D4399" s="23"/>
    </row>
    <row r="4400">
      <c r="A4400" s="20"/>
      <c r="B4400" s="21"/>
      <c r="C4400" s="22"/>
      <c r="D4400" s="23"/>
    </row>
    <row r="4401">
      <c r="A4401" s="20"/>
      <c r="B4401" s="21"/>
      <c r="C4401" s="22"/>
      <c r="D4401" s="23"/>
    </row>
    <row r="4402">
      <c r="A4402" s="20"/>
      <c r="B4402" s="21"/>
      <c r="C4402" s="22"/>
      <c r="D4402" s="23"/>
    </row>
    <row r="4403">
      <c r="A4403" s="20"/>
      <c r="B4403" s="21"/>
      <c r="C4403" s="22"/>
      <c r="D4403" s="23"/>
    </row>
    <row r="4404">
      <c r="A4404" s="20"/>
      <c r="B4404" s="21"/>
      <c r="C4404" s="22"/>
      <c r="D4404" s="23"/>
    </row>
    <row r="4405">
      <c r="A4405" s="20"/>
      <c r="B4405" s="21"/>
      <c r="C4405" s="22"/>
      <c r="D4405" s="23"/>
    </row>
    <row r="4406">
      <c r="A4406" s="20"/>
      <c r="B4406" s="21"/>
      <c r="C4406" s="22"/>
      <c r="D4406" s="23"/>
    </row>
    <row r="4407">
      <c r="A4407" s="20"/>
      <c r="B4407" s="21"/>
      <c r="C4407" s="22"/>
      <c r="D4407" s="23"/>
    </row>
    <row r="4408">
      <c r="A4408" s="20"/>
      <c r="B4408" s="21"/>
      <c r="C4408" s="22"/>
      <c r="D4408" s="23"/>
    </row>
    <row r="4409">
      <c r="A4409" s="20"/>
      <c r="B4409" s="21"/>
      <c r="C4409" s="22"/>
      <c r="D4409" s="23"/>
    </row>
    <row r="4410">
      <c r="A4410" s="20"/>
      <c r="B4410" s="21"/>
      <c r="C4410" s="22"/>
      <c r="D4410" s="23"/>
    </row>
    <row r="4411">
      <c r="A4411" s="20"/>
      <c r="B4411" s="21"/>
      <c r="C4411" s="22"/>
      <c r="D4411" s="23"/>
    </row>
    <row r="4412">
      <c r="A4412" s="20"/>
      <c r="B4412" s="21"/>
      <c r="C4412" s="22"/>
      <c r="D4412" s="23"/>
    </row>
    <row r="4413">
      <c r="A4413" s="20"/>
      <c r="B4413" s="21"/>
      <c r="C4413" s="22"/>
      <c r="D4413" s="23"/>
    </row>
    <row r="4414">
      <c r="A4414" s="20"/>
      <c r="B4414" s="21"/>
      <c r="C4414" s="22"/>
      <c r="D4414" s="23"/>
    </row>
    <row r="4415">
      <c r="A4415" s="20"/>
      <c r="B4415" s="21"/>
      <c r="C4415" s="22"/>
      <c r="D4415" s="23"/>
    </row>
    <row r="4416">
      <c r="A4416" s="20"/>
      <c r="B4416" s="21"/>
      <c r="C4416" s="22"/>
      <c r="D4416" s="23"/>
    </row>
    <row r="4417">
      <c r="A4417" s="20"/>
      <c r="B4417" s="21"/>
      <c r="C4417" s="22"/>
      <c r="D4417" s="23"/>
    </row>
    <row r="4418">
      <c r="A4418" s="20"/>
      <c r="B4418" s="21"/>
      <c r="C4418" s="22"/>
      <c r="D4418" s="23"/>
    </row>
    <row r="4419">
      <c r="A4419" s="20"/>
      <c r="B4419" s="21"/>
      <c r="C4419" s="22"/>
      <c r="D4419" s="23"/>
    </row>
    <row r="4420">
      <c r="A4420" s="20"/>
      <c r="B4420" s="21"/>
      <c r="C4420" s="22"/>
      <c r="D4420" s="23"/>
    </row>
    <row r="4421">
      <c r="A4421" s="20"/>
      <c r="B4421" s="21"/>
      <c r="C4421" s="22"/>
      <c r="D4421" s="23"/>
    </row>
    <row r="4422">
      <c r="A4422" s="20"/>
      <c r="B4422" s="21"/>
      <c r="C4422" s="22"/>
      <c r="D4422" s="23"/>
    </row>
    <row r="4423">
      <c r="A4423" s="20"/>
      <c r="B4423" s="21"/>
      <c r="C4423" s="22"/>
      <c r="D4423" s="23"/>
    </row>
    <row r="4424">
      <c r="A4424" s="20"/>
      <c r="B4424" s="21"/>
      <c r="C4424" s="22"/>
      <c r="D4424" s="23"/>
    </row>
    <row r="4425">
      <c r="A4425" s="20"/>
      <c r="B4425" s="21"/>
      <c r="C4425" s="22"/>
      <c r="D4425" s="23"/>
    </row>
    <row r="4426">
      <c r="A4426" s="20"/>
      <c r="B4426" s="21"/>
      <c r="C4426" s="22"/>
      <c r="D4426" s="23"/>
    </row>
    <row r="4427">
      <c r="A4427" s="20"/>
      <c r="B4427" s="21"/>
      <c r="C4427" s="22"/>
      <c r="D4427" s="23"/>
    </row>
    <row r="4428">
      <c r="A4428" s="20"/>
      <c r="B4428" s="21"/>
      <c r="C4428" s="22"/>
      <c r="D4428" s="23"/>
    </row>
    <row r="4429">
      <c r="A4429" s="20"/>
      <c r="B4429" s="21"/>
      <c r="C4429" s="22"/>
      <c r="D4429" s="23"/>
    </row>
    <row r="4430">
      <c r="A4430" s="20"/>
      <c r="B4430" s="21"/>
      <c r="C4430" s="22"/>
      <c r="D4430" s="23"/>
    </row>
    <row r="4431">
      <c r="A4431" s="20"/>
      <c r="B4431" s="21"/>
      <c r="C4431" s="22"/>
      <c r="D4431" s="23"/>
    </row>
    <row r="4432">
      <c r="A4432" s="20"/>
      <c r="B4432" s="21"/>
      <c r="C4432" s="22"/>
      <c r="D4432" s="23"/>
    </row>
    <row r="4433">
      <c r="A4433" s="20"/>
      <c r="B4433" s="21"/>
      <c r="C4433" s="22"/>
      <c r="D4433" s="23"/>
    </row>
    <row r="4434">
      <c r="A4434" s="20"/>
      <c r="B4434" s="21"/>
      <c r="C4434" s="22"/>
      <c r="D4434" s="23"/>
    </row>
    <row r="4435">
      <c r="A4435" s="20"/>
      <c r="B4435" s="21"/>
      <c r="C4435" s="22"/>
      <c r="D4435" s="23"/>
    </row>
    <row r="4436">
      <c r="A4436" s="20"/>
      <c r="B4436" s="21"/>
      <c r="C4436" s="22"/>
      <c r="D4436" s="23"/>
    </row>
    <row r="4437">
      <c r="A4437" s="20"/>
      <c r="B4437" s="21"/>
      <c r="C4437" s="22"/>
      <c r="D4437" s="23"/>
    </row>
    <row r="4438">
      <c r="A4438" s="20"/>
      <c r="B4438" s="21"/>
      <c r="C4438" s="22"/>
      <c r="D4438" s="23"/>
    </row>
    <row r="4439">
      <c r="A4439" s="20"/>
      <c r="B4439" s="21"/>
      <c r="C4439" s="22"/>
      <c r="D4439" s="23"/>
    </row>
    <row r="4440">
      <c r="A4440" s="20"/>
      <c r="B4440" s="21"/>
      <c r="C4440" s="22"/>
      <c r="D4440" s="23"/>
    </row>
    <row r="4441">
      <c r="A4441" s="20"/>
      <c r="B4441" s="21"/>
      <c r="C4441" s="22"/>
      <c r="D4441" s="23"/>
    </row>
    <row r="4442">
      <c r="A4442" s="20"/>
      <c r="B4442" s="21"/>
      <c r="C4442" s="22"/>
      <c r="D4442" s="23"/>
    </row>
    <row r="4443">
      <c r="A4443" s="20"/>
      <c r="B4443" s="21"/>
      <c r="C4443" s="22"/>
      <c r="D4443" s="23"/>
    </row>
    <row r="4444">
      <c r="A4444" s="20"/>
      <c r="B4444" s="21"/>
      <c r="C4444" s="22"/>
      <c r="D4444" s="23"/>
    </row>
    <row r="4445">
      <c r="A4445" s="20"/>
      <c r="B4445" s="21"/>
      <c r="C4445" s="22"/>
      <c r="D4445" s="23"/>
    </row>
    <row r="4446">
      <c r="A4446" s="20"/>
      <c r="B4446" s="21"/>
      <c r="C4446" s="22"/>
      <c r="D4446" s="23"/>
    </row>
    <row r="4447">
      <c r="A4447" s="20"/>
      <c r="B4447" s="21"/>
      <c r="C4447" s="22"/>
      <c r="D4447" s="23"/>
    </row>
    <row r="4448">
      <c r="A4448" s="20"/>
      <c r="B4448" s="21"/>
      <c r="C4448" s="22"/>
      <c r="D4448" s="23"/>
    </row>
    <row r="4449">
      <c r="A4449" s="20"/>
      <c r="B4449" s="21"/>
      <c r="C4449" s="22"/>
      <c r="D4449" s="23"/>
    </row>
    <row r="4450">
      <c r="A4450" s="20"/>
      <c r="B4450" s="21"/>
      <c r="C4450" s="22"/>
      <c r="D4450" s="23"/>
    </row>
    <row r="4451">
      <c r="A4451" s="20"/>
      <c r="B4451" s="21"/>
      <c r="C4451" s="22"/>
      <c r="D4451" s="23"/>
    </row>
    <row r="4452">
      <c r="A4452" s="20"/>
      <c r="B4452" s="21"/>
      <c r="C4452" s="22"/>
      <c r="D4452" s="23"/>
    </row>
    <row r="4453">
      <c r="A4453" s="20"/>
      <c r="B4453" s="21"/>
      <c r="C4453" s="22"/>
      <c r="D4453" s="23"/>
    </row>
    <row r="4454">
      <c r="A4454" s="20"/>
      <c r="B4454" s="21"/>
      <c r="C4454" s="22"/>
      <c r="D4454" s="23"/>
    </row>
    <row r="4455">
      <c r="A4455" s="20"/>
      <c r="B4455" s="21"/>
      <c r="C4455" s="22"/>
      <c r="D4455" s="23"/>
    </row>
    <row r="4456">
      <c r="A4456" s="20"/>
      <c r="B4456" s="21"/>
      <c r="C4456" s="22"/>
      <c r="D4456" s="23"/>
    </row>
    <row r="4457">
      <c r="A4457" s="20"/>
      <c r="B4457" s="21"/>
      <c r="C4457" s="22"/>
      <c r="D4457" s="23"/>
    </row>
    <row r="4458">
      <c r="A4458" s="20"/>
      <c r="B4458" s="21"/>
      <c r="C4458" s="22"/>
      <c r="D4458" s="23"/>
    </row>
    <row r="4459">
      <c r="A4459" s="20"/>
      <c r="B4459" s="21"/>
      <c r="C4459" s="22"/>
      <c r="D4459" s="23"/>
    </row>
    <row r="4460">
      <c r="A4460" s="20"/>
      <c r="B4460" s="21"/>
      <c r="C4460" s="22"/>
      <c r="D4460" s="23"/>
    </row>
    <row r="4461">
      <c r="A4461" s="20"/>
      <c r="B4461" s="21"/>
      <c r="C4461" s="22"/>
      <c r="D4461" s="23"/>
    </row>
    <row r="4462">
      <c r="A4462" s="20"/>
      <c r="B4462" s="21"/>
      <c r="C4462" s="22"/>
      <c r="D4462" s="23"/>
    </row>
    <row r="4463">
      <c r="A4463" s="20"/>
      <c r="B4463" s="21"/>
      <c r="C4463" s="22"/>
      <c r="D4463" s="23"/>
    </row>
    <row r="4464">
      <c r="A4464" s="20"/>
      <c r="B4464" s="21"/>
      <c r="C4464" s="22"/>
      <c r="D4464" s="23"/>
    </row>
    <row r="4465">
      <c r="A4465" s="20"/>
      <c r="B4465" s="21"/>
      <c r="C4465" s="22"/>
      <c r="D4465" s="23"/>
    </row>
    <row r="4466">
      <c r="A4466" s="20"/>
      <c r="B4466" s="21"/>
      <c r="C4466" s="22"/>
      <c r="D4466" s="23"/>
    </row>
    <row r="4467">
      <c r="A4467" s="20"/>
      <c r="B4467" s="21"/>
      <c r="C4467" s="22"/>
      <c r="D4467" s="23"/>
    </row>
    <row r="4468">
      <c r="A4468" s="20"/>
      <c r="B4468" s="21"/>
      <c r="C4468" s="22"/>
      <c r="D4468" s="23"/>
    </row>
    <row r="4469">
      <c r="A4469" s="20"/>
      <c r="B4469" s="21"/>
      <c r="C4469" s="22"/>
      <c r="D4469" s="23"/>
    </row>
    <row r="4470">
      <c r="A4470" s="20"/>
      <c r="B4470" s="21"/>
      <c r="C4470" s="22"/>
      <c r="D4470" s="23"/>
    </row>
    <row r="4471">
      <c r="A4471" s="20"/>
      <c r="B4471" s="21"/>
      <c r="C4471" s="22"/>
      <c r="D4471" s="23"/>
    </row>
    <row r="4472">
      <c r="A4472" s="20"/>
      <c r="B4472" s="21"/>
      <c r="C4472" s="22"/>
      <c r="D4472" s="23"/>
    </row>
    <row r="4473">
      <c r="A4473" s="20"/>
      <c r="B4473" s="21"/>
      <c r="C4473" s="22"/>
      <c r="D4473" s="23"/>
    </row>
    <row r="4474">
      <c r="A4474" s="20"/>
      <c r="B4474" s="21"/>
      <c r="C4474" s="22"/>
      <c r="D4474" s="23"/>
    </row>
    <row r="4475">
      <c r="A4475" s="20"/>
      <c r="B4475" s="21"/>
      <c r="C4475" s="22"/>
      <c r="D4475" s="23"/>
    </row>
    <row r="4476">
      <c r="A4476" s="20"/>
      <c r="B4476" s="21"/>
      <c r="C4476" s="22"/>
      <c r="D4476" s="23"/>
    </row>
    <row r="4477">
      <c r="A4477" s="20"/>
      <c r="B4477" s="21"/>
      <c r="C4477" s="22"/>
      <c r="D4477" s="23"/>
    </row>
    <row r="4478">
      <c r="A4478" s="20"/>
      <c r="B4478" s="21"/>
      <c r="C4478" s="22"/>
      <c r="D4478" s="23"/>
    </row>
    <row r="4479">
      <c r="A4479" s="20"/>
      <c r="B4479" s="21"/>
      <c r="C4479" s="22"/>
      <c r="D4479" s="23"/>
    </row>
    <row r="4480">
      <c r="A4480" s="20"/>
      <c r="B4480" s="21"/>
      <c r="C4480" s="22"/>
      <c r="D4480" s="23"/>
    </row>
    <row r="4481">
      <c r="A4481" s="20"/>
      <c r="B4481" s="21"/>
      <c r="C4481" s="22"/>
      <c r="D4481" s="23"/>
    </row>
    <row r="4482">
      <c r="A4482" s="20"/>
      <c r="B4482" s="21"/>
      <c r="C4482" s="22"/>
      <c r="D4482" s="23"/>
    </row>
    <row r="4483">
      <c r="A4483" s="20"/>
      <c r="B4483" s="21"/>
      <c r="C4483" s="22"/>
      <c r="D4483" s="23"/>
    </row>
    <row r="4484">
      <c r="A4484" s="20"/>
      <c r="B4484" s="21"/>
      <c r="C4484" s="22"/>
      <c r="D4484" s="23"/>
    </row>
    <row r="4485">
      <c r="A4485" s="20"/>
      <c r="B4485" s="21"/>
      <c r="C4485" s="22"/>
      <c r="D4485" s="23"/>
    </row>
    <row r="4486">
      <c r="A4486" s="20"/>
      <c r="B4486" s="21"/>
      <c r="C4486" s="22"/>
      <c r="D4486" s="23"/>
    </row>
    <row r="4487">
      <c r="A4487" s="20"/>
      <c r="B4487" s="21"/>
      <c r="C4487" s="22"/>
      <c r="D4487" s="23"/>
    </row>
    <row r="4488">
      <c r="A4488" s="20"/>
      <c r="B4488" s="21"/>
      <c r="C4488" s="22"/>
      <c r="D4488" s="23"/>
    </row>
    <row r="4489">
      <c r="A4489" s="20"/>
      <c r="B4489" s="21"/>
      <c r="C4489" s="22"/>
      <c r="D4489" s="23"/>
    </row>
    <row r="4490">
      <c r="A4490" s="20"/>
      <c r="B4490" s="21"/>
      <c r="C4490" s="22"/>
      <c r="D4490" s="23"/>
    </row>
    <row r="4491">
      <c r="A4491" s="20"/>
      <c r="B4491" s="21"/>
      <c r="C4491" s="22"/>
      <c r="D4491" s="23"/>
    </row>
    <row r="4492">
      <c r="A4492" s="20"/>
      <c r="B4492" s="21"/>
      <c r="C4492" s="22"/>
      <c r="D4492" s="23"/>
    </row>
    <row r="4493">
      <c r="A4493" s="20"/>
      <c r="B4493" s="21"/>
      <c r="C4493" s="22"/>
      <c r="D4493" s="23"/>
    </row>
    <row r="4494">
      <c r="A4494" s="20"/>
      <c r="B4494" s="21"/>
      <c r="C4494" s="22"/>
      <c r="D4494" s="23"/>
    </row>
    <row r="4495">
      <c r="A4495" s="20"/>
      <c r="B4495" s="21"/>
      <c r="C4495" s="22"/>
      <c r="D4495" s="23"/>
    </row>
    <row r="4496">
      <c r="A4496" s="20"/>
      <c r="B4496" s="21"/>
      <c r="C4496" s="22"/>
      <c r="D4496" s="23"/>
    </row>
    <row r="4497">
      <c r="A4497" s="20"/>
      <c r="B4497" s="21"/>
      <c r="C4497" s="22"/>
      <c r="D4497" s="23"/>
    </row>
    <row r="4498">
      <c r="A4498" s="20"/>
      <c r="B4498" s="21"/>
      <c r="C4498" s="22"/>
      <c r="D4498" s="23"/>
    </row>
    <row r="4499">
      <c r="A4499" s="20"/>
      <c r="B4499" s="21"/>
      <c r="C4499" s="22"/>
      <c r="D4499" s="23"/>
    </row>
    <row r="4500">
      <c r="A4500" s="20"/>
      <c r="B4500" s="21"/>
      <c r="C4500" s="22"/>
      <c r="D4500" s="23"/>
    </row>
    <row r="4501">
      <c r="A4501" s="20"/>
      <c r="B4501" s="21"/>
      <c r="C4501" s="22"/>
      <c r="D4501" s="23"/>
    </row>
    <row r="4502">
      <c r="A4502" s="20"/>
      <c r="B4502" s="21"/>
      <c r="C4502" s="22"/>
      <c r="D4502" s="23"/>
    </row>
    <row r="4503">
      <c r="A4503" s="20"/>
      <c r="B4503" s="21"/>
      <c r="C4503" s="22"/>
      <c r="D4503" s="23"/>
    </row>
    <row r="4504">
      <c r="A4504" s="20"/>
      <c r="B4504" s="21"/>
      <c r="C4504" s="22"/>
      <c r="D4504" s="23"/>
    </row>
    <row r="4505">
      <c r="A4505" s="20"/>
      <c r="B4505" s="21"/>
      <c r="C4505" s="22"/>
      <c r="D4505" s="23"/>
    </row>
    <row r="4506">
      <c r="A4506" s="20"/>
      <c r="B4506" s="21"/>
      <c r="C4506" s="22"/>
      <c r="D4506" s="23"/>
    </row>
    <row r="4507">
      <c r="A4507" s="20"/>
      <c r="B4507" s="21"/>
      <c r="C4507" s="22"/>
      <c r="D4507" s="23"/>
    </row>
    <row r="4508">
      <c r="A4508" s="20"/>
      <c r="B4508" s="21"/>
      <c r="C4508" s="22"/>
      <c r="D4508" s="23"/>
    </row>
    <row r="4509">
      <c r="A4509" s="20"/>
      <c r="B4509" s="21"/>
      <c r="C4509" s="22"/>
      <c r="D4509" s="23"/>
    </row>
    <row r="4510">
      <c r="A4510" s="20"/>
      <c r="B4510" s="21"/>
      <c r="C4510" s="22"/>
      <c r="D4510" s="23"/>
    </row>
    <row r="4511">
      <c r="A4511" s="20"/>
      <c r="B4511" s="21"/>
      <c r="C4511" s="22"/>
      <c r="D4511" s="23"/>
    </row>
    <row r="4512">
      <c r="A4512" s="20"/>
      <c r="B4512" s="21"/>
      <c r="C4512" s="22"/>
      <c r="D4512" s="23"/>
    </row>
    <row r="4513">
      <c r="A4513" s="20"/>
      <c r="B4513" s="21"/>
      <c r="C4513" s="22"/>
      <c r="D4513" s="23"/>
    </row>
    <row r="4514">
      <c r="A4514" s="20"/>
      <c r="B4514" s="21"/>
      <c r="C4514" s="22"/>
      <c r="D4514" s="23"/>
    </row>
    <row r="4515">
      <c r="A4515" s="20"/>
      <c r="B4515" s="21"/>
      <c r="C4515" s="22"/>
      <c r="D4515" s="23"/>
    </row>
    <row r="4516">
      <c r="A4516" s="20"/>
      <c r="B4516" s="21"/>
      <c r="C4516" s="22"/>
      <c r="D4516" s="23"/>
    </row>
    <row r="4517">
      <c r="A4517" s="20"/>
      <c r="B4517" s="21"/>
      <c r="C4517" s="22"/>
      <c r="D4517" s="23"/>
    </row>
    <row r="4518">
      <c r="A4518" s="20"/>
      <c r="B4518" s="21"/>
      <c r="C4518" s="22"/>
      <c r="D4518" s="23"/>
    </row>
    <row r="4519">
      <c r="A4519" s="20"/>
      <c r="B4519" s="21"/>
      <c r="C4519" s="22"/>
      <c r="D4519" s="23"/>
    </row>
    <row r="4520">
      <c r="A4520" s="20"/>
      <c r="B4520" s="21"/>
      <c r="C4520" s="22"/>
      <c r="D4520" s="23"/>
    </row>
    <row r="4521">
      <c r="A4521" s="20"/>
      <c r="B4521" s="21"/>
      <c r="C4521" s="22"/>
      <c r="D4521" s="23"/>
    </row>
    <row r="4522">
      <c r="A4522" s="20"/>
      <c r="B4522" s="21"/>
      <c r="C4522" s="22"/>
      <c r="D4522" s="23"/>
    </row>
    <row r="4523">
      <c r="A4523" s="20"/>
      <c r="B4523" s="21"/>
      <c r="C4523" s="22"/>
      <c r="D4523" s="23"/>
    </row>
    <row r="4524">
      <c r="A4524" s="20"/>
      <c r="B4524" s="21"/>
      <c r="C4524" s="22"/>
      <c r="D4524" s="23"/>
    </row>
    <row r="4525">
      <c r="A4525" s="20"/>
      <c r="B4525" s="21"/>
      <c r="C4525" s="22"/>
      <c r="D4525" s="23"/>
    </row>
    <row r="4526">
      <c r="A4526" s="20"/>
      <c r="B4526" s="21"/>
      <c r="C4526" s="22"/>
      <c r="D4526" s="23"/>
    </row>
    <row r="4527">
      <c r="A4527" s="20"/>
      <c r="B4527" s="21"/>
      <c r="C4527" s="22"/>
      <c r="D4527" s="23"/>
    </row>
    <row r="4528">
      <c r="A4528" s="20"/>
      <c r="B4528" s="21"/>
      <c r="C4528" s="22"/>
      <c r="D4528" s="23"/>
    </row>
    <row r="4529">
      <c r="A4529" s="20"/>
      <c r="B4529" s="21"/>
      <c r="C4529" s="22"/>
      <c r="D4529" s="23"/>
    </row>
    <row r="4530">
      <c r="A4530" s="20"/>
      <c r="B4530" s="21"/>
      <c r="C4530" s="22"/>
      <c r="D4530" s="23"/>
    </row>
    <row r="4531">
      <c r="A4531" s="20"/>
      <c r="B4531" s="21"/>
      <c r="C4531" s="22"/>
      <c r="D4531" s="23"/>
    </row>
    <row r="4532">
      <c r="A4532" s="20"/>
      <c r="B4532" s="21"/>
      <c r="C4532" s="22"/>
      <c r="D4532" s="23"/>
    </row>
    <row r="4533">
      <c r="A4533" s="20"/>
      <c r="B4533" s="21"/>
      <c r="C4533" s="22"/>
      <c r="D4533"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307</v>
      </c>
      <c r="B1" s="26" t="s">
        <v>334</v>
      </c>
      <c r="C1" s="26" t="s">
        <v>335</v>
      </c>
      <c r="D1" s="26" t="s">
        <v>336</v>
      </c>
      <c r="E1" s="26" t="s">
        <v>337</v>
      </c>
      <c r="F1" s="26" t="s">
        <v>305</v>
      </c>
      <c r="G1" s="26" t="s">
        <v>338</v>
      </c>
      <c r="H1" s="27" t="s">
        <v>306</v>
      </c>
      <c r="I1" s="26" t="s">
        <v>339</v>
      </c>
      <c r="J1" s="26" t="s">
        <v>340</v>
      </c>
      <c r="K1" s="26" t="s">
        <v>341</v>
      </c>
      <c r="L1" s="27" t="s">
        <v>342</v>
      </c>
      <c r="M1" s="27" t="s">
        <v>343</v>
      </c>
      <c r="N1" s="27" t="s">
        <v>344</v>
      </c>
      <c r="O1" s="27" t="s">
        <v>345</v>
      </c>
      <c r="P1" s="27" t="s">
        <v>346</v>
      </c>
      <c r="Q1" s="27" t="s">
        <v>347</v>
      </c>
      <c r="R1" s="27" t="s">
        <v>348</v>
      </c>
      <c r="S1" s="27" t="s">
        <v>20</v>
      </c>
    </row>
    <row r="2">
      <c r="A2" s="1" t="s">
        <v>316</v>
      </c>
      <c r="B2" s="1" t="s">
        <v>349</v>
      </c>
      <c r="C2" s="1">
        <v>2023.0</v>
      </c>
      <c r="D2" s="1">
        <v>3.0</v>
      </c>
      <c r="E2" s="1">
        <v>13.0</v>
      </c>
      <c r="F2" s="1">
        <v>2200.0</v>
      </c>
      <c r="G2" s="1" t="s">
        <v>350</v>
      </c>
      <c r="H2" s="1">
        <v>1.0</v>
      </c>
      <c r="I2" s="1" t="s">
        <v>351</v>
      </c>
      <c r="J2" s="1" t="s">
        <v>352</v>
      </c>
      <c r="K2" s="1" t="s">
        <v>353</v>
      </c>
      <c r="L2" s="1">
        <v>22.0</v>
      </c>
      <c r="M2" s="1">
        <v>15.0</v>
      </c>
      <c r="N2" s="1">
        <v>52.0</v>
      </c>
      <c r="O2" s="1">
        <v>22.0</v>
      </c>
      <c r="P2" s="1">
        <v>17.0</v>
      </c>
      <c r="Q2" s="1">
        <v>50.0</v>
      </c>
    </row>
    <row r="3">
      <c r="A3" s="1" t="s">
        <v>316</v>
      </c>
      <c r="B3" s="1" t="s">
        <v>349</v>
      </c>
      <c r="C3" s="1">
        <v>2023.0</v>
      </c>
      <c r="D3" s="1">
        <v>3.0</v>
      </c>
      <c r="E3" s="1">
        <v>13.0</v>
      </c>
      <c r="F3" s="1">
        <v>2200.0</v>
      </c>
      <c r="G3" s="1" t="s">
        <v>350</v>
      </c>
      <c r="H3" s="1">
        <v>1.0</v>
      </c>
      <c r="I3" s="1" t="s">
        <v>351</v>
      </c>
      <c r="J3" s="1" t="s">
        <v>352</v>
      </c>
      <c r="K3" s="1" t="s">
        <v>354</v>
      </c>
      <c r="L3" s="1">
        <v>22.0</v>
      </c>
      <c r="M3" s="1">
        <v>21.0</v>
      </c>
      <c r="N3" s="1">
        <v>54.0</v>
      </c>
      <c r="O3" s="1">
        <v>22.0</v>
      </c>
      <c r="P3" s="1">
        <v>23.0</v>
      </c>
      <c r="Q3" s="1">
        <v>33.0</v>
      </c>
    </row>
    <row r="4">
      <c r="A4" s="1" t="s">
        <v>316</v>
      </c>
      <c r="B4" s="1" t="s">
        <v>355</v>
      </c>
      <c r="C4" s="1">
        <v>2023.0</v>
      </c>
      <c r="D4" s="1">
        <v>3.0</v>
      </c>
      <c r="E4" s="1">
        <v>13.0</v>
      </c>
      <c r="F4" s="1">
        <v>2200.0</v>
      </c>
      <c r="G4" s="1" t="s">
        <v>350</v>
      </c>
      <c r="H4" s="1">
        <v>2.0</v>
      </c>
      <c r="S4" s="1" t="s">
        <v>356</v>
      </c>
    </row>
    <row r="5">
      <c r="A5" s="1" t="s">
        <v>316</v>
      </c>
      <c r="B5" s="1" t="s">
        <v>357</v>
      </c>
      <c r="C5" s="1">
        <v>2023.0</v>
      </c>
      <c r="D5" s="1">
        <v>3.0</v>
      </c>
      <c r="E5" s="1">
        <v>13.0</v>
      </c>
      <c r="F5" s="1">
        <v>2200.0</v>
      </c>
      <c r="G5" s="1" t="s">
        <v>350</v>
      </c>
      <c r="H5" s="1">
        <v>3.0</v>
      </c>
      <c r="S5" s="1" t="s">
        <v>356</v>
      </c>
    </row>
    <row r="6">
      <c r="A6" s="1" t="s">
        <v>316</v>
      </c>
      <c r="B6" s="1" t="s">
        <v>358</v>
      </c>
      <c r="C6" s="1">
        <v>2023.0</v>
      </c>
      <c r="D6" s="1">
        <v>3.0</v>
      </c>
      <c r="E6" s="1">
        <v>13.0</v>
      </c>
      <c r="F6" s="1">
        <v>2200.0</v>
      </c>
      <c r="G6" s="1" t="s">
        <v>350</v>
      </c>
      <c r="H6" s="1">
        <v>4.0</v>
      </c>
      <c r="S6" s="1" t="s">
        <v>356</v>
      </c>
    </row>
    <row r="7">
      <c r="A7" s="1" t="s">
        <v>316</v>
      </c>
      <c r="B7" s="1" t="s">
        <v>359</v>
      </c>
      <c r="C7" s="1">
        <v>2023.0</v>
      </c>
      <c r="D7" s="1">
        <v>3.0</v>
      </c>
      <c r="E7" s="1">
        <v>13.0</v>
      </c>
      <c r="F7" s="1">
        <v>2200.0</v>
      </c>
      <c r="G7" s="1" t="s">
        <v>360</v>
      </c>
      <c r="H7" s="1">
        <v>5.0</v>
      </c>
      <c r="I7" s="1" t="s">
        <v>361</v>
      </c>
      <c r="J7" s="1" t="s">
        <v>352</v>
      </c>
      <c r="K7" s="1" t="s">
        <v>354</v>
      </c>
      <c r="L7" s="1">
        <v>22.0</v>
      </c>
      <c r="M7" s="1">
        <v>5.0</v>
      </c>
      <c r="N7" s="1">
        <v>57.0</v>
      </c>
      <c r="O7" s="1">
        <v>22.0</v>
      </c>
      <c r="P7" s="1">
        <v>6.0</v>
      </c>
      <c r="Q7" s="1">
        <v>3.0</v>
      </c>
    </row>
    <row r="8">
      <c r="A8" s="1" t="s">
        <v>316</v>
      </c>
      <c r="B8" s="1" t="s">
        <v>359</v>
      </c>
      <c r="C8" s="1">
        <v>2023.0</v>
      </c>
      <c r="D8" s="1">
        <v>3.0</v>
      </c>
      <c r="E8" s="1">
        <v>13.0</v>
      </c>
      <c r="F8" s="1">
        <v>2200.0</v>
      </c>
      <c r="G8" s="1" t="s">
        <v>360</v>
      </c>
      <c r="H8" s="1">
        <v>5.0</v>
      </c>
      <c r="I8" s="1" t="s">
        <v>361</v>
      </c>
      <c r="J8" s="1" t="s">
        <v>352</v>
      </c>
      <c r="K8" s="1" t="s">
        <v>353</v>
      </c>
      <c r="L8" s="1">
        <v>22.0</v>
      </c>
      <c r="M8" s="1">
        <v>7.0</v>
      </c>
      <c r="N8" s="1">
        <v>9.0</v>
      </c>
      <c r="O8" s="1">
        <v>22.0</v>
      </c>
      <c r="P8" s="1">
        <v>8.0</v>
      </c>
      <c r="Q8" s="1">
        <v>54.0</v>
      </c>
    </row>
    <row r="9">
      <c r="A9" s="1" t="s">
        <v>316</v>
      </c>
      <c r="B9" s="1" t="s">
        <v>359</v>
      </c>
      <c r="C9" s="1">
        <v>2023.0</v>
      </c>
      <c r="D9" s="1">
        <v>3.0</v>
      </c>
      <c r="E9" s="1">
        <v>13.0</v>
      </c>
      <c r="F9" s="1">
        <v>2200.0</v>
      </c>
      <c r="G9" s="1" t="s">
        <v>360</v>
      </c>
      <c r="H9" s="1">
        <v>5.0</v>
      </c>
      <c r="I9" s="1" t="s">
        <v>361</v>
      </c>
      <c r="J9" s="1" t="s">
        <v>352</v>
      </c>
      <c r="K9" s="1" t="s">
        <v>353</v>
      </c>
      <c r="L9" s="1">
        <v>22.0</v>
      </c>
      <c r="M9" s="1">
        <v>9.0</v>
      </c>
      <c r="N9" s="1">
        <v>5.0</v>
      </c>
      <c r="O9" s="1">
        <v>22.0</v>
      </c>
      <c r="P9" s="1">
        <v>10.0</v>
      </c>
      <c r="Q9" s="1">
        <v>33.0</v>
      </c>
    </row>
    <row r="10">
      <c r="A10" s="1" t="s">
        <v>316</v>
      </c>
      <c r="B10" s="1" t="s">
        <v>359</v>
      </c>
      <c r="C10" s="1">
        <v>2023.0</v>
      </c>
      <c r="D10" s="1">
        <v>3.0</v>
      </c>
      <c r="E10" s="1">
        <v>13.0</v>
      </c>
      <c r="F10" s="1">
        <v>2200.0</v>
      </c>
      <c r="G10" s="1" t="s">
        <v>360</v>
      </c>
      <c r="H10" s="1">
        <v>5.0</v>
      </c>
      <c r="I10" s="1" t="s">
        <v>362</v>
      </c>
      <c r="J10" s="1" t="s">
        <v>362</v>
      </c>
      <c r="K10" s="1" t="s">
        <v>363</v>
      </c>
      <c r="L10" s="1">
        <v>22.0</v>
      </c>
      <c r="M10" s="1">
        <v>34.0</v>
      </c>
      <c r="N10" s="1">
        <v>59.0</v>
      </c>
      <c r="O10" s="1">
        <v>22.0</v>
      </c>
      <c r="P10" s="1">
        <v>50.0</v>
      </c>
      <c r="Q10" s="1">
        <v>35.0</v>
      </c>
      <c r="S10" s="1" t="s">
        <v>364</v>
      </c>
    </row>
    <row r="11">
      <c r="A11" s="1" t="s">
        <v>316</v>
      </c>
      <c r="B11" s="1" t="s">
        <v>359</v>
      </c>
      <c r="C11" s="1">
        <v>2023.0</v>
      </c>
      <c r="D11" s="1">
        <v>3.0</v>
      </c>
      <c r="E11" s="1">
        <v>13.0</v>
      </c>
      <c r="F11" s="1">
        <v>2200.0</v>
      </c>
      <c r="G11" s="1" t="s">
        <v>360</v>
      </c>
      <c r="H11" s="1">
        <v>5.0</v>
      </c>
      <c r="I11" s="1" t="s">
        <v>361</v>
      </c>
      <c r="J11" s="1" t="s">
        <v>365</v>
      </c>
      <c r="K11" s="1" t="s">
        <v>354</v>
      </c>
      <c r="L11" s="1">
        <v>22.0</v>
      </c>
      <c r="M11" s="1">
        <v>55.0</v>
      </c>
      <c r="N11" s="1">
        <v>43.0</v>
      </c>
      <c r="O11" s="1">
        <v>22.0</v>
      </c>
      <c r="P11" s="1">
        <v>56.0</v>
      </c>
      <c r="Q11" s="1">
        <v>6.0</v>
      </c>
      <c r="S11" s="1"/>
    </row>
    <row r="12">
      <c r="A12" s="1" t="s">
        <v>316</v>
      </c>
      <c r="B12" s="1" t="s">
        <v>359</v>
      </c>
      <c r="C12" s="1">
        <v>2023.0</v>
      </c>
      <c r="D12" s="1">
        <v>3.0</v>
      </c>
      <c r="E12" s="1">
        <v>13.0</v>
      </c>
      <c r="F12" s="1">
        <v>2200.0</v>
      </c>
      <c r="G12" s="1" t="s">
        <v>360</v>
      </c>
      <c r="H12" s="1">
        <v>5.0</v>
      </c>
      <c r="I12" s="1" t="s">
        <v>365</v>
      </c>
      <c r="J12" s="1" t="s">
        <v>361</v>
      </c>
      <c r="K12" s="1" t="s">
        <v>354</v>
      </c>
      <c r="L12" s="1">
        <v>22.0</v>
      </c>
      <c r="M12" s="1">
        <v>57.0</v>
      </c>
      <c r="N12" s="1">
        <v>9.0</v>
      </c>
      <c r="O12" s="1">
        <v>22.0</v>
      </c>
      <c r="P12" s="1">
        <v>57.0</v>
      </c>
      <c r="Q12" s="1">
        <v>16.0</v>
      </c>
      <c r="S12" s="1"/>
    </row>
    <row r="13">
      <c r="A13" s="1" t="s">
        <v>316</v>
      </c>
      <c r="B13" s="1" t="s">
        <v>366</v>
      </c>
      <c r="C13" s="1">
        <v>2023.0</v>
      </c>
      <c r="D13" s="1">
        <v>3.0</v>
      </c>
      <c r="E13" s="1">
        <v>13.0</v>
      </c>
      <c r="F13" s="1">
        <v>2200.0</v>
      </c>
      <c r="G13" s="1" t="s">
        <v>360</v>
      </c>
      <c r="H13" s="1">
        <v>6.0</v>
      </c>
      <c r="S13" s="1" t="s">
        <v>367</v>
      </c>
    </row>
    <row r="14">
      <c r="A14" s="1" t="s">
        <v>316</v>
      </c>
      <c r="B14" s="1" t="s">
        <v>368</v>
      </c>
      <c r="C14" s="1">
        <v>2023.0</v>
      </c>
      <c r="D14" s="1">
        <v>3.0</v>
      </c>
      <c r="E14" s="1">
        <v>13.0</v>
      </c>
      <c r="F14" s="1">
        <v>2200.0</v>
      </c>
      <c r="G14" s="1" t="s">
        <v>360</v>
      </c>
      <c r="H14" s="1">
        <v>7.0</v>
      </c>
      <c r="S14" s="1" t="s">
        <v>367</v>
      </c>
    </row>
    <row r="15">
      <c r="A15" s="1" t="s">
        <v>316</v>
      </c>
      <c r="B15" s="1" t="s">
        <v>369</v>
      </c>
      <c r="C15" s="1">
        <v>2023.0</v>
      </c>
      <c r="D15" s="1">
        <v>3.0</v>
      </c>
      <c r="E15" s="1">
        <v>13.0</v>
      </c>
      <c r="F15" s="1">
        <v>2200.0</v>
      </c>
      <c r="G15" s="1" t="s">
        <v>360</v>
      </c>
      <c r="H15" s="1">
        <v>8.0</v>
      </c>
      <c r="S15" s="1" t="s">
        <v>367</v>
      </c>
    </row>
    <row r="16">
      <c r="A16" s="1" t="s">
        <v>316</v>
      </c>
      <c r="B16" s="1" t="s">
        <v>370</v>
      </c>
      <c r="C16" s="1">
        <v>2023.0</v>
      </c>
      <c r="D16" s="1">
        <v>3.0</v>
      </c>
      <c r="E16" s="1">
        <v>13.0</v>
      </c>
      <c r="F16" s="1">
        <v>2200.0</v>
      </c>
      <c r="G16" s="1" t="s">
        <v>371</v>
      </c>
      <c r="H16" s="1">
        <v>9.0</v>
      </c>
      <c r="S16" s="1" t="s">
        <v>367</v>
      </c>
    </row>
    <row r="17">
      <c r="A17" s="1" t="s">
        <v>316</v>
      </c>
      <c r="B17" s="1" t="s">
        <v>372</v>
      </c>
      <c r="C17" s="1">
        <v>2023.0</v>
      </c>
      <c r="D17" s="1">
        <v>3.0</v>
      </c>
      <c r="E17" s="1">
        <v>13.0</v>
      </c>
      <c r="F17" s="1">
        <v>2200.0</v>
      </c>
      <c r="G17" s="1" t="s">
        <v>371</v>
      </c>
      <c r="H17" s="1">
        <v>10.0</v>
      </c>
      <c r="S17" s="1" t="s">
        <v>367</v>
      </c>
    </row>
    <row r="18">
      <c r="A18" s="1" t="s">
        <v>316</v>
      </c>
      <c r="B18" s="1" t="s">
        <v>373</v>
      </c>
      <c r="C18" s="1">
        <v>2023.0</v>
      </c>
      <c r="D18" s="1">
        <v>3.0</v>
      </c>
      <c r="E18" s="1">
        <v>13.0</v>
      </c>
      <c r="F18" s="1">
        <v>2200.0</v>
      </c>
      <c r="G18" s="1" t="s">
        <v>371</v>
      </c>
      <c r="H18" s="1">
        <v>11.0</v>
      </c>
      <c r="S18" s="1" t="s">
        <v>367</v>
      </c>
    </row>
    <row r="19">
      <c r="A19" s="1" t="s">
        <v>316</v>
      </c>
      <c r="B19" s="1" t="s">
        <v>374</v>
      </c>
      <c r="C19" s="1">
        <v>2023.0</v>
      </c>
      <c r="D19" s="1">
        <v>3.0</v>
      </c>
      <c r="E19" s="1">
        <v>13.0</v>
      </c>
      <c r="F19" s="1">
        <v>2200.0</v>
      </c>
      <c r="G19" s="1" t="s">
        <v>371</v>
      </c>
      <c r="H19" s="1">
        <v>12.0</v>
      </c>
      <c r="S19" s="1" t="s">
        <v>356</v>
      </c>
    </row>
    <row r="21">
      <c r="A21" s="1" t="s">
        <v>318</v>
      </c>
      <c r="B21" s="1" t="s">
        <v>375</v>
      </c>
      <c r="C21" s="1">
        <v>2023.0</v>
      </c>
      <c r="D21" s="1">
        <v>3.0</v>
      </c>
      <c r="E21" s="1">
        <v>14.0</v>
      </c>
      <c r="F21" s="28">
        <v>0.08333333333333333</v>
      </c>
      <c r="G21" s="1" t="s">
        <v>23</v>
      </c>
      <c r="H21" s="1">
        <v>1.0</v>
      </c>
      <c r="S21" s="1" t="s">
        <v>376</v>
      </c>
    </row>
    <row r="22">
      <c r="A22" s="1" t="s">
        <v>318</v>
      </c>
      <c r="B22" s="1" t="s">
        <v>377</v>
      </c>
      <c r="C22" s="1">
        <v>2023.0</v>
      </c>
      <c r="D22" s="1">
        <v>3.0</v>
      </c>
      <c r="E22" s="1">
        <v>14.0</v>
      </c>
      <c r="F22" s="28">
        <v>0.08333333333333333</v>
      </c>
      <c r="G22" s="1" t="s">
        <v>23</v>
      </c>
      <c r="H22" s="1">
        <v>2.0</v>
      </c>
      <c r="S22" s="1" t="s">
        <v>378</v>
      </c>
    </row>
    <row r="23">
      <c r="A23" s="1" t="s">
        <v>318</v>
      </c>
      <c r="B23" s="1" t="s">
        <v>379</v>
      </c>
      <c r="C23" s="1">
        <v>2023.0</v>
      </c>
      <c r="D23" s="1">
        <v>3.0</v>
      </c>
      <c r="E23" s="1">
        <v>14.0</v>
      </c>
      <c r="F23" s="28">
        <v>0.08333333333333333</v>
      </c>
      <c r="G23" s="1" t="s">
        <v>23</v>
      </c>
      <c r="H23" s="1">
        <v>3.0</v>
      </c>
    </row>
    <row r="24">
      <c r="A24" s="1" t="s">
        <v>318</v>
      </c>
      <c r="B24" s="1" t="s">
        <v>380</v>
      </c>
      <c r="C24" s="1">
        <v>2023.0</v>
      </c>
      <c r="D24" s="1">
        <v>3.0</v>
      </c>
      <c r="E24" s="1">
        <v>14.0</v>
      </c>
      <c r="F24" s="28">
        <v>0.08333333333333333</v>
      </c>
      <c r="G24" s="1" t="s">
        <v>23</v>
      </c>
      <c r="H24" s="1">
        <v>4.0</v>
      </c>
    </row>
    <row r="25">
      <c r="A25" s="1" t="s">
        <v>318</v>
      </c>
      <c r="C25" s="1">
        <v>2023.0</v>
      </c>
      <c r="D25" s="1">
        <v>3.0</v>
      </c>
      <c r="E25" s="1">
        <v>14.0</v>
      </c>
      <c r="F25" s="28">
        <v>0.08333333333333333</v>
      </c>
      <c r="G25" s="1" t="s">
        <v>122</v>
      </c>
      <c r="H25" s="1">
        <v>5.0</v>
      </c>
    </row>
    <row r="26">
      <c r="A26" s="1" t="s">
        <v>318</v>
      </c>
      <c r="B26" s="1" t="s">
        <v>381</v>
      </c>
      <c r="C26" s="1">
        <v>2023.0</v>
      </c>
      <c r="D26" s="1">
        <v>3.0</v>
      </c>
      <c r="E26" s="1">
        <v>14.0</v>
      </c>
      <c r="F26" s="28">
        <v>0.08333333333333333</v>
      </c>
      <c r="G26" s="1" t="s">
        <v>122</v>
      </c>
      <c r="H26" s="1">
        <v>6.0</v>
      </c>
    </row>
    <row r="27">
      <c r="A27" s="1" t="s">
        <v>318</v>
      </c>
      <c r="B27" s="1" t="s">
        <v>382</v>
      </c>
      <c r="C27" s="1">
        <v>2023.0</v>
      </c>
      <c r="D27" s="1">
        <v>3.0</v>
      </c>
      <c r="E27" s="1">
        <v>14.0</v>
      </c>
      <c r="F27" s="28">
        <v>0.08333333333333333</v>
      </c>
      <c r="G27" s="1" t="s">
        <v>122</v>
      </c>
      <c r="H27" s="1">
        <v>7.0</v>
      </c>
    </row>
    <row r="28">
      <c r="A28" s="1" t="s">
        <v>318</v>
      </c>
      <c r="B28" s="1" t="s">
        <v>383</v>
      </c>
      <c r="C28" s="1">
        <v>2023.0</v>
      </c>
      <c r="D28" s="1">
        <v>3.0</v>
      </c>
      <c r="E28" s="1">
        <v>14.0</v>
      </c>
      <c r="F28" s="28">
        <v>0.08333333333333333</v>
      </c>
      <c r="G28" s="1" t="s">
        <v>122</v>
      </c>
      <c r="H28" s="1">
        <v>8.0</v>
      </c>
    </row>
    <row r="29">
      <c r="A29" s="1" t="s">
        <v>318</v>
      </c>
      <c r="B29" s="1" t="s">
        <v>384</v>
      </c>
      <c r="C29" s="1">
        <v>2023.0</v>
      </c>
      <c r="D29" s="1">
        <v>3.0</v>
      </c>
      <c r="E29" s="1">
        <v>14.0</v>
      </c>
      <c r="F29" s="28">
        <v>0.08333333333333333</v>
      </c>
      <c r="G29" s="1" t="s">
        <v>201</v>
      </c>
      <c r="H29" s="1">
        <v>9.0</v>
      </c>
    </row>
    <row r="30">
      <c r="A30" s="1" t="s">
        <v>318</v>
      </c>
      <c r="B30" s="1" t="s">
        <v>385</v>
      </c>
      <c r="C30" s="1">
        <v>2023.0</v>
      </c>
      <c r="D30" s="1">
        <v>3.0</v>
      </c>
      <c r="E30" s="1">
        <v>14.0</v>
      </c>
      <c r="F30" s="28">
        <v>0.08333333333333333</v>
      </c>
      <c r="G30" s="1" t="s">
        <v>201</v>
      </c>
      <c r="H30" s="1">
        <v>10.0</v>
      </c>
    </row>
    <row r="31">
      <c r="A31" s="1" t="s">
        <v>318</v>
      </c>
      <c r="B31" s="1" t="s">
        <v>386</v>
      </c>
      <c r="C31" s="1">
        <v>2023.0</v>
      </c>
      <c r="D31" s="1">
        <v>3.0</v>
      </c>
      <c r="E31" s="1">
        <v>14.0</v>
      </c>
      <c r="F31" s="28">
        <v>0.08333333333333333</v>
      </c>
      <c r="G31" s="1" t="s">
        <v>201</v>
      </c>
      <c r="H31" s="1">
        <v>11.0</v>
      </c>
    </row>
    <row r="32">
      <c r="A32" s="1" t="s">
        <v>318</v>
      </c>
      <c r="B32" s="1" t="s">
        <v>387</v>
      </c>
      <c r="C32" s="1">
        <v>2023.0</v>
      </c>
      <c r="D32" s="1">
        <v>3.0</v>
      </c>
      <c r="E32" s="1">
        <v>14.0</v>
      </c>
      <c r="F32" s="28">
        <v>0.08333333333333333</v>
      </c>
      <c r="G32" s="1" t="s">
        <v>201</v>
      </c>
      <c r="H32" s="1">
        <v>12.0</v>
      </c>
      <c r="I32" s="1" t="s">
        <v>221</v>
      </c>
      <c r="J32" s="1" t="s">
        <v>266</v>
      </c>
      <c r="K32" s="1" t="s">
        <v>354</v>
      </c>
      <c r="L32" s="1">
        <v>2.0</v>
      </c>
      <c r="M32" s="1">
        <v>28.0</v>
      </c>
      <c r="N32" s="1">
        <v>27.0</v>
      </c>
      <c r="O32" s="1">
        <v>2.0</v>
      </c>
      <c r="P32" s="1">
        <v>29.0</v>
      </c>
      <c r="Q32" s="1">
        <v>5.0</v>
      </c>
    </row>
    <row r="33">
      <c r="A33" s="1"/>
      <c r="B33" s="1"/>
      <c r="C33" s="1"/>
      <c r="D33" s="1"/>
      <c r="E33" s="1"/>
      <c r="F33" s="28"/>
      <c r="G33" s="1"/>
      <c r="H33" s="1"/>
      <c r="I33" s="1"/>
      <c r="J33" s="1"/>
      <c r="K33" s="1"/>
      <c r="L33" s="1"/>
      <c r="M33" s="1"/>
      <c r="N33" s="1"/>
      <c r="O33" s="1"/>
      <c r="P33" s="1"/>
      <c r="Q33" s="1"/>
    </row>
    <row r="34">
      <c r="A34" s="1" t="s">
        <v>316</v>
      </c>
      <c r="B34" s="1" t="s">
        <v>349</v>
      </c>
      <c r="C34" s="1">
        <v>2023.0</v>
      </c>
      <c r="D34" s="1">
        <v>3.0</v>
      </c>
      <c r="E34" s="1">
        <v>14.0</v>
      </c>
      <c r="F34" s="1">
        <v>2200.0</v>
      </c>
      <c r="G34" s="1" t="s">
        <v>350</v>
      </c>
      <c r="H34" s="1">
        <v>1.0</v>
      </c>
      <c r="S34" s="1" t="s">
        <v>356</v>
      </c>
    </row>
    <row r="35">
      <c r="A35" s="1" t="s">
        <v>316</v>
      </c>
      <c r="B35" s="1" t="s">
        <v>355</v>
      </c>
      <c r="C35" s="1">
        <v>2023.0</v>
      </c>
      <c r="D35" s="1">
        <v>3.0</v>
      </c>
      <c r="E35" s="1">
        <v>14.0</v>
      </c>
      <c r="F35" s="1">
        <v>2200.0</v>
      </c>
      <c r="G35" s="1" t="s">
        <v>350</v>
      </c>
      <c r="H35" s="1">
        <v>2.0</v>
      </c>
      <c r="S35" s="1" t="s">
        <v>356</v>
      </c>
    </row>
    <row r="36">
      <c r="A36" s="1" t="s">
        <v>316</v>
      </c>
      <c r="B36" s="1" t="s">
        <v>357</v>
      </c>
      <c r="C36" s="1">
        <v>2023.0</v>
      </c>
      <c r="D36" s="1">
        <v>3.0</v>
      </c>
      <c r="E36" s="1">
        <v>14.0</v>
      </c>
      <c r="F36" s="1">
        <v>2200.0</v>
      </c>
      <c r="G36" s="1" t="s">
        <v>350</v>
      </c>
      <c r="H36" s="1">
        <v>3.0</v>
      </c>
      <c r="I36" s="1" t="s">
        <v>351</v>
      </c>
      <c r="J36" s="1" t="s">
        <v>352</v>
      </c>
      <c r="K36" s="1" t="s">
        <v>353</v>
      </c>
      <c r="L36" s="1">
        <v>22.0</v>
      </c>
      <c r="M36" s="1">
        <v>11.0</v>
      </c>
      <c r="N36" s="1">
        <v>5.0</v>
      </c>
      <c r="O36" s="1">
        <v>22.0</v>
      </c>
      <c r="P36" s="1">
        <v>11.0</v>
      </c>
      <c r="Q36" s="1">
        <v>11.0</v>
      </c>
    </row>
    <row r="37">
      <c r="A37" s="1" t="s">
        <v>316</v>
      </c>
      <c r="B37" s="1" t="s">
        <v>357</v>
      </c>
      <c r="C37" s="1">
        <v>2023.0</v>
      </c>
      <c r="D37" s="1">
        <v>3.0</v>
      </c>
      <c r="E37" s="1">
        <v>14.0</v>
      </c>
      <c r="F37" s="1">
        <v>2200.0</v>
      </c>
      <c r="G37" s="1" t="s">
        <v>350</v>
      </c>
      <c r="H37" s="1">
        <v>3.0</v>
      </c>
      <c r="I37" s="1" t="s">
        <v>351</v>
      </c>
      <c r="J37" s="1" t="s">
        <v>352</v>
      </c>
      <c r="K37" s="1" t="s">
        <v>353</v>
      </c>
      <c r="L37" s="1">
        <v>22.0</v>
      </c>
      <c r="M37" s="1">
        <v>11.0</v>
      </c>
      <c r="N37" s="1">
        <v>16.0</v>
      </c>
      <c r="O37" s="1">
        <v>22.0</v>
      </c>
      <c r="P37" s="1">
        <v>11.0</v>
      </c>
      <c r="Q37" s="1">
        <v>22.0</v>
      </c>
    </row>
    <row r="38">
      <c r="A38" s="1" t="s">
        <v>316</v>
      </c>
      <c r="B38" s="1" t="s">
        <v>357</v>
      </c>
      <c r="C38" s="1">
        <v>2023.0</v>
      </c>
      <c r="D38" s="1">
        <v>3.0</v>
      </c>
      <c r="E38" s="1">
        <v>14.0</v>
      </c>
      <c r="F38" s="1">
        <v>2200.0</v>
      </c>
      <c r="G38" s="1" t="s">
        <v>350</v>
      </c>
      <c r="H38" s="1">
        <v>3.0</v>
      </c>
      <c r="I38" s="1" t="s">
        <v>351</v>
      </c>
      <c r="J38" s="1" t="s">
        <v>352</v>
      </c>
      <c r="K38" s="1" t="s">
        <v>353</v>
      </c>
      <c r="L38" s="1">
        <v>22.0</v>
      </c>
      <c r="M38" s="1">
        <v>11.0</v>
      </c>
      <c r="N38" s="1">
        <v>26.0</v>
      </c>
      <c r="O38" s="1">
        <v>22.0</v>
      </c>
      <c r="P38" s="1">
        <v>13.0</v>
      </c>
      <c r="Q38" s="1">
        <v>9.0</v>
      </c>
    </row>
    <row r="39">
      <c r="A39" s="1" t="s">
        <v>316</v>
      </c>
      <c r="B39" s="1" t="s">
        <v>357</v>
      </c>
      <c r="C39" s="1">
        <v>2023.0</v>
      </c>
      <c r="D39" s="1">
        <v>3.0</v>
      </c>
      <c r="E39" s="1">
        <v>14.0</v>
      </c>
      <c r="F39" s="1">
        <v>2200.0</v>
      </c>
      <c r="G39" s="1" t="s">
        <v>350</v>
      </c>
      <c r="H39" s="1">
        <v>3.0</v>
      </c>
      <c r="I39" s="1" t="s">
        <v>351</v>
      </c>
      <c r="J39" s="1" t="s">
        <v>352</v>
      </c>
      <c r="K39" s="1" t="s">
        <v>354</v>
      </c>
      <c r="L39" s="1">
        <v>22.0</v>
      </c>
      <c r="M39" s="1">
        <v>13.0</v>
      </c>
      <c r="N39" s="1">
        <v>20.0</v>
      </c>
      <c r="O39" s="1">
        <v>22.0</v>
      </c>
      <c r="P39" s="1">
        <v>13.0</v>
      </c>
      <c r="Q39" s="1">
        <v>37.0</v>
      </c>
    </row>
    <row r="40">
      <c r="A40" s="1" t="s">
        <v>316</v>
      </c>
      <c r="B40" s="1" t="s">
        <v>357</v>
      </c>
      <c r="C40" s="1">
        <v>2023.0</v>
      </c>
      <c r="D40" s="1">
        <v>3.0</v>
      </c>
      <c r="E40" s="1">
        <v>14.0</v>
      </c>
      <c r="F40" s="1">
        <v>2200.0</v>
      </c>
      <c r="G40" s="1" t="s">
        <v>350</v>
      </c>
      <c r="H40" s="1">
        <v>3.0</v>
      </c>
      <c r="I40" s="1" t="s">
        <v>351</v>
      </c>
      <c r="J40" s="1" t="s">
        <v>352</v>
      </c>
      <c r="K40" s="1" t="s">
        <v>353</v>
      </c>
      <c r="L40" s="1">
        <v>22.0</v>
      </c>
      <c r="M40" s="1">
        <v>13.0</v>
      </c>
      <c r="N40" s="1">
        <v>40.0</v>
      </c>
      <c r="O40" s="1">
        <v>22.0</v>
      </c>
      <c r="P40" s="1">
        <v>14.0</v>
      </c>
      <c r="Q40" s="1">
        <v>17.0</v>
      </c>
    </row>
    <row r="41">
      <c r="A41" s="1" t="s">
        <v>316</v>
      </c>
      <c r="B41" s="1" t="s">
        <v>357</v>
      </c>
      <c r="C41" s="1">
        <v>2023.0</v>
      </c>
      <c r="D41" s="1">
        <v>3.0</v>
      </c>
      <c r="E41" s="1">
        <v>14.0</v>
      </c>
      <c r="F41" s="1">
        <v>2200.0</v>
      </c>
      <c r="G41" s="1" t="s">
        <v>350</v>
      </c>
      <c r="H41" s="1">
        <v>3.0</v>
      </c>
      <c r="I41" s="1" t="s">
        <v>351</v>
      </c>
      <c r="J41" s="1" t="s">
        <v>352</v>
      </c>
      <c r="K41" s="1" t="s">
        <v>354</v>
      </c>
      <c r="L41" s="1">
        <v>22.0</v>
      </c>
      <c r="M41" s="1">
        <v>15.0</v>
      </c>
      <c r="N41" s="1">
        <v>50.0</v>
      </c>
      <c r="O41" s="1">
        <v>22.0</v>
      </c>
      <c r="P41" s="1">
        <v>16.0</v>
      </c>
      <c r="Q41" s="1">
        <v>16.0</v>
      </c>
    </row>
    <row r="42">
      <c r="A42" s="1" t="s">
        <v>316</v>
      </c>
      <c r="B42" s="1" t="s">
        <v>357</v>
      </c>
      <c r="C42" s="1">
        <v>2023.0</v>
      </c>
      <c r="D42" s="1">
        <v>3.0</v>
      </c>
      <c r="E42" s="1">
        <v>14.0</v>
      </c>
      <c r="F42" s="1">
        <v>2200.0</v>
      </c>
      <c r="G42" s="1" t="s">
        <v>350</v>
      </c>
      <c r="H42" s="1">
        <v>3.0</v>
      </c>
      <c r="I42" s="1" t="s">
        <v>351</v>
      </c>
      <c r="J42" s="1" t="s">
        <v>352</v>
      </c>
      <c r="K42" s="1" t="s">
        <v>354</v>
      </c>
      <c r="L42" s="1">
        <v>22.0</v>
      </c>
      <c r="M42" s="1">
        <v>16.0</v>
      </c>
      <c r="N42" s="1">
        <v>50.0</v>
      </c>
      <c r="O42" s="1">
        <v>22.0</v>
      </c>
      <c r="P42" s="1">
        <v>16.0</v>
      </c>
      <c r="Q42" s="1">
        <v>59.0</v>
      </c>
    </row>
    <row r="43">
      <c r="A43" s="1" t="s">
        <v>316</v>
      </c>
      <c r="B43" s="1" t="s">
        <v>357</v>
      </c>
      <c r="C43" s="1">
        <v>2023.0</v>
      </c>
      <c r="D43" s="1">
        <v>3.0</v>
      </c>
      <c r="E43" s="1">
        <v>14.0</v>
      </c>
      <c r="F43" s="1">
        <v>2200.0</v>
      </c>
      <c r="G43" s="1" t="s">
        <v>350</v>
      </c>
      <c r="H43" s="1">
        <v>3.0</v>
      </c>
      <c r="I43" s="1" t="s">
        <v>351</v>
      </c>
      <c r="J43" s="1" t="s">
        <v>352</v>
      </c>
      <c r="K43" s="1" t="s">
        <v>354</v>
      </c>
      <c r="L43" s="1">
        <v>22.0</v>
      </c>
      <c r="M43" s="1">
        <v>18.0</v>
      </c>
      <c r="N43" s="1">
        <v>24.0</v>
      </c>
      <c r="O43" s="1">
        <v>22.0</v>
      </c>
      <c r="P43" s="1">
        <v>18.0</v>
      </c>
      <c r="Q43" s="1">
        <v>31.0</v>
      </c>
    </row>
    <row r="44">
      <c r="A44" s="1" t="s">
        <v>316</v>
      </c>
      <c r="B44" s="1" t="s">
        <v>357</v>
      </c>
      <c r="C44" s="1">
        <v>2023.0</v>
      </c>
      <c r="D44" s="1">
        <v>3.0</v>
      </c>
      <c r="E44" s="1">
        <v>14.0</v>
      </c>
      <c r="F44" s="1">
        <v>2200.0</v>
      </c>
      <c r="G44" s="1" t="s">
        <v>350</v>
      </c>
      <c r="H44" s="1">
        <v>3.0</v>
      </c>
      <c r="I44" s="1" t="s">
        <v>351</v>
      </c>
      <c r="J44" s="1" t="s">
        <v>352</v>
      </c>
      <c r="K44" s="1" t="s">
        <v>354</v>
      </c>
      <c r="L44" s="1">
        <v>22.0</v>
      </c>
      <c r="M44" s="1">
        <v>18.0</v>
      </c>
      <c r="N44" s="1">
        <v>35.0</v>
      </c>
      <c r="O44" s="1">
        <v>22.0</v>
      </c>
      <c r="P44" s="1">
        <v>18.0</v>
      </c>
      <c r="Q44" s="1">
        <v>42.0</v>
      </c>
    </row>
    <row r="45">
      <c r="A45" s="1" t="s">
        <v>316</v>
      </c>
      <c r="B45" s="1" t="s">
        <v>357</v>
      </c>
      <c r="C45" s="1">
        <v>2023.0</v>
      </c>
      <c r="D45" s="1">
        <v>3.0</v>
      </c>
      <c r="E45" s="1">
        <v>14.0</v>
      </c>
      <c r="F45" s="1">
        <v>2200.0</v>
      </c>
      <c r="G45" s="1" t="s">
        <v>350</v>
      </c>
      <c r="H45" s="1">
        <v>3.0</v>
      </c>
      <c r="I45" s="1" t="s">
        <v>351</v>
      </c>
      <c r="J45" s="1" t="s">
        <v>352</v>
      </c>
      <c r="K45" s="1" t="s">
        <v>354</v>
      </c>
      <c r="L45" s="1">
        <v>22.0</v>
      </c>
      <c r="M45" s="1">
        <v>18.0</v>
      </c>
      <c r="N45" s="1">
        <v>50.0</v>
      </c>
      <c r="O45" s="1">
        <v>22.0</v>
      </c>
      <c r="P45" s="1">
        <v>19.0</v>
      </c>
      <c r="Q45" s="1">
        <v>17.0</v>
      </c>
    </row>
    <row r="46">
      <c r="A46" s="1" t="s">
        <v>316</v>
      </c>
      <c r="B46" s="1" t="s">
        <v>358</v>
      </c>
      <c r="C46" s="1">
        <v>2023.0</v>
      </c>
      <c r="D46" s="1">
        <v>3.0</v>
      </c>
      <c r="E46" s="1">
        <v>14.0</v>
      </c>
      <c r="F46" s="1">
        <v>2200.0</v>
      </c>
      <c r="G46" s="1" t="s">
        <v>350</v>
      </c>
      <c r="H46" s="1">
        <v>4.0</v>
      </c>
      <c r="S46" s="1" t="s">
        <v>356</v>
      </c>
    </row>
    <row r="47">
      <c r="A47" s="1" t="s">
        <v>316</v>
      </c>
      <c r="B47" s="1" t="s">
        <v>359</v>
      </c>
      <c r="C47" s="1">
        <v>2023.0</v>
      </c>
      <c r="D47" s="1">
        <v>3.0</v>
      </c>
      <c r="E47" s="1">
        <v>14.0</v>
      </c>
      <c r="F47" s="1">
        <v>2200.0</v>
      </c>
      <c r="G47" s="1" t="s">
        <v>360</v>
      </c>
      <c r="H47" s="1">
        <v>5.0</v>
      </c>
      <c r="S47" s="1" t="s">
        <v>356</v>
      </c>
    </row>
    <row r="48">
      <c r="A48" s="1" t="s">
        <v>316</v>
      </c>
      <c r="B48" s="1" t="s">
        <v>366</v>
      </c>
      <c r="C48" s="1">
        <v>2023.0</v>
      </c>
      <c r="D48" s="1">
        <v>3.0</v>
      </c>
      <c r="E48" s="1">
        <v>14.0</v>
      </c>
      <c r="F48" s="1">
        <v>2200.0</v>
      </c>
      <c r="G48" s="1" t="s">
        <v>360</v>
      </c>
      <c r="H48" s="1">
        <v>6.0</v>
      </c>
      <c r="S48" s="1" t="s">
        <v>356</v>
      </c>
    </row>
    <row r="49">
      <c r="A49" s="1" t="s">
        <v>316</v>
      </c>
      <c r="B49" s="1" t="s">
        <v>368</v>
      </c>
      <c r="C49" s="1">
        <v>2023.0</v>
      </c>
      <c r="D49" s="1">
        <v>3.0</v>
      </c>
      <c r="E49" s="1">
        <v>14.0</v>
      </c>
      <c r="F49" s="1">
        <v>2200.0</v>
      </c>
      <c r="G49" s="1" t="s">
        <v>360</v>
      </c>
      <c r="H49" s="1">
        <v>7.0</v>
      </c>
      <c r="S49" s="1" t="s">
        <v>367</v>
      </c>
    </row>
    <row r="50">
      <c r="A50" s="1" t="s">
        <v>316</v>
      </c>
      <c r="B50" s="1" t="s">
        <v>369</v>
      </c>
      <c r="C50" s="1">
        <v>2023.0</v>
      </c>
      <c r="D50" s="1">
        <v>3.0</v>
      </c>
      <c r="E50" s="1">
        <v>14.0</v>
      </c>
      <c r="F50" s="1">
        <v>2200.0</v>
      </c>
      <c r="G50" s="1" t="s">
        <v>360</v>
      </c>
      <c r="H50" s="1">
        <v>8.0</v>
      </c>
      <c r="S50" s="1" t="s">
        <v>367</v>
      </c>
    </row>
    <row r="51">
      <c r="A51" s="1" t="s">
        <v>316</v>
      </c>
      <c r="B51" s="1" t="s">
        <v>370</v>
      </c>
      <c r="C51" s="1">
        <v>2023.0</v>
      </c>
      <c r="D51" s="1">
        <v>3.0</v>
      </c>
      <c r="E51" s="1">
        <v>14.0</v>
      </c>
      <c r="F51" s="1">
        <v>2200.0</v>
      </c>
      <c r="G51" s="1" t="s">
        <v>371</v>
      </c>
      <c r="H51" s="1">
        <v>9.0</v>
      </c>
      <c r="S51" s="1" t="s">
        <v>356</v>
      </c>
    </row>
    <row r="52">
      <c r="A52" s="1" t="s">
        <v>316</v>
      </c>
      <c r="B52" s="1" t="s">
        <v>372</v>
      </c>
      <c r="C52" s="1">
        <v>2023.0</v>
      </c>
      <c r="D52" s="1">
        <v>3.0</v>
      </c>
      <c r="E52" s="1">
        <v>14.0</v>
      </c>
      <c r="F52" s="1">
        <v>2200.0</v>
      </c>
      <c r="G52" s="1" t="s">
        <v>371</v>
      </c>
      <c r="H52" s="1">
        <v>10.0</v>
      </c>
      <c r="I52" s="1" t="s">
        <v>388</v>
      </c>
      <c r="J52" s="1" t="s">
        <v>388</v>
      </c>
      <c r="K52" s="1" t="s">
        <v>354</v>
      </c>
      <c r="L52" s="1">
        <v>22.0</v>
      </c>
      <c r="M52" s="1">
        <v>17.0</v>
      </c>
      <c r="N52" s="1">
        <v>16.0</v>
      </c>
      <c r="O52" s="1">
        <v>22.0</v>
      </c>
      <c r="P52" s="1">
        <v>21.0</v>
      </c>
      <c r="Q52" s="1">
        <v>11.0</v>
      </c>
      <c r="S52" s="1" t="s">
        <v>389</v>
      </c>
    </row>
    <row r="53">
      <c r="A53" s="1" t="s">
        <v>316</v>
      </c>
      <c r="B53" s="1" t="s">
        <v>373</v>
      </c>
      <c r="C53" s="1">
        <v>2023.0</v>
      </c>
      <c r="D53" s="1">
        <v>3.0</v>
      </c>
      <c r="E53" s="1">
        <v>14.0</v>
      </c>
      <c r="F53" s="1">
        <v>2200.0</v>
      </c>
      <c r="G53" s="1" t="s">
        <v>371</v>
      </c>
      <c r="H53" s="1">
        <v>11.0</v>
      </c>
      <c r="S53" s="1" t="s">
        <v>390</v>
      </c>
    </row>
    <row r="54">
      <c r="A54" s="1" t="s">
        <v>316</v>
      </c>
      <c r="B54" s="1" t="s">
        <v>374</v>
      </c>
      <c r="C54" s="1">
        <v>2023.0</v>
      </c>
      <c r="D54" s="1">
        <v>3.0</v>
      </c>
      <c r="E54" s="1">
        <v>14.0</v>
      </c>
      <c r="F54" s="1">
        <v>2200.0</v>
      </c>
      <c r="G54" s="1" t="s">
        <v>371</v>
      </c>
      <c r="H54" s="1">
        <v>12.0</v>
      </c>
      <c r="S54" s="1" t="s">
        <v>390</v>
      </c>
    </row>
    <row r="55">
      <c r="A55" s="1"/>
      <c r="B55" s="1"/>
      <c r="C55" s="1"/>
      <c r="D55" s="1"/>
      <c r="E55" s="1"/>
      <c r="F55" s="28"/>
      <c r="G55" s="1"/>
      <c r="H55" s="1"/>
      <c r="I55" s="1"/>
      <c r="J55" s="1"/>
      <c r="K55" s="1"/>
      <c r="L55" s="1"/>
      <c r="M55" s="1"/>
      <c r="N55" s="1"/>
      <c r="O55" s="1"/>
      <c r="P55" s="1"/>
      <c r="Q55" s="1"/>
    </row>
    <row r="56">
      <c r="A56" s="1" t="s">
        <v>318</v>
      </c>
      <c r="C56" s="1">
        <v>2023.0</v>
      </c>
      <c r="D56" s="1">
        <v>3.0</v>
      </c>
      <c r="E56" s="1">
        <v>15.0</v>
      </c>
      <c r="F56" s="28">
        <v>0.08333333333333333</v>
      </c>
      <c r="G56" s="1" t="s">
        <v>23</v>
      </c>
      <c r="H56" s="1">
        <v>1.0</v>
      </c>
    </row>
    <row r="57">
      <c r="A57" s="1" t="s">
        <v>318</v>
      </c>
      <c r="B57" s="1" t="s">
        <v>391</v>
      </c>
      <c r="C57" s="1">
        <v>2023.0</v>
      </c>
      <c r="D57" s="1">
        <v>3.0</v>
      </c>
      <c r="E57" s="1">
        <v>15.0</v>
      </c>
      <c r="F57" s="28">
        <v>0.08333333333333333</v>
      </c>
      <c r="G57" s="1" t="s">
        <v>23</v>
      </c>
      <c r="H57" s="1">
        <v>2.0</v>
      </c>
    </row>
    <row r="58">
      <c r="A58" s="1" t="s">
        <v>318</v>
      </c>
      <c r="B58" s="1" t="s">
        <v>392</v>
      </c>
      <c r="C58" s="1">
        <v>2023.0</v>
      </c>
      <c r="D58" s="1">
        <v>3.0</v>
      </c>
      <c r="E58" s="1">
        <v>15.0</v>
      </c>
      <c r="F58" s="28">
        <v>0.08333333333333333</v>
      </c>
      <c r="G58" s="1" t="s">
        <v>23</v>
      </c>
      <c r="H58" s="1">
        <v>3.0</v>
      </c>
    </row>
    <row r="59">
      <c r="A59" s="1" t="s">
        <v>318</v>
      </c>
      <c r="B59" s="1" t="s">
        <v>393</v>
      </c>
      <c r="C59" s="1">
        <v>2023.0</v>
      </c>
      <c r="D59" s="1">
        <v>3.0</v>
      </c>
      <c r="E59" s="1">
        <v>15.0</v>
      </c>
      <c r="F59" s="28">
        <v>0.08333333333333333</v>
      </c>
      <c r="G59" s="1" t="s">
        <v>23</v>
      </c>
      <c r="H59" s="1">
        <v>4.0</v>
      </c>
    </row>
    <row r="60">
      <c r="A60" s="1" t="s">
        <v>318</v>
      </c>
      <c r="B60" s="1" t="s">
        <v>394</v>
      </c>
      <c r="C60" s="1">
        <v>2023.0</v>
      </c>
      <c r="D60" s="1">
        <v>3.0</v>
      </c>
      <c r="E60" s="1">
        <v>15.0</v>
      </c>
      <c r="F60" s="28">
        <v>0.08333333333333333</v>
      </c>
      <c r="G60" s="1" t="s">
        <v>122</v>
      </c>
      <c r="H60" s="1">
        <v>5.0</v>
      </c>
      <c r="I60" s="1" t="s">
        <v>155</v>
      </c>
      <c r="J60" s="1" t="s">
        <v>66</v>
      </c>
      <c r="K60" s="1" t="s">
        <v>354</v>
      </c>
      <c r="L60" s="1">
        <v>2.0</v>
      </c>
      <c r="M60" s="1">
        <v>10.0</v>
      </c>
      <c r="N60" s="1">
        <v>7.0</v>
      </c>
      <c r="O60" s="1">
        <v>2.0</v>
      </c>
      <c r="P60" s="1">
        <v>10.0</v>
      </c>
      <c r="Q60" s="1">
        <v>16.0</v>
      </c>
    </row>
    <row r="61">
      <c r="A61" s="1" t="s">
        <v>318</v>
      </c>
      <c r="B61" s="1" t="s">
        <v>394</v>
      </c>
      <c r="C61" s="1">
        <v>2023.0</v>
      </c>
      <c r="D61" s="1">
        <v>3.0</v>
      </c>
      <c r="E61" s="1">
        <v>15.0</v>
      </c>
      <c r="F61" s="28">
        <v>0.08333333333333333</v>
      </c>
      <c r="G61" s="1" t="s">
        <v>122</v>
      </c>
      <c r="H61" s="1">
        <v>5.0</v>
      </c>
      <c r="I61" s="1" t="s">
        <v>155</v>
      </c>
      <c r="J61" s="1" t="s">
        <v>66</v>
      </c>
      <c r="K61" s="1" t="s">
        <v>354</v>
      </c>
      <c r="L61" s="1">
        <v>2.0</v>
      </c>
      <c r="M61" s="1">
        <v>10.0</v>
      </c>
      <c r="N61" s="1">
        <v>23.0</v>
      </c>
      <c r="O61" s="1">
        <v>2.0</v>
      </c>
      <c r="P61" s="1">
        <v>10.0</v>
      </c>
      <c r="Q61" s="1">
        <v>31.0</v>
      </c>
    </row>
    <row r="62">
      <c r="A62" s="1" t="s">
        <v>318</v>
      </c>
      <c r="B62" s="1" t="s">
        <v>395</v>
      </c>
      <c r="C62" s="1">
        <v>2023.0</v>
      </c>
      <c r="D62" s="1">
        <v>3.0</v>
      </c>
      <c r="E62" s="1">
        <v>15.0</v>
      </c>
      <c r="F62" s="28">
        <v>0.08333333333333333</v>
      </c>
      <c r="G62" s="1" t="s">
        <v>122</v>
      </c>
      <c r="H62" s="1">
        <v>6.0</v>
      </c>
    </row>
    <row r="63">
      <c r="A63" s="1" t="s">
        <v>318</v>
      </c>
      <c r="B63" s="1" t="s">
        <v>396</v>
      </c>
      <c r="C63" s="1">
        <v>2023.0</v>
      </c>
      <c r="D63" s="1">
        <v>3.0</v>
      </c>
      <c r="E63" s="1">
        <v>15.0</v>
      </c>
      <c r="F63" s="28">
        <v>0.08333333333333333</v>
      </c>
      <c r="G63" s="1" t="s">
        <v>122</v>
      </c>
      <c r="H63" s="1">
        <v>7.0</v>
      </c>
    </row>
    <row r="64">
      <c r="A64" s="1" t="s">
        <v>318</v>
      </c>
      <c r="B64" s="1" t="s">
        <v>397</v>
      </c>
      <c r="C64" s="1">
        <v>2023.0</v>
      </c>
      <c r="D64" s="1">
        <v>3.0</v>
      </c>
      <c r="E64" s="1">
        <v>15.0</v>
      </c>
      <c r="F64" s="28">
        <v>0.08333333333333333</v>
      </c>
      <c r="G64" s="1" t="s">
        <v>122</v>
      </c>
      <c r="H64" s="1">
        <v>8.0</v>
      </c>
    </row>
    <row r="65">
      <c r="A65" s="1" t="s">
        <v>318</v>
      </c>
      <c r="B65" s="1" t="s">
        <v>398</v>
      </c>
      <c r="C65" s="1">
        <v>2023.0</v>
      </c>
      <c r="D65" s="1">
        <v>3.0</v>
      </c>
      <c r="E65" s="1">
        <v>15.0</v>
      </c>
      <c r="F65" s="28">
        <v>0.08333333333333333</v>
      </c>
      <c r="G65" s="1" t="s">
        <v>201</v>
      </c>
      <c r="H65" s="1">
        <v>9.0</v>
      </c>
    </row>
    <row r="66">
      <c r="A66" s="1" t="s">
        <v>318</v>
      </c>
      <c r="B66" s="1" t="s">
        <v>399</v>
      </c>
      <c r="C66" s="1">
        <v>2023.0</v>
      </c>
      <c r="D66" s="1">
        <v>3.0</v>
      </c>
      <c r="E66" s="1">
        <v>15.0</v>
      </c>
      <c r="F66" s="28">
        <v>0.08333333333333333</v>
      </c>
      <c r="G66" s="1" t="s">
        <v>201</v>
      </c>
      <c r="H66" s="1">
        <v>10.0</v>
      </c>
    </row>
    <row r="67">
      <c r="A67" s="1" t="s">
        <v>318</v>
      </c>
      <c r="B67" s="1" t="s">
        <v>400</v>
      </c>
      <c r="C67" s="1">
        <v>2023.0</v>
      </c>
      <c r="D67" s="1">
        <v>3.0</v>
      </c>
      <c r="E67" s="1">
        <v>15.0</v>
      </c>
      <c r="F67" s="28">
        <v>0.08333333333333333</v>
      </c>
      <c r="G67" s="1" t="s">
        <v>201</v>
      </c>
      <c r="H67" s="1">
        <v>11.0</v>
      </c>
    </row>
    <row r="68">
      <c r="A68" s="1" t="s">
        <v>318</v>
      </c>
      <c r="B68" s="1" t="s">
        <v>401</v>
      </c>
      <c r="C68" s="1">
        <v>2023.0</v>
      </c>
      <c r="D68" s="1">
        <v>3.0</v>
      </c>
      <c r="E68" s="1">
        <v>15.0</v>
      </c>
      <c r="F68" s="28">
        <v>0.08333333333333333</v>
      </c>
      <c r="G68" s="1" t="s">
        <v>201</v>
      </c>
      <c r="H68" s="1">
        <v>12.0</v>
      </c>
    </row>
    <row r="70">
      <c r="A70" s="1" t="s">
        <v>316</v>
      </c>
      <c r="B70" s="1" t="s">
        <v>349</v>
      </c>
      <c r="C70" s="1">
        <v>2023.0</v>
      </c>
      <c r="D70" s="1">
        <v>3.0</v>
      </c>
      <c r="E70" s="1">
        <v>15.0</v>
      </c>
      <c r="F70" s="1">
        <v>2200.0</v>
      </c>
      <c r="G70" s="1" t="s">
        <v>350</v>
      </c>
      <c r="H70" s="1">
        <v>1.0</v>
      </c>
      <c r="S70" s="1" t="s">
        <v>390</v>
      </c>
    </row>
    <row r="71">
      <c r="A71" s="1" t="s">
        <v>316</v>
      </c>
      <c r="B71" s="1" t="s">
        <v>355</v>
      </c>
      <c r="C71" s="1">
        <v>2023.0</v>
      </c>
      <c r="D71" s="1">
        <v>3.0</v>
      </c>
      <c r="E71" s="1">
        <v>15.0</v>
      </c>
      <c r="F71" s="1">
        <v>2200.0</v>
      </c>
      <c r="G71" s="1" t="s">
        <v>350</v>
      </c>
      <c r="H71" s="1">
        <v>2.0</v>
      </c>
      <c r="S71" s="1" t="s">
        <v>390</v>
      </c>
    </row>
    <row r="72">
      <c r="A72" s="1" t="s">
        <v>316</v>
      </c>
      <c r="B72" s="1" t="s">
        <v>357</v>
      </c>
      <c r="C72" s="1">
        <v>2023.0</v>
      </c>
      <c r="D72" s="1">
        <v>3.0</v>
      </c>
      <c r="E72" s="1">
        <v>15.0</v>
      </c>
      <c r="F72" s="1">
        <v>2200.0</v>
      </c>
      <c r="G72" s="1" t="s">
        <v>350</v>
      </c>
      <c r="H72" s="1">
        <v>3.0</v>
      </c>
      <c r="S72" s="1" t="s">
        <v>390</v>
      </c>
    </row>
    <row r="73">
      <c r="A73" s="1" t="s">
        <v>316</v>
      </c>
      <c r="B73" s="1" t="s">
        <v>358</v>
      </c>
      <c r="C73" s="1">
        <v>2023.0</v>
      </c>
      <c r="D73" s="1">
        <v>3.0</v>
      </c>
      <c r="E73" s="1">
        <v>15.0</v>
      </c>
      <c r="F73" s="1">
        <v>2200.0</v>
      </c>
      <c r="G73" s="1" t="s">
        <v>350</v>
      </c>
      <c r="H73" s="1">
        <v>4.0</v>
      </c>
      <c r="S73" s="1" t="s">
        <v>390</v>
      </c>
    </row>
    <row r="74">
      <c r="A74" s="1" t="s">
        <v>316</v>
      </c>
      <c r="B74" s="1" t="s">
        <v>359</v>
      </c>
      <c r="C74" s="1">
        <v>2023.0</v>
      </c>
      <c r="D74" s="1">
        <v>3.0</v>
      </c>
      <c r="E74" s="1">
        <v>15.0</v>
      </c>
      <c r="F74" s="1">
        <v>2200.0</v>
      </c>
      <c r="G74" s="1" t="s">
        <v>360</v>
      </c>
      <c r="H74" s="1">
        <v>5.0</v>
      </c>
      <c r="I74" s="1" t="s">
        <v>402</v>
      </c>
      <c r="J74" s="1" t="s">
        <v>402</v>
      </c>
      <c r="K74" s="1" t="s">
        <v>354</v>
      </c>
      <c r="L74" s="1">
        <v>22.0</v>
      </c>
      <c r="M74" s="1">
        <v>0.0</v>
      </c>
      <c r="N74" s="1">
        <v>32.0</v>
      </c>
      <c r="O74" s="1">
        <v>22.0</v>
      </c>
      <c r="P74" s="1">
        <v>0.0</v>
      </c>
      <c r="Q74" s="1">
        <v>41.0</v>
      </c>
      <c r="S74" s="1" t="s">
        <v>403</v>
      </c>
    </row>
    <row r="75">
      <c r="A75" s="1" t="s">
        <v>316</v>
      </c>
      <c r="B75" s="1" t="s">
        <v>359</v>
      </c>
      <c r="C75" s="1">
        <v>2023.0</v>
      </c>
      <c r="D75" s="1">
        <v>3.0</v>
      </c>
      <c r="E75" s="1">
        <v>15.0</v>
      </c>
      <c r="F75" s="1">
        <v>2200.0</v>
      </c>
      <c r="G75" s="1" t="s">
        <v>360</v>
      </c>
      <c r="H75" s="1">
        <v>5.0</v>
      </c>
      <c r="I75" s="1" t="s">
        <v>402</v>
      </c>
      <c r="J75" s="1" t="s">
        <v>352</v>
      </c>
      <c r="K75" s="1" t="s">
        <v>354</v>
      </c>
      <c r="L75" s="1">
        <v>22.0</v>
      </c>
      <c r="M75" s="1">
        <v>0.0</v>
      </c>
      <c r="N75" s="1">
        <v>56.0</v>
      </c>
      <c r="O75" s="1">
        <v>22.0</v>
      </c>
      <c r="P75" s="1">
        <v>1.0</v>
      </c>
      <c r="Q75" s="1">
        <v>2.0</v>
      </c>
    </row>
    <row r="76">
      <c r="A76" s="1" t="s">
        <v>316</v>
      </c>
      <c r="B76" s="1" t="s">
        <v>359</v>
      </c>
      <c r="C76" s="1">
        <v>2023.0</v>
      </c>
      <c r="D76" s="1">
        <v>3.0</v>
      </c>
      <c r="E76" s="1">
        <v>15.0</v>
      </c>
      <c r="F76" s="1">
        <v>2200.0</v>
      </c>
      <c r="G76" s="1" t="s">
        <v>360</v>
      </c>
      <c r="H76" s="1">
        <v>5.0</v>
      </c>
      <c r="I76" s="1" t="s">
        <v>402</v>
      </c>
      <c r="J76" s="1" t="s">
        <v>402</v>
      </c>
      <c r="K76" s="1" t="s">
        <v>354</v>
      </c>
      <c r="L76" s="1">
        <v>22.0</v>
      </c>
      <c r="M76" s="1">
        <v>1.0</v>
      </c>
      <c r="N76" s="1">
        <v>30.0</v>
      </c>
      <c r="O76" s="1">
        <v>22.0</v>
      </c>
      <c r="P76" s="1">
        <v>3.0</v>
      </c>
      <c r="Q76" s="1">
        <v>45.0</v>
      </c>
      <c r="S76" s="1" t="s">
        <v>403</v>
      </c>
    </row>
    <row r="77">
      <c r="A77" s="1" t="s">
        <v>316</v>
      </c>
      <c r="B77" s="1" t="s">
        <v>359</v>
      </c>
      <c r="C77" s="1">
        <v>2023.0</v>
      </c>
      <c r="D77" s="1">
        <v>3.0</v>
      </c>
      <c r="E77" s="1">
        <v>15.0</v>
      </c>
      <c r="F77" s="1">
        <v>2200.0</v>
      </c>
      <c r="G77" s="1" t="s">
        <v>360</v>
      </c>
      <c r="H77" s="1">
        <v>5.0</v>
      </c>
      <c r="I77" s="1" t="s">
        <v>402</v>
      </c>
      <c r="J77" s="1" t="s">
        <v>402</v>
      </c>
      <c r="K77" s="1" t="s">
        <v>354</v>
      </c>
      <c r="L77" s="1">
        <v>22.0</v>
      </c>
      <c r="M77" s="1">
        <v>3.0</v>
      </c>
      <c r="N77" s="1">
        <v>51.0</v>
      </c>
      <c r="O77" s="1">
        <v>22.0</v>
      </c>
      <c r="P77" s="1">
        <v>4.0</v>
      </c>
      <c r="Q77" s="1">
        <v>0.0</v>
      </c>
      <c r="S77" s="1" t="s">
        <v>403</v>
      </c>
    </row>
    <row r="78">
      <c r="A78" s="1" t="s">
        <v>316</v>
      </c>
      <c r="B78" s="1" t="s">
        <v>359</v>
      </c>
      <c r="C78" s="1">
        <v>2023.0</v>
      </c>
      <c r="D78" s="1">
        <v>3.0</v>
      </c>
      <c r="E78" s="1">
        <v>15.0</v>
      </c>
      <c r="F78" s="1">
        <v>2200.0</v>
      </c>
      <c r="G78" s="1" t="s">
        <v>360</v>
      </c>
      <c r="H78" s="1">
        <v>5.0</v>
      </c>
      <c r="I78" s="1" t="s">
        <v>402</v>
      </c>
      <c r="J78" s="1" t="s">
        <v>402</v>
      </c>
      <c r="K78" s="1" t="s">
        <v>354</v>
      </c>
      <c r="L78" s="1">
        <v>22.0</v>
      </c>
      <c r="M78" s="1">
        <v>4.0</v>
      </c>
      <c r="N78" s="1">
        <v>11.0</v>
      </c>
      <c r="O78" s="1">
        <v>22.0</v>
      </c>
      <c r="P78" s="1">
        <v>4.0</v>
      </c>
      <c r="Q78" s="1">
        <v>42.0</v>
      </c>
      <c r="S78" s="1" t="s">
        <v>403</v>
      </c>
    </row>
    <row r="79">
      <c r="A79" s="1" t="s">
        <v>316</v>
      </c>
      <c r="B79" s="1" t="s">
        <v>359</v>
      </c>
      <c r="C79" s="1">
        <v>2023.0</v>
      </c>
      <c r="D79" s="1">
        <v>3.0</v>
      </c>
      <c r="E79" s="1">
        <v>15.0</v>
      </c>
      <c r="F79" s="1">
        <v>2200.0</v>
      </c>
      <c r="G79" s="1" t="s">
        <v>360</v>
      </c>
      <c r="H79" s="1">
        <v>5.0</v>
      </c>
      <c r="I79" s="1" t="s">
        <v>402</v>
      </c>
      <c r="J79" s="1" t="s">
        <v>402</v>
      </c>
      <c r="K79" s="1" t="s">
        <v>354</v>
      </c>
      <c r="L79" s="1">
        <v>22.0</v>
      </c>
      <c r="M79" s="1">
        <v>6.0</v>
      </c>
      <c r="N79" s="1">
        <v>53.0</v>
      </c>
      <c r="O79" s="1">
        <v>22.0</v>
      </c>
      <c r="P79" s="1">
        <v>7.0</v>
      </c>
      <c r="Q79" s="1">
        <v>42.0</v>
      </c>
      <c r="S79" s="1" t="s">
        <v>403</v>
      </c>
    </row>
    <row r="80">
      <c r="A80" s="1" t="s">
        <v>316</v>
      </c>
      <c r="B80" s="1" t="s">
        <v>359</v>
      </c>
      <c r="C80" s="1">
        <v>2023.0</v>
      </c>
      <c r="D80" s="1">
        <v>3.0</v>
      </c>
      <c r="E80" s="1">
        <v>15.0</v>
      </c>
      <c r="F80" s="1">
        <v>2200.0</v>
      </c>
      <c r="G80" s="1" t="s">
        <v>360</v>
      </c>
      <c r="H80" s="1">
        <v>5.0</v>
      </c>
      <c r="I80" s="1" t="s">
        <v>402</v>
      </c>
      <c r="J80" s="1" t="s">
        <v>402</v>
      </c>
      <c r="K80" s="1" t="s">
        <v>354</v>
      </c>
      <c r="L80" s="1">
        <v>22.0</v>
      </c>
      <c r="M80" s="1">
        <v>7.0</v>
      </c>
      <c r="N80" s="1">
        <v>49.0</v>
      </c>
      <c r="O80" s="1">
        <v>22.0</v>
      </c>
      <c r="P80" s="1">
        <v>8.0</v>
      </c>
      <c r="Q80" s="1">
        <v>15.0</v>
      </c>
      <c r="S80" s="1" t="s">
        <v>403</v>
      </c>
    </row>
    <row r="81">
      <c r="A81" s="1" t="s">
        <v>316</v>
      </c>
      <c r="B81" s="1" t="s">
        <v>359</v>
      </c>
      <c r="C81" s="1">
        <v>2023.0</v>
      </c>
      <c r="D81" s="1">
        <v>3.0</v>
      </c>
      <c r="E81" s="1">
        <v>15.0</v>
      </c>
      <c r="F81" s="1">
        <v>2200.0</v>
      </c>
      <c r="G81" s="1" t="s">
        <v>360</v>
      </c>
      <c r="H81" s="1">
        <v>5.0</v>
      </c>
      <c r="I81" s="1" t="s">
        <v>402</v>
      </c>
      <c r="J81" s="1" t="s">
        <v>402</v>
      </c>
      <c r="K81" s="1" t="s">
        <v>354</v>
      </c>
      <c r="L81" s="1">
        <v>22.0</v>
      </c>
      <c r="M81" s="1">
        <v>8.0</v>
      </c>
      <c r="N81" s="1">
        <v>46.0</v>
      </c>
      <c r="O81" s="1">
        <v>22.0</v>
      </c>
      <c r="P81" s="1">
        <v>9.0</v>
      </c>
      <c r="Q81" s="1">
        <v>3.0</v>
      </c>
      <c r="S81" s="1" t="s">
        <v>403</v>
      </c>
    </row>
    <row r="82">
      <c r="A82" s="1" t="s">
        <v>316</v>
      </c>
      <c r="B82" s="1" t="s">
        <v>359</v>
      </c>
      <c r="C82" s="1">
        <v>2023.0</v>
      </c>
      <c r="D82" s="1">
        <v>3.0</v>
      </c>
      <c r="E82" s="1">
        <v>15.0</v>
      </c>
      <c r="F82" s="1">
        <v>2200.0</v>
      </c>
      <c r="G82" s="1" t="s">
        <v>360</v>
      </c>
      <c r="H82" s="1">
        <v>5.0</v>
      </c>
      <c r="I82" s="1" t="s">
        <v>402</v>
      </c>
      <c r="J82" s="1" t="s">
        <v>402</v>
      </c>
      <c r="K82" s="1" t="s">
        <v>354</v>
      </c>
      <c r="L82" s="1">
        <v>22.0</v>
      </c>
      <c r="M82" s="1">
        <v>9.0</v>
      </c>
      <c r="N82" s="1">
        <v>58.0</v>
      </c>
      <c r="O82" s="1">
        <v>22.0</v>
      </c>
      <c r="P82" s="1">
        <v>10.0</v>
      </c>
      <c r="Q82" s="1">
        <v>28.0</v>
      </c>
      <c r="S82" s="1" t="s">
        <v>403</v>
      </c>
    </row>
    <row r="83">
      <c r="A83" s="1" t="s">
        <v>316</v>
      </c>
      <c r="B83" s="1" t="s">
        <v>359</v>
      </c>
      <c r="C83" s="1">
        <v>2023.0</v>
      </c>
      <c r="D83" s="1">
        <v>3.0</v>
      </c>
      <c r="E83" s="1">
        <v>15.0</v>
      </c>
      <c r="F83" s="1">
        <v>2200.0</v>
      </c>
      <c r="G83" s="1" t="s">
        <v>360</v>
      </c>
      <c r="H83" s="1">
        <v>5.0</v>
      </c>
      <c r="I83" s="1" t="s">
        <v>365</v>
      </c>
      <c r="J83" s="1" t="s">
        <v>365</v>
      </c>
      <c r="K83" s="1" t="s">
        <v>354</v>
      </c>
      <c r="L83" s="1">
        <v>22.0</v>
      </c>
      <c r="M83" s="1">
        <v>28.0</v>
      </c>
      <c r="N83" s="1">
        <v>28.0</v>
      </c>
      <c r="O83" s="1">
        <v>22.0</v>
      </c>
      <c r="P83" s="1">
        <v>29.0</v>
      </c>
      <c r="Q83" s="1">
        <v>34.0</v>
      </c>
      <c r="S83" s="1" t="s">
        <v>403</v>
      </c>
    </row>
    <row r="84">
      <c r="A84" s="1" t="s">
        <v>316</v>
      </c>
      <c r="B84" s="1" t="s">
        <v>366</v>
      </c>
      <c r="C84" s="1">
        <v>2023.0</v>
      </c>
      <c r="D84" s="1">
        <v>3.0</v>
      </c>
      <c r="E84" s="1">
        <v>15.0</v>
      </c>
      <c r="F84" s="1">
        <v>2200.0</v>
      </c>
      <c r="G84" s="1" t="s">
        <v>360</v>
      </c>
      <c r="H84" s="1">
        <v>6.0</v>
      </c>
      <c r="S84" s="1" t="s">
        <v>356</v>
      </c>
    </row>
    <row r="85">
      <c r="A85" s="1" t="s">
        <v>316</v>
      </c>
      <c r="B85" s="1" t="s">
        <v>368</v>
      </c>
      <c r="C85" s="1">
        <v>2023.0</v>
      </c>
      <c r="D85" s="1">
        <v>3.0</v>
      </c>
      <c r="E85" s="1">
        <v>15.0</v>
      </c>
      <c r="F85" s="1">
        <v>2200.0</v>
      </c>
      <c r="G85" s="1" t="s">
        <v>360</v>
      </c>
      <c r="H85" s="1">
        <v>7.0</v>
      </c>
      <c r="S85" s="1" t="s">
        <v>367</v>
      </c>
    </row>
    <row r="86">
      <c r="A86" s="1" t="s">
        <v>316</v>
      </c>
      <c r="B86" s="1" t="s">
        <v>369</v>
      </c>
      <c r="C86" s="1">
        <v>2023.0</v>
      </c>
      <c r="D86" s="1">
        <v>3.0</v>
      </c>
      <c r="E86" s="1">
        <v>15.0</v>
      </c>
      <c r="F86" s="1">
        <v>2200.0</v>
      </c>
      <c r="G86" s="1" t="s">
        <v>360</v>
      </c>
      <c r="H86" s="1">
        <v>8.0</v>
      </c>
      <c r="S86" s="1" t="s">
        <v>356</v>
      </c>
    </row>
    <row r="87">
      <c r="A87" s="1" t="s">
        <v>316</v>
      </c>
      <c r="B87" s="1" t="s">
        <v>370</v>
      </c>
      <c r="C87" s="1">
        <v>2023.0</v>
      </c>
      <c r="D87" s="1">
        <v>3.0</v>
      </c>
      <c r="E87" s="1">
        <v>15.0</v>
      </c>
      <c r="F87" s="1">
        <v>2200.0</v>
      </c>
      <c r="G87" s="1" t="s">
        <v>371</v>
      </c>
      <c r="H87" s="1">
        <v>9.0</v>
      </c>
      <c r="S87" s="1" t="s">
        <v>367</v>
      </c>
    </row>
    <row r="88">
      <c r="A88" s="1" t="s">
        <v>316</v>
      </c>
      <c r="B88" s="1" t="s">
        <v>372</v>
      </c>
      <c r="C88" s="1">
        <v>2023.0</v>
      </c>
      <c r="D88" s="1">
        <v>3.0</v>
      </c>
      <c r="E88" s="1">
        <v>15.0</v>
      </c>
      <c r="F88" s="1">
        <v>2200.0</v>
      </c>
      <c r="G88" s="1" t="s">
        <v>371</v>
      </c>
      <c r="H88" s="1">
        <v>10.0</v>
      </c>
      <c r="S88" s="1" t="s">
        <v>367</v>
      </c>
    </row>
    <row r="89">
      <c r="A89" s="1" t="s">
        <v>316</v>
      </c>
      <c r="B89" s="1" t="s">
        <v>373</v>
      </c>
      <c r="C89" s="1">
        <v>2023.0</v>
      </c>
      <c r="D89" s="1">
        <v>3.0</v>
      </c>
      <c r="E89" s="1">
        <v>15.0</v>
      </c>
      <c r="F89" s="1">
        <v>2200.0</v>
      </c>
      <c r="G89" s="1" t="s">
        <v>371</v>
      </c>
      <c r="H89" s="1">
        <v>11.0</v>
      </c>
      <c r="S89" s="1" t="s">
        <v>367</v>
      </c>
    </row>
    <row r="90">
      <c r="A90" s="1" t="s">
        <v>316</v>
      </c>
      <c r="B90" s="1" t="s">
        <v>374</v>
      </c>
      <c r="C90" s="1">
        <v>2023.0</v>
      </c>
      <c r="D90" s="1">
        <v>3.0</v>
      </c>
      <c r="E90" s="1">
        <v>15.0</v>
      </c>
      <c r="F90" s="1">
        <v>2200.0</v>
      </c>
      <c r="G90" s="1" t="s">
        <v>371</v>
      </c>
      <c r="H90" s="1">
        <v>12.0</v>
      </c>
      <c r="S90" s="1" t="s">
        <v>367</v>
      </c>
    </row>
    <row r="92">
      <c r="A92" s="1" t="s">
        <v>316</v>
      </c>
      <c r="B92" s="1" t="s">
        <v>404</v>
      </c>
      <c r="C92" s="1">
        <v>2023.0</v>
      </c>
      <c r="D92" s="1">
        <v>3.0</v>
      </c>
      <c r="E92" s="1">
        <v>16.0</v>
      </c>
      <c r="F92" s="1">
        <v>2200.0</v>
      </c>
      <c r="G92" s="1" t="s">
        <v>350</v>
      </c>
      <c r="H92" s="1">
        <v>1.0</v>
      </c>
      <c r="S92" s="1" t="s">
        <v>356</v>
      </c>
    </row>
    <row r="93">
      <c r="A93" s="1" t="s">
        <v>316</v>
      </c>
      <c r="B93" s="1" t="s">
        <v>355</v>
      </c>
      <c r="C93" s="1">
        <v>2023.0</v>
      </c>
      <c r="D93" s="1">
        <v>3.0</v>
      </c>
      <c r="E93" s="1">
        <v>16.0</v>
      </c>
      <c r="F93" s="1">
        <v>2200.0</v>
      </c>
      <c r="G93" s="1" t="s">
        <v>350</v>
      </c>
      <c r="H93" s="1">
        <v>2.0</v>
      </c>
      <c r="S93" s="1" t="s">
        <v>356</v>
      </c>
    </row>
    <row r="94">
      <c r="A94" s="1" t="s">
        <v>316</v>
      </c>
      <c r="B94" s="1" t="s">
        <v>357</v>
      </c>
      <c r="C94" s="1">
        <v>2023.0</v>
      </c>
      <c r="D94" s="1">
        <v>3.0</v>
      </c>
      <c r="E94" s="1">
        <v>16.0</v>
      </c>
      <c r="F94" s="1">
        <v>2200.0</v>
      </c>
      <c r="G94" s="1" t="s">
        <v>350</v>
      </c>
      <c r="H94" s="1">
        <v>3.0</v>
      </c>
      <c r="S94" s="1" t="s">
        <v>356</v>
      </c>
    </row>
    <row r="95">
      <c r="A95" s="1" t="s">
        <v>316</v>
      </c>
      <c r="B95" s="1" t="s">
        <v>358</v>
      </c>
      <c r="C95" s="1">
        <v>2023.0</v>
      </c>
      <c r="D95" s="1">
        <v>3.0</v>
      </c>
      <c r="E95" s="1">
        <v>16.0</v>
      </c>
      <c r="F95" s="1">
        <v>2200.0</v>
      </c>
      <c r="G95" s="1" t="s">
        <v>350</v>
      </c>
      <c r="H95" s="1">
        <v>4.0</v>
      </c>
      <c r="S95" s="1" t="s">
        <v>356</v>
      </c>
    </row>
    <row r="96">
      <c r="A96" s="1" t="s">
        <v>316</v>
      </c>
      <c r="B96" s="1" t="s">
        <v>359</v>
      </c>
      <c r="C96" s="1">
        <v>2023.0</v>
      </c>
      <c r="D96" s="1">
        <v>3.0</v>
      </c>
      <c r="E96" s="1">
        <v>16.0</v>
      </c>
      <c r="F96" s="1">
        <v>2200.0</v>
      </c>
      <c r="G96" s="1" t="s">
        <v>360</v>
      </c>
      <c r="H96" s="1">
        <v>5.0</v>
      </c>
      <c r="S96" s="1" t="s">
        <v>405</v>
      </c>
    </row>
    <row r="97">
      <c r="A97" s="1" t="s">
        <v>316</v>
      </c>
      <c r="B97" s="1" t="s">
        <v>366</v>
      </c>
      <c r="C97" s="1">
        <v>2023.0</v>
      </c>
      <c r="D97" s="1">
        <v>3.0</v>
      </c>
      <c r="E97" s="1">
        <v>16.0</v>
      </c>
      <c r="F97" s="1">
        <v>2200.0</v>
      </c>
      <c r="G97" s="1" t="s">
        <v>360</v>
      </c>
      <c r="H97" s="1">
        <v>6.0</v>
      </c>
      <c r="S97" s="1" t="s">
        <v>367</v>
      </c>
    </row>
    <row r="98">
      <c r="A98" s="1" t="s">
        <v>316</v>
      </c>
      <c r="B98" s="1" t="s">
        <v>368</v>
      </c>
      <c r="C98" s="1">
        <v>2023.0</v>
      </c>
      <c r="D98" s="1">
        <v>3.0</v>
      </c>
      <c r="E98" s="1">
        <v>16.0</v>
      </c>
      <c r="F98" s="1">
        <v>2200.0</v>
      </c>
      <c r="G98" s="1" t="s">
        <v>360</v>
      </c>
      <c r="H98" s="1">
        <v>7.0</v>
      </c>
      <c r="S98" s="1" t="s">
        <v>367</v>
      </c>
    </row>
    <row r="99">
      <c r="A99" s="1" t="s">
        <v>316</v>
      </c>
      <c r="B99" s="1" t="s">
        <v>369</v>
      </c>
      <c r="C99" s="1">
        <v>2023.0</v>
      </c>
      <c r="D99" s="1">
        <v>3.0</v>
      </c>
      <c r="E99" s="1">
        <v>16.0</v>
      </c>
      <c r="F99" s="1">
        <v>2200.0</v>
      </c>
      <c r="G99" s="1" t="s">
        <v>360</v>
      </c>
      <c r="H99" s="1">
        <v>8.0</v>
      </c>
      <c r="S99" s="1" t="s">
        <v>356</v>
      </c>
    </row>
    <row r="100">
      <c r="A100" s="1" t="s">
        <v>316</v>
      </c>
      <c r="B100" s="1" t="s">
        <v>370</v>
      </c>
      <c r="C100" s="1">
        <v>2023.0</v>
      </c>
      <c r="D100" s="1">
        <v>3.0</v>
      </c>
      <c r="E100" s="1">
        <v>16.0</v>
      </c>
      <c r="F100" s="1">
        <v>2200.0</v>
      </c>
      <c r="G100" s="1" t="s">
        <v>371</v>
      </c>
      <c r="H100" s="1">
        <v>9.0</v>
      </c>
      <c r="S100" s="1" t="s">
        <v>356</v>
      </c>
    </row>
    <row r="101">
      <c r="A101" s="1" t="s">
        <v>316</v>
      </c>
      <c r="B101" s="1" t="s">
        <v>372</v>
      </c>
      <c r="C101" s="1">
        <v>2023.0</v>
      </c>
      <c r="D101" s="1">
        <v>3.0</v>
      </c>
      <c r="E101" s="1">
        <v>16.0</v>
      </c>
      <c r="F101" s="1">
        <v>2200.0</v>
      </c>
      <c r="G101" s="1" t="s">
        <v>371</v>
      </c>
      <c r="H101" s="1">
        <v>10.0</v>
      </c>
      <c r="S101" s="1" t="s">
        <v>356</v>
      </c>
    </row>
    <row r="102">
      <c r="A102" s="1" t="s">
        <v>316</v>
      </c>
      <c r="B102" s="1" t="s">
        <v>373</v>
      </c>
      <c r="C102" s="1">
        <v>2023.0</v>
      </c>
      <c r="D102" s="1">
        <v>3.0</v>
      </c>
      <c r="E102" s="1">
        <v>16.0</v>
      </c>
      <c r="F102" s="1">
        <v>2200.0</v>
      </c>
      <c r="G102" s="1" t="s">
        <v>371</v>
      </c>
      <c r="H102" s="1">
        <v>11.0</v>
      </c>
      <c r="S102" s="1" t="s">
        <v>356</v>
      </c>
    </row>
    <row r="103">
      <c r="A103" s="1" t="s">
        <v>316</v>
      </c>
      <c r="B103" s="1" t="s">
        <v>374</v>
      </c>
      <c r="C103" s="1">
        <v>2023.0</v>
      </c>
      <c r="D103" s="1">
        <v>3.0</v>
      </c>
      <c r="E103" s="1">
        <v>16.0</v>
      </c>
      <c r="F103" s="1">
        <v>2200.0</v>
      </c>
      <c r="G103" s="1" t="s">
        <v>371</v>
      </c>
      <c r="H103" s="1">
        <v>12.0</v>
      </c>
      <c r="S103" s="1" t="s">
        <v>356</v>
      </c>
    </row>
    <row r="105">
      <c r="A105" s="1" t="s">
        <v>318</v>
      </c>
      <c r="B105" s="1" t="s">
        <v>406</v>
      </c>
      <c r="C105" s="1">
        <v>2023.0</v>
      </c>
      <c r="D105" s="1">
        <v>3.0</v>
      </c>
      <c r="E105" s="1">
        <v>16.0</v>
      </c>
      <c r="F105" s="28">
        <v>0.08333333333333333</v>
      </c>
      <c r="G105" s="1" t="s">
        <v>23</v>
      </c>
      <c r="H105" s="1">
        <v>1.0</v>
      </c>
    </row>
    <row r="106">
      <c r="A106" s="1" t="s">
        <v>318</v>
      </c>
      <c r="B106" s="1" t="s">
        <v>407</v>
      </c>
      <c r="C106" s="1">
        <v>2023.0</v>
      </c>
      <c r="D106" s="1">
        <v>3.0</v>
      </c>
      <c r="E106" s="1">
        <v>16.0</v>
      </c>
      <c r="F106" s="28">
        <v>0.08333333333333333</v>
      </c>
      <c r="G106" s="1" t="s">
        <v>23</v>
      </c>
      <c r="H106" s="1">
        <v>2.0</v>
      </c>
    </row>
    <row r="107">
      <c r="A107" s="1" t="s">
        <v>318</v>
      </c>
      <c r="B107" s="1" t="s">
        <v>408</v>
      </c>
      <c r="C107" s="1">
        <v>2023.0</v>
      </c>
      <c r="D107" s="1">
        <v>3.0</v>
      </c>
      <c r="E107" s="1">
        <v>16.0</v>
      </c>
      <c r="F107" s="28">
        <v>0.08333333333333333</v>
      </c>
      <c r="G107" s="1" t="s">
        <v>23</v>
      </c>
      <c r="H107" s="1">
        <v>3.0</v>
      </c>
    </row>
    <row r="108">
      <c r="A108" s="1" t="s">
        <v>318</v>
      </c>
      <c r="B108" s="1" t="s">
        <v>409</v>
      </c>
      <c r="C108" s="1">
        <v>2023.0</v>
      </c>
      <c r="D108" s="1">
        <v>3.0</v>
      </c>
      <c r="E108" s="1">
        <v>16.0</v>
      </c>
      <c r="F108" s="28">
        <v>0.08333333333333333</v>
      </c>
      <c r="G108" s="1" t="s">
        <v>23</v>
      </c>
      <c r="H108" s="1">
        <v>4.0</v>
      </c>
    </row>
    <row r="109">
      <c r="A109" s="1" t="s">
        <v>318</v>
      </c>
      <c r="B109" s="1" t="s">
        <v>410</v>
      </c>
      <c r="C109" s="1">
        <v>2023.0</v>
      </c>
      <c r="D109" s="1">
        <v>3.0</v>
      </c>
      <c r="E109" s="1">
        <v>16.0</v>
      </c>
      <c r="F109" s="28">
        <v>0.08333333333333333</v>
      </c>
      <c r="G109" s="1" t="s">
        <v>122</v>
      </c>
      <c r="H109" s="1">
        <v>5.0</v>
      </c>
    </row>
    <row r="110">
      <c r="A110" s="1" t="s">
        <v>318</v>
      </c>
      <c r="B110" s="1" t="s">
        <v>411</v>
      </c>
      <c r="C110" s="1">
        <v>2023.0</v>
      </c>
      <c r="D110" s="1">
        <v>3.0</v>
      </c>
      <c r="E110" s="1">
        <v>16.0</v>
      </c>
      <c r="F110" s="28">
        <v>0.08333333333333333</v>
      </c>
      <c r="G110" s="1" t="s">
        <v>122</v>
      </c>
      <c r="H110" s="1">
        <v>6.0</v>
      </c>
    </row>
    <row r="111">
      <c r="A111" s="1" t="s">
        <v>318</v>
      </c>
      <c r="B111" s="1" t="s">
        <v>412</v>
      </c>
      <c r="C111" s="1">
        <v>2023.0</v>
      </c>
      <c r="D111" s="1">
        <v>3.0</v>
      </c>
      <c r="E111" s="1">
        <v>16.0</v>
      </c>
      <c r="F111" s="28">
        <v>0.08333333333333333</v>
      </c>
      <c r="G111" s="1" t="s">
        <v>122</v>
      </c>
      <c r="H111" s="1">
        <v>7.0</v>
      </c>
    </row>
    <row r="112">
      <c r="A112" s="1" t="s">
        <v>318</v>
      </c>
      <c r="B112" s="1" t="s">
        <v>413</v>
      </c>
      <c r="C112" s="1">
        <v>2023.0</v>
      </c>
      <c r="D112" s="1">
        <v>3.0</v>
      </c>
      <c r="E112" s="1">
        <v>16.0</v>
      </c>
      <c r="F112" s="28">
        <v>0.08333333333333333</v>
      </c>
      <c r="G112" s="1" t="s">
        <v>122</v>
      </c>
      <c r="H112" s="1">
        <v>8.0</v>
      </c>
    </row>
    <row r="113">
      <c r="A113" s="1" t="s">
        <v>318</v>
      </c>
      <c r="B113" s="1" t="s">
        <v>414</v>
      </c>
      <c r="C113" s="1">
        <v>2023.0</v>
      </c>
      <c r="D113" s="1">
        <v>3.0</v>
      </c>
      <c r="E113" s="1">
        <v>16.0</v>
      </c>
      <c r="F113" s="28">
        <v>0.08333333333333333</v>
      </c>
      <c r="G113" s="1" t="s">
        <v>201</v>
      </c>
      <c r="H113" s="1">
        <v>9.0</v>
      </c>
    </row>
    <row r="114">
      <c r="A114" s="1" t="s">
        <v>318</v>
      </c>
      <c r="B114" s="1" t="s">
        <v>415</v>
      </c>
      <c r="C114" s="1">
        <v>2023.0</v>
      </c>
      <c r="D114" s="1">
        <v>3.0</v>
      </c>
      <c r="E114" s="1">
        <v>16.0</v>
      </c>
      <c r="F114" s="28">
        <v>0.08333333333333333</v>
      </c>
      <c r="G114" s="1" t="s">
        <v>201</v>
      </c>
      <c r="H114" s="1">
        <v>10.0</v>
      </c>
    </row>
    <row r="115">
      <c r="A115" s="1" t="s">
        <v>318</v>
      </c>
      <c r="B115" s="1" t="s">
        <v>416</v>
      </c>
      <c r="C115" s="1">
        <v>2023.0</v>
      </c>
      <c r="D115" s="1">
        <v>3.0</v>
      </c>
      <c r="E115" s="1">
        <v>16.0</v>
      </c>
      <c r="F115" s="28">
        <v>0.08333333333333333</v>
      </c>
      <c r="G115" s="1" t="s">
        <v>201</v>
      </c>
      <c r="H115" s="1">
        <v>11.0</v>
      </c>
    </row>
    <row r="116">
      <c r="A116" s="1" t="s">
        <v>318</v>
      </c>
      <c r="B116" s="1" t="s">
        <v>417</v>
      </c>
      <c r="C116" s="1">
        <v>2023.0</v>
      </c>
      <c r="D116" s="1">
        <v>3.0</v>
      </c>
      <c r="E116" s="1">
        <v>16.0</v>
      </c>
      <c r="F116" s="28">
        <v>0.08333333333333333</v>
      </c>
      <c r="G116" s="1" t="s">
        <v>201</v>
      </c>
      <c r="H116" s="1">
        <v>12.0</v>
      </c>
    </row>
    <row r="118">
      <c r="A118" s="1" t="s">
        <v>316</v>
      </c>
      <c r="B118" s="1" t="s">
        <v>404</v>
      </c>
      <c r="C118" s="1">
        <v>2023.0</v>
      </c>
      <c r="D118" s="1">
        <v>3.0</v>
      </c>
      <c r="E118" s="1">
        <v>17.0</v>
      </c>
      <c r="F118" s="1">
        <v>2200.0</v>
      </c>
      <c r="G118" s="1" t="s">
        <v>350</v>
      </c>
      <c r="H118" s="1">
        <v>1.0</v>
      </c>
      <c r="S118" s="1" t="s">
        <v>356</v>
      </c>
    </row>
    <row r="119">
      <c r="A119" s="1" t="s">
        <v>316</v>
      </c>
      <c r="B119" s="1" t="s">
        <v>355</v>
      </c>
      <c r="C119" s="1">
        <v>2023.0</v>
      </c>
      <c r="D119" s="1">
        <v>3.0</v>
      </c>
      <c r="E119" s="1">
        <v>17.0</v>
      </c>
      <c r="F119" s="1">
        <v>2200.0</v>
      </c>
      <c r="G119" s="1" t="s">
        <v>350</v>
      </c>
      <c r="H119" s="1">
        <v>2.0</v>
      </c>
      <c r="I119" s="1" t="s">
        <v>418</v>
      </c>
      <c r="J119" s="1" t="s">
        <v>419</v>
      </c>
      <c r="K119" s="1" t="s">
        <v>420</v>
      </c>
      <c r="L119" s="1">
        <v>22.0</v>
      </c>
      <c r="M119" s="1">
        <v>58.0</v>
      </c>
      <c r="N119" s="1">
        <v>10.0</v>
      </c>
      <c r="O119" s="1">
        <v>22.0</v>
      </c>
      <c r="P119" s="1">
        <v>58.0</v>
      </c>
      <c r="Q119" s="1">
        <v>26.0</v>
      </c>
      <c r="S119" s="1" t="s">
        <v>421</v>
      </c>
    </row>
    <row r="120">
      <c r="A120" s="1" t="s">
        <v>316</v>
      </c>
      <c r="B120" s="1" t="s">
        <v>357</v>
      </c>
      <c r="C120" s="1">
        <v>2023.0</v>
      </c>
      <c r="D120" s="1">
        <v>3.0</v>
      </c>
      <c r="E120" s="1">
        <v>17.0</v>
      </c>
      <c r="F120" s="1">
        <v>2200.0</v>
      </c>
      <c r="G120" s="1" t="s">
        <v>350</v>
      </c>
      <c r="H120" s="1">
        <v>3.0</v>
      </c>
      <c r="S120" s="1" t="s">
        <v>356</v>
      </c>
    </row>
    <row r="121">
      <c r="A121" s="1" t="s">
        <v>316</v>
      </c>
      <c r="B121" s="1" t="s">
        <v>358</v>
      </c>
      <c r="C121" s="1">
        <v>2023.0</v>
      </c>
      <c r="D121" s="1">
        <v>3.0</v>
      </c>
      <c r="E121" s="1">
        <v>17.0</v>
      </c>
      <c r="F121" s="1">
        <v>2200.0</v>
      </c>
      <c r="G121" s="1" t="s">
        <v>350</v>
      </c>
      <c r="H121" s="1">
        <v>4.0</v>
      </c>
      <c r="S121" s="1" t="s">
        <v>356</v>
      </c>
    </row>
    <row r="122">
      <c r="A122" s="1" t="s">
        <v>316</v>
      </c>
      <c r="B122" s="1" t="s">
        <v>359</v>
      </c>
      <c r="C122" s="1">
        <v>2023.0</v>
      </c>
      <c r="D122" s="1">
        <v>3.0</v>
      </c>
      <c r="E122" s="1">
        <v>17.0</v>
      </c>
      <c r="F122" s="1">
        <v>2200.0</v>
      </c>
      <c r="G122" s="1" t="s">
        <v>360</v>
      </c>
      <c r="H122" s="1">
        <v>5.0</v>
      </c>
      <c r="I122" s="1" t="s">
        <v>419</v>
      </c>
      <c r="J122" s="1" t="s">
        <v>419</v>
      </c>
      <c r="K122" s="1" t="s">
        <v>354</v>
      </c>
      <c r="L122" s="1">
        <v>22.0</v>
      </c>
      <c r="M122" s="1">
        <v>16.0</v>
      </c>
      <c r="N122" s="1">
        <v>33.0</v>
      </c>
      <c r="O122" s="1">
        <v>22.0</v>
      </c>
      <c r="P122" s="1">
        <v>16.0</v>
      </c>
      <c r="Q122" s="1">
        <v>57.0</v>
      </c>
      <c r="S122" s="1" t="s">
        <v>403</v>
      </c>
    </row>
    <row r="123">
      <c r="A123" s="1" t="s">
        <v>316</v>
      </c>
      <c r="B123" s="1" t="s">
        <v>359</v>
      </c>
      <c r="C123" s="1">
        <v>2023.0</v>
      </c>
      <c r="D123" s="1">
        <v>3.0</v>
      </c>
      <c r="E123" s="1">
        <v>17.0</v>
      </c>
      <c r="F123" s="1">
        <v>2200.0</v>
      </c>
      <c r="G123" s="1" t="s">
        <v>360</v>
      </c>
      <c r="H123" s="1">
        <v>5.0</v>
      </c>
      <c r="I123" s="1" t="s">
        <v>419</v>
      </c>
      <c r="J123" s="1" t="s">
        <v>419</v>
      </c>
      <c r="K123" s="1" t="s">
        <v>354</v>
      </c>
      <c r="L123" s="1">
        <v>22.0</v>
      </c>
      <c r="M123" s="1">
        <v>17.0</v>
      </c>
      <c r="N123" s="1">
        <v>17.0</v>
      </c>
      <c r="O123" s="1">
        <v>22.0</v>
      </c>
      <c r="P123" s="1">
        <v>17.0</v>
      </c>
      <c r="Q123" s="1">
        <v>25.0</v>
      </c>
      <c r="S123" s="1" t="s">
        <v>403</v>
      </c>
    </row>
    <row r="124">
      <c r="A124" s="1" t="s">
        <v>316</v>
      </c>
      <c r="B124" s="1" t="s">
        <v>359</v>
      </c>
      <c r="C124" s="1">
        <v>2023.0</v>
      </c>
      <c r="D124" s="1">
        <v>3.0</v>
      </c>
      <c r="E124" s="1">
        <v>17.0</v>
      </c>
      <c r="F124" s="1">
        <v>2200.0</v>
      </c>
      <c r="G124" s="1" t="s">
        <v>360</v>
      </c>
      <c r="H124" s="1">
        <v>5.0</v>
      </c>
      <c r="I124" s="1" t="s">
        <v>402</v>
      </c>
      <c r="J124" s="1" t="s">
        <v>402</v>
      </c>
      <c r="K124" s="1" t="s">
        <v>354</v>
      </c>
      <c r="L124" s="1">
        <v>22.0</v>
      </c>
      <c r="M124" s="1">
        <v>19.0</v>
      </c>
      <c r="N124" s="1">
        <v>25.0</v>
      </c>
      <c r="O124" s="1">
        <v>22.0</v>
      </c>
      <c r="P124" s="1">
        <v>19.0</v>
      </c>
      <c r="Q124" s="1">
        <v>32.0</v>
      </c>
      <c r="S124" s="1" t="s">
        <v>403</v>
      </c>
    </row>
    <row r="125">
      <c r="A125" s="1" t="s">
        <v>316</v>
      </c>
      <c r="B125" s="1" t="s">
        <v>359</v>
      </c>
      <c r="C125" s="1">
        <v>2023.0</v>
      </c>
      <c r="D125" s="1">
        <v>3.0</v>
      </c>
      <c r="E125" s="1">
        <v>17.0</v>
      </c>
      <c r="F125" s="1">
        <v>2200.0</v>
      </c>
      <c r="G125" s="1" t="s">
        <v>360</v>
      </c>
      <c r="H125" s="1">
        <v>5.0</v>
      </c>
      <c r="I125" s="1" t="s">
        <v>422</v>
      </c>
      <c r="J125" s="1" t="s">
        <v>422</v>
      </c>
      <c r="K125" s="1" t="s">
        <v>354</v>
      </c>
      <c r="L125" s="1">
        <v>22.0</v>
      </c>
      <c r="M125" s="1">
        <v>20.0</v>
      </c>
      <c r="N125" s="1">
        <v>23.0</v>
      </c>
      <c r="O125" s="1">
        <v>22.0</v>
      </c>
      <c r="P125" s="1">
        <v>20.0</v>
      </c>
      <c r="Q125" s="1">
        <v>57.0</v>
      </c>
      <c r="S125" s="1" t="s">
        <v>403</v>
      </c>
    </row>
    <row r="126">
      <c r="A126" s="1" t="s">
        <v>316</v>
      </c>
      <c r="B126" s="1" t="s">
        <v>359</v>
      </c>
      <c r="C126" s="1">
        <v>2023.0</v>
      </c>
      <c r="D126" s="1">
        <v>3.0</v>
      </c>
      <c r="E126" s="1">
        <v>17.0</v>
      </c>
      <c r="F126" s="1">
        <v>2200.0</v>
      </c>
      <c r="G126" s="1" t="s">
        <v>360</v>
      </c>
      <c r="H126" s="1">
        <v>5.0</v>
      </c>
      <c r="I126" s="1" t="s">
        <v>361</v>
      </c>
      <c r="J126" s="1" t="s">
        <v>361</v>
      </c>
      <c r="K126" s="1" t="s">
        <v>354</v>
      </c>
      <c r="L126" s="1">
        <v>22.0</v>
      </c>
      <c r="M126" s="1">
        <v>28.0</v>
      </c>
      <c r="N126" s="1">
        <v>21.0</v>
      </c>
      <c r="O126" s="1">
        <v>22.0</v>
      </c>
      <c r="P126" s="1">
        <v>28.0</v>
      </c>
      <c r="Q126" s="1">
        <v>36.0</v>
      </c>
      <c r="S126" s="1" t="s">
        <v>403</v>
      </c>
    </row>
    <row r="127">
      <c r="A127" s="1" t="s">
        <v>316</v>
      </c>
      <c r="B127" s="1" t="s">
        <v>359</v>
      </c>
      <c r="C127" s="1">
        <v>2023.0</v>
      </c>
      <c r="D127" s="1">
        <v>3.0</v>
      </c>
      <c r="E127" s="1">
        <v>17.0</v>
      </c>
      <c r="F127" s="1">
        <v>2200.0</v>
      </c>
      <c r="G127" s="1" t="s">
        <v>360</v>
      </c>
      <c r="H127" s="1">
        <v>5.0</v>
      </c>
      <c r="I127" s="1" t="s">
        <v>365</v>
      </c>
      <c r="J127" s="1" t="s">
        <v>365</v>
      </c>
      <c r="K127" s="1" t="s">
        <v>354</v>
      </c>
      <c r="L127" s="1">
        <v>22.0</v>
      </c>
      <c r="M127" s="1">
        <v>39.0</v>
      </c>
      <c r="N127" s="1">
        <v>29.0</v>
      </c>
      <c r="O127" s="1">
        <v>22.0</v>
      </c>
      <c r="P127" s="1">
        <v>40.0</v>
      </c>
      <c r="Q127" s="1">
        <v>20.0</v>
      </c>
      <c r="S127" s="1" t="s">
        <v>403</v>
      </c>
    </row>
    <row r="128">
      <c r="A128" s="1" t="s">
        <v>316</v>
      </c>
      <c r="B128" s="1" t="s">
        <v>359</v>
      </c>
      <c r="C128" s="1">
        <v>2023.0</v>
      </c>
      <c r="D128" s="1">
        <v>3.0</v>
      </c>
      <c r="E128" s="1">
        <v>17.0</v>
      </c>
      <c r="F128" s="1">
        <v>2200.0</v>
      </c>
      <c r="G128" s="1" t="s">
        <v>360</v>
      </c>
      <c r="H128" s="1">
        <v>5.0</v>
      </c>
      <c r="I128" s="1" t="s">
        <v>365</v>
      </c>
      <c r="J128" s="1" t="s">
        <v>365</v>
      </c>
      <c r="K128" s="1" t="s">
        <v>354</v>
      </c>
      <c r="L128" s="1">
        <v>22.0</v>
      </c>
      <c r="M128" s="1">
        <v>40.0</v>
      </c>
      <c r="N128" s="1">
        <v>26.0</v>
      </c>
      <c r="O128" s="1">
        <v>22.0</v>
      </c>
      <c r="P128" s="1">
        <v>41.0</v>
      </c>
      <c r="Q128" s="1">
        <v>26.0</v>
      </c>
      <c r="S128" s="1" t="s">
        <v>403</v>
      </c>
    </row>
    <row r="129">
      <c r="A129" s="1" t="s">
        <v>316</v>
      </c>
      <c r="B129" s="1" t="s">
        <v>366</v>
      </c>
      <c r="C129" s="1">
        <v>2023.0</v>
      </c>
      <c r="D129" s="1">
        <v>3.0</v>
      </c>
      <c r="E129" s="1">
        <v>17.0</v>
      </c>
      <c r="F129" s="1">
        <v>2200.0</v>
      </c>
      <c r="G129" s="1" t="s">
        <v>360</v>
      </c>
      <c r="H129" s="1">
        <v>6.0</v>
      </c>
      <c r="S129" s="1" t="s">
        <v>356</v>
      </c>
    </row>
    <row r="130">
      <c r="A130" s="1" t="s">
        <v>316</v>
      </c>
      <c r="B130" s="1" t="s">
        <v>368</v>
      </c>
      <c r="C130" s="1">
        <v>2023.0</v>
      </c>
      <c r="D130" s="1">
        <v>3.0</v>
      </c>
      <c r="E130" s="1">
        <v>17.0</v>
      </c>
      <c r="F130" s="1">
        <v>2200.0</v>
      </c>
      <c r="G130" s="1" t="s">
        <v>360</v>
      </c>
      <c r="H130" s="1">
        <v>7.0</v>
      </c>
      <c r="S130" s="1" t="s">
        <v>356</v>
      </c>
    </row>
    <row r="131">
      <c r="A131" s="1" t="s">
        <v>316</v>
      </c>
      <c r="B131" s="1" t="s">
        <v>369</v>
      </c>
      <c r="C131" s="1">
        <v>2023.0</v>
      </c>
      <c r="D131" s="1">
        <v>3.0</v>
      </c>
      <c r="E131" s="1">
        <v>17.0</v>
      </c>
      <c r="F131" s="1">
        <v>2200.0</v>
      </c>
      <c r="G131" s="1" t="s">
        <v>360</v>
      </c>
      <c r="H131" s="1">
        <v>8.0</v>
      </c>
      <c r="S131" s="1" t="s">
        <v>356</v>
      </c>
    </row>
    <row r="132">
      <c r="A132" s="1" t="s">
        <v>316</v>
      </c>
      <c r="B132" s="1" t="s">
        <v>370</v>
      </c>
      <c r="C132" s="1">
        <v>2023.0</v>
      </c>
      <c r="D132" s="1">
        <v>3.0</v>
      </c>
      <c r="E132" s="1">
        <v>17.0</v>
      </c>
      <c r="F132" s="1">
        <v>2200.0</v>
      </c>
      <c r="G132" s="1" t="s">
        <v>371</v>
      </c>
      <c r="H132" s="1">
        <v>9.0</v>
      </c>
      <c r="S132" s="1" t="s">
        <v>356</v>
      </c>
    </row>
    <row r="133">
      <c r="A133" s="1" t="s">
        <v>316</v>
      </c>
      <c r="B133" s="1" t="s">
        <v>372</v>
      </c>
      <c r="C133" s="1">
        <v>2023.0</v>
      </c>
      <c r="D133" s="1">
        <v>3.0</v>
      </c>
      <c r="E133" s="1">
        <v>17.0</v>
      </c>
      <c r="F133" s="1">
        <v>2200.0</v>
      </c>
      <c r="G133" s="1" t="s">
        <v>371</v>
      </c>
      <c r="H133" s="1">
        <v>10.0</v>
      </c>
      <c r="S133" s="1" t="s">
        <v>356</v>
      </c>
    </row>
    <row r="134">
      <c r="A134" s="1" t="s">
        <v>316</v>
      </c>
      <c r="B134" s="1" t="s">
        <v>373</v>
      </c>
      <c r="C134" s="1">
        <v>2023.0</v>
      </c>
      <c r="D134" s="1">
        <v>3.0</v>
      </c>
      <c r="E134" s="1">
        <v>17.0</v>
      </c>
      <c r="F134" s="1">
        <v>2200.0</v>
      </c>
      <c r="G134" s="1" t="s">
        <v>371</v>
      </c>
      <c r="H134" s="1">
        <v>11.0</v>
      </c>
      <c r="S134" s="1" t="s">
        <v>356</v>
      </c>
    </row>
    <row r="135">
      <c r="A135" s="1" t="s">
        <v>316</v>
      </c>
      <c r="B135" s="1" t="s">
        <v>374</v>
      </c>
      <c r="C135" s="1">
        <v>2023.0</v>
      </c>
      <c r="D135" s="1">
        <v>3.0</v>
      </c>
      <c r="E135" s="1">
        <v>17.0</v>
      </c>
      <c r="F135" s="1">
        <v>2200.0</v>
      </c>
      <c r="G135" s="1" t="s">
        <v>371</v>
      </c>
      <c r="H135" s="1">
        <v>12.0</v>
      </c>
      <c r="S135" s="1" t="s">
        <v>356</v>
      </c>
    </row>
    <row r="137">
      <c r="A137" s="1" t="s">
        <v>318</v>
      </c>
      <c r="B137" s="1" t="s">
        <v>423</v>
      </c>
      <c r="C137" s="1">
        <v>2023.0</v>
      </c>
      <c r="D137" s="1">
        <v>3.0</v>
      </c>
      <c r="E137" s="1">
        <v>17.0</v>
      </c>
      <c r="F137" s="28">
        <v>0.08333333333333333</v>
      </c>
      <c r="G137" s="1" t="s">
        <v>23</v>
      </c>
      <c r="H137" s="1">
        <v>1.0</v>
      </c>
    </row>
    <row r="138">
      <c r="A138" s="1" t="s">
        <v>318</v>
      </c>
      <c r="B138" s="1" t="s">
        <v>424</v>
      </c>
      <c r="C138" s="1">
        <v>2023.0</v>
      </c>
      <c r="D138" s="1">
        <v>3.0</v>
      </c>
      <c r="E138" s="1">
        <v>17.0</v>
      </c>
      <c r="F138" s="28">
        <v>0.08333333333333333</v>
      </c>
      <c r="G138" s="1" t="s">
        <v>23</v>
      </c>
      <c r="H138" s="1">
        <v>2.0</v>
      </c>
    </row>
    <row r="139">
      <c r="A139" s="1" t="s">
        <v>318</v>
      </c>
      <c r="B139" s="1" t="s">
        <v>425</v>
      </c>
      <c r="C139" s="1">
        <v>2023.0</v>
      </c>
      <c r="D139" s="1">
        <v>3.0</v>
      </c>
      <c r="E139" s="1">
        <v>17.0</v>
      </c>
      <c r="F139" s="28">
        <v>0.08333333333333333</v>
      </c>
      <c r="G139" s="1" t="s">
        <v>23</v>
      </c>
      <c r="H139" s="1">
        <v>3.0</v>
      </c>
    </row>
    <row r="140">
      <c r="A140" s="1" t="s">
        <v>318</v>
      </c>
      <c r="B140" s="1" t="s">
        <v>426</v>
      </c>
      <c r="C140" s="1">
        <v>2023.0</v>
      </c>
      <c r="D140" s="1">
        <v>3.0</v>
      </c>
      <c r="E140" s="1">
        <v>17.0</v>
      </c>
      <c r="F140" s="28">
        <v>0.08333333333333333</v>
      </c>
      <c r="G140" s="1" t="s">
        <v>23</v>
      </c>
      <c r="H140" s="1">
        <v>4.0</v>
      </c>
    </row>
    <row r="141">
      <c r="A141" s="1" t="s">
        <v>318</v>
      </c>
      <c r="B141" s="1" t="s">
        <v>427</v>
      </c>
      <c r="C141" s="1">
        <v>2023.0</v>
      </c>
      <c r="D141" s="1">
        <v>3.0</v>
      </c>
      <c r="E141" s="1">
        <v>17.0</v>
      </c>
      <c r="F141" s="28">
        <v>0.08333333333333333</v>
      </c>
      <c r="G141" s="1" t="s">
        <v>122</v>
      </c>
      <c r="H141" s="1">
        <v>5.0</v>
      </c>
    </row>
    <row r="142">
      <c r="A142" s="1" t="s">
        <v>318</v>
      </c>
      <c r="B142" s="1" t="s">
        <v>428</v>
      </c>
      <c r="C142" s="1">
        <v>2023.0</v>
      </c>
      <c r="D142" s="1">
        <v>3.0</v>
      </c>
      <c r="E142" s="1">
        <v>17.0</v>
      </c>
      <c r="F142" s="28">
        <v>0.08333333333333333</v>
      </c>
      <c r="G142" s="1" t="s">
        <v>122</v>
      </c>
      <c r="H142" s="1">
        <v>6.0</v>
      </c>
    </row>
    <row r="143">
      <c r="A143" s="1" t="s">
        <v>318</v>
      </c>
      <c r="B143" s="1" t="s">
        <v>429</v>
      </c>
      <c r="C143" s="1">
        <v>2023.0</v>
      </c>
      <c r="D143" s="1">
        <v>3.0</v>
      </c>
      <c r="E143" s="1">
        <v>17.0</v>
      </c>
      <c r="F143" s="28">
        <v>0.08333333333333333</v>
      </c>
      <c r="G143" s="1" t="s">
        <v>122</v>
      </c>
      <c r="H143" s="1">
        <v>7.0</v>
      </c>
    </row>
    <row r="144">
      <c r="A144" s="1" t="s">
        <v>318</v>
      </c>
      <c r="B144" s="1" t="s">
        <v>430</v>
      </c>
      <c r="C144" s="1">
        <v>2023.0</v>
      </c>
      <c r="D144" s="1">
        <v>3.0</v>
      </c>
      <c r="E144" s="1">
        <v>17.0</v>
      </c>
      <c r="F144" s="28">
        <v>0.08333333333333333</v>
      </c>
      <c r="G144" s="1" t="s">
        <v>122</v>
      </c>
      <c r="H144" s="1">
        <v>8.0</v>
      </c>
    </row>
    <row r="145">
      <c r="A145" s="1" t="s">
        <v>318</v>
      </c>
      <c r="B145" s="1" t="s">
        <v>431</v>
      </c>
      <c r="C145" s="1">
        <v>2023.0</v>
      </c>
      <c r="D145" s="1">
        <v>3.0</v>
      </c>
      <c r="E145" s="1">
        <v>17.0</v>
      </c>
      <c r="F145" s="28">
        <v>0.08333333333333333</v>
      </c>
      <c r="G145" s="1" t="s">
        <v>201</v>
      </c>
      <c r="H145" s="1">
        <v>9.0</v>
      </c>
    </row>
    <row r="146">
      <c r="A146" s="1" t="s">
        <v>318</v>
      </c>
      <c r="B146" s="1" t="s">
        <v>432</v>
      </c>
      <c r="C146" s="1">
        <v>2023.0</v>
      </c>
      <c r="D146" s="1">
        <v>3.0</v>
      </c>
      <c r="E146" s="1">
        <v>17.0</v>
      </c>
      <c r="F146" s="28">
        <v>0.08333333333333333</v>
      </c>
      <c r="G146" s="1" t="s">
        <v>201</v>
      </c>
      <c r="H146" s="1">
        <v>10.0</v>
      </c>
    </row>
    <row r="147">
      <c r="A147" s="1" t="s">
        <v>318</v>
      </c>
      <c r="B147" s="1" t="s">
        <v>433</v>
      </c>
      <c r="C147" s="1">
        <v>2023.0</v>
      </c>
      <c r="D147" s="1">
        <v>3.0</v>
      </c>
      <c r="E147" s="1">
        <v>17.0</v>
      </c>
      <c r="F147" s="28">
        <v>0.08333333333333333</v>
      </c>
      <c r="G147" s="1" t="s">
        <v>201</v>
      </c>
      <c r="H147" s="1">
        <v>11.0</v>
      </c>
    </row>
    <row r="148">
      <c r="A148" s="1" t="s">
        <v>318</v>
      </c>
      <c r="B148" s="1" t="s">
        <v>434</v>
      </c>
      <c r="C148" s="1">
        <v>2023.0</v>
      </c>
      <c r="D148" s="1">
        <v>3.0</v>
      </c>
      <c r="E148" s="1">
        <v>17.0</v>
      </c>
      <c r="F148" s="28">
        <v>0.08333333333333333</v>
      </c>
      <c r="G148" s="1" t="s">
        <v>201</v>
      </c>
      <c r="H148" s="1">
        <v>12.0</v>
      </c>
    </row>
    <row r="150">
      <c r="A150" s="1" t="s">
        <v>316</v>
      </c>
      <c r="B150" s="1" t="s">
        <v>404</v>
      </c>
      <c r="C150" s="1">
        <v>2023.0</v>
      </c>
      <c r="D150" s="1">
        <v>3.0</v>
      </c>
      <c r="E150" s="1">
        <v>18.0</v>
      </c>
      <c r="F150" s="1">
        <v>2200.0</v>
      </c>
      <c r="G150" s="1" t="s">
        <v>350</v>
      </c>
      <c r="H150" s="1">
        <v>1.0</v>
      </c>
      <c r="S150" s="1" t="s">
        <v>356</v>
      </c>
    </row>
    <row r="151">
      <c r="A151" s="1" t="s">
        <v>316</v>
      </c>
      <c r="B151" s="1" t="s">
        <v>355</v>
      </c>
      <c r="C151" s="1">
        <v>2023.0</v>
      </c>
      <c r="D151" s="1">
        <v>3.0</v>
      </c>
      <c r="E151" s="1">
        <v>18.0</v>
      </c>
      <c r="F151" s="1">
        <v>2200.0</v>
      </c>
      <c r="G151" s="1" t="s">
        <v>350</v>
      </c>
      <c r="H151" s="1">
        <v>2.0</v>
      </c>
      <c r="S151" s="1" t="s">
        <v>356</v>
      </c>
    </row>
    <row r="152">
      <c r="A152" s="1" t="s">
        <v>316</v>
      </c>
      <c r="B152" s="1" t="s">
        <v>357</v>
      </c>
      <c r="C152" s="1">
        <v>2023.0</v>
      </c>
      <c r="D152" s="1">
        <v>3.0</v>
      </c>
      <c r="E152" s="1">
        <v>18.0</v>
      </c>
      <c r="F152" s="1">
        <v>2200.0</v>
      </c>
      <c r="G152" s="1" t="s">
        <v>350</v>
      </c>
      <c r="H152" s="1">
        <v>3.0</v>
      </c>
      <c r="S152" s="1" t="s">
        <v>356</v>
      </c>
    </row>
    <row r="153">
      <c r="A153" s="1" t="s">
        <v>316</v>
      </c>
      <c r="B153" s="1" t="s">
        <v>358</v>
      </c>
      <c r="C153" s="1">
        <v>2023.0</v>
      </c>
      <c r="D153" s="1">
        <v>3.0</v>
      </c>
      <c r="E153" s="1">
        <v>18.0</v>
      </c>
      <c r="F153" s="1">
        <v>2200.0</v>
      </c>
      <c r="G153" s="1" t="s">
        <v>350</v>
      </c>
      <c r="H153" s="1">
        <v>4.0</v>
      </c>
      <c r="S153" s="1" t="s">
        <v>367</v>
      </c>
    </row>
    <row r="154">
      <c r="A154" s="1" t="s">
        <v>316</v>
      </c>
      <c r="B154" s="1" t="s">
        <v>359</v>
      </c>
      <c r="C154" s="1">
        <v>2023.0</v>
      </c>
      <c r="D154" s="1">
        <v>3.0</v>
      </c>
      <c r="E154" s="1">
        <v>18.0</v>
      </c>
      <c r="F154" s="1">
        <v>2200.0</v>
      </c>
      <c r="G154" s="1" t="s">
        <v>360</v>
      </c>
      <c r="H154" s="1">
        <v>5.0</v>
      </c>
      <c r="S154" s="1" t="s">
        <v>356</v>
      </c>
    </row>
    <row r="155">
      <c r="A155" s="1" t="s">
        <v>316</v>
      </c>
      <c r="B155" s="1" t="s">
        <v>366</v>
      </c>
      <c r="C155" s="1">
        <v>2023.0</v>
      </c>
      <c r="D155" s="1">
        <v>3.0</v>
      </c>
      <c r="E155" s="1">
        <v>18.0</v>
      </c>
      <c r="F155" s="1">
        <v>2200.0</v>
      </c>
      <c r="G155" s="1" t="s">
        <v>360</v>
      </c>
      <c r="H155" s="1">
        <v>6.0</v>
      </c>
      <c r="S155" s="1" t="s">
        <v>367</v>
      </c>
    </row>
    <row r="156">
      <c r="A156" s="1" t="s">
        <v>316</v>
      </c>
      <c r="B156" s="1" t="s">
        <v>368</v>
      </c>
      <c r="C156" s="1">
        <v>2023.0</v>
      </c>
      <c r="D156" s="1">
        <v>3.0</v>
      </c>
      <c r="E156" s="1">
        <v>18.0</v>
      </c>
      <c r="F156" s="1">
        <v>2200.0</v>
      </c>
      <c r="G156" s="1" t="s">
        <v>360</v>
      </c>
      <c r="H156" s="1">
        <v>7.0</v>
      </c>
      <c r="S156" s="1" t="s">
        <v>367</v>
      </c>
    </row>
    <row r="157">
      <c r="A157" s="1" t="s">
        <v>316</v>
      </c>
      <c r="B157" s="1" t="s">
        <v>369</v>
      </c>
      <c r="C157" s="1">
        <v>2023.0</v>
      </c>
      <c r="D157" s="1">
        <v>3.0</v>
      </c>
      <c r="E157" s="1">
        <v>18.0</v>
      </c>
      <c r="F157" s="1">
        <v>2200.0</v>
      </c>
      <c r="G157" s="1" t="s">
        <v>360</v>
      </c>
      <c r="H157" s="1">
        <v>8.0</v>
      </c>
      <c r="S157" s="1" t="s">
        <v>356</v>
      </c>
    </row>
    <row r="158">
      <c r="A158" s="1" t="s">
        <v>316</v>
      </c>
      <c r="B158" s="1" t="s">
        <v>370</v>
      </c>
      <c r="C158" s="1">
        <v>2023.0</v>
      </c>
      <c r="D158" s="1">
        <v>3.0</v>
      </c>
      <c r="E158" s="1">
        <v>18.0</v>
      </c>
      <c r="F158" s="1">
        <v>2200.0</v>
      </c>
      <c r="G158" s="1" t="s">
        <v>371</v>
      </c>
      <c r="H158" s="1">
        <v>9.0</v>
      </c>
      <c r="S158" s="1" t="s">
        <v>367</v>
      </c>
    </row>
    <row r="159">
      <c r="A159" s="1" t="s">
        <v>316</v>
      </c>
      <c r="B159" s="1" t="s">
        <v>372</v>
      </c>
      <c r="C159" s="1">
        <v>2023.0</v>
      </c>
      <c r="D159" s="1">
        <v>3.0</v>
      </c>
      <c r="E159" s="1">
        <v>18.0</v>
      </c>
      <c r="F159" s="1">
        <v>2200.0</v>
      </c>
      <c r="G159" s="1" t="s">
        <v>371</v>
      </c>
      <c r="H159" s="1">
        <v>10.0</v>
      </c>
      <c r="S159" s="1" t="s">
        <v>356</v>
      </c>
    </row>
    <row r="160">
      <c r="A160" s="1" t="s">
        <v>316</v>
      </c>
      <c r="B160" s="1" t="s">
        <v>373</v>
      </c>
      <c r="C160" s="1">
        <v>2023.0</v>
      </c>
      <c r="D160" s="1">
        <v>3.0</v>
      </c>
      <c r="E160" s="1">
        <v>18.0</v>
      </c>
      <c r="F160" s="1">
        <v>2200.0</v>
      </c>
      <c r="G160" s="1" t="s">
        <v>371</v>
      </c>
      <c r="H160" s="1">
        <v>11.0</v>
      </c>
      <c r="S160" s="1" t="s">
        <v>356</v>
      </c>
    </row>
    <row r="161">
      <c r="A161" s="1" t="s">
        <v>316</v>
      </c>
      <c r="B161" s="1" t="s">
        <v>374</v>
      </c>
      <c r="C161" s="1">
        <v>2023.0</v>
      </c>
      <c r="D161" s="1">
        <v>3.0</v>
      </c>
      <c r="E161" s="1">
        <v>18.0</v>
      </c>
      <c r="F161" s="1">
        <v>2200.0</v>
      </c>
      <c r="G161" s="1" t="s">
        <v>371</v>
      </c>
      <c r="H161" s="1">
        <v>12.0</v>
      </c>
      <c r="S161" s="1" t="s">
        <v>356</v>
      </c>
    </row>
    <row r="163">
      <c r="A163" s="1" t="s">
        <v>318</v>
      </c>
      <c r="B163" s="1" t="s">
        <v>435</v>
      </c>
      <c r="C163" s="1">
        <v>2023.0</v>
      </c>
      <c r="D163" s="1">
        <v>3.0</v>
      </c>
      <c r="E163" s="1">
        <v>18.0</v>
      </c>
      <c r="F163" s="28">
        <v>0.08333333333333333</v>
      </c>
      <c r="G163" s="1" t="s">
        <v>23</v>
      </c>
      <c r="H163" s="1">
        <v>1.0</v>
      </c>
    </row>
    <row r="164">
      <c r="A164" s="1" t="s">
        <v>318</v>
      </c>
      <c r="B164" s="1" t="s">
        <v>436</v>
      </c>
      <c r="C164" s="1">
        <v>2023.0</v>
      </c>
      <c r="D164" s="1">
        <v>3.0</v>
      </c>
      <c r="E164" s="1">
        <v>18.0</v>
      </c>
      <c r="F164" s="28">
        <v>0.08333333333333333</v>
      </c>
      <c r="G164" s="1" t="s">
        <v>23</v>
      </c>
      <c r="H164" s="1">
        <v>2.0</v>
      </c>
    </row>
    <row r="165">
      <c r="A165" s="1" t="s">
        <v>318</v>
      </c>
      <c r="B165" s="1" t="s">
        <v>437</v>
      </c>
      <c r="C165" s="1">
        <v>2023.0</v>
      </c>
      <c r="D165" s="1">
        <v>3.0</v>
      </c>
      <c r="E165" s="1">
        <v>18.0</v>
      </c>
      <c r="F165" s="28">
        <v>0.08333333333333333</v>
      </c>
      <c r="G165" s="1" t="s">
        <v>23</v>
      </c>
      <c r="H165" s="1">
        <v>3.0</v>
      </c>
    </row>
    <row r="166">
      <c r="A166" s="1" t="s">
        <v>318</v>
      </c>
      <c r="B166" s="1" t="s">
        <v>438</v>
      </c>
      <c r="C166" s="1">
        <v>2023.0</v>
      </c>
      <c r="D166" s="1">
        <v>3.0</v>
      </c>
      <c r="E166" s="1">
        <v>18.0</v>
      </c>
      <c r="F166" s="28">
        <v>0.08333333333333333</v>
      </c>
      <c r="G166" s="1" t="s">
        <v>23</v>
      </c>
      <c r="H166" s="1">
        <v>4.0</v>
      </c>
    </row>
    <row r="167">
      <c r="A167" s="1" t="s">
        <v>318</v>
      </c>
      <c r="C167" s="1">
        <v>2023.0</v>
      </c>
      <c r="D167" s="1">
        <v>3.0</v>
      </c>
      <c r="E167" s="1">
        <v>18.0</v>
      </c>
      <c r="F167" s="28">
        <v>0.08333333333333333</v>
      </c>
      <c r="G167" s="1" t="s">
        <v>122</v>
      </c>
      <c r="H167" s="1">
        <v>5.0</v>
      </c>
    </row>
    <row r="168">
      <c r="A168" s="1" t="s">
        <v>318</v>
      </c>
      <c r="B168" s="1" t="s">
        <v>439</v>
      </c>
      <c r="C168" s="1">
        <v>2023.0</v>
      </c>
      <c r="D168" s="1">
        <v>3.0</v>
      </c>
      <c r="E168" s="1">
        <v>18.0</v>
      </c>
      <c r="F168" s="28">
        <v>0.08333333333333333</v>
      </c>
      <c r="G168" s="1" t="s">
        <v>122</v>
      </c>
      <c r="H168" s="1">
        <v>6.0</v>
      </c>
    </row>
    <row r="169">
      <c r="A169" s="1" t="s">
        <v>318</v>
      </c>
      <c r="B169" s="1" t="s">
        <v>440</v>
      </c>
      <c r="C169" s="1">
        <v>2023.0</v>
      </c>
      <c r="D169" s="1">
        <v>3.0</v>
      </c>
      <c r="E169" s="1">
        <v>18.0</v>
      </c>
      <c r="F169" s="28">
        <v>0.08333333333333333</v>
      </c>
      <c r="G169" s="1" t="s">
        <v>122</v>
      </c>
      <c r="H169" s="1">
        <v>7.0</v>
      </c>
    </row>
    <row r="170">
      <c r="A170" s="1" t="s">
        <v>318</v>
      </c>
      <c r="B170" s="1" t="s">
        <v>441</v>
      </c>
      <c r="C170" s="1">
        <v>2023.0</v>
      </c>
      <c r="D170" s="1">
        <v>3.0</v>
      </c>
      <c r="E170" s="1">
        <v>18.0</v>
      </c>
      <c r="F170" s="28">
        <v>0.08333333333333333</v>
      </c>
      <c r="G170" s="1" t="s">
        <v>122</v>
      </c>
      <c r="H170" s="1">
        <v>8.0</v>
      </c>
    </row>
    <row r="171">
      <c r="A171" s="1" t="s">
        <v>318</v>
      </c>
      <c r="B171" s="1" t="s">
        <v>442</v>
      </c>
      <c r="C171" s="1">
        <v>2023.0</v>
      </c>
      <c r="D171" s="1">
        <v>3.0</v>
      </c>
      <c r="E171" s="1">
        <v>18.0</v>
      </c>
      <c r="F171" s="28">
        <v>0.08333333333333333</v>
      </c>
      <c r="G171" s="1" t="s">
        <v>201</v>
      </c>
      <c r="H171" s="1">
        <v>9.0</v>
      </c>
    </row>
    <row r="172">
      <c r="A172" s="1" t="s">
        <v>318</v>
      </c>
      <c r="B172" s="1" t="s">
        <v>443</v>
      </c>
      <c r="C172" s="1">
        <v>2023.0</v>
      </c>
      <c r="D172" s="1">
        <v>3.0</v>
      </c>
      <c r="E172" s="1">
        <v>18.0</v>
      </c>
      <c r="F172" s="28">
        <v>0.08333333333333333</v>
      </c>
      <c r="G172" s="1" t="s">
        <v>201</v>
      </c>
      <c r="H172" s="1">
        <v>10.0</v>
      </c>
    </row>
    <row r="173">
      <c r="A173" s="1" t="s">
        <v>318</v>
      </c>
      <c r="B173" s="1" t="s">
        <v>444</v>
      </c>
      <c r="C173" s="1">
        <v>2023.0</v>
      </c>
      <c r="D173" s="1">
        <v>3.0</v>
      </c>
      <c r="E173" s="1">
        <v>18.0</v>
      </c>
      <c r="F173" s="28">
        <v>0.08333333333333333</v>
      </c>
      <c r="G173" s="1" t="s">
        <v>201</v>
      </c>
      <c r="H173" s="1">
        <v>11.0</v>
      </c>
    </row>
    <row r="174">
      <c r="A174" s="1" t="s">
        <v>318</v>
      </c>
      <c r="B174" s="1" t="s">
        <v>445</v>
      </c>
      <c r="C174" s="1">
        <v>2023.0</v>
      </c>
      <c r="D174" s="1">
        <v>3.0</v>
      </c>
      <c r="E174" s="1">
        <v>18.0</v>
      </c>
      <c r="F174" s="28">
        <v>0.08333333333333333</v>
      </c>
      <c r="G174" s="1" t="s">
        <v>201</v>
      </c>
      <c r="H174" s="1">
        <v>12.0</v>
      </c>
    </row>
    <row r="176">
      <c r="A176" s="1" t="s">
        <v>316</v>
      </c>
      <c r="B176" s="1" t="s">
        <v>404</v>
      </c>
      <c r="C176" s="1">
        <v>2023.0</v>
      </c>
      <c r="D176" s="1">
        <v>3.0</v>
      </c>
      <c r="E176" s="1">
        <v>19.0</v>
      </c>
      <c r="F176" s="1">
        <v>2200.0</v>
      </c>
      <c r="G176" s="1" t="s">
        <v>350</v>
      </c>
      <c r="H176" s="1">
        <v>1.0</v>
      </c>
      <c r="S176" s="1" t="s">
        <v>446</v>
      </c>
    </row>
    <row r="177">
      <c r="A177" s="1" t="s">
        <v>316</v>
      </c>
      <c r="B177" s="1" t="s">
        <v>355</v>
      </c>
      <c r="C177" s="1">
        <v>2023.0</v>
      </c>
      <c r="D177" s="1">
        <v>3.0</v>
      </c>
      <c r="E177" s="1">
        <v>19.0</v>
      </c>
      <c r="F177" s="1">
        <v>2200.0</v>
      </c>
      <c r="G177" s="1" t="s">
        <v>350</v>
      </c>
      <c r="H177" s="1">
        <v>2.0</v>
      </c>
      <c r="L177" s="1">
        <v>22.0</v>
      </c>
      <c r="M177" s="1">
        <v>38.0</v>
      </c>
      <c r="N177" s="1">
        <v>0.0</v>
      </c>
      <c r="S177" s="1" t="s">
        <v>446</v>
      </c>
    </row>
    <row r="178">
      <c r="A178" s="1" t="s">
        <v>316</v>
      </c>
      <c r="B178" s="1" t="s">
        <v>357</v>
      </c>
      <c r="C178" s="1">
        <v>2023.0</v>
      </c>
      <c r="D178" s="1">
        <v>3.0</v>
      </c>
      <c r="E178" s="1">
        <v>19.0</v>
      </c>
      <c r="F178" s="1">
        <v>2200.0</v>
      </c>
      <c r="G178" s="1" t="s">
        <v>350</v>
      </c>
      <c r="H178" s="1">
        <v>3.0</v>
      </c>
      <c r="L178" s="1">
        <v>22.0</v>
      </c>
      <c r="M178" s="1">
        <v>23.0</v>
      </c>
      <c r="N178" s="1">
        <v>30.0</v>
      </c>
      <c r="O178" s="1">
        <v>22.0</v>
      </c>
      <c r="P178" s="1">
        <v>23.0</v>
      </c>
      <c r="Q178" s="1">
        <v>40.0</v>
      </c>
      <c r="S178" s="1" t="s">
        <v>447</v>
      </c>
    </row>
    <row r="179">
      <c r="A179" s="1" t="s">
        <v>316</v>
      </c>
      <c r="B179" s="1" t="s">
        <v>358</v>
      </c>
      <c r="C179" s="1">
        <v>2023.0</v>
      </c>
      <c r="D179" s="1">
        <v>3.0</v>
      </c>
      <c r="E179" s="1">
        <v>19.0</v>
      </c>
      <c r="F179" s="1">
        <v>2200.0</v>
      </c>
      <c r="G179" s="1" t="s">
        <v>350</v>
      </c>
      <c r="H179" s="1">
        <v>4.0</v>
      </c>
      <c r="S179" s="1" t="s">
        <v>356</v>
      </c>
    </row>
    <row r="180">
      <c r="A180" s="1" t="s">
        <v>316</v>
      </c>
      <c r="B180" s="1" t="s">
        <v>359</v>
      </c>
      <c r="C180" s="1">
        <v>2023.0</v>
      </c>
      <c r="D180" s="1">
        <v>3.0</v>
      </c>
      <c r="E180" s="1">
        <v>19.0</v>
      </c>
      <c r="F180" s="1">
        <v>2200.0</v>
      </c>
      <c r="G180" s="1" t="s">
        <v>360</v>
      </c>
      <c r="H180" s="1">
        <v>5.0</v>
      </c>
      <c r="S180" s="1" t="s">
        <v>356</v>
      </c>
    </row>
    <row r="181">
      <c r="A181" s="1" t="s">
        <v>316</v>
      </c>
      <c r="B181" s="1" t="s">
        <v>366</v>
      </c>
      <c r="C181" s="1">
        <v>2023.0</v>
      </c>
      <c r="D181" s="1">
        <v>3.0</v>
      </c>
      <c r="E181" s="1">
        <v>19.0</v>
      </c>
      <c r="F181" s="1">
        <v>2200.0</v>
      </c>
      <c r="G181" s="1" t="s">
        <v>360</v>
      </c>
      <c r="H181" s="1">
        <v>6.0</v>
      </c>
      <c r="S181" s="1" t="s">
        <v>356</v>
      </c>
    </row>
    <row r="182">
      <c r="A182" s="1" t="s">
        <v>316</v>
      </c>
      <c r="B182" s="1" t="s">
        <v>368</v>
      </c>
      <c r="C182" s="1">
        <v>2023.0</v>
      </c>
      <c r="D182" s="1">
        <v>3.0</v>
      </c>
      <c r="E182" s="1">
        <v>19.0</v>
      </c>
      <c r="F182" s="1">
        <v>2200.0</v>
      </c>
      <c r="G182" s="1" t="s">
        <v>360</v>
      </c>
      <c r="H182" s="1">
        <v>7.0</v>
      </c>
      <c r="S182" s="1" t="s">
        <v>356</v>
      </c>
    </row>
    <row r="183">
      <c r="A183" s="1" t="s">
        <v>316</v>
      </c>
      <c r="B183" s="1" t="s">
        <v>369</v>
      </c>
      <c r="C183" s="1">
        <v>2023.0</v>
      </c>
      <c r="D183" s="1">
        <v>3.0</v>
      </c>
      <c r="E183" s="1">
        <v>19.0</v>
      </c>
      <c r="F183" s="1">
        <v>2200.0</v>
      </c>
      <c r="G183" s="1" t="s">
        <v>360</v>
      </c>
      <c r="H183" s="1">
        <v>8.0</v>
      </c>
      <c r="S183" s="1" t="s">
        <v>356</v>
      </c>
    </row>
    <row r="184">
      <c r="A184" s="1" t="s">
        <v>316</v>
      </c>
      <c r="B184" s="1" t="s">
        <v>370</v>
      </c>
      <c r="C184" s="1">
        <v>2023.0</v>
      </c>
      <c r="D184" s="1">
        <v>3.0</v>
      </c>
      <c r="E184" s="1">
        <v>19.0</v>
      </c>
      <c r="F184" s="1">
        <v>2200.0</v>
      </c>
      <c r="G184" s="1" t="s">
        <v>371</v>
      </c>
      <c r="H184" s="1">
        <v>9.0</v>
      </c>
      <c r="S184" s="1" t="s">
        <v>356</v>
      </c>
    </row>
    <row r="185">
      <c r="A185" s="1" t="s">
        <v>316</v>
      </c>
      <c r="B185" s="1" t="s">
        <v>372</v>
      </c>
      <c r="C185" s="1">
        <v>2023.0</v>
      </c>
      <c r="D185" s="1">
        <v>3.0</v>
      </c>
      <c r="E185" s="1">
        <v>19.0</v>
      </c>
      <c r="F185" s="1">
        <v>2200.0</v>
      </c>
      <c r="G185" s="1" t="s">
        <v>371</v>
      </c>
      <c r="H185" s="1">
        <v>10.0</v>
      </c>
      <c r="S185" s="1" t="s">
        <v>356</v>
      </c>
    </row>
    <row r="186">
      <c r="A186" s="1" t="s">
        <v>316</v>
      </c>
      <c r="B186" s="1" t="s">
        <v>373</v>
      </c>
      <c r="C186" s="1">
        <v>2023.0</v>
      </c>
      <c r="D186" s="1">
        <v>3.0</v>
      </c>
      <c r="E186" s="1">
        <v>19.0</v>
      </c>
      <c r="F186" s="1">
        <v>2200.0</v>
      </c>
      <c r="G186" s="1" t="s">
        <v>371</v>
      </c>
      <c r="H186" s="1">
        <v>11.0</v>
      </c>
      <c r="S186" s="1" t="s">
        <v>356</v>
      </c>
    </row>
    <row r="187">
      <c r="A187" s="1" t="s">
        <v>316</v>
      </c>
      <c r="B187" s="1" t="s">
        <v>374</v>
      </c>
      <c r="C187" s="1">
        <v>2023.0</v>
      </c>
      <c r="D187" s="1">
        <v>3.0</v>
      </c>
      <c r="E187" s="1">
        <v>19.0</v>
      </c>
      <c r="F187" s="1">
        <v>2200.0</v>
      </c>
      <c r="G187" s="1" t="s">
        <v>371</v>
      </c>
      <c r="H187" s="1">
        <v>12.0</v>
      </c>
      <c r="S187" s="1" t="s">
        <v>356</v>
      </c>
    </row>
    <row r="189">
      <c r="A189" s="1" t="s">
        <v>318</v>
      </c>
      <c r="B189" s="1" t="s">
        <v>448</v>
      </c>
      <c r="C189" s="1">
        <v>2023.0</v>
      </c>
      <c r="D189" s="1">
        <v>3.0</v>
      </c>
      <c r="E189" s="1">
        <v>19.0</v>
      </c>
      <c r="F189" s="28">
        <v>0.08333333333333333</v>
      </c>
      <c r="G189" s="1" t="s">
        <v>23</v>
      </c>
      <c r="H189" s="1">
        <v>1.0</v>
      </c>
    </row>
    <row r="190">
      <c r="A190" s="1" t="s">
        <v>318</v>
      </c>
      <c r="B190" s="1" t="s">
        <v>449</v>
      </c>
      <c r="C190" s="1">
        <v>2023.0</v>
      </c>
      <c r="D190" s="1">
        <v>3.0</v>
      </c>
      <c r="E190" s="1">
        <v>19.0</v>
      </c>
      <c r="F190" s="28">
        <v>0.08333333333333333</v>
      </c>
      <c r="G190" s="1" t="s">
        <v>23</v>
      </c>
      <c r="H190" s="1">
        <v>2.0</v>
      </c>
    </row>
    <row r="191">
      <c r="A191" s="1" t="s">
        <v>318</v>
      </c>
      <c r="B191" s="1" t="s">
        <v>450</v>
      </c>
      <c r="C191" s="1">
        <v>2023.0</v>
      </c>
      <c r="D191" s="1">
        <v>3.0</v>
      </c>
      <c r="E191" s="1">
        <v>19.0</v>
      </c>
      <c r="F191" s="28">
        <v>0.08333333333333333</v>
      </c>
      <c r="G191" s="1" t="s">
        <v>23</v>
      </c>
      <c r="H191" s="1">
        <v>3.0</v>
      </c>
    </row>
    <row r="192">
      <c r="A192" s="1" t="s">
        <v>318</v>
      </c>
      <c r="B192" s="1" t="s">
        <v>451</v>
      </c>
      <c r="C192" s="1">
        <v>2023.0</v>
      </c>
      <c r="D192" s="1">
        <v>3.0</v>
      </c>
      <c r="E192" s="1">
        <v>19.0</v>
      </c>
      <c r="F192" s="28">
        <v>0.08333333333333333</v>
      </c>
      <c r="G192" s="1" t="s">
        <v>23</v>
      </c>
      <c r="H192" s="1">
        <v>4.0</v>
      </c>
    </row>
    <row r="193">
      <c r="A193" s="1" t="s">
        <v>318</v>
      </c>
      <c r="B193" s="1" t="s">
        <v>452</v>
      </c>
      <c r="C193" s="1">
        <v>2023.0</v>
      </c>
      <c r="D193" s="1">
        <v>3.0</v>
      </c>
      <c r="E193" s="1">
        <v>19.0</v>
      </c>
      <c r="F193" s="28">
        <v>0.08333333333333333</v>
      </c>
      <c r="G193" s="1" t="s">
        <v>122</v>
      </c>
      <c r="H193" s="1">
        <v>5.0</v>
      </c>
    </row>
    <row r="194">
      <c r="A194" s="1" t="s">
        <v>318</v>
      </c>
      <c r="B194" s="1" t="s">
        <v>453</v>
      </c>
      <c r="C194" s="1">
        <v>2023.0</v>
      </c>
      <c r="D194" s="1">
        <v>3.0</v>
      </c>
      <c r="E194" s="1">
        <v>19.0</v>
      </c>
      <c r="F194" s="28">
        <v>0.08333333333333333</v>
      </c>
      <c r="G194" s="1" t="s">
        <v>122</v>
      </c>
      <c r="H194" s="1">
        <v>6.0</v>
      </c>
    </row>
    <row r="195">
      <c r="A195" s="1" t="s">
        <v>318</v>
      </c>
      <c r="B195" s="1" t="s">
        <v>454</v>
      </c>
      <c r="C195" s="1">
        <v>2023.0</v>
      </c>
      <c r="D195" s="1">
        <v>3.0</v>
      </c>
      <c r="E195" s="1">
        <v>19.0</v>
      </c>
      <c r="F195" s="28">
        <v>0.08333333333333333</v>
      </c>
      <c r="G195" s="1" t="s">
        <v>122</v>
      </c>
      <c r="H195" s="1">
        <v>7.0</v>
      </c>
    </row>
    <row r="196">
      <c r="A196" s="1" t="s">
        <v>318</v>
      </c>
      <c r="B196" s="1" t="s">
        <v>455</v>
      </c>
      <c r="C196" s="1">
        <v>2023.0</v>
      </c>
      <c r="D196" s="1">
        <v>3.0</v>
      </c>
      <c r="E196" s="1">
        <v>19.0</v>
      </c>
      <c r="F196" s="28">
        <v>0.08333333333333333</v>
      </c>
      <c r="G196" s="1" t="s">
        <v>122</v>
      </c>
      <c r="H196" s="1">
        <v>8.0</v>
      </c>
    </row>
    <row r="197">
      <c r="A197" s="1" t="s">
        <v>318</v>
      </c>
      <c r="B197" s="1" t="s">
        <v>456</v>
      </c>
      <c r="C197" s="1">
        <v>2023.0</v>
      </c>
      <c r="D197" s="1">
        <v>3.0</v>
      </c>
      <c r="E197" s="1">
        <v>19.0</v>
      </c>
      <c r="F197" s="28">
        <v>0.08333333333333333</v>
      </c>
      <c r="G197" s="1" t="s">
        <v>23</v>
      </c>
      <c r="H197" s="1">
        <v>9.0</v>
      </c>
    </row>
    <row r="198">
      <c r="A198" s="1" t="s">
        <v>318</v>
      </c>
      <c r="B198" s="1" t="s">
        <v>457</v>
      </c>
      <c r="C198" s="1">
        <v>2023.0</v>
      </c>
      <c r="D198" s="1">
        <v>3.0</v>
      </c>
      <c r="E198" s="1">
        <v>19.0</v>
      </c>
      <c r="F198" s="28">
        <v>0.08333333333333333</v>
      </c>
      <c r="G198" s="1" t="s">
        <v>23</v>
      </c>
      <c r="H198" s="1">
        <v>10.0</v>
      </c>
    </row>
    <row r="199">
      <c r="A199" s="1" t="s">
        <v>318</v>
      </c>
      <c r="B199" s="1" t="s">
        <v>458</v>
      </c>
      <c r="C199" s="1">
        <v>2023.0</v>
      </c>
      <c r="D199" s="1">
        <v>3.0</v>
      </c>
      <c r="E199" s="1">
        <v>19.0</v>
      </c>
      <c r="F199" s="28">
        <v>0.08333333333333333</v>
      </c>
      <c r="G199" s="1" t="s">
        <v>23</v>
      </c>
      <c r="H199" s="1">
        <v>11.0</v>
      </c>
    </row>
    <row r="200">
      <c r="A200" s="1" t="s">
        <v>318</v>
      </c>
      <c r="B200" s="1" t="s">
        <v>459</v>
      </c>
      <c r="C200" s="1">
        <v>2023.0</v>
      </c>
      <c r="D200" s="1">
        <v>3.0</v>
      </c>
      <c r="E200" s="1">
        <v>19.0</v>
      </c>
      <c r="F200" s="28">
        <v>0.08333333333333333</v>
      </c>
      <c r="G200" s="1" t="s">
        <v>23</v>
      </c>
      <c r="H200" s="1">
        <v>12.0</v>
      </c>
    </row>
    <row r="202">
      <c r="A202" s="1" t="s">
        <v>316</v>
      </c>
      <c r="B202" s="1" t="s">
        <v>460</v>
      </c>
      <c r="C202" s="1">
        <v>2023.0</v>
      </c>
      <c r="D202" s="1">
        <v>3.0</v>
      </c>
      <c r="E202" s="1">
        <v>20.0</v>
      </c>
      <c r="F202" s="1">
        <v>2200.0</v>
      </c>
      <c r="G202" s="1" t="s">
        <v>350</v>
      </c>
      <c r="H202" s="1">
        <v>1.0</v>
      </c>
      <c r="S202" s="1" t="s">
        <v>356</v>
      </c>
    </row>
    <row r="203">
      <c r="A203" s="1" t="s">
        <v>316</v>
      </c>
      <c r="B203" s="1" t="s">
        <v>461</v>
      </c>
      <c r="C203" s="1">
        <v>2023.0</v>
      </c>
      <c r="D203" s="1">
        <v>3.0</v>
      </c>
      <c r="E203" s="1">
        <v>20.0</v>
      </c>
      <c r="F203" s="1">
        <v>2200.0</v>
      </c>
      <c r="G203" s="1" t="s">
        <v>350</v>
      </c>
      <c r="H203" s="1">
        <v>1.0</v>
      </c>
      <c r="S203" s="1" t="s">
        <v>462</v>
      </c>
    </row>
    <row r="204">
      <c r="A204" s="1" t="s">
        <v>316</v>
      </c>
      <c r="B204" s="1" t="s">
        <v>463</v>
      </c>
      <c r="C204" s="1">
        <v>2023.0</v>
      </c>
      <c r="D204" s="1">
        <v>3.0</v>
      </c>
      <c r="E204" s="1">
        <v>20.0</v>
      </c>
      <c r="F204" s="1">
        <v>2200.0</v>
      </c>
      <c r="G204" s="1" t="s">
        <v>350</v>
      </c>
      <c r="H204" s="1">
        <v>2.0</v>
      </c>
      <c r="S204" s="1" t="s">
        <v>464</v>
      </c>
    </row>
    <row r="205">
      <c r="A205" s="1" t="s">
        <v>316</v>
      </c>
      <c r="B205" s="1" t="s">
        <v>465</v>
      </c>
      <c r="C205" s="1">
        <v>2023.0</v>
      </c>
      <c r="D205" s="1">
        <v>3.0</v>
      </c>
      <c r="E205" s="1">
        <v>20.0</v>
      </c>
      <c r="F205" s="1">
        <v>2200.0</v>
      </c>
      <c r="G205" s="1" t="s">
        <v>350</v>
      </c>
      <c r="H205" s="1">
        <v>2.0</v>
      </c>
      <c r="S205" s="1" t="s">
        <v>464</v>
      </c>
    </row>
    <row r="206">
      <c r="A206" s="1" t="s">
        <v>316</v>
      </c>
      <c r="B206" s="1" t="s">
        <v>466</v>
      </c>
      <c r="C206" s="1">
        <v>2023.0</v>
      </c>
      <c r="D206" s="1">
        <v>3.0</v>
      </c>
      <c r="E206" s="1">
        <v>20.0</v>
      </c>
      <c r="F206" s="1">
        <v>2200.0</v>
      </c>
      <c r="G206" s="1" t="s">
        <v>350</v>
      </c>
      <c r="H206" s="1">
        <v>3.0</v>
      </c>
      <c r="S206" s="1" t="s">
        <v>462</v>
      </c>
    </row>
    <row r="207">
      <c r="A207" s="1" t="s">
        <v>316</v>
      </c>
      <c r="B207" s="1" t="s">
        <v>467</v>
      </c>
      <c r="C207" s="1">
        <v>2023.0</v>
      </c>
      <c r="D207" s="1">
        <v>3.0</v>
      </c>
      <c r="E207" s="1">
        <v>20.0</v>
      </c>
      <c r="F207" s="1">
        <v>2200.0</v>
      </c>
      <c r="G207" s="1" t="s">
        <v>350</v>
      </c>
      <c r="H207" s="1">
        <v>3.0</v>
      </c>
      <c r="S207" s="1" t="s">
        <v>367</v>
      </c>
    </row>
    <row r="208">
      <c r="A208" s="1" t="s">
        <v>316</v>
      </c>
      <c r="B208" s="1" t="s">
        <v>468</v>
      </c>
      <c r="C208" s="1">
        <v>2023.0</v>
      </c>
      <c r="D208" s="1">
        <v>3.0</v>
      </c>
      <c r="E208" s="1">
        <v>20.0</v>
      </c>
      <c r="F208" s="1">
        <v>2200.0</v>
      </c>
      <c r="G208" s="1" t="s">
        <v>350</v>
      </c>
      <c r="H208" s="1">
        <v>4.0</v>
      </c>
      <c r="S208" s="1" t="s">
        <v>367</v>
      </c>
    </row>
    <row r="209">
      <c r="A209" s="1" t="s">
        <v>316</v>
      </c>
      <c r="B209" s="1" t="s">
        <v>469</v>
      </c>
      <c r="C209" s="1">
        <v>2023.0</v>
      </c>
      <c r="D209" s="1">
        <v>3.0</v>
      </c>
      <c r="E209" s="1">
        <v>20.0</v>
      </c>
      <c r="F209" s="1">
        <v>2200.0</v>
      </c>
      <c r="G209" s="1" t="s">
        <v>350</v>
      </c>
      <c r="H209" s="1">
        <v>4.0</v>
      </c>
      <c r="S209" s="1" t="s">
        <v>470</v>
      </c>
    </row>
    <row r="210">
      <c r="A210" s="1" t="s">
        <v>316</v>
      </c>
      <c r="B210" s="1" t="s">
        <v>471</v>
      </c>
      <c r="C210" s="1">
        <v>2023.0</v>
      </c>
      <c r="D210" s="1">
        <v>3.0</v>
      </c>
      <c r="E210" s="1">
        <v>20.0</v>
      </c>
      <c r="F210" s="1">
        <v>2200.0</v>
      </c>
      <c r="G210" s="1" t="s">
        <v>360</v>
      </c>
      <c r="H210" s="1">
        <v>5.0</v>
      </c>
      <c r="S210" s="1" t="s">
        <v>472</v>
      </c>
    </row>
    <row r="211">
      <c r="A211" s="1" t="s">
        <v>316</v>
      </c>
      <c r="B211" s="1" t="s">
        <v>473</v>
      </c>
      <c r="C211" s="1">
        <v>2023.0</v>
      </c>
      <c r="D211" s="1">
        <v>3.0</v>
      </c>
      <c r="E211" s="1">
        <v>20.0</v>
      </c>
      <c r="F211" s="1">
        <v>2200.0</v>
      </c>
      <c r="G211" s="1" t="s">
        <v>360</v>
      </c>
      <c r="H211" s="1">
        <v>5.0</v>
      </c>
      <c r="I211" s="1" t="s">
        <v>362</v>
      </c>
      <c r="J211" s="1" t="s">
        <v>362</v>
      </c>
      <c r="K211" s="1" t="s">
        <v>354</v>
      </c>
      <c r="L211" s="1">
        <v>22.0</v>
      </c>
      <c r="M211" s="1">
        <v>39.0</v>
      </c>
      <c r="N211" s="1">
        <v>5.0</v>
      </c>
      <c r="O211" s="1">
        <v>22.0</v>
      </c>
      <c r="P211" s="1">
        <v>40.0</v>
      </c>
      <c r="Q211" s="1">
        <v>55.0</v>
      </c>
      <c r="S211" s="1" t="s">
        <v>474</v>
      </c>
    </row>
    <row r="212">
      <c r="A212" s="1" t="s">
        <v>316</v>
      </c>
      <c r="B212" s="1" t="s">
        <v>475</v>
      </c>
      <c r="C212" s="1">
        <v>2023.0</v>
      </c>
      <c r="D212" s="1">
        <v>3.0</v>
      </c>
      <c r="E212" s="1">
        <v>20.0</v>
      </c>
      <c r="F212" s="1">
        <v>2200.0</v>
      </c>
      <c r="G212" s="1" t="s">
        <v>360</v>
      </c>
      <c r="H212" s="1">
        <v>6.0</v>
      </c>
      <c r="S212" s="1" t="s">
        <v>367</v>
      </c>
    </row>
    <row r="213">
      <c r="A213" s="1" t="s">
        <v>316</v>
      </c>
      <c r="B213" s="1" t="s">
        <v>476</v>
      </c>
      <c r="C213" s="1">
        <v>2023.0</v>
      </c>
      <c r="D213" s="1">
        <v>3.0</v>
      </c>
      <c r="E213" s="1">
        <v>20.0</v>
      </c>
      <c r="F213" s="1">
        <v>2200.0</v>
      </c>
      <c r="G213" s="1" t="s">
        <v>360</v>
      </c>
      <c r="H213" s="1">
        <v>6.0</v>
      </c>
      <c r="S213" s="1" t="s">
        <v>367</v>
      </c>
    </row>
    <row r="214">
      <c r="A214" s="1" t="s">
        <v>316</v>
      </c>
      <c r="B214" s="1" t="s">
        <v>477</v>
      </c>
      <c r="C214" s="1">
        <v>2023.0</v>
      </c>
      <c r="D214" s="1">
        <v>3.0</v>
      </c>
      <c r="E214" s="1">
        <v>20.0</v>
      </c>
      <c r="F214" s="1">
        <v>2200.0</v>
      </c>
      <c r="G214" s="1" t="s">
        <v>360</v>
      </c>
      <c r="H214" s="1">
        <v>7.0</v>
      </c>
      <c r="S214" s="1" t="s">
        <v>367</v>
      </c>
    </row>
    <row r="215">
      <c r="A215" s="1" t="s">
        <v>316</v>
      </c>
      <c r="B215" s="1" t="s">
        <v>478</v>
      </c>
      <c r="C215" s="1">
        <v>2023.0</v>
      </c>
      <c r="D215" s="1">
        <v>3.0</v>
      </c>
      <c r="E215" s="1">
        <v>20.0</v>
      </c>
      <c r="F215" s="1">
        <v>2200.0</v>
      </c>
      <c r="G215" s="1" t="s">
        <v>360</v>
      </c>
      <c r="H215" s="1">
        <v>7.0</v>
      </c>
      <c r="S215" s="1" t="s">
        <v>367</v>
      </c>
    </row>
    <row r="216">
      <c r="A216" s="1" t="s">
        <v>316</v>
      </c>
      <c r="B216" s="1" t="s">
        <v>479</v>
      </c>
      <c r="C216" s="1">
        <v>2023.0</v>
      </c>
      <c r="D216" s="1">
        <v>3.0</v>
      </c>
      <c r="E216" s="1">
        <v>20.0</v>
      </c>
      <c r="F216" s="1">
        <v>2200.0</v>
      </c>
      <c r="G216" s="1" t="s">
        <v>360</v>
      </c>
      <c r="H216" s="1">
        <v>8.0</v>
      </c>
      <c r="S216" s="1" t="s">
        <v>367</v>
      </c>
    </row>
    <row r="217">
      <c r="A217" s="1" t="s">
        <v>316</v>
      </c>
      <c r="B217" s="1" t="s">
        <v>480</v>
      </c>
      <c r="C217" s="1">
        <v>2023.0</v>
      </c>
      <c r="D217" s="1">
        <v>3.0</v>
      </c>
      <c r="E217" s="1">
        <v>20.0</v>
      </c>
      <c r="F217" s="1">
        <v>2200.0</v>
      </c>
      <c r="G217" s="1" t="s">
        <v>360</v>
      </c>
      <c r="H217" s="1">
        <v>8.0</v>
      </c>
      <c r="S217" s="1" t="s">
        <v>367</v>
      </c>
    </row>
    <row r="218">
      <c r="A218" s="1" t="s">
        <v>316</v>
      </c>
      <c r="B218" s="1" t="s">
        <v>481</v>
      </c>
      <c r="C218" s="1">
        <v>2023.0</v>
      </c>
      <c r="D218" s="1">
        <v>3.0</v>
      </c>
      <c r="E218" s="1">
        <v>20.0</v>
      </c>
      <c r="F218" s="1">
        <v>2200.0</v>
      </c>
      <c r="G218" s="1" t="s">
        <v>482</v>
      </c>
      <c r="H218" s="1">
        <v>9.0</v>
      </c>
      <c r="S218" s="1" t="s">
        <v>483</v>
      </c>
    </row>
    <row r="219">
      <c r="A219" s="1" t="s">
        <v>316</v>
      </c>
      <c r="B219" s="1" t="s">
        <v>484</v>
      </c>
      <c r="C219" s="1">
        <v>2023.0</v>
      </c>
      <c r="D219" s="1">
        <v>3.0</v>
      </c>
      <c r="E219" s="1">
        <v>20.0</v>
      </c>
      <c r="F219" s="1">
        <v>2200.0</v>
      </c>
      <c r="G219" s="1" t="s">
        <v>482</v>
      </c>
      <c r="H219" s="1">
        <v>9.0</v>
      </c>
      <c r="S219" s="1" t="s">
        <v>367</v>
      </c>
    </row>
    <row r="220">
      <c r="A220" s="1" t="s">
        <v>316</v>
      </c>
      <c r="B220" s="1" t="s">
        <v>485</v>
      </c>
      <c r="C220" s="1">
        <v>2023.0</v>
      </c>
      <c r="D220" s="1">
        <v>3.0</v>
      </c>
      <c r="E220" s="1">
        <v>20.0</v>
      </c>
      <c r="F220" s="1">
        <v>2200.0</v>
      </c>
      <c r="G220" s="1" t="s">
        <v>482</v>
      </c>
      <c r="H220" s="1">
        <v>10.0</v>
      </c>
      <c r="S220" s="1" t="s">
        <v>483</v>
      </c>
    </row>
    <row r="221">
      <c r="A221" s="1" t="s">
        <v>316</v>
      </c>
      <c r="B221" s="1" t="s">
        <v>486</v>
      </c>
      <c r="C221" s="1">
        <v>2023.0</v>
      </c>
      <c r="D221" s="1">
        <v>3.0</v>
      </c>
      <c r="E221" s="1">
        <v>20.0</v>
      </c>
      <c r="F221" s="1">
        <v>2200.0</v>
      </c>
      <c r="G221" s="1" t="s">
        <v>482</v>
      </c>
      <c r="H221" s="1">
        <v>10.0</v>
      </c>
      <c r="S221" s="1" t="s">
        <v>367</v>
      </c>
    </row>
    <row r="222">
      <c r="A222" s="1" t="s">
        <v>316</v>
      </c>
      <c r="B222" s="1" t="s">
        <v>487</v>
      </c>
      <c r="C222" s="1">
        <v>2023.0</v>
      </c>
      <c r="D222" s="1">
        <v>3.0</v>
      </c>
      <c r="E222" s="1">
        <v>20.0</v>
      </c>
      <c r="F222" s="1">
        <v>2200.0</v>
      </c>
      <c r="G222" s="1" t="s">
        <v>482</v>
      </c>
      <c r="H222" s="1">
        <v>11.0</v>
      </c>
      <c r="S222" s="1" t="s">
        <v>367</v>
      </c>
    </row>
    <row r="223">
      <c r="A223" s="1" t="s">
        <v>316</v>
      </c>
      <c r="B223" s="1" t="s">
        <v>488</v>
      </c>
      <c r="C223" s="1">
        <v>2023.0</v>
      </c>
      <c r="D223" s="1">
        <v>3.0</v>
      </c>
      <c r="E223" s="1">
        <v>20.0</v>
      </c>
      <c r="F223" s="1">
        <v>2200.0</v>
      </c>
      <c r="G223" s="1" t="s">
        <v>482</v>
      </c>
      <c r="H223" s="1">
        <v>11.0</v>
      </c>
      <c r="S223" s="1" t="s">
        <v>367</v>
      </c>
    </row>
    <row r="224">
      <c r="A224" s="1" t="s">
        <v>316</v>
      </c>
      <c r="B224" s="1" t="s">
        <v>489</v>
      </c>
      <c r="C224" s="1">
        <v>2023.0</v>
      </c>
      <c r="D224" s="1">
        <v>3.0</v>
      </c>
      <c r="E224" s="1">
        <v>20.0</v>
      </c>
      <c r="F224" s="1">
        <v>2200.0</v>
      </c>
      <c r="G224" s="1" t="s">
        <v>482</v>
      </c>
      <c r="H224" s="1">
        <v>12.0</v>
      </c>
      <c r="S224" s="1" t="s">
        <v>367</v>
      </c>
    </row>
    <row r="225">
      <c r="A225" s="1" t="s">
        <v>316</v>
      </c>
      <c r="B225" s="1" t="s">
        <v>490</v>
      </c>
      <c r="C225" s="1">
        <v>2023.0</v>
      </c>
      <c r="D225" s="1">
        <v>3.0</v>
      </c>
      <c r="E225" s="1">
        <v>20.0</v>
      </c>
      <c r="F225" s="1">
        <v>2200.0</v>
      </c>
      <c r="G225" s="1" t="s">
        <v>482</v>
      </c>
      <c r="H225" s="1">
        <v>12.0</v>
      </c>
      <c r="S225" s="1" t="s">
        <v>367</v>
      </c>
    </row>
    <row r="227">
      <c r="A227" s="1" t="s">
        <v>318</v>
      </c>
      <c r="B227" s="1" t="s">
        <v>491</v>
      </c>
      <c r="C227" s="1">
        <v>2023.0</v>
      </c>
      <c r="D227" s="1">
        <v>3.0</v>
      </c>
      <c r="E227" s="1">
        <v>20.0</v>
      </c>
      <c r="F227" s="28">
        <v>0.08333333333333333</v>
      </c>
      <c r="G227" s="1" t="s">
        <v>23</v>
      </c>
      <c r="H227" s="1">
        <v>1.0</v>
      </c>
    </row>
    <row r="228">
      <c r="A228" s="1" t="s">
        <v>318</v>
      </c>
      <c r="B228" s="1" t="s">
        <v>492</v>
      </c>
      <c r="C228" s="1">
        <v>2023.0</v>
      </c>
      <c r="D228" s="1">
        <v>3.0</v>
      </c>
      <c r="E228" s="1">
        <v>20.0</v>
      </c>
      <c r="F228" s="28">
        <v>0.08333333333333333</v>
      </c>
      <c r="G228" s="1" t="s">
        <v>23</v>
      </c>
      <c r="H228" s="1">
        <v>2.0</v>
      </c>
    </row>
    <row r="229">
      <c r="A229" s="1" t="s">
        <v>318</v>
      </c>
      <c r="B229" s="1" t="s">
        <v>493</v>
      </c>
      <c r="C229" s="1">
        <v>2023.0</v>
      </c>
      <c r="D229" s="1">
        <v>3.0</v>
      </c>
      <c r="E229" s="1">
        <v>20.0</v>
      </c>
      <c r="F229" s="28">
        <v>0.08333333333333333</v>
      </c>
      <c r="G229" s="1" t="s">
        <v>23</v>
      </c>
      <c r="H229" s="1">
        <v>3.0</v>
      </c>
    </row>
    <row r="230">
      <c r="A230" s="1" t="s">
        <v>318</v>
      </c>
      <c r="B230" s="1" t="s">
        <v>494</v>
      </c>
      <c r="C230" s="1">
        <v>2023.0</v>
      </c>
      <c r="D230" s="1">
        <v>3.0</v>
      </c>
      <c r="E230" s="1">
        <v>20.0</v>
      </c>
      <c r="F230" s="28">
        <v>0.08333333333333333</v>
      </c>
      <c r="G230" s="1" t="s">
        <v>23</v>
      </c>
      <c r="H230" s="1">
        <v>4.0</v>
      </c>
    </row>
    <row r="231">
      <c r="A231" s="1" t="s">
        <v>318</v>
      </c>
      <c r="C231" s="1">
        <v>2023.0</v>
      </c>
      <c r="D231" s="1">
        <v>3.0</v>
      </c>
      <c r="E231" s="1">
        <v>20.0</v>
      </c>
      <c r="F231" s="28">
        <v>0.08333333333333333</v>
      </c>
      <c r="G231" s="1" t="s">
        <v>122</v>
      </c>
      <c r="H231" s="1">
        <v>5.0</v>
      </c>
    </row>
    <row r="232">
      <c r="A232" s="1" t="s">
        <v>318</v>
      </c>
      <c r="B232" s="1" t="s">
        <v>495</v>
      </c>
      <c r="C232" s="1">
        <v>2023.0</v>
      </c>
      <c r="D232" s="1">
        <v>3.0</v>
      </c>
      <c r="E232" s="1">
        <v>20.0</v>
      </c>
      <c r="F232" s="28">
        <v>0.08333333333333333</v>
      </c>
      <c r="G232" s="1" t="s">
        <v>122</v>
      </c>
      <c r="H232" s="1">
        <v>6.0</v>
      </c>
    </row>
    <row r="233">
      <c r="A233" s="1" t="s">
        <v>318</v>
      </c>
      <c r="B233" s="1" t="s">
        <v>496</v>
      </c>
      <c r="C233" s="1">
        <v>2023.0</v>
      </c>
      <c r="D233" s="1">
        <v>3.0</v>
      </c>
      <c r="E233" s="1">
        <v>20.0</v>
      </c>
      <c r="F233" s="28">
        <v>0.08333333333333333</v>
      </c>
      <c r="G233" s="1" t="s">
        <v>122</v>
      </c>
      <c r="H233" s="1">
        <v>7.0</v>
      </c>
    </row>
    <row r="234">
      <c r="A234" s="1" t="s">
        <v>318</v>
      </c>
      <c r="B234" s="1" t="s">
        <v>497</v>
      </c>
      <c r="C234" s="1">
        <v>2023.0</v>
      </c>
      <c r="D234" s="1">
        <v>3.0</v>
      </c>
      <c r="E234" s="1">
        <v>20.0</v>
      </c>
      <c r="F234" s="28">
        <v>0.08333333333333333</v>
      </c>
      <c r="G234" s="1" t="s">
        <v>122</v>
      </c>
      <c r="H234" s="1">
        <v>8.0</v>
      </c>
    </row>
    <row r="235">
      <c r="A235" s="1" t="s">
        <v>318</v>
      </c>
      <c r="B235" s="1" t="s">
        <v>498</v>
      </c>
      <c r="C235" s="1">
        <v>2023.0</v>
      </c>
      <c r="D235" s="1">
        <v>3.0</v>
      </c>
      <c r="E235" s="1">
        <v>20.0</v>
      </c>
      <c r="F235" s="28">
        <v>0.08333333333333333</v>
      </c>
      <c r="G235" s="1" t="s">
        <v>201</v>
      </c>
      <c r="H235" s="1">
        <v>9.0</v>
      </c>
    </row>
    <row r="236">
      <c r="A236" s="1" t="s">
        <v>318</v>
      </c>
      <c r="B236" s="1" t="s">
        <v>499</v>
      </c>
      <c r="C236" s="1">
        <v>2023.0</v>
      </c>
      <c r="D236" s="1">
        <v>3.0</v>
      </c>
      <c r="E236" s="1">
        <v>20.0</v>
      </c>
      <c r="F236" s="28">
        <v>0.08333333333333333</v>
      </c>
      <c r="G236" s="1" t="s">
        <v>201</v>
      </c>
      <c r="H236" s="1">
        <v>10.0</v>
      </c>
    </row>
    <row r="237">
      <c r="A237" s="1" t="s">
        <v>318</v>
      </c>
      <c r="B237" s="1" t="s">
        <v>500</v>
      </c>
      <c r="C237" s="1">
        <v>2023.0</v>
      </c>
      <c r="D237" s="1">
        <v>3.0</v>
      </c>
      <c r="E237" s="1">
        <v>20.0</v>
      </c>
      <c r="F237" s="28">
        <v>0.08333333333333333</v>
      </c>
      <c r="G237" s="1" t="s">
        <v>201</v>
      </c>
      <c r="H237" s="1">
        <v>11.0</v>
      </c>
    </row>
    <row r="238">
      <c r="A238" s="1" t="s">
        <v>318</v>
      </c>
      <c r="B238" s="1" t="s">
        <v>501</v>
      </c>
      <c r="C238" s="1">
        <v>2023.0</v>
      </c>
      <c r="D238" s="1">
        <v>3.0</v>
      </c>
      <c r="E238" s="1">
        <v>20.0</v>
      </c>
      <c r="F238" s="28">
        <v>0.08333333333333333</v>
      </c>
      <c r="G238" s="1" t="s">
        <v>201</v>
      </c>
      <c r="H238" s="1">
        <v>12.0</v>
      </c>
    </row>
    <row r="239">
      <c r="F239" s="28"/>
    </row>
    <row r="240">
      <c r="A240" s="1" t="s">
        <v>316</v>
      </c>
      <c r="B240" s="1" t="s">
        <v>404</v>
      </c>
      <c r="C240" s="1">
        <v>2023.0</v>
      </c>
      <c r="D240" s="1">
        <v>3.0</v>
      </c>
      <c r="E240" s="1">
        <v>21.0</v>
      </c>
      <c r="F240" s="1">
        <v>2200.0</v>
      </c>
      <c r="G240" s="1" t="s">
        <v>350</v>
      </c>
      <c r="H240" s="1">
        <v>1.0</v>
      </c>
      <c r="S240" s="1" t="s">
        <v>502</v>
      </c>
    </row>
    <row r="241">
      <c r="A241" s="1" t="s">
        <v>316</v>
      </c>
      <c r="B241" s="1" t="s">
        <v>355</v>
      </c>
      <c r="C241" s="1">
        <v>2023.0</v>
      </c>
      <c r="D241" s="1">
        <v>3.0</v>
      </c>
      <c r="E241" s="1">
        <v>21.0</v>
      </c>
      <c r="F241" s="1">
        <v>2200.0</v>
      </c>
      <c r="G241" s="1" t="s">
        <v>350</v>
      </c>
      <c r="H241" s="1">
        <v>2.0</v>
      </c>
      <c r="S241" s="1" t="s">
        <v>503</v>
      </c>
    </row>
    <row r="242">
      <c r="A242" s="1" t="s">
        <v>316</v>
      </c>
      <c r="B242" s="1" t="s">
        <v>357</v>
      </c>
      <c r="C242" s="1">
        <v>2023.0</v>
      </c>
      <c r="D242" s="1">
        <v>3.0</v>
      </c>
      <c r="E242" s="1">
        <v>21.0</v>
      </c>
      <c r="F242" s="1">
        <v>2200.0</v>
      </c>
      <c r="G242" s="1" t="s">
        <v>350</v>
      </c>
      <c r="H242" s="1">
        <v>3.0</v>
      </c>
      <c r="S242" s="1" t="s">
        <v>504</v>
      </c>
    </row>
    <row r="243">
      <c r="A243" s="1" t="s">
        <v>316</v>
      </c>
      <c r="B243" s="1" t="s">
        <v>358</v>
      </c>
      <c r="C243" s="1">
        <v>2023.0</v>
      </c>
      <c r="D243" s="1">
        <v>3.0</v>
      </c>
      <c r="E243" s="1">
        <v>21.0</v>
      </c>
      <c r="F243" s="1">
        <v>2200.0</v>
      </c>
      <c r="G243" s="1" t="s">
        <v>350</v>
      </c>
      <c r="H243" s="1">
        <v>4.0</v>
      </c>
      <c r="S243" s="1" t="s">
        <v>505</v>
      </c>
    </row>
    <row r="244">
      <c r="A244" s="1" t="s">
        <v>316</v>
      </c>
      <c r="B244" s="1" t="s">
        <v>359</v>
      </c>
      <c r="C244" s="1">
        <v>2023.0</v>
      </c>
      <c r="D244" s="1">
        <v>3.0</v>
      </c>
      <c r="E244" s="1">
        <v>21.0</v>
      </c>
      <c r="F244" s="1">
        <v>2200.0</v>
      </c>
      <c r="G244" s="1" t="s">
        <v>360</v>
      </c>
      <c r="H244" s="1">
        <v>5.0</v>
      </c>
      <c r="I244" s="1" t="s">
        <v>506</v>
      </c>
      <c r="J244" s="1" t="s">
        <v>506</v>
      </c>
      <c r="K244" s="1" t="s">
        <v>354</v>
      </c>
      <c r="L244" s="1">
        <v>22.0</v>
      </c>
      <c r="M244" s="1">
        <v>10.0</v>
      </c>
      <c r="N244" s="1">
        <v>32.0</v>
      </c>
      <c r="O244" s="1">
        <v>22.0</v>
      </c>
      <c r="P244" s="1">
        <v>11.0</v>
      </c>
      <c r="Q244" s="1">
        <v>17.0</v>
      </c>
      <c r="S244" s="1" t="s">
        <v>507</v>
      </c>
    </row>
    <row r="245">
      <c r="A245" s="1" t="s">
        <v>316</v>
      </c>
      <c r="B245" s="1" t="s">
        <v>359</v>
      </c>
      <c r="C245" s="1">
        <v>2023.0</v>
      </c>
      <c r="D245" s="1">
        <v>3.0</v>
      </c>
      <c r="E245" s="1">
        <v>21.0</v>
      </c>
      <c r="F245" s="1">
        <v>2200.0</v>
      </c>
      <c r="G245" s="1" t="s">
        <v>360</v>
      </c>
      <c r="H245" s="1">
        <v>5.0</v>
      </c>
      <c r="I245" s="1" t="s">
        <v>506</v>
      </c>
      <c r="J245" s="1" t="s">
        <v>506</v>
      </c>
      <c r="K245" s="1" t="s">
        <v>354</v>
      </c>
      <c r="L245" s="1">
        <v>22.0</v>
      </c>
      <c r="M245" s="1">
        <v>13.0</v>
      </c>
      <c r="N245" s="1">
        <v>22.0</v>
      </c>
      <c r="O245" s="1">
        <v>22.0</v>
      </c>
      <c r="P245" s="1">
        <v>14.0</v>
      </c>
      <c r="Q245" s="1">
        <v>26.0</v>
      </c>
      <c r="S245" s="1" t="s">
        <v>507</v>
      </c>
    </row>
    <row r="246">
      <c r="A246" s="1" t="s">
        <v>316</v>
      </c>
      <c r="B246" s="1" t="s">
        <v>359</v>
      </c>
      <c r="C246" s="1">
        <v>2023.0</v>
      </c>
      <c r="D246" s="1">
        <v>3.0</v>
      </c>
      <c r="E246" s="1">
        <v>21.0</v>
      </c>
      <c r="F246" s="1">
        <v>2200.0</v>
      </c>
      <c r="G246" s="1" t="s">
        <v>360</v>
      </c>
      <c r="H246" s="1">
        <v>5.0</v>
      </c>
      <c r="I246" s="1" t="s">
        <v>361</v>
      </c>
      <c r="J246" s="1" t="s">
        <v>361</v>
      </c>
      <c r="K246" s="1" t="s">
        <v>354</v>
      </c>
      <c r="L246" s="1">
        <v>22.0</v>
      </c>
      <c r="M246" s="1">
        <v>15.0</v>
      </c>
      <c r="N246" s="1">
        <v>5.0</v>
      </c>
      <c r="O246" s="1">
        <v>22.0</v>
      </c>
      <c r="P246" s="1">
        <v>15.0</v>
      </c>
      <c r="Q246" s="1">
        <v>12.0</v>
      </c>
      <c r="S246" s="1" t="s">
        <v>403</v>
      </c>
    </row>
    <row r="247">
      <c r="A247" s="1" t="s">
        <v>316</v>
      </c>
      <c r="B247" s="1" t="s">
        <v>359</v>
      </c>
      <c r="C247" s="1">
        <v>2023.0</v>
      </c>
      <c r="D247" s="1">
        <v>3.0</v>
      </c>
      <c r="E247" s="1">
        <v>21.0</v>
      </c>
      <c r="F247" s="1">
        <v>2200.0</v>
      </c>
      <c r="G247" s="1" t="s">
        <v>360</v>
      </c>
      <c r="H247" s="1">
        <v>5.0</v>
      </c>
      <c r="I247" s="1" t="s">
        <v>365</v>
      </c>
      <c r="J247" s="1" t="s">
        <v>365</v>
      </c>
      <c r="K247" s="1" t="s">
        <v>354</v>
      </c>
      <c r="L247" s="1">
        <v>22.0</v>
      </c>
      <c r="M247" s="1">
        <v>22.0</v>
      </c>
      <c r="N247" s="1">
        <v>27.0</v>
      </c>
      <c r="O247" s="1">
        <v>22.0</v>
      </c>
      <c r="P247" s="1">
        <v>22.0</v>
      </c>
      <c r="Q247" s="1">
        <v>51.0</v>
      </c>
      <c r="S247" s="1"/>
    </row>
    <row r="248">
      <c r="A248" s="1" t="s">
        <v>316</v>
      </c>
      <c r="B248" s="1" t="s">
        <v>359</v>
      </c>
      <c r="C248" s="1">
        <v>2023.0</v>
      </c>
      <c r="D248" s="1">
        <v>3.0</v>
      </c>
      <c r="E248" s="1">
        <v>21.0</v>
      </c>
      <c r="F248" s="1">
        <v>2200.0</v>
      </c>
      <c r="G248" s="1" t="s">
        <v>360</v>
      </c>
      <c r="H248" s="1">
        <v>5.0</v>
      </c>
      <c r="I248" s="1" t="s">
        <v>365</v>
      </c>
      <c r="J248" s="1" t="s">
        <v>365</v>
      </c>
      <c r="K248" s="1" t="s">
        <v>354</v>
      </c>
      <c r="L248" s="1">
        <v>22.0</v>
      </c>
      <c r="M248" s="1">
        <v>22.0</v>
      </c>
      <c r="N248" s="1">
        <v>56.0</v>
      </c>
      <c r="O248" s="1">
        <v>22.0</v>
      </c>
      <c r="P248" s="1">
        <v>25.0</v>
      </c>
      <c r="Q248" s="1">
        <v>10.0</v>
      </c>
      <c r="S248" s="1" t="s">
        <v>508</v>
      </c>
    </row>
    <row r="249">
      <c r="A249" s="1" t="s">
        <v>316</v>
      </c>
      <c r="B249" s="1" t="s">
        <v>359</v>
      </c>
      <c r="C249" s="1">
        <v>2023.0</v>
      </c>
      <c r="D249" s="1">
        <v>3.0</v>
      </c>
      <c r="E249" s="1">
        <v>21.0</v>
      </c>
      <c r="F249" s="1">
        <v>2200.0</v>
      </c>
      <c r="G249" s="1" t="s">
        <v>360</v>
      </c>
      <c r="H249" s="1">
        <v>5.0</v>
      </c>
      <c r="I249" s="1" t="s">
        <v>365</v>
      </c>
      <c r="J249" s="1" t="s">
        <v>422</v>
      </c>
      <c r="K249" s="1" t="s">
        <v>354</v>
      </c>
      <c r="L249" s="1">
        <v>22.0</v>
      </c>
      <c r="M249" s="1">
        <v>57.0</v>
      </c>
      <c r="N249" s="1">
        <v>26.0</v>
      </c>
      <c r="O249" s="1">
        <v>22.0</v>
      </c>
      <c r="P249" s="1">
        <v>57.0</v>
      </c>
      <c r="Q249" s="1">
        <v>49.0</v>
      </c>
      <c r="S249" s="1"/>
    </row>
    <row r="250">
      <c r="A250" s="1" t="s">
        <v>316</v>
      </c>
      <c r="B250" s="1" t="s">
        <v>366</v>
      </c>
      <c r="C250" s="1">
        <v>2023.0</v>
      </c>
      <c r="D250" s="1">
        <v>3.0</v>
      </c>
      <c r="E250" s="1">
        <v>21.0</v>
      </c>
      <c r="F250" s="1">
        <v>2200.0</v>
      </c>
      <c r="G250" s="1" t="s">
        <v>360</v>
      </c>
      <c r="H250" s="1">
        <v>6.0</v>
      </c>
      <c r="S250" s="1" t="s">
        <v>367</v>
      </c>
    </row>
    <row r="251">
      <c r="A251" s="1" t="s">
        <v>316</v>
      </c>
      <c r="B251" s="1" t="s">
        <v>368</v>
      </c>
      <c r="C251" s="1">
        <v>2023.0</v>
      </c>
      <c r="D251" s="1">
        <v>3.0</v>
      </c>
      <c r="E251" s="1">
        <v>21.0</v>
      </c>
      <c r="F251" s="1">
        <v>2200.0</v>
      </c>
      <c r="G251" s="1" t="s">
        <v>360</v>
      </c>
      <c r="H251" s="1">
        <v>7.0</v>
      </c>
      <c r="S251" s="1" t="s">
        <v>367</v>
      </c>
    </row>
    <row r="252">
      <c r="A252" s="1" t="s">
        <v>316</v>
      </c>
      <c r="B252" s="1" t="s">
        <v>369</v>
      </c>
      <c r="C252" s="1">
        <v>2023.0</v>
      </c>
      <c r="D252" s="1">
        <v>3.0</v>
      </c>
      <c r="E252" s="1">
        <v>21.0</v>
      </c>
      <c r="F252" s="1">
        <v>2200.0</v>
      </c>
      <c r="G252" s="1" t="s">
        <v>360</v>
      </c>
      <c r="H252" s="1">
        <v>8.0</v>
      </c>
      <c r="S252" s="1" t="s">
        <v>509</v>
      </c>
    </row>
    <row r="253">
      <c r="A253" s="1" t="s">
        <v>316</v>
      </c>
      <c r="B253" s="1" t="s">
        <v>370</v>
      </c>
      <c r="C253" s="1">
        <v>2023.0</v>
      </c>
      <c r="D253" s="1">
        <v>3.0</v>
      </c>
      <c r="E253" s="1">
        <v>21.0</v>
      </c>
      <c r="F253" s="1">
        <v>2200.0</v>
      </c>
      <c r="G253" s="1" t="s">
        <v>371</v>
      </c>
      <c r="H253" s="1">
        <v>9.0</v>
      </c>
      <c r="S253" s="1" t="s">
        <v>509</v>
      </c>
    </row>
    <row r="254">
      <c r="A254" s="1" t="s">
        <v>316</v>
      </c>
      <c r="B254" s="1" t="s">
        <v>372</v>
      </c>
      <c r="C254" s="1">
        <v>2023.0</v>
      </c>
      <c r="D254" s="1">
        <v>3.0</v>
      </c>
      <c r="E254" s="1">
        <v>21.0</v>
      </c>
      <c r="F254" s="1">
        <v>2200.0</v>
      </c>
      <c r="G254" s="1" t="s">
        <v>371</v>
      </c>
      <c r="H254" s="1">
        <v>10.0</v>
      </c>
      <c r="S254" s="1" t="s">
        <v>510</v>
      </c>
    </row>
    <row r="255">
      <c r="A255" s="1" t="s">
        <v>316</v>
      </c>
      <c r="B255" s="1" t="s">
        <v>373</v>
      </c>
      <c r="C255" s="1">
        <v>2023.0</v>
      </c>
      <c r="D255" s="1">
        <v>3.0</v>
      </c>
      <c r="E255" s="1">
        <v>21.0</v>
      </c>
      <c r="F255" s="1">
        <v>2200.0</v>
      </c>
      <c r="G255" s="1" t="s">
        <v>371</v>
      </c>
      <c r="H255" s="1">
        <v>11.0</v>
      </c>
      <c r="S255" s="1" t="s">
        <v>509</v>
      </c>
    </row>
    <row r="256">
      <c r="A256" s="1" t="s">
        <v>316</v>
      </c>
      <c r="B256" s="1" t="s">
        <v>374</v>
      </c>
      <c r="C256" s="1">
        <v>2023.0</v>
      </c>
      <c r="D256" s="1">
        <v>3.0</v>
      </c>
      <c r="E256" s="1">
        <v>21.0</v>
      </c>
      <c r="F256" s="1">
        <v>2200.0</v>
      </c>
      <c r="G256" s="1" t="s">
        <v>371</v>
      </c>
      <c r="H256" s="1">
        <v>12.0</v>
      </c>
      <c r="S256" s="1" t="s">
        <v>509</v>
      </c>
    </row>
    <row r="258">
      <c r="A258" s="1" t="s">
        <v>318</v>
      </c>
      <c r="B258" s="1" t="s">
        <v>511</v>
      </c>
      <c r="C258" s="1">
        <v>2023.0</v>
      </c>
      <c r="D258" s="1">
        <v>3.0</v>
      </c>
      <c r="E258" s="1">
        <v>21.0</v>
      </c>
      <c r="F258" s="28">
        <v>0.08333333333333333</v>
      </c>
      <c r="G258" s="1" t="s">
        <v>23</v>
      </c>
      <c r="H258" s="1">
        <v>1.0</v>
      </c>
    </row>
    <row r="259">
      <c r="A259" s="1" t="s">
        <v>318</v>
      </c>
      <c r="B259" s="1" t="s">
        <v>512</v>
      </c>
      <c r="C259" s="1">
        <v>2023.0</v>
      </c>
      <c r="D259" s="1">
        <v>3.0</v>
      </c>
      <c r="E259" s="1">
        <v>21.0</v>
      </c>
      <c r="F259" s="28">
        <v>0.08333333333333333</v>
      </c>
      <c r="G259" s="1" t="s">
        <v>23</v>
      </c>
      <c r="H259" s="1">
        <v>2.0</v>
      </c>
    </row>
    <row r="260">
      <c r="A260" s="1" t="s">
        <v>318</v>
      </c>
      <c r="B260" s="1" t="s">
        <v>513</v>
      </c>
      <c r="C260" s="1">
        <v>2023.0</v>
      </c>
      <c r="D260" s="1">
        <v>3.0</v>
      </c>
      <c r="E260" s="1">
        <v>21.0</v>
      </c>
      <c r="F260" s="28">
        <v>0.08333333333333333</v>
      </c>
      <c r="G260" s="1" t="s">
        <v>23</v>
      </c>
      <c r="H260" s="1">
        <v>3.0</v>
      </c>
    </row>
    <row r="261">
      <c r="A261" s="1" t="s">
        <v>318</v>
      </c>
      <c r="B261" s="1" t="s">
        <v>514</v>
      </c>
      <c r="C261" s="1">
        <v>2023.0</v>
      </c>
      <c r="D261" s="1">
        <v>3.0</v>
      </c>
      <c r="E261" s="1">
        <v>21.0</v>
      </c>
      <c r="F261" s="28">
        <v>0.08333333333333333</v>
      </c>
      <c r="G261" s="1" t="s">
        <v>23</v>
      </c>
      <c r="H261" s="1">
        <v>4.0</v>
      </c>
    </row>
    <row r="262">
      <c r="A262" s="1" t="s">
        <v>318</v>
      </c>
      <c r="C262" s="1">
        <v>2023.0</v>
      </c>
      <c r="D262" s="1">
        <v>3.0</v>
      </c>
      <c r="E262" s="1">
        <v>21.0</v>
      </c>
      <c r="F262" s="28">
        <v>0.08333333333333333</v>
      </c>
      <c r="G262" s="1" t="s">
        <v>122</v>
      </c>
      <c r="H262" s="1">
        <v>5.0</v>
      </c>
    </row>
    <row r="263">
      <c r="A263" s="1" t="s">
        <v>318</v>
      </c>
      <c r="B263" s="1" t="s">
        <v>515</v>
      </c>
      <c r="C263" s="1">
        <v>2023.0</v>
      </c>
      <c r="D263" s="1">
        <v>3.0</v>
      </c>
      <c r="E263" s="1">
        <v>21.0</v>
      </c>
      <c r="F263" s="28">
        <v>0.08333333333333333</v>
      </c>
      <c r="G263" s="1" t="s">
        <v>122</v>
      </c>
      <c r="H263" s="1">
        <v>6.0</v>
      </c>
    </row>
    <row r="264">
      <c r="A264" s="1" t="s">
        <v>318</v>
      </c>
      <c r="B264" s="1" t="s">
        <v>516</v>
      </c>
      <c r="C264" s="1">
        <v>2023.0</v>
      </c>
      <c r="D264" s="1">
        <v>3.0</v>
      </c>
      <c r="E264" s="1">
        <v>21.0</v>
      </c>
      <c r="F264" s="28">
        <v>0.08333333333333333</v>
      </c>
      <c r="G264" s="1" t="s">
        <v>122</v>
      </c>
      <c r="H264" s="1">
        <v>7.0</v>
      </c>
    </row>
    <row r="265">
      <c r="A265" s="1" t="s">
        <v>318</v>
      </c>
      <c r="B265" s="1" t="s">
        <v>517</v>
      </c>
      <c r="C265" s="1">
        <v>2023.0</v>
      </c>
      <c r="D265" s="1">
        <v>3.0</v>
      </c>
      <c r="E265" s="1">
        <v>21.0</v>
      </c>
      <c r="F265" s="28">
        <v>0.08333333333333333</v>
      </c>
      <c r="G265" s="1" t="s">
        <v>122</v>
      </c>
      <c r="H265" s="1">
        <v>8.0</v>
      </c>
    </row>
    <row r="266">
      <c r="A266" s="1" t="s">
        <v>318</v>
      </c>
      <c r="B266" s="1" t="s">
        <v>518</v>
      </c>
      <c r="C266" s="1">
        <v>2023.0</v>
      </c>
      <c r="D266" s="1">
        <v>3.0</v>
      </c>
      <c r="E266" s="1">
        <v>21.0</v>
      </c>
      <c r="F266" s="28">
        <v>0.08333333333333333</v>
      </c>
      <c r="G266" s="1" t="s">
        <v>201</v>
      </c>
      <c r="H266" s="1">
        <v>9.0</v>
      </c>
    </row>
    <row r="267">
      <c r="A267" s="1" t="s">
        <v>318</v>
      </c>
      <c r="B267" s="1" t="s">
        <v>519</v>
      </c>
      <c r="C267" s="1">
        <v>2023.0</v>
      </c>
      <c r="D267" s="1">
        <v>3.0</v>
      </c>
      <c r="E267" s="1">
        <v>21.0</v>
      </c>
      <c r="F267" s="28">
        <v>0.08333333333333333</v>
      </c>
      <c r="G267" s="1" t="s">
        <v>201</v>
      </c>
      <c r="H267" s="1">
        <v>10.0</v>
      </c>
    </row>
    <row r="268">
      <c r="A268" s="1" t="s">
        <v>318</v>
      </c>
      <c r="B268" s="1" t="s">
        <v>520</v>
      </c>
      <c r="C268" s="1">
        <v>2023.0</v>
      </c>
      <c r="D268" s="1">
        <v>3.0</v>
      </c>
      <c r="E268" s="1">
        <v>21.0</v>
      </c>
      <c r="F268" s="28">
        <v>0.08333333333333333</v>
      </c>
      <c r="G268" s="1" t="s">
        <v>201</v>
      </c>
      <c r="H268" s="1">
        <v>11.0</v>
      </c>
    </row>
    <row r="269">
      <c r="A269" s="1" t="s">
        <v>318</v>
      </c>
      <c r="B269" s="1" t="s">
        <v>521</v>
      </c>
      <c r="C269" s="1">
        <v>2023.0</v>
      </c>
      <c r="D269" s="1">
        <v>3.0</v>
      </c>
      <c r="E269" s="1">
        <v>21.0</v>
      </c>
      <c r="F269" s="28">
        <v>0.08333333333333333</v>
      </c>
      <c r="G269" s="1" t="s">
        <v>201</v>
      </c>
      <c r="H269" s="1">
        <v>12.0</v>
      </c>
    </row>
    <row r="271">
      <c r="A271" s="1" t="s">
        <v>316</v>
      </c>
      <c r="B271" s="1" t="s">
        <v>404</v>
      </c>
      <c r="C271" s="1">
        <v>2023.0</v>
      </c>
      <c r="D271" s="1">
        <v>3.0</v>
      </c>
      <c r="E271" s="1">
        <v>22.0</v>
      </c>
      <c r="F271" s="1">
        <v>2200.0</v>
      </c>
      <c r="G271" s="1" t="s">
        <v>350</v>
      </c>
      <c r="H271" s="1">
        <v>1.0</v>
      </c>
      <c r="S271" s="1" t="s">
        <v>522</v>
      </c>
    </row>
    <row r="272">
      <c r="A272" s="1" t="s">
        <v>316</v>
      </c>
      <c r="B272" s="1" t="s">
        <v>355</v>
      </c>
      <c r="C272" s="1">
        <v>2023.0</v>
      </c>
      <c r="D272" s="1">
        <v>3.0</v>
      </c>
      <c r="E272" s="1">
        <v>22.0</v>
      </c>
      <c r="F272" s="1">
        <v>2200.0</v>
      </c>
      <c r="G272" s="1" t="s">
        <v>350</v>
      </c>
      <c r="H272" s="1">
        <v>2.0</v>
      </c>
      <c r="S272" s="1" t="s">
        <v>523</v>
      </c>
    </row>
    <row r="273">
      <c r="A273" s="1" t="s">
        <v>316</v>
      </c>
      <c r="B273" s="1" t="s">
        <v>357</v>
      </c>
      <c r="C273" s="1">
        <v>2023.0</v>
      </c>
      <c r="D273" s="1">
        <v>3.0</v>
      </c>
      <c r="E273" s="1">
        <v>22.0</v>
      </c>
      <c r="F273" s="1">
        <v>2200.0</v>
      </c>
      <c r="G273" s="1" t="s">
        <v>350</v>
      </c>
      <c r="H273" s="1">
        <v>3.0</v>
      </c>
      <c r="S273" s="1" t="s">
        <v>356</v>
      </c>
    </row>
    <row r="274">
      <c r="A274" s="1" t="s">
        <v>316</v>
      </c>
      <c r="B274" s="1" t="s">
        <v>358</v>
      </c>
      <c r="C274" s="1">
        <v>2023.0</v>
      </c>
      <c r="D274" s="1">
        <v>3.0</v>
      </c>
      <c r="E274" s="1">
        <v>22.0</v>
      </c>
      <c r="F274" s="1">
        <v>2200.0</v>
      </c>
      <c r="G274" s="1" t="s">
        <v>350</v>
      </c>
      <c r="H274" s="1">
        <v>4.0</v>
      </c>
    </row>
    <row r="275">
      <c r="A275" s="1" t="s">
        <v>316</v>
      </c>
      <c r="B275" s="1" t="s">
        <v>359</v>
      </c>
      <c r="C275" s="1">
        <v>2023.0</v>
      </c>
      <c r="D275" s="1">
        <v>3.0</v>
      </c>
      <c r="E275" s="1">
        <v>22.0</v>
      </c>
      <c r="F275" s="1">
        <v>2200.0</v>
      </c>
      <c r="G275" s="1" t="s">
        <v>360</v>
      </c>
      <c r="H275" s="1">
        <v>5.0</v>
      </c>
      <c r="I275" s="29" t="s">
        <v>361</v>
      </c>
      <c r="J275" s="1" t="s">
        <v>419</v>
      </c>
      <c r="K275" s="1" t="s">
        <v>354</v>
      </c>
      <c r="L275" s="1">
        <v>22.0</v>
      </c>
      <c r="M275" s="1">
        <v>14.0</v>
      </c>
      <c r="N275" s="1">
        <v>35.0</v>
      </c>
      <c r="O275" s="1">
        <v>22.0</v>
      </c>
      <c r="P275" s="1">
        <v>14.0</v>
      </c>
      <c r="Q275" s="1">
        <v>41.0</v>
      </c>
    </row>
    <row r="276">
      <c r="A276" s="1" t="s">
        <v>316</v>
      </c>
      <c r="B276" s="1" t="s">
        <v>359</v>
      </c>
      <c r="C276" s="1">
        <v>2023.0</v>
      </c>
      <c r="D276" s="1">
        <v>3.0</v>
      </c>
      <c r="E276" s="1">
        <v>22.0</v>
      </c>
      <c r="F276" s="1">
        <v>2200.0</v>
      </c>
      <c r="G276" s="1" t="s">
        <v>360</v>
      </c>
      <c r="H276" s="1">
        <v>5.0</v>
      </c>
      <c r="I276" s="29" t="s">
        <v>361</v>
      </c>
      <c r="J276" s="1" t="s">
        <v>419</v>
      </c>
      <c r="K276" s="1" t="s">
        <v>354</v>
      </c>
      <c r="L276" s="1">
        <v>22.0</v>
      </c>
      <c r="M276" s="1">
        <v>16.0</v>
      </c>
      <c r="N276" s="1">
        <v>57.0</v>
      </c>
      <c r="O276" s="1">
        <v>22.0</v>
      </c>
      <c r="P276" s="1">
        <v>17.0</v>
      </c>
      <c r="Q276" s="1">
        <v>12.0</v>
      </c>
      <c r="S276" s="1"/>
    </row>
    <row r="277">
      <c r="A277" s="1" t="s">
        <v>316</v>
      </c>
      <c r="B277" s="1" t="s">
        <v>359</v>
      </c>
      <c r="C277" s="1">
        <v>2023.0</v>
      </c>
      <c r="D277" s="1">
        <v>3.0</v>
      </c>
      <c r="E277" s="1">
        <v>22.0</v>
      </c>
      <c r="F277" s="1">
        <v>2200.0</v>
      </c>
      <c r="G277" s="1" t="s">
        <v>360</v>
      </c>
      <c r="H277" s="1">
        <v>5.0</v>
      </c>
      <c r="I277" s="29" t="s">
        <v>524</v>
      </c>
      <c r="J277" s="1" t="s">
        <v>524</v>
      </c>
      <c r="K277" s="1" t="s">
        <v>354</v>
      </c>
      <c r="L277" s="1">
        <v>22.0</v>
      </c>
      <c r="M277" s="1">
        <v>38.0</v>
      </c>
      <c r="N277" s="1">
        <v>43.0</v>
      </c>
      <c r="O277" s="1">
        <v>22.0</v>
      </c>
      <c r="P277" s="1">
        <v>40.0</v>
      </c>
      <c r="Q277" s="1">
        <v>27.0</v>
      </c>
      <c r="S277" s="1" t="s">
        <v>403</v>
      </c>
    </row>
    <row r="278">
      <c r="A278" s="1" t="s">
        <v>316</v>
      </c>
      <c r="B278" s="1" t="s">
        <v>359</v>
      </c>
      <c r="C278" s="1">
        <v>2023.0</v>
      </c>
      <c r="D278" s="1">
        <v>3.0</v>
      </c>
      <c r="E278" s="1">
        <v>22.0</v>
      </c>
      <c r="F278" s="1">
        <v>2200.0</v>
      </c>
      <c r="G278" s="1" t="s">
        <v>360</v>
      </c>
      <c r="H278" s="1">
        <v>5.0</v>
      </c>
      <c r="I278" s="29" t="s">
        <v>402</v>
      </c>
      <c r="J278" s="1" t="s">
        <v>402</v>
      </c>
      <c r="K278" s="1" t="s">
        <v>354</v>
      </c>
      <c r="L278" s="1">
        <v>22.0</v>
      </c>
      <c r="M278" s="1">
        <v>40.0</v>
      </c>
      <c r="N278" s="1">
        <v>56.0</v>
      </c>
      <c r="O278" s="1">
        <v>22.0</v>
      </c>
      <c r="P278" s="1">
        <v>42.0</v>
      </c>
      <c r="Q278" s="1">
        <v>22.0</v>
      </c>
      <c r="S278" s="1" t="s">
        <v>403</v>
      </c>
    </row>
    <row r="279">
      <c r="A279" s="1" t="s">
        <v>316</v>
      </c>
      <c r="B279" s="1" t="s">
        <v>359</v>
      </c>
      <c r="C279" s="1">
        <v>2023.0</v>
      </c>
      <c r="D279" s="1">
        <v>3.0</v>
      </c>
      <c r="E279" s="1">
        <v>22.0</v>
      </c>
      <c r="F279" s="1">
        <v>2200.0</v>
      </c>
      <c r="G279" s="1" t="s">
        <v>360</v>
      </c>
      <c r="H279" s="1">
        <v>5.0</v>
      </c>
      <c r="I279" s="29" t="s">
        <v>402</v>
      </c>
      <c r="J279" s="1" t="s">
        <v>402</v>
      </c>
      <c r="K279" s="1" t="s">
        <v>354</v>
      </c>
      <c r="L279" s="1">
        <v>22.0</v>
      </c>
      <c r="M279" s="1">
        <v>42.0</v>
      </c>
      <c r="N279" s="1">
        <v>25.0</v>
      </c>
      <c r="O279" s="1">
        <v>22.0</v>
      </c>
      <c r="P279" s="1">
        <v>42.0</v>
      </c>
      <c r="Q279" s="1">
        <v>31.0</v>
      </c>
      <c r="S279" s="1" t="s">
        <v>403</v>
      </c>
    </row>
    <row r="280">
      <c r="A280" s="1" t="s">
        <v>316</v>
      </c>
      <c r="B280" s="1" t="s">
        <v>359</v>
      </c>
      <c r="C280" s="1">
        <v>2023.0</v>
      </c>
      <c r="D280" s="1">
        <v>3.0</v>
      </c>
      <c r="E280" s="1">
        <v>22.0</v>
      </c>
      <c r="F280" s="1">
        <v>2200.0</v>
      </c>
      <c r="G280" s="1" t="s">
        <v>360</v>
      </c>
      <c r="H280" s="1">
        <v>5.0</v>
      </c>
      <c r="I280" s="29" t="s">
        <v>402</v>
      </c>
      <c r="J280" s="1" t="s">
        <v>402</v>
      </c>
      <c r="K280" s="1" t="s">
        <v>354</v>
      </c>
      <c r="L280" s="1">
        <v>22.0</v>
      </c>
      <c r="M280" s="1">
        <v>42.0</v>
      </c>
      <c r="N280" s="1">
        <v>39.0</v>
      </c>
      <c r="O280" s="1">
        <v>22.0</v>
      </c>
      <c r="P280" s="1">
        <v>43.0</v>
      </c>
      <c r="Q280" s="1">
        <v>21.0</v>
      </c>
      <c r="S280" s="1" t="s">
        <v>403</v>
      </c>
    </row>
    <row r="281">
      <c r="A281" s="1" t="s">
        <v>316</v>
      </c>
      <c r="B281" s="1" t="s">
        <v>359</v>
      </c>
      <c r="C281" s="1">
        <v>2023.0</v>
      </c>
      <c r="D281" s="1">
        <v>3.0</v>
      </c>
      <c r="E281" s="1">
        <v>22.0</v>
      </c>
      <c r="F281" s="1">
        <v>2200.0</v>
      </c>
      <c r="G281" s="1" t="s">
        <v>360</v>
      </c>
      <c r="H281" s="1">
        <v>5.0</v>
      </c>
      <c r="I281" s="29" t="s">
        <v>402</v>
      </c>
      <c r="J281" s="1" t="s">
        <v>402</v>
      </c>
      <c r="K281" s="1" t="s">
        <v>354</v>
      </c>
      <c r="L281" s="1">
        <v>22.0</v>
      </c>
      <c r="M281" s="1">
        <v>43.0</v>
      </c>
      <c r="N281" s="1">
        <v>33.0</v>
      </c>
      <c r="O281" s="1">
        <v>22.0</v>
      </c>
      <c r="P281" s="1">
        <v>43.0</v>
      </c>
      <c r="Q281" s="1">
        <v>51.0</v>
      </c>
      <c r="S281" s="1" t="s">
        <v>403</v>
      </c>
    </row>
    <row r="282">
      <c r="A282" s="1" t="s">
        <v>316</v>
      </c>
      <c r="B282" s="1" t="s">
        <v>366</v>
      </c>
      <c r="C282" s="1">
        <v>2023.0</v>
      </c>
      <c r="D282" s="1">
        <v>3.0</v>
      </c>
      <c r="E282" s="1">
        <v>22.0</v>
      </c>
      <c r="F282" s="1">
        <v>2200.0</v>
      </c>
      <c r="G282" s="1" t="s">
        <v>360</v>
      </c>
      <c r="H282" s="1">
        <v>6.0</v>
      </c>
      <c r="S282" s="1" t="s">
        <v>525</v>
      </c>
    </row>
    <row r="283">
      <c r="A283" s="1" t="s">
        <v>316</v>
      </c>
      <c r="B283" s="1" t="s">
        <v>368</v>
      </c>
      <c r="C283" s="1">
        <v>2023.0</v>
      </c>
      <c r="D283" s="1">
        <v>3.0</v>
      </c>
      <c r="E283" s="1">
        <v>22.0</v>
      </c>
      <c r="F283" s="1">
        <v>2200.0</v>
      </c>
      <c r="G283" s="1" t="s">
        <v>360</v>
      </c>
      <c r="H283" s="1">
        <v>7.0</v>
      </c>
      <c r="S283" s="1" t="s">
        <v>526</v>
      </c>
    </row>
    <row r="284">
      <c r="A284" s="1" t="s">
        <v>316</v>
      </c>
      <c r="B284" s="1" t="s">
        <v>369</v>
      </c>
      <c r="C284" s="1">
        <v>2023.0</v>
      </c>
      <c r="D284" s="1">
        <v>3.0</v>
      </c>
      <c r="E284" s="1">
        <v>22.0</v>
      </c>
      <c r="F284" s="1">
        <v>2200.0</v>
      </c>
      <c r="G284" s="1" t="s">
        <v>360</v>
      </c>
      <c r="H284" s="1">
        <v>8.0</v>
      </c>
      <c r="S284" s="1" t="s">
        <v>527</v>
      </c>
    </row>
    <row r="285">
      <c r="A285" s="1" t="s">
        <v>316</v>
      </c>
      <c r="B285" s="1" t="s">
        <v>370</v>
      </c>
      <c r="C285" s="1">
        <v>2023.0</v>
      </c>
      <c r="D285" s="1">
        <v>3.0</v>
      </c>
      <c r="E285" s="1">
        <v>22.0</v>
      </c>
      <c r="F285" s="1">
        <v>2200.0</v>
      </c>
      <c r="G285" s="1" t="s">
        <v>371</v>
      </c>
      <c r="H285" s="1">
        <v>9.0</v>
      </c>
      <c r="S285" s="1" t="s">
        <v>528</v>
      </c>
    </row>
    <row r="286">
      <c r="A286" s="1" t="s">
        <v>316</v>
      </c>
      <c r="B286" s="1" t="s">
        <v>372</v>
      </c>
      <c r="C286" s="1">
        <v>2023.0</v>
      </c>
      <c r="D286" s="1">
        <v>3.0</v>
      </c>
      <c r="E286" s="1">
        <v>22.0</v>
      </c>
      <c r="F286" s="1">
        <v>2200.0</v>
      </c>
      <c r="G286" s="1" t="s">
        <v>371</v>
      </c>
      <c r="H286" s="1">
        <v>10.0</v>
      </c>
      <c r="S286" s="1" t="s">
        <v>529</v>
      </c>
    </row>
    <row r="287">
      <c r="A287" s="1" t="s">
        <v>316</v>
      </c>
      <c r="B287" s="1" t="s">
        <v>373</v>
      </c>
      <c r="C287" s="1">
        <v>2023.0</v>
      </c>
      <c r="D287" s="1">
        <v>3.0</v>
      </c>
      <c r="E287" s="1">
        <v>22.0</v>
      </c>
      <c r="F287" s="1">
        <v>2200.0</v>
      </c>
      <c r="G287" s="1" t="s">
        <v>371</v>
      </c>
      <c r="H287" s="1">
        <v>11.0</v>
      </c>
      <c r="S287" s="1" t="s">
        <v>509</v>
      </c>
    </row>
    <row r="288">
      <c r="A288" s="1" t="s">
        <v>316</v>
      </c>
      <c r="B288" s="1" t="s">
        <v>374</v>
      </c>
      <c r="C288" s="1">
        <v>2023.0</v>
      </c>
      <c r="D288" s="1">
        <v>3.0</v>
      </c>
      <c r="E288" s="1">
        <v>22.0</v>
      </c>
      <c r="F288" s="1">
        <v>2200.0</v>
      </c>
      <c r="G288" s="1" t="s">
        <v>371</v>
      </c>
      <c r="H288" s="1">
        <v>12.0</v>
      </c>
      <c r="S288" s="1" t="s">
        <v>530</v>
      </c>
    </row>
    <row r="290">
      <c r="A290" s="1" t="s">
        <v>318</v>
      </c>
      <c r="B290" s="1" t="s">
        <v>531</v>
      </c>
      <c r="C290" s="1">
        <v>2023.0</v>
      </c>
      <c r="D290" s="1">
        <v>3.0</v>
      </c>
      <c r="E290" s="1">
        <v>22.0</v>
      </c>
      <c r="F290" s="28">
        <v>0.08333333333333333</v>
      </c>
      <c r="G290" s="1" t="s">
        <v>23</v>
      </c>
      <c r="H290" s="1">
        <v>1.0</v>
      </c>
    </row>
    <row r="291">
      <c r="A291" s="1" t="s">
        <v>318</v>
      </c>
      <c r="B291" s="1" t="s">
        <v>532</v>
      </c>
      <c r="C291" s="1">
        <v>2023.0</v>
      </c>
      <c r="D291" s="1">
        <v>3.0</v>
      </c>
      <c r="E291" s="1">
        <v>22.0</v>
      </c>
      <c r="F291" s="28">
        <v>0.08333333333333333</v>
      </c>
      <c r="G291" s="1" t="s">
        <v>23</v>
      </c>
      <c r="H291" s="1">
        <v>2.0</v>
      </c>
    </row>
    <row r="292">
      <c r="A292" s="1" t="s">
        <v>318</v>
      </c>
      <c r="B292" s="1" t="s">
        <v>533</v>
      </c>
      <c r="C292" s="1">
        <v>2023.0</v>
      </c>
      <c r="D292" s="1">
        <v>3.0</v>
      </c>
      <c r="E292" s="1">
        <v>22.0</v>
      </c>
      <c r="F292" s="28">
        <v>0.08333333333333333</v>
      </c>
      <c r="G292" s="1" t="s">
        <v>23</v>
      </c>
      <c r="H292" s="1">
        <v>3.0</v>
      </c>
    </row>
    <row r="293">
      <c r="A293" s="1" t="s">
        <v>318</v>
      </c>
      <c r="B293" s="1" t="s">
        <v>534</v>
      </c>
      <c r="C293" s="1">
        <v>2023.0</v>
      </c>
      <c r="D293" s="1">
        <v>3.0</v>
      </c>
      <c r="E293" s="1">
        <v>22.0</v>
      </c>
      <c r="F293" s="28">
        <v>0.08333333333333333</v>
      </c>
      <c r="G293" s="1" t="s">
        <v>23</v>
      </c>
      <c r="H293" s="1">
        <v>4.0</v>
      </c>
    </row>
    <row r="294">
      <c r="A294" s="1" t="s">
        <v>318</v>
      </c>
      <c r="C294" s="1">
        <v>2023.0</v>
      </c>
      <c r="D294" s="1">
        <v>3.0</v>
      </c>
      <c r="E294" s="1">
        <v>22.0</v>
      </c>
      <c r="F294" s="28">
        <v>0.08333333333333333</v>
      </c>
      <c r="G294" s="1" t="s">
        <v>122</v>
      </c>
      <c r="H294" s="1">
        <v>5.0</v>
      </c>
    </row>
    <row r="295">
      <c r="A295" s="1" t="s">
        <v>318</v>
      </c>
      <c r="B295" s="1" t="s">
        <v>535</v>
      </c>
      <c r="C295" s="1">
        <v>2023.0</v>
      </c>
      <c r="D295" s="1">
        <v>3.0</v>
      </c>
      <c r="E295" s="1">
        <v>22.0</v>
      </c>
      <c r="F295" s="28">
        <v>0.08333333333333333</v>
      </c>
      <c r="G295" s="1" t="s">
        <v>122</v>
      </c>
      <c r="H295" s="1">
        <v>6.0</v>
      </c>
    </row>
    <row r="296">
      <c r="A296" s="1" t="s">
        <v>318</v>
      </c>
      <c r="B296" s="1" t="s">
        <v>536</v>
      </c>
      <c r="C296" s="1">
        <v>2023.0</v>
      </c>
      <c r="D296" s="1">
        <v>3.0</v>
      </c>
      <c r="E296" s="1">
        <v>22.0</v>
      </c>
      <c r="F296" s="28">
        <v>0.08333333333333333</v>
      </c>
      <c r="G296" s="1" t="s">
        <v>122</v>
      </c>
      <c r="H296" s="1">
        <v>7.0</v>
      </c>
    </row>
    <row r="297">
      <c r="A297" s="1" t="s">
        <v>318</v>
      </c>
      <c r="B297" s="1" t="s">
        <v>537</v>
      </c>
      <c r="C297" s="1">
        <v>2023.0</v>
      </c>
      <c r="D297" s="1">
        <v>3.0</v>
      </c>
      <c r="E297" s="1">
        <v>22.0</v>
      </c>
      <c r="F297" s="28">
        <v>0.08333333333333333</v>
      </c>
      <c r="G297" s="1" t="s">
        <v>122</v>
      </c>
      <c r="H297" s="1">
        <v>8.0</v>
      </c>
    </row>
    <row r="298">
      <c r="A298" s="1" t="s">
        <v>318</v>
      </c>
      <c r="B298" s="1" t="s">
        <v>538</v>
      </c>
      <c r="C298" s="1">
        <v>2023.0</v>
      </c>
      <c r="D298" s="1">
        <v>3.0</v>
      </c>
      <c r="E298" s="1">
        <v>22.0</v>
      </c>
      <c r="F298" s="28">
        <v>0.08333333333333333</v>
      </c>
      <c r="G298" s="1" t="s">
        <v>201</v>
      </c>
      <c r="H298" s="1">
        <v>9.0</v>
      </c>
    </row>
    <row r="299">
      <c r="A299" s="1" t="s">
        <v>318</v>
      </c>
      <c r="B299" s="1" t="s">
        <v>539</v>
      </c>
      <c r="C299" s="1">
        <v>2023.0</v>
      </c>
      <c r="D299" s="1">
        <v>3.0</v>
      </c>
      <c r="E299" s="1">
        <v>22.0</v>
      </c>
      <c r="F299" s="28">
        <v>0.08333333333333333</v>
      </c>
      <c r="G299" s="1" t="s">
        <v>201</v>
      </c>
      <c r="H299" s="1">
        <v>10.0</v>
      </c>
    </row>
    <row r="300">
      <c r="A300" s="1" t="s">
        <v>318</v>
      </c>
      <c r="B300" s="1" t="s">
        <v>540</v>
      </c>
      <c r="C300" s="1">
        <v>2023.0</v>
      </c>
      <c r="D300" s="1">
        <v>3.0</v>
      </c>
      <c r="E300" s="1">
        <v>22.0</v>
      </c>
      <c r="F300" s="28">
        <v>0.08333333333333333</v>
      </c>
      <c r="G300" s="1" t="s">
        <v>201</v>
      </c>
      <c r="H300" s="1">
        <v>11.0</v>
      </c>
    </row>
    <row r="301">
      <c r="A301" s="1" t="s">
        <v>318</v>
      </c>
      <c r="B301" s="1" t="s">
        <v>541</v>
      </c>
      <c r="C301" s="1">
        <v>2023.0</v>
      </c>
      <c r="D301" s="1">
        <v>3.0</v>
      </c>
      <c r="E301" s="1">
        <v>22.0</v>
      </c>
      <c r="F301" s="28">
        <v>0.08333333333333333</v>
      </c>
      <c r="G301" s="1" t="s">
        <v>201</v>
      </c>
      <c r="H301" s="1">
        <v>12.0</v>
      </c>
    </row>
    <row r="303">
      <c r="A303" s="1" t="s">
        <v>316</v>
      </c>
      <c r="B303" s="1" t="s">
        <v>404</v>
      </c>
      <c r="C303" s="1">
        <v>2023.0</v>
      </c>
      <c r="D303" s="1">
        <v>3.0</v>
      </c>
      <c r="E303" s="1">
        <v>23.0</v>
      </c>
      <c r="F303" s="1">
        <v>2200.0</v>
      </c>
      <c r="G303" s="1" t="s">
        <v>350</v>
      </c>
      <c r="H303" s="1">
        <v>1.0</v>
      </c>
      <c r="S303" s="1" t="s">
        <v>542</v>
      </c>
    </row>
    <row r="304">
      <c r="A304" s="1" t="s">
        <v>316</v>
      </c>
      <c r="B304" s="1" t="s">
        <v>355</v>
      </c>
      <c r="C304" s="1">
        <v>2023.0</v>
      </c>
      <c r="D304" s="1">
        <v>3.0</v>
      </c>
      <c r="E304" s="1">
        <v>23.0</v>
      </c>
      <c r="F304" s="1">
        <v>2200.0</v>
      </c>
      <c r="G304" s="1" t="s">
        <v>350</v>
      </c>
      <c r="H304" s="1">
        <v>2.0</v>
      </c>
      <c r="S304" s="1" t="s">
        <v>543</v>
      </c>
    </row>
    <row r="305">
      <c r="A305" s="1" t="s">
        <v>316</v>
      </c>
      <c r="B305" s="1" t="s">
        <v>357</v>
      </c>
      <c r="C305" s="1">
        <v>2023.0</v>
      </c>
      <c r="D305" s="1">
        <v>3.0</v>
      </c>
      <c r="E305" s="1">
        <v>23.0</v>
      </c>
      <c r="F305" s="1">
        <v>2200.0</v>
      </c>
      <c r="G305" s="1" t="s">
        <v>350</v>
      </c>
      <c r="H305" s="1">
        <v>3.0</v>
      </c>
      <c r="S305" s="1" t="s">
        <v>544</v>
      </c>
    </row>
    <row r="306">
      <c r="A306" s="1" t="s">
        <v>316</v>
      </c>
      <c r="B306" s="1" t="s">
        <v>358</v>
      </c>
      <c r="C306" s="1">
        <v>2023.0</v>
      </c>
      <c r="D306" s="1">
        <v>3.0</v>
      </c>
      <c r="E306" s="1">
        <v>23.0</v>
      </c>
      <c r="F306" s="1">
        <v>2200.0</v>
      </c>
      <c r="G306" s="1" t="s">
        <v>350</v>
      </c>
      <c r="H306" s="1">
        <v>4.0</v>
      </c>
      <c r="I306" s="1" t="s">
        <v>418</v>
      </c>
      <c r="J306" s="1" t="s">
        <v>418</v>
      </c>
      <c r="K306" s="1" t="s">
        <v>354</v>
      </c>
      <c r="L306" s="1">
        <v>22.0</v>
      </c>
      <c r="M306" s="1">
        <v>15.0</v>
      </c>
      <c r="N306" s="1">
        <v>24.0</v>
      </c>
      <c r="O306" s="1">
        <v>22.0</v>
      </c>
      <c r="P306" s="1">
        <v>17.0</v>
      </c>
      <c r="Q306" s="1">
        <v>1.0</v>
      </c>
      <c r="S306" s="1" t="s">
        <v>403</v>
      </c>
    </row>
    <row r="307">
      <c r="A307" s="1" t="s">
        <v>316</v>
      </c>
      <c r="B307" s="1" t="s">
        <v>358</v>
      </c>
      <c r="C307" s="1">
        <v>2023.0</v>
      </c>
      <c r="D307" s="1">
        <v>3.0</v>
      </c>
      <c r="E307" s="1">
        <v>23.0</v>
      </c>
      <c r="F307" s="1">
        <v>2200.0</v>
      </c>
      <c r="G307" s="1" t="s">
        <v>350</v>
      </c>
      <c r="H307" s="1">
        <v>4.0</v>
      </c>
      <c r="I307" s="1" t="s">
        <v>545</v>
      </c>
      <c r="J307" s="1" t="s">
        <v>545</v>
      </c>
      <c r="K307" s="1" t="s">
        <v>354</v>
      </c>
      <c r="L307" s="1">
        <v>22.0</v>
      </c>
      <c r="M307" s="1">
        <v>17.0</v>
      </c>
      <c r="N307" s="1">
        <v>55.0</v>
      </c>
      <c r="O307" s="1">
        <v>22.0</v>
      </c>
      <c r="P307" s="1">
        <v>18.0</v>
      </c>
      <c r="Q307" s="1">
        <v>4.0</v>
      </c>
      <c r="S307" s="1" t="s">
        <v>403</v>
      </c>
    </row>
    <row r="308">
      <c r="A308" s="1" t="s">
        <v>316</v>
      </c>
      <c r="B308" s="1" t="s">
        <v>358</v>
      </c>
      <c r="C308" s="1">
        <v>2023.0</v>
      </c>
      <c r="D308" s="1">
        <v>3.0</v>
      </c>
      <c r="E308" s="1">
        <v>23.0</v>
      </c>
      <c r="F308" s="1">
        <v>2200.0</v>
      </c>
      <c r="G308" s="1" t="s">
        <v>350</v>
      </c>
      <c r="H308" s="1">
        <v>4.0</v>
      </c>
      <c r="I308" s="1" t="s">
        <v>546</v>
      </c>
      <c r="J308" s="1" t="s">
        <v>546</v>
      </c>
      <c r="K308" s="1" t="s">
        <v>354</v>
      </c>
      <c r="L308" s="1">
        <v>22.0</v>
      </c>
      <c r="M308" s="1">
        <v>23.0</v>
      </c>
      <c r="N308" s="1">
        <v>57.0</v>
      </c>
      <c r="O308" s="1">
        <v>22.0</v>
      </c>
      <c r="P308" s="1">
        <v>27.0</v>
      </c>
      <c r="Q308" s="1">
        <v>0.0</v>
      </c>
      <c r="S308" s="1" t="s">
        <v>547</v>
      </c>
    </row>
    <row r="309">
      <c r="A309" s="1" t="s">
        <v>316</v>
      </c>
      <c r="B309" s="1" t="s">
        <v>358</v>
      </c>
      <c r="C309" s="1">
        <v>2023.0</v>
      </c>
      <c r="D309" s="1">
        <v>3.0</v>
      </c>
      <c r="E309" s="1">
        <v>23.0</v>
      </c>
      <c r="F309" s="1">
        <v>2200.0</v>
      </c>
      <c r="G309" s="1" t="s">
        <v>350</v>
      </c>
      <c r="H309" s="1">
        <v>4.0</v>
      </c>
      <c r="I309" s="1" t="s">
        <v>548</v>
      </c>
      <c r="J309" s="1" t="s">
        <v>548</v>
      </c>
      <c r="K309" s="1" t="s">
        <v>354</v>
      </c>
      <c r="L309" s="1">
        <v>22.0</v>
      </c>
      <c r="M309" s="1">
        <v>27.0</v>
      </c>
      <c r="N309" s="1">
        <v>26.0</v>
      </c>
      <c r="O309" s="1">
        <v>22.0</v>
      </c>
      <c r="P309" s="1">
        <v>28.0</v>
      </c>
      <c r="Q309" s="1">
        <v>9.0</v>
      </c>
      <c r="S309" s="1" t="s">
        <v>403</v>
      </c>
    </row>
    <row r="310">
      <c r="A310" s="1" t="s">
        <v>316</v>
      </c>
      <c r="B310" s="1" t="s">
        <v>358</v>
      </c>
      <c r="C310" s="1">
        <v>2023.0</v>
      </c>
      <c r="D310" s="1">
        <v>3.0</v>
      </c>
      <c r="E310" s="1">
        <v>23.0</v>
      </c>
      <c r="F310" s="1">
        <v>2200.0</v>
      </c>
      <c r="G310" s="1" t="s">
        <v>350</v>
      </c>
      <c r="H310" s="1">
        <v>4.0</v>
      </c>
      <c r="I310" s="1" t="s">
        <v>418</v>
      </c>
      <c r="J310" s="1" t="s">
        <v>418</v>
      </c>
      <c r="K310" s="1" t="s">
        <v>354</v>
      </c>
      <c r="L310" s="1">
        <v>22.0</v>
      </c>
      <c r="M310" s="1">
        <v>28.0</v>
      </c>
      <c r="N310" s="1">
        <v>7.0</v>
      </c>
      <c r="O310" s="1">
        <v>22.0</v>
      </c>
      <c r="P310" s="1">
        <v>30.0</v>
      </c>
      <c r="Q310" s="1">
        <v>0.0</v>
      </c>
      <c r="S310" s="1" t="s">
        <v>403</v>
      </c>
    </row>
    <row r="311">
      <c r="A311" s="1" t="s">
        <v>316</v>
      </c>
      <c r="B311" s="1" t="s">
        <v>358</v>
      </c>
      <c r="C311" s="1">
        <v>2023.0</v>
      </c>
      <c r="D311" s="1">
        <v>3.0</v>
      </c>
      <c r="E311" s="1">
        <v>23.0</v>
      </c>
      <c r="F311" s="1">
        <v>2200.0</v>
      </c>
      <c r="G311" s="1" t="s">
        <v>350</v>
      </c>
      <c r="H311" s="1">
        <v>4.0</v>
      </c>
      <c r="I311" s="1" t="s">
        <v>549</v>
      </c>
      <c r="J311" s="1" t="s">
        <v>549</v>
      </c>
      <c r="K311" s="1" t="s">
        <v>354</v>
      </c>
      <c r="L311" s="1">
        <v>22.0</v>
      </c>
      <c r="M311" s="1">
        <v>33.0</v>
      </c>
      <c r="N311" s="1">
        <v>4.0</v>
      </c>
      <c r="O311" s="1">
        <v>22.0</v>
      </c>
      <c r="P311" s="1">
        <v>33.0</v>
      </c>
      <c r="Q311" s="1">
        <v>38.0</v>
      </c>
      <c r="S311" s="1" t="s">
        <v>403</v>
      </c>
    </row>
    <row r="312">
      <c r="A312" s="1" t="s">
        <v>316</v>
      </c>
      <c r="B312" s="1" t="s">
        <v>358</v>
      </c>
      <c r="C312" s="1">
        <v>2023.0</v>
      </c>
      <c r="D312" s="1">
        <v>3.0</v>
      </c>
      <c r="E312" s="1">
        <v>23.0</v>
      </c>
      <c r="F312" s="1">
        <v>2200.0</v>
      </c>
      <c r="G312" s="1" t="s">
        <v>350</v>
      </c>
      <c r="H312" s="1">
        <v>4.0</v>
      </c>
      <c r="I312" s="1" t="s">
        <v>549</v>
      </c>
      <c r="J312" s="1" t="s">
        <v>549</v>
      </c>
      <c r="K312" s="1" t="s">
        <v>354</v>
      </c>
      <c r="L312" s="1">
        <v>22.0</v>
      </c>
      <c r="M312" s="1">
        <v>33.0</v>
      </c>
      <c r="N312" s="1">
        <v>46.0</v>
      </c>
      <c r="O312" s="1">
        <v>22.0</v>
      </c>
      <c r="P312" s="1">
        <v>33.0</v>
      </c>
      <c r="Q312" s="1">
        <v>52.0</v>
      </c>
      <c r="S312" s="1" t="s">
        <v>403</v>
      </c>
    </row>
    <row r="313">
      <c r="A313" s="1" t="s">
        <v>316</v>
      </c>
      <c r="B313" s="1" t="s">
        <v>358</v>
      </c>
      <c r="C313" s="1">
        <v>2023.0</v>
      </c>
      <c r="D313" s="1">
        <v>3.0</v>
      </c>
      <c r="E313" s="1">
        <v>23.0</v>
      </c>
      <c r="F313" s="1">
        <v>2200.0</v>
      </c>
      <c r="G313" s="1" t="s">
        <v>350</v>
      </c>
      <c r="H313" s="1">
        <v>4.0</v>
      </c>
      <c r="I313" s="1" t="s">
        <v>549</v>
      </c>
      <c r="J313" s="1" t="s">
        <v>549</v>
      </c>
      <c r="K313" s="1" t="s">
        <v>354</v>
      </c>
      <c r="L313" s="1">
        <v>22.0</v>
      </c>
      <c r="M313" s="1">
        <v>33.0</v>
      </c>
      <c r="N313" s="1">
        <v>57.0</v>
      </c>
      <c r="O313" s="1">
        <v>22.0</v>
      </c>
      <c r="P313" s="1">
        <v>34.0</v>
      </c>
      <c r="Q313" s="1">
        <v>5.0</v>
      </c>
      <c r="S313" s="1" t="s">
        <v>403</v>
      </c>
    </row>
    <row r="314">
      <c r="A314" s="1" t="s">
        <v>316</v>
      </c>
      <c r="B314" s="1" t="s">
        <v>358</v>
      </c>
      <c r="C314" s="1">
        <v>2023.0</v>
      </c>
      <c r="D314" s="1">
        <v>3.0</v>
      </c>
      <c r="E314" s="1">
        <v>23.0</v>
      </c>
      <c r="F314" s="1">
        <v>2200.0</v>
      </c>
      <c r="G314" s="1" t="s">
        <v>350</v>
      </c>
      <c r="H314" s="1">
        <v>4.0</v>
      </c>
      <c r="I314" s="1" t="s">
        <v>549</v>
      </c>
      <c r="J314" s="1" t="s">
        <v>549</v>
      </c>
      <c r="K314" s="1" t="s">
        <v>354</v>
      </c>
      <c r="L314" s="1">
        <v>22.0</v>
      </c>
      <c r="M314" s="1">
        <v>34.0</v>
      </c>
      <c r="N314" s="1">
        <v>52.0</v>
      </c>
      <c r="O314" s="1">
        <v>22.0</v>
      </c>
      <c r="P314" s="1">
        <v>35.0</v>
      </c>
      <c r="Q314" s="1">
        <v>42.0</v>
      </c>
      <c r="S314" s="1" t="s">
        <v>403</v>
      </c>
    </row>
    <row r="315">
      <c r="A315" s="1" t="s">
        <v>316</v>
      </c>
      <c r="B315" s="1" t="s">
        <v>358</v>
      </c>
      <c r="C315" s="1">
        <v>2023.0</v>
      </c>
      <c r="D315" s="1">
        <v>3.0</v>
      </c>
      <c r="E315" s="1">
        <v>23.0</v>
      </c>
      <c r="F315" s="1">
        <v>2200.0</v>
      </c>
      <c r="G315" s="1" t="s">
        <v>350</v>
      </c>
      <c r="H315" s="1">
        <v>4.0</v>
      </c>
      <c r="I315" s="1" t="s">
        <v>549</v>
      </c>
      <c r="J315" s="1" t="s">
        <v>549</v>
      </c>
      <c r="K315" s="1" t="s">
        <v>354</v>
      </c>
      <c r="L315" s="1">
        <v>22.0</v>
      </c>
      <c r="M315" s="1">
        <v>36.0</v>
      </c>
      <c r="N315" s="1">
        <v>7.0</v>
      </c>
      <c r="O315" s="1">
        <v>22.0</v>
      </c>
      <c r="P315" s="1">
        <v>36.0</v>
      </c>
      <c r="Q315" s="1">
        <v>50.0</v>
      </c>
      <c r="S315" s="1" t="s">
        <v>403</v>
      </c>
    </row>
    <row r="316">
      <c r="A316" s="1" t="s">
        <v>316</v>
      </c>
      <c r="B316" s="1" t="s">
        <v>359</v>
      </c>
      <c r="C316" s="1">
        <v>2023.0</v>
      </c>
      <c r="D316" s="1">
        <v>3.0</v>
      </c>
      <c r="E316" s="1">
        <v>23.0</v>
      </c>
      <c r="F316" s="1">
        <v>2200.0</v>
      </c>
      <c r="G316" s="1" t="s">
        <v>360</v>
      </c>
      <c r="H316" s="1">
        <v>5.0</v>
      </c>
      <c r="S316" s="1" t="s">
        <v>550</v>
      </c>
    </row>
    <row r="317">
      <c r="A317" s="1" t="s">
        <v>316</v>
      </c>
      <c r="B317" s="1" t="s">
        <v>366</v>
      </c>
      <c r="C317" s="1">
        <v>2023.0</v>
      </c>
      <c r="D317" s="1">
        <v>3.0</v>
      </c>
      <c r="E317" s="1">
        <v>23.0</v>
      </c>
      <c r="F317" s="1">
        <v>2200.0</v>
      </c>
      <c r="G317" s="1" t="s">
        <v>360</v>
      </c>
      <c r="H317" s="1">
        <v>6.0</v>
      </c>
      <c r="S317" s="1" t="s">
        <v>356</v>
      </c>
    </row>
    <row r="318">
      <c r="A318" s="1" t="s">
        <v>316</v>
      </c>
      <c r="B318" s="1" t="s">
        <v>368</v>
      </c>
      <c r="C318" s="1">
        <v>2023.0</v>
      </c>
      <c r="D318" s="1">
        <v>3.0</v>
      </c>
      <c r="E318" s="1">
        <v>23.0</v>
      </c>
      <c r="F318" s="1">
        <v>2200.0</v>
      </c>
      <c r="G318" s="1" t="s">
        <v>360</v>
      </c>
      <c r="H318" s="1">
        <v>7.0</v>
      </c>
      <c r="S318" s="1" t="s">
        <v>367</v>
      </c>
    </row>
    <row r="319">
      <c r="A319" s="1" t="s">
        <v>316</v>
      </c>
      <c r="B319" s="1" t="s">
        <v>369</v>
      </c>
      <c r="C319" s="1">
        <v>2023.0</v>
      </c>
      <c r="D319" s="1">
        <v>3.0</v>
      </c>
      <c r="E319" s="1">
        <v>23.0</v>
      </c>
      <c r="F319" s="1">
        <v>2200.0</v>
      </c>
      <c r="G319" s="1" t="s">
        <v>360</v>
      </c>
      <c r="H319" s="1">
        <v>8.0</v>
      </c>
      <c r="S319" s="1" t="s">
        <v>367</v>
      </c>
    </row>
    <row r="320">
      <c r="A320" s="1" t="s">
        <v>316</v>
      </c>
      <c r="B320" s="1" t="s">
        <v>370</v>
      </c>
      <c r="C320" s="1">
        <v>2023.0</v>
      </c>
      <c r="D320" s="1">
        <v>3.0</v>
      </c>
      <c r="E320" s="1">
        <v>23.0</v>
      </c>
      <c r="F320" s="1">
        <v>2200.0</v>
      </c>
      <c r="G320" s="1" t="s">
        <v>371</v>
      </c>
      <c r="H320" s="1">
        <v>9.0</v>
      </c>
      <c r="S320" s="1" t="s">
        <v>367</v>
      </c>
    </row>
    <row r="321">
      <c r="A321" s="1" t="s">
        <v>316</v>
      </c>
      <c r="B321" s="1" t="s">
        <v>372</v>
      </c>
      <c r="C321" s="1">
        <v>2023.0</v>
      </c>
      <c r="D321" s="1">
        <v>3.0</v>
      </c>
      <c r="E321" s="1">
        <v>23.0</v>
      </c>
      <c r="F321" s="1">
        <v>2200.0</v>
      </c>
      <c r="G321" s="1" t="s">
        <v>371</v>
      </c>
      <c r="H321" s="1">
        <v>10.0</v>
      </c>
      <c r="S321" s="1" t="s">
        <v>367</v>
      </c>
    </row>
    <row r="322">
      <c r="A322" s="1" t="s">
        <v>316</v>
      </c>
      <c r="B322" s="1" t="s">
        <v>373</v>
      </c>
      <c r="C322" s="1">
        <v>2023.0</v>
      </c>
      <c r="D322" s="1">
        <v>3.0</v>
      </c>
      <c r="E322" s="1">
        <v>23.0</v>
      </c>
      <c r="F322" s="1">
        <v>2200.0</v>
      </c>
      <c r="G322" s="1" t="s">
        <v>371</v>
      </c>
      <c r="H322" s="1">
        <v>11.0</v>
      </c>
      <c r="S322" s="1" t="s">
        <v>367</v>
      </c>
    </row>
    <row r="323">
      <c r="A323" s="1" t="s">
        <v>316</v>
      </c>
      <c r="B323" s="1" t="s">
        <v>374</v>
      </c>
      <c r="C323" s="1">
        <v>2023.0</v>
      </c>
      <c r="D323" s="1">
        <v>3.0</v>
      </c>
      <c r="E323" s="1">
        <v>23.0</v>
      </c>
      <c r="F323" s="1">
        <v>2200.0</v>
      </c>
      <c r="G323" s="1" t="s">
        <v>371</v>
      </c>
      <c r="H323" s="1">
        <v>12.0</v>
      </c>
      <c r="S323" s="1" t="s">
        <v>367</v>
      </c>
    </row>
    <row r="325">
      <c r="A325" s="1" t="s">
        <v>318</v>
      </c>
      <c r="C325" s="1">
        <v>2023.0</v>
      </c>
      <c r="D325" s="1">
        <v>3.0</v>
      </c>
      <c r="E325" s="1">
        <v>23.0</v>
      </c>
      <c r="F325" s="28">
        <v>0.08333333333333333</v>
      </c>
      <c r="G325" s="1" t="s">
        <v>23</v>
      </c>
      <c r="H325" s="1">
        <v>1.0</v>
      </c>
    </row>
    <row r="326">
      <c r="A326" s="1" t="s">
        <v>318</v>
      </c>
      <c r="B326" s="1" t="s">
        <v>551</v>
      </c>
      <c r="C326" s="1">
        <v>2023.0</v>
      </c>
      <c r="D326" s="1">
        <v>3.0</v>
      </c>
      <c r="E326" s="1">
        <v>23.0</v>
      </c>
      <c r="F326" s="28">
        <v>0.08333333333333333</v>
      </c>
      <c r="G326" s="1" t="s">
        <v>23</v>
      </c>
      <c r="H326" s="1">
        <v>2.0</v>
      </c>
    </row>
    <row r="327">
      <c r="A327" s="1" t="s">
        <v>318</v>
      </c>
      <c r="B327" s="1" t="s">
        <v>552</v>
      </c>
      <c r="C327" s="1">
        <v>2023.0</v>
      </c>
      <c r="D327" s="1">
        <v>3.0</v>
      </c>
      <c r="E327" s="1">
        <v>23.0</v>
      </c>
      <c r="F327" s="28">
        <v>0.08333333333333333</v>
      </c>
      <c r="G327" s="1" t="s">
        <v>23</v>
      </c>
      <c r="H327" s="1">
        <v>3.0</v>
      </c>
    </row>
    <row r="328">
      <c r="A328" s="1" t="s">
        <v>318</v>
      </c>
      <c r="B328" s="1" t="s">
        <v>553</v>
      </c>
      <c r="C328" s="1">
        <v>2023.0</v>
      </c>
      <c r="D328" s="1">
        <v>3.0</v>
      </c>
      <c r="E328" s="1">
        <v>23.0</v>
      </c>
      <c r="F328" s="28">
        <v>0.08333333333333333</v>
      </c>
      <c r="G328" s="1" t="s">
        <v>23</v>
      </c>
      <c r="H328" s="1">
        <v>4.0</v>
      </c>
    </row>
    <row r="329">
      <c r="A329" s="1" t="s">
        <v>318</v>
      </c>
      <c r="B329" s="1" t="s">
        <v>554</v>
      </c>
      <c r="C329" s="1">
        <v>2023.0</v>
      </c>
      <c r="D329" s="1">
        <v>3.0</v>
      </c>
      <c r="E329" s="1">
        <v>23.0</v>
      </c>
      <c r="F329" s="28">
        <v>0.08333333333333333</v>
      </c>
      <c r="G329" s="1" t="s">
        <v>122</v>
      </c>
      <c r="H329" s="1">
        <v>5.0</v>
      </c>
    </row>
    <row r="330">
      <c r="A330" s="1" t="s">
        <v>318</v>
      </c>
      <c r="B330" s="1" t="s">
        <v>555</v>
      </c>
      <c r="C330" s="1">
        <v>2023.0</v>
      </c>
      <c r="D330" s="1">
        <v>3.0</v>
      </c>
      <c r="E330" s="1">
        <v>23.0</v>
      </c>
      <c r="F330" s="28">
        <v>0.08333333333333333</v>
      </c>
      <c r="G330" s="1" t="s">
        <v>122</v>
      </c>
      <c r="H330" s="1">
        <v>6.0</v>
      </c>
    </row>
    <row r="331">
      <c r="A331" s="1" t="s">
        <v>318</v>
      </c>
      <c r="B331" s="1" t="s">
        <v>556</v>
      </c>
      <c r="C331" s="1">
        <v>2023.0</v>
      </c>
      <c r="D331" s="1">
        <v>3.0</v>
      </c>
      <c r="E331" s="1">
        <v>23.0</v>
      </c>
      <c r="F331" s="28">
        <v>0.08333333333333333</v>
      </c>
      <c r="G331" s="1" t="s">
        <v>122</v>
      </c>
      <c r="H331" s="1">
        <v>7.0</v>
      </c>
    </row>
    <row r="332">
      <c r="A332" s="1" t="s">
        <v>318</v>
      </c>
      <c r="B332" s="1" t="s">
        <v>557</v>
      </c>
      <c r="C332" s="1">
        <v>2023.0</v>
      </c>
      <c r="D332" s="1">
        <v>3.0</v>
      </c>
      <c r="E332" s="1">
        <v>23.0</v>
      </c>
      <c r="F332" s="28">
        <v>0.08333333333333333</v>
      </c>
      <c r="G332" s="1" t="s">
        <v>122</v>
      </c>
      <c r="H332" s="1">
        <v>8.0</v>
      </c>
    </row>
    <row r="333">
      <c r="A333" s="1" t="s">
        <v>318</v>
      </c>
      <c r="B333" s="1" t="s">
        <v>558</v>
      </c>
      <c r="C333" s="1">
        <v>2023.0</v>
      </c>
      <c r="D333" s="1">
        <v>3.0</v>
      </c>
      <c r="E333" s="1">
        <v>23.0</v>
      </c>
      <c r="F333" s="28">
        <v>0.08333333333333333</v>
      </c>
      <c r="G333" s="1" t="s">
        <v>201</v>
      </c>
      <c r="H333" s="1">
        <v>9.0</v>
      </c>
    </row>
    <row r="334">
      <c r="A334" s="1" t="s">
        <v>318</v>
      </c>
      <c r="B334" s="1" t="s">
        <v>559</v>
      </c>
      <c r="C334" s="1">
        <v>2023.0</v>
      </c>
      <c r="D334" s="1">
        <v>3.0</v>
      </c>
      <c r="E334" s="1">
        <v>23.0</v>
      </c>
      <c r="F334" s="28">
        <v>0.08333333333333333</v>
      </c>
      <c r="G334" s="1" t="s">
        <v>201</v>
      </c>
      <c r="H334" s="1">
        <v>10.0</v>
      </c>
    </row>
    <row r="335">
      <c r="A335" s="1" t="s">
        <v>318</v>
      </c>
      <c r="B335" s="1" t="s">
        <v>560</v>
      </c>
      <c r="C335" s="1">
        <v>2023.0</v>
      </c>
      <c r="D335" s="1">
        <v>3.0</v>
      </c>
      <c r="E335" s="1">
        <v>23.0</v>
      </c>
      <c r="F335" s="28">
        <v>0.08333333333333333</v>
      </c>
      <c r="G335" s="1" t="s">
        <v>201</v>
      </c>
      <c r="H335" s="1">
        <v>11.0</v>
      </c>
    </row>
    <row r="336">
      <c r="A336" s="1" t="s">
        <v>318</v>
      </c>
      <c r="B336" s="1" t="s">
        <v>561</v>
      </c>
      <c r="C336" s="1">
        <v>2023.0</v>
      </c>
      <c r="D336" s="1">
        <v>3.0</v>
      </c>
      <c r="E336" s="1">
        <v>23.0</v>
      </c>
      <c r="F336" s="28">
        <v>0.08333333333333333</v>
      </c>
      <c r="G336" s="1" t="s">
        <v>201</v>
      </c>
      <c r="H336" s="1">
        <v>12.0</v>
      </c>
    </row>
    <row r="338">
      <c r="A338" s="1" t="s">
        <v>316</v>
      </c>
      <c r="B338" s="1" t="s">
        <v>404</v>
      </c>
      <c r="C338" s="1">
        <v>2023.0</v>
      </c>
      <c r="D338" s="1">
        <v>3.0</v>
      </c>
      <c r="E338" s="1">
        <v>24.0</v>
      </c>
      <c r="F338" s="1">
        <v>2200.0</v>
      </c>
      <c r="G338" s="1" t="s">
        <v>350</v>
      </c>
      <c r="H338" s="1">
        <v>1.0</v>
      </c>
    </row>
    <row r="339">
      <c r="A339" s="1" t="s">
        <v>316</v>
      </c>
      <c r="B339" s="1" t="s">
        <v>355</v>
      </c>
      <c r="C339" s="1">
        <v>2023.0</v>
      </c>
      <c r="D339" s="1">
        <v>3.0</v>
      </c>
      <c r="E339" s="1">
        <v>24.0</v>
      </c>
      <c r="F339" s="1">
        <v>2200.0</v>
      </c>
      <c r="G339" s="1" t="s">
        <v>350</v>
      </c>
      <c r="H339" s="1">
        <v>2.0</v>
      </c>
    </row>
    <row r="340">
      <c r="A340" s="1" t="s">
        <v>316</v>
      </c>
      <c r="B340" s="1" t="s">
        <v>357</v>
      </c>
      <c r="C340" s="1">
        <v>2023.0</v>
      </c>
      <c r="D340" s="1">
        <v>3.0</v>
      </c>
      <c r="E340" s="1">
        <v>24.0</v>
      </c>
      <c r="F340" s="1">
        <v>2200.0</v>
      </c>
      <c r="G340" s="1" t="s">
        <v>350</v>
      </c>
      <c r="H340" s="1">
        <v>3.0</v>
      </c>
    </row>
    <row r="341">
      <c r="A341" s="1" t="s">
        <v>316</v>
      </c>
      <c r="B341" s="1" t="s">
        <v>358</v>
      </c>
      <c r="C341" s="1">
        <v>2023.0</v>
      </c>
      <c r="D341" s="1">
        <v>3.0</v>
      </c>
      <c r="E341" s="1">
        <v>24.0</v>
      </c>
      <c r="F341" s="1">
        <v>2200.0</v>
      </c>
      <c r="G341" s="1" t="s">
        <v>350</v>
      </c>
      <c r="H341" s="1">
        <v>4.0</v>
      </c>
    </row>
    <row r="342">
      <c r="A342" s="1" t="s">
        <v>316</v>
      </c>
      <c r="B342" s="1" t="s">
        <v>359</v>
      </c>
      <c r="C342" s="1">
        <v>2023.0</v>
      </c>
      <c r="D342" s="1">
        <v>3.0</v>
      </c>
      <c r="E342" s="1">
        <v>24.0</v>
      </c>
      <c r="F342" s="1">
        <v>2200.0</v>
      </c>
      <c r="G342" s="1" t="s">
        <v>360</v>
      </c>
      <c r="H342" s="1">
        <v>5.0</v>
      </c>
    </row>
    <row r="343">
      <c r="A343" s="1" t="s">
        <v>316</v>
      </c>
      <c r="B343" s="1" t="s">
        <v>366</v>
      </c>
      <c r="C343" s="1">
        <v>2023.0</v>
      </c>
      <c r="D343" s="1">
        <v>3.0</v>
      </c>
      <c r="E343" s="1">
        <v>24.0</v>
      </c>
      <c r="F343" s="1">
        <v>2200.0</v>
      </c>
      <c r="G343" s="1" t="s">
        <v>360</v>
      </c>
      <c r="H343" s="1">
        <v>6.0</v>
      </c>
    </row>
    <row r="344">
      <c r="A344" s="1" t="s">
        <v>316</v>
      </c>
      <c r="B344" s="1" t="s">
        <v>368</v>
      </c>
      <c r="C344" s="1">
        <v>2023.0</v>
      </c>
      <c r="D344" s="1">
        <v>3.0</v>
      </c>
      <c r="E344" s="1">
        <v>24.0</v>
      </c>
      <c r="F344" s="1">
        <v>2200.0</v>
      </c>
      <c r="G344" s="1" t="s">
        <v>360</v>
      </c>
      <c r="H344" s="1">
        <v>7.0</v>
      </c>
    </row>
    <row r="345">
      <c r="A345" s="1" t="s">
        <v>316</v>
      </c>
      <c r="B345" s="1" t="s">
        <v>369</v>
      </c>
      <c r="C345" s="1">
        <v>2023.0</v>
      </c>
      <c r="D345" s="1">
        <v>3.0</v>
      </c>
      <c r="E345" s="1">
        <v>24.0</v>
      </c>
      <c r="F345" s="1">
        <v>2200.0</v>
      </c>
      <c r="G345" s="1" t="s">
        <v>360</v>
      </c>
      <c r="H345" s="1">
        <v>8.0</v>
      </c>
    </row>
    <row r="346">
      <c r="A346" s="1" t="s">
        <v>316</v>
      </c>
      <c r="B346" s="1" t="s">
        <v>370</v>
      </c>
      <c r="C346" s="1">
        <v>2023.0</v>
      </c>
      <c r="D346" s="1">
        <v>3.0</v>
      </c>
      <c r="E346" s="1">
        <v>24.0</v>
      </c>
      <c r="F346" s="1">
        <v>2200.0</v>
      </c>
      <c r="G346" s="1" t="s">
        <v>371</v>
      </c>
      <c r="H346" s="1">
        <v>9.0</v>
      </c>
    </row>
    <row r="347">
      <c r="A347" s="1" t="s">
        <v>316</v>
      </c>
      <c r="B347" s="1" t="s">
        <v>372</v>
      </c>
      <c r="C347" s="1">
        <v>2023.0</v>
      </c>
      <c r="D347" s="1">
        <v>3.0</v>
      </c>
      <c r="E347" s="1">
        <v>24.0</v>
      </c>
      <c r="F347" s="1">
        <v>2200.0</v>
      </c>
      <c r="G347" s="1" t="s">
        <v>371</v>
      </c>
      <c r="H347" s="1">
        <v>10.0</v>
      </c>
    </row>
    <row r="348">
      <c r="A348" s="1" t="s">
        <v>316</v>
      </c>
      <c r="B348" s="1" t="s">
        <v>373</v>
      </c>
      <c r="C348" s="1">
        <v>2023.0</v>
      </c>
      <c r="D348" s="1">
        <v>3.0</v>
      </c>
      <c r="E348" s="1">
        <v>24.0</v>
      </c>
      <c r="F348" s="1">
        <v>2200.0</v>
      </c>
      <c r="G348" s="1" t="s">
        <v>371</v>
      </c>
      <c r="H348" s="1">
        <v>11.0</v>
      </c>
    </row>
    <row r="349">
      <c r="A349" s="1" t="s">
        <v>316</v>
      </c>
      <c r="B349" s="1" t="s">
        <v>374</v>
      </c>
      <c r="C349" s="1">
        <v>2023.0</v>
      </c>
      <c r="D349" s="1">
        <v>3.0</v>
      </c>
      <c r="E349" s="1">
        <v>24.0</v>
      </c>
      <c r="F349" s="1">
        <v>2200.0</v>
      </c>
      <c r="G349" s="1" t="s">
        <v>371</v>
      </c>
      <c r="H349" s="1">
        <v>12.0</v>
      </c>
    </row>
    <row r="351">
      <c r="A351" s="1" t="s">
        <v>318</v>
      </c>
      <c r="B351" s="1" t="s">
        <v>562</v>
      </c>
      <c r="C351" s="1">
        <v>2023.0</v>
      </c>
      <c r="D351" s="1">
        <v>3.0</v>
      </c>
      <c r="E351" s="1">
        <v>24.0</v>
      </c>
      <c r="F351" s="28">
        <v>0.08333333333333333</v>
      </c>
      <c r="G351" s="1" t="s">
        <v>23</v>
      </c>
      <c r="H351" s="1">
        <v>1.0</v>
      </c>
    </row>
    <row r="352">
      <c r="A352" s="1" t="s">
        <v>318</v>
      </c>
      <c r="B352" s="1" t="s">
        <v>563</v>
      </c>
      <c r="C352" s="1">
        <v>2023.0</v>
      </c>
      <c r="D352" s="1">
        <v>3.0</v>
      </c>
      <c r="E352" s="1">
        <v>24.0</v>
      </c>
      <c r="F352" s="28">
        <v>0.08333333333333333</v>
      </c>
      <c r="G352" s="1" t="s">
        <v>23</v>
      </c>
      <c r="H352" s="1">
        <v>2.0</v>
      </c>
    </row>
    <row r="353">
      <c r="A353" s="1" t="s">
        <v>318</v>
      </c>
      <c r="B353" s="1" t="s">
        <v>564</v>
      </c>
      <c r="C353" s="1">
        <v>2023.0</v>
      </c>
      <c r="D353" s="1">
        <v>3.0</v>
      </c>
      <c r="E353" s="1">
        <v>24.0</v>
      </c>
      <c r="F353" s="28">
        <v>0.08333333333333333</v>
      </c>
      <c r="G353" s="1" t="s">
        <v>23</v>
      </c>
      <c r="H353" s="1">
        <v>3.0</v>
      </c>
    </row>
    <row r="354">
      <c r="A354" s="1" t="s">
        <v>318</v>
      </c>
      <c r="B354" s="1" t="s">
        <v>565</v>
      </c>
      <c r="C354" s="1">
        <v>2023.0</v>
      </c>
      <c r="D354" s="1">
        <v>3.0</v>
      </c>
      <c r="E354" s="1">
        <v>24.0</v>
      </c>
      <c r="F354" s="28">
        <v>0.08333333333333333</v>
      </c>
      <c r="G354" s="1" t="s">
        <v>23</v>
      </c>
      <c r="H354" s="1">
        <v>4.0</v>
      </c>
    </row>
    <row r="355">
      <c r="A355" s="1" t="s">
        <v>318</v>
      </c>
      <c r="C355" s="1">
        <v>2023.0</v>
      </c>
      <c r="D355" s="1">
        <v>3.0</v>
      </c>
      <c r="E355" s="1">
        <v>24.0</v>
      </c>
      <c r="F355" s="28">
        <v>0.08333333333333333</v>
      </c>
      <c r="G355" s="1" t="s">
        <v>122</v>
      </c>
      <c r="H355" s="1">
        <v>5.0</v>
      </c>
    </row>
    <row r="356">
      <c r="A356" s="1" t="s">
        <v>318</v>
      </c>
      <c r="B356" s="1" t="s">
        <v>566</v>
      </c>
      <c r="C356" s="1">
        <v>2023.0</v>
      </c>
      <c r="D356" s="1">
        <v>3.0</v>
      </c>
      <c r="E356" s="1">
        <v>24.0</v>
      </c>
      <c r="F356" s="28">
        <v>0.08333333333333333</v>
      </c>
      <c r="G356" s="1" t="s">
        <v>122</v>
      </c>
      <c r="H356" s="1">
        <v>6.0</v>
      </c>
    </row>
    <row r="357">
      <c r="A357" s="1" t="s">
        <v>318</v>
      </c>
      <c r="B357" s="1" t="s">
        <v>567</v>
      </c>
      <c r="C357" s="1">
        <v>2023.0</v>
      </c>
      <c r="D357" s="1">
        <v>3.0</v>
      </c>
      <c r="E357" s="1">
        <v>24.0</v>
      </c>
      <c r="F357" s="28">
        <v>0.08333333333333333</v>
      </c>
      <c r="G357" s="1" t="s">
        <v>122</v>
      </c>
      <c r="H357" s="1">
        <v>7.0</v>
      </c>
    </row>
    <row r="358">
      <c r="A358" s="1" t="s">
        <v>318</v>
      </c>
      <c r="B358" s="1" t="s">
        <v>568</v>
      </c>
      <c r="C358" s="1">
        <v>2023.0</v>
      </c>
      <c r="D358" s="1">
        <v>3.0</v>
      </c>
      <c r="E358" s="1">
        <v>24.0</v>
      </c>
      <c r="F358" s="28">
        <v>0.08333333333333333</v>
      </c>
      <c r="G358" s="1" t="s">
        <v>122</v>
      </c>
      <c r="H358" s="1">
        <v>8.0</v>
      </c>
    </row>
    <row r="359">
      <c r="A359" s="1" t="s">
        <v>318</v>
      </c>
      <c r="B359" s="1" t="s">
        <v>569</v>
      </c>
      <c r="C359" s="1">
        <v>2023.0</v>
      </c>
      <c r="D359" s="1">
        <v>3.0</v>
      </c>
      <c r="E359" s="1">
        <v>24.0</v>
      </c>
      <c r="F359" s="28">
        <v>0.08333333333333333</v>
      </c>
      <c r="G359" s="1" t="s">
        <v>201</v>
      </c>
      <c r="H359" s="1">
        <v>9.0</v>
      </c>
    </row>
    <row r="360">
      <c r="A360" s="1" t="s">
        <v>318</v>
      </c>
      <c r="B360" s="1" t="s">
        <v>570</v>
      </c>
      <c r="C360" s="1">
        <v>2023.0</v>
      </c>
      <c r="D360" s="1">
        <v>3.0</v>
      </c>
      <c r="E360" s="1">
        <v>24.0</v>
      </c>
      <c r="F360" s="28">
        <v>0.08333333333333333</v>
      </c>
      <c r="G360" s="1" t="s">
        <v>201</v>
      </c>
      <c r="H360" s="1">
        <v>10.0</v>
      </c>
    </row>
    <row r="361">
      <c r="A361" s="1" t="s">
        <v>318</v>
      </c>
      <c r="B361" s="1" t="s">
        <v>571</v>
      </c>
      <c r="C361" s="1">
        <v>2023.0</v>
      </c>
      <c r="D361" s="1">
        <v>3.0</v>
      </c>
      <c r="E361" s="1">
        <v>24.0</v>
      </c>
      <c r="F361" s="28">
        <v>0.08333333333333333</v>
      </c>
      <c r="G361" s="1" t="s">
        <v>201</v>
      </c>
      <c r="H361" s="1">
        <v>11.0</v>
      </c>
    </row>
    <row r="362">
      <c r="A362" s="1" t="s">
        <v>318</v>
      </c>
      <c r="B362" s="1" t="s">
        <v>572</v>
      </c>
      <c r="C362" s="1">
        <v>2023.0</v>
      </c>
      <c r="D362" s="1">
        <v>3.0</v>
      </c>
      <c r="E362" s="1">
        <v>24.0</v>
      </c>
      <c r="F362" s="28">
        <v>0.08333333333333333</v>
      </c>
      <c r="G362" s="1" t="s">
        <v>201</v>
      </c>
      <c r="H362" s="1">
        <v>12.0</v>
      </c>
    </row>
    <row r="363">
      <c r="F363" s="28"/>
    </row>
    <row r="364">
      <c r="A364" s="1" t="s">
        <v>316</v>
      </c>
      <c r="B364" s="1" t="s">
        <v>404</v>
      </c>
      <c r="C364" s="1">
        <v>2023.0</v>
      </c>
      <c r="D364" s="1">
        <v>3.0</v>
      </c>
      <c r="E364" s="1">
        <v>25.0</v>
      </c>
      <c r="F364" s="1">
        <v>2200.0</v>
      </c>
      <c r="G364" s="1" t="s">
        <v>350</v>
      </c>
      <c r="H364" s="1">
        <v>1.0</v>
      </c>
    </row>
    <row r="365">
      <c r="A365" s="1" t="s">
        <v>316</v>
      </c>
      <c r="B365" s="1" t="s">
        <v>404</v>
      </c>
      <c r="C365" s="1">
        <v>2023.0</v>
      </c>
      <c r="D365" s="1">
        <v>3.0</v>
      </c>
      <c r="E365" s="1">
        <v>25.0</v>
      </c>
      <c r="F365" s="1">
        <v>2200.0</v>
      </c>
      <c r="G365" s="1" t="s">
        <v>350</v>
      </c>
      <c r="H365" s="1">
        <v>1.0</v>
      </c>
    </row>
    <row r="366">
      <c r="A366" s="1" t="s">
        <v>316</v>
      </c>
      <c r="B366" s="1" t="s">
        <v>404</v>
      </c>
      <c r="C366" s="1">
        <v>2023.0</v>
      </c>
      <c r="D366" s="1">
        <v>3.0</v>
      </c>
      <c r="E366" s="1">
        <v>25.0</v>
      </c>
      <c r="F366" s="1">
        <v>2200.0</v>
      </c>
      <c r="G366" s="1" t="s">
        <v>350</v>
      </c>
      <c r="H366" s="1">
        <v>1.0</v>
      </c>
    </row>
    <row r="367">
      <c r="A367" s="1" t="s">
        <v>316</v>
      </c>
      <c r="B367" s="1" t="s">
        <v>404</v>
      </c>
      <c r="C367" s="1">
        <v>2023.0</v>
      </c>
      <c r="D367" s="1">
        <v>3.0</v>
      </c>
      <c r="E367" s="1">
        <v>25.0</v>
      </c>
      <c r="F367" s="1">
        <v>2200.0</v>
      </c>
      <c r="G367" s="1" t="s">
        <v>350</v>
      </c>
      <c r="H367" s="1">
        <v>1.0</v>
      </c>
    </row>
    <row r="368">
      <c r="A368" s="1" t="s">
        <v>316</v>
      </c>
      <c r="B368" s="1" t="s">
        <v>355</v>
      </c>
      <c r="C368" s="1">
        <v>2023.0</v>
      </c>
      <c r="D368" s="1">
        <v>3.0</v>
      </c>
      <c r="E368" s="1">
        <v>25.0</v>
      </c>
      <c r="F368" s="1">
        <v>2200.0</v>
      </c>
      <c r="G368" s="1" t="s">
        <v>350</v>
      </c>
      <c r="H368" s="1">
        <v>2.0</v>
      </c>
    </row>
    <row r="369">
      <c r="A369" s="1" t="s">
        <v>316</v>
      </c>
      <c r="B369" s="1" t="s">
        <v>357</v>
      </c>
      <c r="C369" s="1">
        <v>2023.0</v>
      </c>
      <c r="D369" s="1">
        <v>3.0</v>
      </c>
      <c r="E369" s="1">
        <v>25.0</v>
      </c>
      <c r="F369" s="1">
        <v>2200.0</v>
      </c>
      <c r="G369" s="1" t="s">
        <v>350</v>
      </c>
      <c r="H369" s="1">
        <v>3.0</v>
      </c>
    </row>
    <row r="370">
      <c r="A370" s="1" t="s">
        <v>316</v>
      </c>
      <c r="B370" s="1" t="s">
        <v>358</v>
      </c>
      <c r="C370" s="1">
        <v>2023.0</v>
      </c>
      <c r="D370" s="1">
        <v>3.0</v>
      </c>
      <c r="E370" s="1">
        <v>25.0</v>
      </c>
      <c r="F370" s="1">
        <v>2200.0</v>
      </c>
      <c r="G370" s="1" t="s">
        <v>350</v>
      </c>
      <c r="H370" s="1">
        <v>4.0</v>
      </c>
    </row>
    <row r="371">
      <c r="A371" s="1" t="s">
        <v>316</v>
      </c>
      <c r="B371" s="1" t="s">
        <v>359</v>
      </c>
      <c r="C371" s="1">
        <v>2023.0</v>
      </c>
      <c r="D371" s="1">
        <v>3.0</v>
      </c>
      <c r="E371" s="1">
        <v>25.0</v>
      </c>
      <c r="F371" s="1">
        <v>2200.0</v>
      </c>
      <c r="G371" s="1" t="s">
        <v>360</v>
      </c>
      <c r="H371" s="1">
        <v>5.0</v>
      </c>
    </row>
    <row r="372">
      <c r="A372" s="1" t="s">
        <v>316</v>
      </c>
      <c r="B372" s="1" t="s">
        <v>366</v>
      </c>
      <c r="C372" s="1">
        <v>2023.0</v>
      </c>
      <c r="D372" s="1">
        <v>3.0</v>
      </c>
      <c r="E372" s="1">
        <v>25.0</v>
      </c>
      <c r="F372" s="1">
        <v>2200.0</v>
      </c>
      <c r="G372" s="1" t="s">
        <v>360</v>
      </c>
      <c r="H372" s="1">
        <v>6.0</v>
      </c>
    </row>
    <row r="373">
      <c r="A373" s="1" t="s">
        <v>316</v>
      </c>
      <c r="B373" s="1" t="s">
        <v>368</v>
      </c>
      <c r="C373" s="1">
        <v>2023.0</v>
      </c>
      <c r="D373" s="1">
        <v>3.0</v>
      </c>
      <c r="E373" s="1">
        <v>25.0</v>
      </c>
      <c r="F373" s="1">
        <v>2200.0</v>
      </c>
      <c r="G373" s="1" t="s">
        <v>360</v>
      </c>
      <c r="H373" s="1">
        <v>7.0</v>
      </c>
    </row>
    <row r="374">
      <c r="A374" s="1" t="s">
        <v>316</v>
      </c>
      <c r="B374" s="1" t="s">
        <v>369</v>
      </c>
      <c r="C374" s="1">
        <v>2023.0</v>
      </c>
      <c r="D374" s="1">
        <v>3.0</v>
      </c>
      <c r="E374" s="1">
        <v>25.0</v>
      </c>
      <c r="F374" s="1">
        <v>2200.0</v>
      </c>
      <c r="G374" s="1" t="s">
        <v>360</v>
      </c>
      <c r="H374" s="1">
        <v>8.0</v>
      </c>
    </row>
    <row r="375">
      <c r="A375" s="1" t="s">
        <v>316</v>
      </c>
      <c r="B375" s="1" t="s">
        <v>370</v>
      </c>
      <c r="C375" s="1">
        <v>2023.0</v>
      </c>
      <c r="D375" s="1">
        <v>3.0</v>
      </c>
      <c r="E375" s="1">
        <v>25.0</v>
      </c>
      <c r="F375" s="1">
        <v>2200.0</v>
      </c>
      <c r="G375" s="1" t="s">
        <v>371</v>
      </c>
      <c r="H375" s="1">
        <v>9.0</v>
      </c>
    </row>
    <row r="376">
      <c r="A376" s="1" t="s">
        <v>316</v>
      </c>
      <c r="B376" s="1" t="s">
        <v>372</v>
      </c>
      <c r="C376" s="1">
        <v>2023.0</v>
      </c>
      <c r="D376" s="1">
        <v>3.0</v>
      </c>
      <c r="E376" s="1">
        <v>25.0</v>
      </c>
      <c r="F376" s="1">
        <v>2200.0</v>
      </c>
      <c r="G376" s="1" t="s">
        <v>371</v>
      </c>
      <c r="H376" s="1">
        <v>10.0</v>
      </c>
    </row>
    <row r="377">
      <c r="A377" s="1" t="s">
        <v>316</v>
      </c>
      <c r="B377" s="1" t="s">
        <v>373</v>
      </c>
      <c r="C377" s="1">
        <v>2023.0</v>
      </c>
      <c r="D377" s="1">
        <v>3.0</v>
      </c>
      <c r="E377" s="1">
        <v>25.0</v>
      </c>
      <c r="F377" s="1">
        <v>2200.0</v>
      </c>
      <c r="G377" s="1" t="s">
        <v>371</v>
      </c>
      <c r="H377" s="1">
        <v>11.0</v>
      </c>
    </row>
    <row r="378">
      <c r="A378" s="1" t="s">
        <v>316</v>
      </c>
      <c r="B378" s="1" t="s">
        <v>374</v>
      </c>
      <c r="C378" s="1">
        <v>2023.0</v>
      </c>
      <c r="D378" s="1">
        <v>3.0</v>
      </c>
      <c r="E378" s="1">
        <v>25.0</v>
      </c>
      <c r="F378" s="1">
        <v>2200.0</v>
      </c>
      <c r="G378" s="1" t="s">
        <v>371</v>
      </c>
      <c r="H378" s="1">
        <v>12.0</v>
      </c>
    </row>
    <row r="379">
      <c r="F379" s="28"/>
    </row>
    <row r="380">
      <c r="A380" s="1" t="s">
        <v>318</v>
      </c>
      <c r="B380" s="1" t="s">
        <v>573</v>
      </c>
      <c r="C380" s="1">
        <v>2023.0</v>
      </c>
      <c r="D380" s="1">
        <v>3.0</v>
      </c>
      <c r="E380" s="1">
        <v>25.0</v>
      </c>
      <c r="F380" s="28">
        <v>0.08333333333333333</v>
      </c>
      <c r="G380" s="1" t="s">
        <v>23</v>
      </c>
      <c r="H380" s="1">
        <v>1.0</v>
      </c>
    </row>
    <row r="381">
      <c r="A381" s="1" t="s">
        <v>318</v>
      </c>
      <c r="B381" s="1" t="s">
        <v>574</v>
      </c>
      <c r="C381" s="1">
        <v>2023.0</v>
      </c>
      <c r="D381" s="1">
        <v>3.0</v>
      </c>
      <c r="E381" s="1">
        <v>25.0</v>
      </c>
      <c r="F381" s="28">
        <v>0.08333333333333333</v>
      </c>
      <c r="G381" s="1" t="s">
        <v>23</v>
      </c>
      <c r="H381" s="1">
        <v>2.0</v>
      </c>
    </row>
    <row r="382">
      <c r="A382" s="1" t="s">
        <v>318</v>
      </c>
      <c r="B382" s="1" t="s">
        <v>575</v>
      </c>
      <c r="C382" s="1">
        <v>2023.0</v>
      </c>
      <c r="D382" s="1">
        <v>3.0</v>
      </c>
      <c r="E382" s="1">
        <v>25.0</v>
      </c>
      <c r="F382" s="28">
        <v>0.08333333333333333</v>
      </c>
      <c r="G382" s="1" t="s">
        <v>23</v>
      </c>
      <c r="H382" s="1">
        <v>3.0</v>
      </c>
    </row>
    <row r="383">
      <c r="A383" s="1" t="s">
        <v>318</v>
      </c>
      <c r="B383" s="1" t="s">
        <v>576</v>
      </c>
      <c r="C383" s="1">
        <v>2023.0</v>
      </c>
      <c r="D383" s="1">
        <v>3.0</v>
      </c>
      <c r="E383" s="1">
        <v>25.0</v>
      </c>
      <c r="F383" s="28">
        <v>0.08333333333333333</v>
      </c>
      <c r="G383" s="1" t="s">
        <v>23</v>
      </c>
      <c r="H383" s="1">
        <v>4.0</v>
      </c>
    </row>
    <row r="384">
      <c r="A384" s="1" t="s">
        <v>318</v>
      </c>
      <c r="C384" s="1">
        <v>2023.0</v>
      </c>
      <c r="D384" s="1">
        <v>3.0</v>
      </c>
      <c r="E384" s="1">
        <v>25.0</v>
      </c>
      <c r="F384" s="28">
        <v>0.08333333333333333</v>
      </c>
      <c r="G384" s="1" t="s">
        <v>122</v>
      </c>
      <c r="H384" s="1">
        <v>5.0</v>
      </c>
    </row>
    <row r="385">
      <c r="A385" s="1" t="s">
        <v>318</v>
      </c>
      <c r="B385" s="1" t="s">
        <v>577</v>
      </c>
      <c r="C385" s="1">
        <v>2023.0</v>
      </c>
      <c r="D385" s="1">
        <v>3.0</v>
      </c>
      <c r="E385" s="1">
        <v>25.0</v>
      </c>
      <c r="F385" s="28">
        <v>0.08333333333333333</v>
      </c>
      <c r="G385" s="1" t="s">
        <v>122</v>
      </c>
      <c r="H385" s="1">
        <v>6.0</v>
      </c>
    </row>
    <row r="386">
      <c r="A386" s="1" t="s">
        <v>318</v>
      </c>
      <c r="B386" s="1" t="s">
        <v>578</v>
      </c>
      <c r="C386" s="1">
        <v>2023.0</v>
      </c>
      <c r="D386" s="1">
        <v>3.0</v>
      </c>
      <c r="E386" s="1">
        <v>25.0</v>
      </c>
      <c r="F386" s="28">
        <v>0.08333333333333333</v>
      </c>
      <c r="G386" s="1" t="s">
        <v>122</v>
      </c>
      <c r="H386" s="1">
        <v>7.0</v>
      </c>
    </row>
    <row r="387">
      <c r="A387" s="1" t="s">
        <v>318</v>
      </c>
      <c r="B387" s="1" t="s">
        <v>579</v>
      </c>
      <c r="C387" s="1">
        <v>2023.0</v>
      </c>
      <c r="D387" s="1">
        <v>3.0</v>
      </c>
      <c r="E387" s="1">
        <v>25.0</v>
      </c>
      <c r="F387" s="28">
        <v>0.08333333333333333</v>
      </c>
      <c r="G387" s="1" t="s">
        <v>122</v>
      </c>
      <c r="H387" s="1">
        <v>8.0</v>
      </c>
    </row>
    <row r="388">
      <c r="A388" s="1" t="s">
        <v>318</v>
      </c>
      <c r="B388" s="1" t="s">
        <v>580</v>
      </c>
      <c r="C388" s="1">
        <v>2023.0</v>
      </c>
      <c r="D388" s="1">
        <v>3.0</v>
      </c>
      <c r="E388" s="1">
        <v>25.0</v>
      </c>
      <c r="F388" s="28">
        <v>0.08333333333333333</v>
      </c>
      <c r="G388" s="1" t="s">
        <v>201</v>
      </c>
      <c r="H388" s="1">
        <v>9.0</v>
      </c>
    </row>
    <row r="389">
      <c r="A389" s="1" t="s">
        <v>318</v>
      </c>
      <c r="B389" s="1" t="s">
        <v>581</v>
      </c>
      <c r="C389" s="1">
        <v>2023.0</v>
      </c>
      <c r="D389" s="1">
        <v>3.0</v>
      </c>
      <c r="E389" s="1">
        <v>25.0</v>
      </c>
      <c r="F389" s="28">
        <v>0.08333333333333333</v>
      </c>
      <c r="G389" s="1" t="s">
        <v>201</v>
      </c>
      <c r="H389" s="1">
        <v>10.0</v>
      </c>
    </row>
    <row r="390">
      <c r="A390" s="1" t="s">
        <v>318</v>
      </c>
      <c r="B390" s="1" t="s">
        <v>582</v>
      </c>
      <c r="C390" s="1">
        <v>2023.0</v>
      </c>
      <c r="D390" s="1">
        <v>3.0</v>
      </c>
      <c r="E390" s="1">
        <v>25.0</v>
      </c>
      <c r="F390" s="28">
        <v>0.08333333333333333</v>
      </c>
      <c r="G390" s="1" t="s">
        <v>201</v>
      </c>
      <c r="H390" s="1">
        <v>11.0</v>
      </c>
    </row>
    <row r="391">
      <c r="A391" s="1" t="s">
        <v>318</v>
      </c>
      <c r="B391" s="1" t="s">
        <v>583</v>
      </c>
      <c r="C391" s="1">
        <v>2023.0</v>
      </c>
      <c r="D391" s="1">
        <v>3.0</v>
      </c>
      <c r="E391" s="1">
        <v>25.0</v>
      </c>
      <c r="F391" s="28">
        <v>0.08333333333333333</v>
      </c>
      <c r="G391" s="1" t="s">
        <v>201</v>
      </c>
      <c r="H391" s="1">
        <v>12.0</v>
      </c>
    </row>
    <row r="393">
      <c r="A393" s="1" t="s">
        <v>316</v>
      </c>
      <c r="B393" s="1" t="s">
        <v>404</v>
      </c>
      <c r="C393" s="1">
        <v>2023.0</v>
      </c>
      <c r="D393" s="1">
        <v>3.0</v>
      </c>
      <c r="E393" s="1">
        <v>26.0</v>
      </c>
      <c r="F393" s="1">
        <v>2200.0</v>
      </c>
      <c r="G393" s="1" t="s">
        <v>350</v>
      </c>
      <c r="H393" s="1">
        <v>1.0</v>
      </c>
    </row>
    <row r="394">
      <c r="A394" s="1" t="s">
        <v>316</v>
      </c>
      <c r="B394" s="1" t="s">
        <v>355</v>
      </c>
      <c r="C394" s="1">
        <v>2023.0</v>
      </c>
      <c r="D394" s="1">
        <v>3.0</v>
      </c>
      <c r="E394" s="1">
        <v>26.0</v>
      </c>
      <c r="F394" s="1">
        <v>2200.0</v>
      </c>
      <c r="G394" s="1" t="s">
        <v>350</v>
      </c>
      <c r="H394" s="1">
        <v>2.0</v>
      </c>
    </row>
    <row r="395">
      <c r="A395" s="1" t="s">
        <v>316</v>
      </c>
      <c r="B395" s="1" t="s">
        <v>357</v>
      </c>
      <c r="C395" s="1">
        <v>2023.0</v>
      </c>
      <c r="D395" s="1">
        <v>3.0</v>
      </c>
      <c r="E395" s="1">
        <v>26.0</v>
      </c>
      <c r="F395" s="1">
        <v>2200.0</v>
      </c>
      <c r="G395" s="1" t="s">
        <v>350</v>
      </c>
      <c r="H395" s="1">
        <v>3.0</v>
      </c>
    </row>
    <row r="396">
      <c r="A396" s="1" t="s">
        <v>316</v>
      </c>
      <c r="B396" s="1" t="s">
        <v>358</v>
      </c>
      <c r="C396" s="1">
        <v>2023.0</v>
      </c>
      <c r="D396" s="1">
        <v>3.0</v>
      </c>
      <c r="E396" s="1">
        <v>26.0</v>
      </c>
      <c r="F396" s="1">
        <v>2200.0</v>
      </c>
      <c r="G396" s="1" t="s">
        <v>350</v>
      </c>
      <c r="H396" s="1">
        <v>4.0</v>
      </c>
    </row>
    <row r="397">
      <c r="A397" s="1" t="s">
        <v>316</v>
      </c>
      <c r="B397" s="1" t="s">
        <v>359</v>
      </c>
      <c r="C397" s="1">
        <v>2023.0</v>
      </c>
      <c r="D397" s="1">
        <v>3.0</v>
      </c>
      <c r="E397" s="1">
        <v>26.0</v>
      </c>
      <c r="F397" s="1">
        <v>2200.0</v>
      </c>
      <c r="G397" s="1" t="s">
        <v>360</v>
      </c>
      <c r="H397" s="1">
        <v>5.0</v>
      </c>
    </row>
    <row r="398">
      <c r="A398" s="1" t="s">
        <v>316</v>
      </c>
      <c r="B398" s="1" t="s">
        <v>366</v>
      </c>
      <c r="C398" s="1">
        <v>2023.0</v>
      </c>
      <c r="D398" s="1">
        <v>3.0</v>
      </c>
      <c r="E398" s="1">
        <v>26.0</v>
      </c>
      <c r="F398" s="1">
        <v>2200.0</v>
      </c>
      <c r="G398" s="1" t="s">
        <v>360</v>
      </c>
      <c r="H398" s="1">
        <v>6.0</v>
      </c>
    </row>
    <row r="399">
      <c r="A399" s="1" t="s">
        <v>316</v>
      </c>
      <c r="B399" s="1" t="s">
        <v>368</v>
      </c>
      <c r="C399" s="1">
        <v>2023.0</v>
      </c>
      <c r="D399" s="1">
        <v>3.0</v>
      </c>
      <c r="E399" s="1">
        <v>26.0</v>
      </c>
      <c r="F399" s="1">
        <v>2200.0</v>
      </c>
      <c r="G399" s="1" t="s">
        <v>360</v>
      </c>
      <c r="H399" s="1">
        <v>7.0</v>
      </c>
    </row>
    <row r="400">
      <c r="A400" s="1" t="s">
        <v>316</v>
      </c>
      <c r="B400" s="1" t="s">
        <v>369</v>
      </c>
      <c r="C400" s="1">
        <v>2023.0</v>
      </c>
      <c r="D400" s="1">
        <v>3.0</v>
      </c>
      <c r="E400" s="1">
        <v>26.0</v>
      </c>
      <c r="F400" s="1">
        <v>2200.0</v>
      </c>
      <c r="G400" s="1" t="s">
        <v>360</v>
      </c>
      <c r="H400" s="1">
        <v>8.0</v>
      </c>
    </row>
    <row r="401">
      <c r="A401" s="1" t="s">
        <v>316</v>
      </c>
      <c r="B401" s="1" t="s">
        <v>370</v>
      </c>
      <c r="C401" s="1">
        <v>2023.0</v>
      </c>
      <c r="D401" s="1">
        <v>3.0</v>
      </c>
      <c r="E401" s="1">
        <v>26.0</v>
      </c>
      <c r="F401" s="1">
        <v>2200.0</v>
      </c>
      <c r="G401" s="1" t="s">
        <v>371</v>
      </c>
      <c r="H401" s="1">
        <v>9.0</v>
      </c>
    </row>
    <row r="402">
      <c r="A402" s="1" t="s">
        <v>316</v>
      </c>
      <c r="B402" s="1" t="s">
        <v>372</v>
      </c>
      <c r="C402" s="1">
        <v>2023.0</v>
      </c>
      <c r="D402" s="1">
        <v>3.0</v>
      </c>
      <c r="E402" s="1">
        <v>26.0</v>
      </c>
      <c r="F402" s="1">
        <v>2200.0</v>
      </c>
      <c r="G402" s="1" t="s">
        <v>371</v>
      </c>
      <c r="H402" s="1">
        <v>10.0</v>
      </c>
    </row>
    <row r="403">
      <c r="A403" s="1" t="s">
        <v>316</v>
      </c>
      <c r="B403" s="1" t="s">
        <v>373</v>
      </c>
      <c r="C403" s="1">
        <v>2023.0</v>
      </c>
      <c r="D403" s="1">
        <v>3.0</v>
      </c>
      <c r="E403" s="1">
        <v>26.0</v>
      </c>
      <c r="F403" s="1">
        <v>2200.0</v>
      </c>
      <c r="G403" s="1" t="s">
        <v>371</v>
      </c>
      <c r="H403" s="1">
        <v>11.0</v>
      </c>
    </row>
    <row r="404">
      <c r="A404" s="1" t="s">
        <v>316</v>
      </c>
      <c r="B404" s="1" t="s">
        <v>374</v>
      </c>
      <c r="C404" s="1">
        <v>2023.0</v>
      </c>
      <c r="D404" s="1">
        <v>3.0</v>
      </c>
      <c r="E404" s="1">
        <v>26.0</v>
      </c>
      <c r="F404" s="1">
        <v>2200.0</v>
      </c>
      <c r="G404" s="1" t="s">
        <v>371</v>
      </c>
      <c r="H404" s="1">
        <v>12.0</v>
      </c>
    </row>
    <row r="406">
      <c r="A406" s="1" t="s">
        <v>318</v>
      </c>
      <c r="B406" s="1" t="s">
        <v>584</v>
      </c>
      <c r="C406" s="1">
        <v>2023.0</v>
      </c>
      <c r="D406" s="1">
        <v>3.0</v>
      </c>
      <c r="E406" s="1">
        <v>26.0</v>
      </c>
      <c r="F406" s="28">
        <v>0.08333333333333333</v>
      </c>
      <c r="G406" s="1" t="s">
        <v>23</v>
      </c>
      <c r="H406" s="1">
        <v>1.0</v>
      </c>
    </row>
    <row r="407">
      <c r="A407" s="1" t="s">
        <v>318</v>
      </c>
      <c r="B407" s="1" t="s">
        <v>585</v>
      </c>
      <c r="C407" s="1">
        <v>2023.0</v>
      </c>
      <c r="D407" s="1">
        <v>3.0</v>
      </c>
      <c r="E407" s="1">
        <v>26.0</v>
      </c>
      <c r="F407" s="28">
        <v>0.08333333333333333</v>
      </c>
      <c r="G407" s="1" t="s">
        <v>23</v>
      </c>
      <c r="H407" s="1">
        <v>2.0</v>
      </c>
    </row>
    <row r="408">
      <c r="A408" s="1" t="s">
        <v>318</v>
      </c>
      <c r="B408" s="1" t="s">
        <v>586</v>
      </c>
      <c r="C408" s="1">
        <v>2023.0</v>
      </c>
      <c r="D408" s="1">
        <v>3.0</v>
      </c>
      <c r="E408" s="1">
        <v>26.0</v>
      </c>
      <c r="F408" s="28">
        <v>0.08333333333333333</v>
      </c>
      <c r="G408" s="1" t="s">
        <v>23</v>
      </c>
      <c r="H408" s="1">
        <v>3.0</v>
      </c>
    </row>
    <row r="409">
      <c r="A409" s="1" t="s">
        <v>318</v>
      </c>
      <c r="B409" s="1" t="s">
        <v>587</v>
      </c>
      <c r="C409" s="1">
        <v>2023.0</v>
      </c>
      <c r="D409" s="1">
        <v>3.0</v>
      </c>
      <c r="E409" s="1">
        <v>26.0</v>
      </c>
      <c r="F409" s="28">
        <v>0.08333333333333333</v>
      </c>
      <c r="G409" s="1" t="s">
        <v>23</v>
      </c>
      <c r="H409" s="1">
        <v>4.0</v>
      </c>
    </row>
    <row r="410">
      <c r="A410" s="1" t="s">
        <v>318</v>
      </c>
      <c r="B410" s="1" t="s">
        <v>588</v>
      </c>
      <c r="C410" s="1">
        <v>2023.0</v>
      </c>
      <c r="D410" s="1">
        <v>3.0</v>
      </c>
      <c r="E410" s="1">
        <v>26.0</v>
      </c>
      <c r="F410" s="28">
        <v>0.08333333333333333</v>
      </c>
      <c r="G410" s="1" t="s">
        <v>122</v>
      </c>
      <c r="H410" s="1">
        <v>5.0</v>
      </c>
    </row>
    <row r="411">
      <c r="A411" s="1" t="s">
        <v>318</v>
      </c>
      <c r="B411" s="1" t="s">
        <v>589</v>
      </c>
      <c r="C411" s="1">
        <v>2023.0</v>
      </c>
      <c r="D411" s="1">
        <v>3.0</v>
      </c>
      <c r="E411" s="1">
        <v>26.0</v>
      </c>
      <c r="F411" s="28">
        <v>0.08333333333333333</v>
      </c>
      <c r="G411" s="1" t="s">
        <v>122</v>
      </c>
      <c r="H411" s="1">
        <v>6.0</v>
      </c>
    </row>
    <row r="412">
      <c r="A412" s="1" t="s">
        <v>318</v>
      </c>
      <c r="B412" s="1" t="s">
        <v>590</v>
      </c>
      <c r="C412" s="1">
        <v>2023.0</v>
      </c>
      <c r="D412" s="1">
        <v>3.0</v>
      </c>
      <c r="E412" s="1">
        <v>26.0</v>
      </c>
      <c r="F412" s="28">
        <v>0.08333333333333333</v>
      </c>
      <c r="G412" s="1" t="s">
        <v>122</v>
      </c>
      <c r="H412" s="1">
        <v>7.0</v>
      </c>
    </row>
    <row r="413">
      <c r="A413" s="1" t="s">
        <v>318</v>
      </c>
      <c r="B413" s="1" t="s">
        <v>591</v>
      </c>
      <c r="C413" s="1">
        <v>2023.0</v>
      </c>
      <c r="D413" s="1">
        <v>3.0</v>
      </c>
      <c r="E413" s="1">
        <v>26.0</v>
      </c>
      <c r="F413" s="28">
        <v>0.08333333333333333</v>
      </c>
      <c r="G413" s="1" t="s">
        <v>122</v>
      </c>
      <c r="H413" s="1">
        <v>8.0</v>
      </c>
    </row>
    <row r="414">
      <c r="A414" s="1" t="s">
        <v>318</v>
      </c>
      <c r="B414" s="1" t="s">
        <v>592</v>
      </c>
      <c r="C414" s="1">
        <v>2023.0</v>
      </c>
      <c r="D414" s="1">
        <v>3.0</v>
      </c>
      <c r="E414" s="1">
        <v>26.0</v>
      </c>
      <c r="F414" s="28">
        <v>0.08333333333333333</v>
      </c>
      <c r="G414" s="1" t="s">
        <v>201</v>
      </c>
      <c r="H414" s="1">
        <v>9.0</v>
      </c>
    </row>
    <row r="415">
      <c r="A415" s="1" t="s">
        <v>318</v>
      </c>
      <c r="B415" s="1" t="s">
        <v>593</v>
      </c>
      <c r="C415" s="1">
        <v>2023.0</v>
      </c>
      <c r="D415" s="1">
        <v>3.0</v>
      </c>
      <c r="E415" s="1">
        <v>26.0</v>
      </c>
      <c r="F415" s="28">
        <v>0.08333333333333333</v>
      </c>
      <c r="G415" s="1" t="s">
        <v>201</v>
      </c>
      <c r="H415" s="1">
        <v>10.0</v>
      </c>
    </row>
    <row r="416">
      <c r="A416" s="1" t="s">
        <v>318</v>
      </c>
      <c r="B416" s="1" t="s">
        <v>594</v>
      </c>
      <c r="C416" s="1">
        <v>2023.0</v>
      </c>
      <c r="D416" s="1">
        <v>3.0</v>
      </c>
      <c r="E416" s="1">
        <v>26.0</v>
      </c>
      <c r="F416" s="28">
        <v>0.08333333333333333</v>
      </c>
      <c r="G416" s="1" t="s">
        <v>201</v>
      </c>
      <c r="H416" s="1">
        <v>11.0</v>
      </c>
    </row>
    <row r="417">
      <c r="A417" s="1" t="s">
        <v>318</v>
      </c>
      <c r="B417" s="1" t="s">
        <v>595</v>
      </c>
      <c r="C417" s="1">
        <v>2023.0</v>
      </c>
      <c r="D417" s="1">
        <v>3.0</v>
      </c>
      <c r="E417" s="1">
        <v>26.0</v>
      </c>
      <c r="F417" s="28">
        <v>0.08333333333333333</v>
      </c>
      <c r="G417" s="1" t="s">
        <v>201</v>
      </c>
      <c r="H417" s="1">
        <v>12.0</v>
      </c>
    </row>
    <row r="418">
      <c r="F418" s="28"/>
    </row>
    <row r="420">
      <c r="A420" s="1" t="s">
        <v>316</v>
      </c>
      <c r="B420" s="1" t="s">
        <v>404</v>
      </c>
      <c r="C420" s="1">
        <v>2023.0</v>
      </c>
      <c r="D420" s="1">
        <v>3.0</v>
      </c>
      <c r="E420" s="1">
        <v>27.0</v>
      </c>
      <c r="F420" s="1">
        <v>2200.0</v>
      </c>
      <c r="G420" s="1" t="s">
        <v>350</v>
      </c>
      <c r="H420" s="1">
        <v>1.0</v>
      </c>
    </row>
    <row r="421">
      <c r="A421" s="1" t="s">
        <v>316</v>
      </c>
      <c r="B421" s="1" t="s">
        <v>355</v>
      </c>
      <c r="C421" s="1">
        <v>2023.0</v>
      </c>
      <c r="D421" s="1">
        <v>3.0</v>
      </c>
      <c r="E421" s="1">
        <v>27.0</v>
      </c>
      <c r="F421" s="1">
        <v>2200.0</v>
      </c>
      <c r="G421" s="1" t="s">
        <v>350</v>
      </c>
      <c r="H421" s="1">
        <v>2.0</v>
      </c>
    </row>
    <row r="422">
      <c r="A422" s="1" t="s">
        <v>316</v>
      </c>
      <c r="B422" s="1" t="s">
        <v>357</v>
      </c>
      <c r="C422" s="1">
        <v>2023.0</v>
      </c>
      <c r="D422" s="1">
        <v>3.0</v>
      </c>
      <c r="E422" s="1">
        <v>27.0</v>
      </c>
      <c r="F422" s="1">
        <v>2200.0</v>
      </c>
      <c r="G422" s="1" t="s">
        <v>350</v>
      </c>
      <c r="H422" s="1">
        <v>3.0</v>
      </c>
    </row>
    <row r="423">
      <c r="A423" s="1" t="s">
        <v>316</v>
      </c>
      <c r="B423" s="1" t="s">
        <v>358</v>
      </c>
      <c r="C423" s="1">
        <v>2023.0</v>
      </c>
      <c r="D423" s="1">
        <v>3.0</v>
      </c>
      <c r="E423" s="1">
        <v>27.0</v>
      </c>
      <c r="F423" s="1">
        <v>2200.0</v>
      </c>
      <c r="G423" s="1" t="s">
        <v>350</v>
      </c>
      <c r="H423" s="1">
        <v>4.0</v>
      </c>
    </row>
    <row r="424">
      <c r="A424" s="1" t="s">
        <v>316</v>
      </c>
      <c r="B424" s="1" t="s">
        <v>359</v>
      </c>
      <c r="C424" s="1">
        <v>2023.0</v>
      </c>
      <c r="D424" s="1">
        <v>3.0</v>
      </c>
      <c r="E424" s="1">
        <v>27.0</v>
      </c>
      <c r="F424" s="1">
        <v>2200.0</v>
      </c>
      <c r="G424" s="1" t="s">
        <v>360</v>
      </c>
      <c r="H424" s="1">
        <v>5.0</v>
      </c>
    </row>
    <row r="425">
      <c r="A425" s="1" t="s">
        <v>316</v>
      </c>
      <c r="B425" s="1" t="s">
        <v>366</v>
      </c>
      <c r="C425" s="1">
        <v>2023.0</v>
      </c>
      <c r="D425" s="1">
        <v>3.0</v>
      </c>
      <c r="E425" s="1">
        <v>27.0</v>
      </c>
      <c r="F425" s="1">
        <v>2200.0</v>
      </c>
      <c r="G425" s="1" t="s">
        <v>360</v>
      </c>
      <c r="H425" s="1">
        <v>6.0</v>
      </c>
    </row>
    <row r="426">
      <c r="A426" s="1" t="s">
        <v>316</v>
      </c>
      <c r="B426" s="1" t="s">
        <v>368</v>
      </c>
      <c r="C426" s="1">
        <v>2023.0</v>
      </c>
      <c r="D426" s="1">
        <v>3.0</v>
      </c>
      <c r="E426" s="1">
        <v>27.0</v>
      </c>
      <c r="F426" s="1">
        <v>2200.0</v>
      </c>
      <c r="G426" s="1" t="s">
        <v>360</v>
      </c>
      <c r="H426" s="1">
        <v>7.0</v>
      </c>
    </row>
    <row r="427">
      <c r="A427" s="1" t="s">
        <v>316</v>
      </c>
      <c r="B427" s="1" t="s">
        <v>369</v>
      </c>
      <c r="C427" s="1">
        <v>2023.0</v>
      </c>
      <c r="D427" s="1">
        <v>3.0</v>
      </c>
      <c r="E427" s="1">
        <v>27.0</v>
      </c>
      <c r="F427" s="1">
        <v>2200.0</v>
      </c>
      <c r="G427" s="1" t="s">
        <v>360</v>
      </c>
      <c r="H427" s="1">
        <v>8.0</v>
      </c>
    </row>
    <row r="428">
      <c r="A428" s="1" t="s">
        <v>316</v>
      </c>
      <c r="B428" s="1" t="s">
        <v>370</v>
      </c>
      <c r="C428" s="1">
        <v>2023.0</v>
      </c>
      <c r="D428" s="1">
        <v>3.0</v>
      </c>
      <c r="E428" s="1">
        <v>27.0</v>
      </c>
      <c r="F428" s="1">
        <v>2200.0</v>
      </c>
      <c r="G428" s="1" t="s">
        <v>371</v>
      </c>
      <c r="H428" s="1">
        <v>9.0</v>
      </c>
    </row>
    <row r="429">
      <c r="A429" s="1" t="s">
        <v>316</v>
      </c>
      <c r="B429" s="1" t="s">
        <v>372</v>
      </c>
      <c r="C429" s="1">
        <v>2023.0</v>
      </c>
      <c r="D429" s="1">
        <v>3.0</v>
      </c>
      <c r="E429" s="1">
        <v>27.0</v>
      </c>
      <c r="F429" s="1">
        <v>2200.0</v>
      </c>
      <c r="G429" s="1" t="s">
        <v>371</v>
      </c>
      <c r="H429" s="1">
        <v>10.0</v>
      </c>
    </row>
    <row r="430">
      <c r="A430" s="1" t="s">
        <v>316</v>
      </c>
      <c r="B430" s="1" t="s">
        <v>373</v>
      </c>
      <c r="C430" s="1">
        <v>2023.0</v>
      </c>
      <c r="D430" s="1">
        <v>3.0</v>
      </c>
      <c r="E430" s="1">
        <v>27.0</v>
      </c>
      <c r="F430" s="1">
        <v>2200.0</v>
      </c>
      <c r="G430" s="1" t="s">
        <v>371</v>
      </c>
      <c r="H430" s="1">
        <v>11.0</v>
      </c>
    </row>
    <row r="431">
      <c r="A431" s="1" t="s">
        <v>316</v>
      </c>
      <c r="B431" s="1" t="s">
        <v>374</v>
      </c>
      <c r="C431" s="1">
        <v>2023.0</v>
      </c>
      <c r="D431" s="1">
        <v>3.0</v>
      </c>
      <c r="E431" s="1">
        <v>27.0</v>
      </c>
      <c r="F431" s="1">
        <v>2200.0</v>
      </c>
      <c r="G431" s="1" t="s">
        <v>371</v>
      </c>
      <c r="H431" s="1">
        <v>12.0</v>
      </c>
    </row>
    <row r="433">
      <c r="A433" s="1" t="s">
        <v>318</v>
      </c>
      <c r="B433" s="1" t="s">
        <v>596</v>
      </c>
      <c r="C433" s="1">
        <v>2023.0</v>
      </c>
      <c r="D433" s="1">
        <v>3.0</v>
      </c>
      <c r="E433" s="1">
        <v>27.0</v>
      </c>
      <c r="F433" s="28">
        <v>0.08333333333333333</v>
      </c>
      <c r="G433" s="1" t="s">
        <v>23</v>
      </c>
      <c r="H433" s="1">
        <v>1.0</v>
      </c>
    </row>
    <row r="434">
      <c r="A434" s="1" t="s">
        <v>318</v>
      </c>
      <c r="B434" s="1" t="s">
        <v>597</v>
      </c>
      <c r="C434" s="1">
        <v>2023.0</v>
      </c>
      <c r="D434" s="1">
        <v>3.0</v>
      </c>
      <c r="E434" s="1">
        <v>27.0</v>
      </c>
      <c r="F434" s="28">
        <v>0.08333333333333333</v>
      </c>
      <c r="G434" s="1" t="s">
        <v>23</v>
      </c>
      <c r="H434" s="1">
        <v>2.0</v>
      </c>
    </row>
    <row r="435">
      <c r="A435" s="1" t="s">
        <v>318</v>
      </c>
      <c r="B435" s="1" t="s">
        <v>598</v>
      </c>
      <c r="C435" s="1">
        <v>2023.0</v>
      </c>
      <c r="D435" s="1">
        <v>3.0</v>
      </c>
      <c r="E435" s="1">
        <v>27.0</v>
      </c>
      <c r="F435" s="28">
        <v>0.08333333333333333</v>
      </c>
      <c r="G435" s="1" t="s">
        <v>23</v>
      </c>
      <c r="H435" s="1">
        <v>3.0</v>
      </c>
    </row>
    <row r="436">
      <c r="A436" s="1" t="s">
        <v>318</v>
      </c>
      <c r="B436" s="1" t="s">
        <v>599</v>
      </c>
      <c r="C436" s="1">
        <v>2023.0</v>
      </c>
      <c r="D436" s="1">
        <v>3.0</v>
      </c>
      <c r="E436" s="1">
        <v>27.0</v>
      </c>
      <c r="F436" s="28">
        <v>0.08333333333333333</v>
      </c>
      <c r="G436" s="1" t="s">
        <v>23</v>
      </c>
      <c r="H436" s="1">
        <v>4.0</v>
      </c>
    </row>
    <row r="437">
      <c r="A437" s="1" t="s">
        <v>318</v>
      </c>
      <c r="C437" s="1">
        <v>2023.0</v>
      </c>
      <c r="D437" s="1">
        <v>3.0</v>
      </c>
      <c r="E437" s="1">
        <v>27.0</v>
      </c>
      <c r="F437" s="28">
        <v>0.08333333333333333</v>
      </c>
      <c r="G437" s="1" t="s">
        <v>122</v>
      </c>
      <c r="H437" s="1">
        <v>5.0</v>
      </c>
    </row>
    <row r="438">
      <c r="A438" s="1" t="s">
        <v>318</v>
      </c>
      <c r="B438" s="1" t="s">
        <v>600</v>
      </c>
      <c r="C438" s="1">
        <v>2023.0</v>
      </c>
      <c r="D438" s="1">
        <v>3.0</v>
      </c>
      <c r="E438" s="1">
        <v>27.0</v>
      </c>
      <c r="F438" s="28">
        <v>0.08333333333333333</v>
      </c>
      <c r="G438" s="1" t="s">
        <v>122</v>
      </c>
      <c r="H438" s="1">
        <v>6.0</v>
      </c>
    </row>
    <row r="439">
      <c r="A439" s="1" t="s">
        <v>318</v>
      </c>
      <c r="B439" s="1" t="s">
        <v>601</v>
      </c>
      <c r="C439" s="1">
        <v>2023.0</v>
      </c>
      <c r="D439" s="1">
        <v>3.0</v>
      </c>
      <c r="E439" s="1">
        <v>27.0</v>
      </c>
      <c r="F439" s="28">
        <v>0.08333333333333333</v>
      </c>
      <c r="G439" s="1" t="s">
        <v>122</v>
      </c>
      <c r="H439" s="1">
        <v>7.0</v>
      </c>
    </row>
    <row r="440">
      <c r="A440" s="1" t="s">
        <v>318</v>
      </c>
      <c r="B440" s="1" t="s">
        <v>602</v>
      </c>
      <c r="C440" s="1">
        <v>2023.0</v>
      </c>
      <c r="D440" s="1">
        <v>3.0</v>
      </c>
      <c r="E440" s="1">
        <v>27.0</v>
      </c>
      <c r="F440" s="28">
        <v>0.08333333333333333</v>
      </c>
      <c r="G440" s="1" t="s">
        <v>122</v>
      </c>
      <c r="H440" s="1">
        <v>8.0</v>
      </c>
    </row>
    <row r="441">
      <c r="A441" s="1" t="s">
        <v>318</v>
      </c>
      <c r="B441" s="1" t="s">
        <v>603</v>
      </c>
      <c r="C441" s="1">
        <v>2023.0</v>
      </c>
      <c r="D441" s="1">
        <v>3.0</v>
      </c>
      <c r="E441" s="1">
        <v>27.0</v>
      </c>
      <c r="F441" s="28">
        <v>0.08333333333333333</v>
      </c>
      <c r="G441" s="1" t="s">
        <v>201</v>
      </c>
      <c r="H441" s="1">
        <v>9.0</v>
      </c>
    </row>
    <row r="442">
      <c r="A442" s="1" t="s">
        <v>318</v>
      </c>
      <c r="B442" s="1" t="s">
        <v>604</v>
      </c>
      <c r="C442" s="1">
        <v>2023.0</v>
      </c>
      <c r="D442" s="1">
        <v>3.0</v>
      </c>
      <c r="E442" s="1">
        <v>27.0</v>
      </c>
      <c r="F442" s="28">
        <v>0.08333333333333333</v>
      </c>
      <c r="G442" s="1" t="s">
        <v>201</v>
      </c>
      <c r="H442" s="1">
        <v>10.0</v>
      </c>
    </row>
    <row r="443">
      <c r="A443" s="1" t="s">
        <v>318</v>
      </c>
      <c r="B443" s="1" t="s">
        <v>605</v>
      </c>
      <c r="C443" s="1">
        <v>2023.0</v>
      </c>
      <c r="D443" s="1">
        <v>3.0</v>
      </c>
      <c r="E443" s="1">
        <v>27.0</v>
      </c>
      <c r="F443" s="28">
        <v>0.08333333333333333</v>
      </c>
      <c r="G443" s="1" t="s">
        <v>201</v>
      </c>
      <c r="H443" s="1">
        <v>11.0</v>
      </c>
    </row>
    <row r="444">
      <c r="A444" s="1" t="s">
        <v>318</v>
      </c>
      <c r="B444" s="1" t="s">
        <v>606</v>
      </c>
      <c r="C444" s="1">
        <v>2023.0</v>
      </c>
      <c r="D444" s="1">
        <v>3.0</v>
      </c>
      <c r="E444" s="1">
        <v>27.0</v>
      </c>
      <c r="F444" s="28">
        <v>0.08333333333333333</v>
      </c>
      <c r="G444" s="1" t="s">
        <v>201</v>
      </c>
      <c r="H444" s="1">
        <v>12.0</v>
      </c>
    </row>
    <row r="446">
      <c r="A446" s="1" t="s">
        <v>316</v>
      </c>
      <c r="B446" s="1" t="s">
        <v>404</v>
      </c>
      <c r="C446" s="1">
        <v>2023.0</v>
      </c>
      <c r="D446" s="1">
        <v>3.0</v>
      </c>
      <c r="E446" s="1">
        <v>28.0</v>
      </c>
      <c r="F446" s="1">
        <v>2200.0</v>
      </c>
      <c r="G446" s="1" t="s">
        <v>350</v>
      </c>
      <c r="H446" s="1">
        <v>1.0</v>
      </c>
    </row>
    <row r="447">
      <c r="A447" s="1" t="s">
        <v>316</v>
      </c>
      <c r="B447" s="1" t="s">
        <v>355</v>
      </c>
      <c r="C447" s="1">
        <v>2023.0</v>
      </c>
      <c r="D447" s="1">
        <v>3.0</v>
      </c>
      <c r="E447" s="1">
        <v>28.0</v>
      </c>
      <c r="F447" s="1">
        <v>2200.0</v>
      </c>
      <c r="G447" s="1" t="s">
        <v>350</v>
      </c>
      <c r="H447" s="1">
        <v>2.0</v>
      </c>
    </row>
    <row r="448">
      <c r="A448" s="1" t="s">
        <v>316</v>
      </c>
      <c r="B448" s="1" t="s">
        <v>357</v>
      </c>
      <c r="C448" s="1">
        <v>2023.0</v>
      </c>
      <c r="D448" s="1">
        <v>3.0</v>
      </c>
      <c r="E448" s="1">
        <v>28.0</v>
      </c>
      <c r="F448" s="1">
        <v>2200.0</v>
      </c>
      <c r="G448" s="1" t="s">
        <v>350</v>
      </c>
      <c r="H448" s="1">
        <v>3.0</v>
      </c>
    </row>
    <row r="449">
      <c r="A449" s="1" t="s">
        <v>316</v>
      </c>
      <c r="B449" s="1" t="s">
        <v>358</v>
      </c>
      <c r="C449" s="1">
        <v>2023.0</v>
      </c>
      <c r="D449" s="1">
        <v>3.0</v>
      </c>
      <c r="E449" s="1">
        <v>28.0</v>
      </c>
      <c r="F449" s="1">
        <v>2200.0</v>
      </c>
      <c r="G449" s="1" t="s">
        <v>350</v>
      </c>
      <c r="H449" s="1">
        <v>4.0</v>
      </c>
    </row>
    <row r="450">
      <c r="A450" s="1" t="s">
        <v>316</v>
      </c>
      <c r="B450" s="1" t="s">
        <v>359</v>
      </c>
      <c r="C450" s="1">
        <v>2023.0</v>
      </c>
      <c r="D450" s="1">
        <v>3.0</v>
      </c>
      <c r="E450" s="1">
        <v>28.0</v>
      </c>
      <c r="F450" s="1">
        <v>2200.0</v>
      </c>
      <c r="G450" s="1" t="s">
        <v>360</v>
      </c>
      <c r="H450" s="1">
        <v>5.0</v>
      </c>
    </row>
    <row r="451">
      <c r="A451" s="1" t="s">
        <v>316</v>
      </c>
      <c r="B451" s="1" t="s">
        <v>366</v>
      </c>
      <c r="C451" s="1">
        <v>2023.0</v>
      </c>
      <c r="D451" s="1">
        <v>3.0</v>
      </c>
      <c r="E451" s="1">
        <v>28.0</v>
      </c>
      <c r="F451" s="1">
        <v>2200.0</v>
      </c>
      <c r="G451" s="1" t="s">
        <v>360</v>
      </c>
      <c r="H451" s="1">
        <v>6.0</v>
      </c>
    </row>
    <row r="452">
      <c r="A452" s="1" t="s">
        <v>316</v>
      </c>
      <c r="B452" s="1" t="s">
        <v>368</v>
      </c>
      <c r="C452" s="1">
        <v>2023.0</v>
      </c>
      <c r="D452" s="1">
        <v>3.0</v>
      </c>
      <c r="E452" s="1">
        <v>28.0</v>
      </c>
      <c r="F452" s="1">
        <v>2200.0</v>
      </c>
      <c r="G452" s="1" t="s">
        <v>360</v>
      </c>
      <c r="H452" s="1">
        <v>7.0</v>
      </c>
    </row>
    <row r="453">
      <c r="A453" s="1" t="s">
        <v>316</v>
      </c>
      <c r="B453" s="1" t="s">
        <v>369</v>
      </c>
      <c r="C453" s="1">
        <v>2023.0</v>
      </c>
      <c r="D453" s="1">
        <v>3.0</v>
      </c>
      <c r="E453" s="1">
        <v>28.0</v>
      </c>
      <c r="F453" s="1">
        <v>2200.0</v>
      </c>
      <c r="G453" s="1" t="s">
        <v>360</v>
      </c>
      <c r="H453" s="1">
        <v>8.0</v>
      </c>
    </row>
    <row r="454">
      <c r="A454" s="1" t="s">
        <v>316</v>
      </c>
      <c r="B454" s="1" t="s">
        <v>370</v>
      </c>
      <c r="C454" s="1">
        <v>2023.0</v>
      </c>
      <c r="D454" s="1">
        <v>3.0</v>
      </c>
      <c r="E454" s="1">
        <v>28.0</v>
      </c>
      <c r="F454" s="1">
        <v>2200.0</v>
      </c>
      <c r="G454" s="1" t="s">
        <v>371</v>
      </c>
      <c r="H454" s="1">
        <v>9.0</v>
      </c>
    </row>
    <row r="455">
      <c r="A455" s="1" t="s">
        <v>316</v>
      </c>
      <c r="B455" s="1" t="s">
        <v>372</v>
      </c>
      <c r="C455" s="1">
        <v>2023.0</v>
      </c>
      <c r="D455" s="1">
        <v>3.0</v>
      </c>
      <c r="E455" s="1">
        <v>28.0</v>
      </c>
      <c r="F455" s="1">
        <v>2200.0</v>
      </c>
      <c r="G455" s="1" t="s">
        <v>371</v>
      </c>
      <c r="H455" s="1">
        <v>10.0</v>
      </c>
    </row>
    <row r="456">
      <c r="A456" s="1" t="s">
        <v>316</v>
      </c>
      <c r="B456" s="1" t="s">
        <v>373</v>
      </c>
      <c r="C456" s="1">
        <v>2023.0</v>
      </c>
      <c r="D456" s="1">
        <v>3.0</v>
      </c>
      <c r="E456" s="1">
        <v>28.0</v>
      </c>
      <c r="F456" s="1">
        <v>2200.0</v>
      </c>
      <c r="G456" s="1" t="s">
        <v>371</v>
      </c>
      <c r="H456" s="1">
        <v>11.0</v>
      </c>
    </row>
    <row r="457">
      <c r="A457" s="1" t="s">
        <v>316</v>
      </c>
      <c r="B457" s="1" t="s">
        <v>374</v>
      </c>
      <c r="C457" s="1">
        <v>2023.0</v>
      </c>
      <c r="D457" s="1">
        <v>3.0</v>
      </c>
      <c r="E457" s="1">
        <v>28.0</v>
      </c>
      <c r="F457" s="1">
        <v>2200.0</v>
      </c>
      <c r="G457" s="1" t="s">
        <v>371</v>
      </c>
      <c r="H457" s="1">
        <v>12.0</v>
      </c>
    </row>
    <row r="459">
      <c r="A459" s="1" t="s">
        <v>318</v>
      </c>
      <c r="B459" s="1" t="s">
        <v>607</v>
      </c>
      <c r="C459" s="1">
        <v>2023.0</v>
      </c>
      <c r="D459" s="1">
        <v>3.0</v>
      </c>
      <c r="E459" s="1">
        <v>28.0</v>
      </c>
      <c r="F459" s="28">
        <v>0.08333333333333333</v>
      </c>
      <c r="G459" s="1" t="s">
        <v>23</v>
      </c>
      <c r="H459" s="1">
        <v>1.0</v>
      </c>
    </row>
    <row r="460">
      <c r="A460" s="1" t="s">
        <v>318</v>
      </c>
      <c r="B460" s="1" t="s">
        <v>608</v>
      </c>
      <c r="C460" s="1">
        <v>2023.0</v>
      </c>
      <c r="D460" s="1">
        <v>3.0</v>
      </c>
      <c r="E460" s="1">
        <v>28.0</v>
      </c>
      <c r="F460" s="28">
        <v>0.08333333333333333</v>
      </c>
      <c r="G460" s="1" t="s">
        <v>23</v>
      </c>
      <c r="H460" s="1">
        <v>2.0</v>
      </c>
    </row>
    <row r="461">
      <c r="A461" s="1" t="s">
        <v>318</v>
      </c>
      <c r="B461" s="1" t="s">
        <v>609</v>
      </c>
      <c r="C461" s="1">
        <v>2023.0</v>
      </c>
      <c r="D461" s="1">
        <v>3.0</v>
      </c>
      <c r="E461" s="1">
        <v>28.0</v>
      </c>
      <c r="F461" s="28">
        <v>0.08333333333333333</v>
      </c>
      <c r="G461" s="1" t="s">
        <v>23</v>
      </c>
      <c r="H461" s="1">
        <v>3.0</v>
      </c>
    </row>
    <row r="462">
      <c r="A462" s="1" t="s">
        <v>318</v>
      </c>
      <c r="B462" s="1" t="s">
        <v>610</v>
      </c>
      <c r="C462" s="1">
        <v>2023.0</v>
      </c>
      <c r="D462" s="1">
        <v>3.0</v>
      </c>
      <c r="E462" s="1">
        <v>28.0</v>
      </c>
      <c r="F462" s="28">
        <v>0.08333333333333333</v>
      </c>
      <c r="G462" s="1" t="s">
        <v>23</v>
      </c>
      <c r="H462" s="1">
        <v>4.0</v>
      </c>
    </row>
    <row r="463">
      <c r="A463" s="1" t="s">
        <v>318</v>
      </c>
      <c r="C463" s="1">
        <v>2023.0</v>
      </c>
      <c r="D463" s="1">
        <v>3.0</v>
      </c>
      <c r="E463" s="1">
        <v>28.0</v>
      </c>
      <c r="F463" s="28">
        <v>0.08333333333333333</v>
      </c>
      <c r="G463" s="1" t="s">
        <v>122</v>
      </c>
      <c r="H463" s="1">
        <v>5.0</v>
      </c>
    </row>
    <row r="464">
      <c r="A464" s="1" t="s">
        <v>318</v>
      </c>
      <c r="B464" s="1" t="s">
        <v>611</v>
      </c>
      <c r="C464" s="1">
        <v>2023.0</v>
      </c>
      <c r="D464" s="1">
        <v>3.0</v>
      </c>
      <c r="E464" s="1">
        <v>28.0</v>
      </c>
      <c r="F464" s="28">
        <v>0.08333333333333333</v>
      </c>
      <c r="G464" s="1" t="s">
        <v>122</v>
      </c>
      <c r="H464" s="1">
        <v>6.0</v>
      </c>
    </row>
    <row r="465">
      <c r="A465" s="1" t="s">
        <v>318</v>
      </c>
      <c r="B465" s="1" t="s">
        <v>612</v>
      </c>
      <c r="C465" s="1">
        <v>2023.0</v>
      </c>
      <c r="D465" s="1">
        <v>3.0</v>
      </c>
      <c r="E465" s="1">
        <v>28.0</v>
      </c>
      <c r="F465" s="28">
        <v>0.08333333333333333</v>
      </c>
      <c r="G465" s="1" t="s">
        <v>122</v>
      </c>
      <c r="H465" s="1">
        <v>7.0</v>
      </c>
    </row>
    <row r="466">
      <c r="A466" s="1" t="s">
        <v>318</v>
      </c>
      <c r="B466" s="1" t="s">
        <v>613</v>
      </c>
      <c r="C466" s="1">
        <v>2023.0</v>
      </c>
      <c r="D466" s="1">
        <v>3.0</v>
      </c>
      <c r="E466" s="1">
        <v>28.0</v>
      </c>
      <c r="F466" s="28">
        <v>0.08333333333333333</v>
      </c>
      <c r="G466" s="1" t="s">
        <v>122</v>
      </c>
      <c r="H466" s="1">
        <v>8.0</v>
      </c>
    </row>
    <row r="467">
      <c r="A467" s="1" t="s">
        <v>318</v>
      </c>
      <c r="B467" s="1" t="s">
        <v>614</v>
      </c>
      <c r="C467" s="1">
        <v>2023.0</v>
      </c>
      <c r="D467" s="1">
        <v>3.0</v>
      </c>
      <c r="E467" s="1">
        <v>28.0</v>
      </c>
      <c r="F467" s="28">
        <v>0.08333333333333333</v>
      </c>
      <c r="G467" s="1" t="s">
        <v>201</v>
      </c>
      <c r="H467" s="1">
        <v>9.0</v>
      </c>
    </row>
    <row r="468">
      <c r="A468" s="1" t="s">
        <v>318</v>
      </c>
      <c r="B468" s="1" t="s">
        <v>615</v>
      </c>
      <c r="C468" s="1">
        <v>2023.0</v>
      </c>
      <c r="D468" s="1">
        <v>3.0</v>
      </c>
      <c r="E468" s="1">
        <v>28.0</v>
      </c>
      <c r="F468" s="28">
        <v>0.08333333333333333</v>
      </c>
      <c r="G468" s="1" t="s">
        <v>201</v>
      </c>
      <c r="H468" s="1">
        <v>10.0</v>
      </c>
    </row>
    <row r="469">
      <c r="A469" s="1" t="s">
        <v>318</v>
      </c>
      <c r="B469" s="1" t="s">
        <v>616</v>
      </c>
      <c r="C469" s="1">
        <v>2023.0</v>
      </c>
      <c r="D469" s="1">
        <v>3.0</v>
      </c>
      <c r="E469" s="1">
        <v>28.0</v>
      </c>
      <c r="F469" s="28">
        <v>0.08333333333333333</v>
      </c>
      <c r="G469" s="1" t="s">
        <v>201</v>
      </c>
      <c r="H469" s="1">
        <v>11.0</v>
      </c>
    </row>
    <row r="470">
      <c r="A470" s="1" t="s">
        <v>318</v>
      </c>
      <c r="B470" s="1" t="s">
        <v>617</v>
      </c>
      <c r="C470" s="1">
        <v>2023.0</v>
      </c>
      <c r="D470" s="1">
        <v>3.0</v>
      </c>
      <c r="E470" s="1">
        <v>28.0</v>
      </c>
      <c r="F470" s="28">
        <v>0.08333333333333333</v>
      </c>
      <c r="G470" s="1" t="s">
        <v>201</v>
      </c>
      <c r="H470" s="1">
        <v>12.0</v>
      </c>
    </row>
    <row r="472">
      <c r="A472" s="1" t="s">
        <v>316</v>
      </c>
      <c r="B472" s="1" t="s">
        <v>404</v>
      </c>
      <c r="C472" s="1">
        <v>2023.0</v>
      </c>
      <c r="D472" s="1">
        <v>3.0</v>
      </c>
      <c r="E472" s="1">
        <v>29.0</v>
      </c>
      <c r="F472" s="1">
        <v>2200.0</v>
      </c>
      <c r="G472" s="1" t="s">
        <v>350</v>
      </c>
      <c r="H472" s="1">
        <v>1.0</v>
      </c>
    </row>
    <row r="473">
      <c r="A473" s="1" t="s">
        <v>316</v>
      </c>
      <c r="B473" s="1" t="s">
        <v>355</v>
      </c>
      <c r="C473" s="1">
        <v>2023.0</v>
      </c>
      <c r="D473" s="1">
        <v>3.0</v>
      </c>
      <c r="E473" s="1">
        <v>29.0</v>
      </c>
      <c r="F473" s="1">
        <v>2200.0</v>
      </c>
      <c r="G473" s="1" t="s">
        <v>350</v>
      </c>
      <c r="H473" s="1">
        <v>2.0</v>
      </c>
    </row>
    <row r="474">
      <c r="A474" s="1" t="s">
        <v>316</v>
      </c>
      <c r="B474" s="1" t="s">
        <v>357</v>
      </c>
      <c r="C474" s="1">
        <v>2023.0</v>
      </c>
      <c r="D474" s="1">
        <v>3.0</v>
      </c>
      <c r="E474" s="1">
        <v>29.0</v>
      </c>
      <c r="F474" s="1">
        <v>2200.0</v>
      </c>
      <c r="G474" s="1" t="s">
        <v>350</v>
      </c>
      <c r="H474" s="1">
        <v>3.0</v>
      </c>
    </row>
    <row r="475">
      <c r="A475" s="1" t="s">
        <v>316</v>
      </c>
      <c r="B475" s="1" t="s">
        <v>358</v>
      </c>
      <c r="C475" s="1">
        <v>2023.0</v>
      </c>
      <c r="D475" s="1">
        <v>3.0</v>
      </c>
      <c r="E475" s="1">
        <v>29.0</v>
      </c>
      <c r="F475" s="1">
        <v>2200.0</v>
      </c>
      <c r="G475" s="1" t="s">
        <v>350</v>
      </c>
      <c r="H475" s="1">
        <v>4.0</v>
      </c>
    </row>
    <row r="476">
      <c r="A476" s="1" t="s">
        <v>316</v>
      </c>
      <c r="B476" s="1" t="s">
        <v>359</v>
      </c>
      <c r="C476" s="1">
        <v>2023.0</v>
      </c>
      <c r="D476" s="1">
        <v>3.0</v>
      </c>
      <c r="E476" s="1">
        <v>29.0</v>
      </c>
      <c r="F476" s="1">
        <v>2200.0</v>
      </c>
      <c r="G476" s="1" t="s">
        <v>360</v>
      </c>
      <c r="H476" s="1">
        <v>5.0</v>
      </c>
    </row>
    <row r="477">
      <c r="A477" s="1" t="s">
        <v>316</v>
      </c>
      <c r="B477" s="1" t="s">
        <v>366</v>
      </c>
      <c r="C477" s="1">
        <v>2023.0</v>
      </c>
      <c r="D477" s="1">
        <v>3.0</v>
      </c>
      <c r="E477" s="1">
        <v>29.0</v>
      </c>
      <c r="F477" s="1">
        <v>2200.0</v>
      </c>
      <c r="G477" s="1" t="s">
        <v>360</v>
      </c>
      <c r="H477" s="1">
        <v>6.0</v>
      </c>
    </row>
    <row r="478">
      <c r="A478" s="1" t="s">
        <v>316</v>
      </c>
      <c r="B478" s="1" t="s">
        <v>368</v>
      </c>
      <c r="C478" s="1">
        <v>2023.0</v>
      </c>
      <c r="D478" s="1">
        <v>3.0</v>
      </c>
      <c r="E478" s="1">
        <v>29.0</v>
      </c>
      <c r="F478" s="1">
        <v>2200.0</v>
      </c>
      <c r="G478" s="1" t="s">
        <v>360</v>
      </c>
      <c r="H478" s="1">
        <v>7.0</v>
      </c>
    </row>
    <row r="479">
      <c r="A479" s="1" t="s">
        <v>316</v>
      </c>
      <c r="B479" s="1" t="s">
        <v>369</v>
      </c>
      <c r="C479" s="1">
        <v>2023.0</v>
      </c>
      <c r="D479" s="1">
        <v>3.0</v>
      </c>
      <c r="E479" s="1">
        <v>29.0</v>
      </c>
      <c r="F479" s="1">
        <v>2200.0</v>
      </c>
      <c r="G479" s="1" t="s">
        <v>360</v>
      </c>
      <c r="H479" s="1">
        <v>8.0</v>
      </c>
    </row>
    <row r="480">
      <c r="A480" s="1" t="s">
        <v>316</v>
      </c>
      <c r="B480" s="1" t="s">
        <v>370</v>
      </c>
      <c r="C480" s="1">
        <v>2023.0</v>
      </c>
      <c r="D480" s="1">
        <v>3.0</v>
      </c>
      <c r="E480" s="1">
        <v>29.0</v>
      </c>
      <c r="F480" s="1">
        <v>2200.0</v>
      </c>
      <c r="G480" s="1" t="s">
        <v>371</v>
      </c>
      <c r="H480" s="1">
        <v>9.0</v>
      </c>
    </row>
    <row r="481">
      <c r="A481" s="1" t="s">
        <v>316</v>
      </c>
      <c r="B481" s="1" t="s">
        <v>372</v>
      </c>
      <c r="C481" s="1">
        <v>2023.0</v>
      </c>
      <c r="D481" s="1">
        <v>3.0</v>
      </c>
      <c r="E481" s="1">
        <v>29.0</v>
      </c>
      <c r="F481" s="1">
        <v>2200.0</v>
      </c>
      <c r="G481" s="1" t="s">
        <v>371</v>
      </c>
      <c r="H481" s="1">
        <v>10.0</v>
      </c>
    </row>
    <row r="482">
      <c r="A482" s="1" t="s">
        <v>316</v>
      </c>
      <c r="B482" s="1" t="s">
        <v>373</v>
      </c>
      <c r="C482" s="1">
        <v>2023.0</v>
      </c>
      <c r="D482" s="1">
        <v>3.0</v>
      </c>
      <c r="E482" s="1">
        <v>29.0</v>
      </c>
      <c r="F482" s="1">
        <v>2200.0</v>
      </c>
      <c r="G482" s="1" t="s">
        <v>371</v>
      </c>
      <c r="H482" s="1">
        <v>11.0</v>
      </c>
    </row>
    <row r="483">
      <c r="A483" s="1" t="s">
        <v>316</v>
      </c>
      <c r="B483" s="1" t="s">
        <v>374</v>
      </c>
      <c r="C483" s="1">
        <v>2023.0</v>
      </c>
      <c r="D483" s="1">
        <v>3.0</v>
      </c>
      <c r="E483" s="1">
        <v>29.0</v>
      </c>
      <c r="F483" s="1">
        <v>2200.0</v>
      </c>
      <c r="G483" s="1" t="s">
        <v>371</v>
      </c>
      <c r="H483" s="1">
        <v>12.0</v>
      </c>
    </row>
    <row r="485">
      <c r="A485" s="1" t="s">
        <v>318</v>
      </c>
      <c r="B485" s="1" t="s">
        <v>618</v>
      </c>
      <c r="C485" s="1">
        <v>2023.0</v>
      </c>
      <c r="D485" s="1">
        <v>3.0</v>
      </c>
      <c r="E485" s="1">
        <v>29.0</v>
      </c>
      <c r="F485" s="28">
        <v>0.08333333333333333</v>
      </c>
      <c r="G485" s="1" t="s">
        <v>23</v>
      </c>
      <c r="H485" s="1">
        <v>1.0</v>
      </c>
    </row>
    <row r="486">
      <c r="A486" s="1" t="s">
        <v>318</v>
      </c>
      <c r="B486" s="1" t="s">
        <v>619</v>
      </c>
      <c r="C486" s="1">
        <v>2023.0</v>
      </c>
      <c r="D486" s="1">
        <v>3.0</v>
      </c>
      <c r="E486" s="1">
        <v>29.0</v>
      </c>
      <c r="F486" s="28">
        <v>0.08333333333333333</v>
      </c>
      <c r="G486" s="1" t="s">
        <v>23</v>
      </c>
      <c r="H486" s="1">
        <v>2.0</v>
      </c>
    </row>
    <row r="487">
      <c r="A487" s="1" t="s">
        <v>318</v>
      </c>
      <c r="B487" s="1" t="s">
        <v>620</v>
      </c>
      <c r="C487" s="1">
        <v>2023.0</v>
      </c>
      <c r="D487" s="1">
        <v>3.0</v>
      </c>
      <c r="E487" s="1">
        <v>29.0</v>
      </c>
      <c r="F487" s="28">
        <v>0.08333333333333333</v>
      </c>
      <c r="G487" s="1" t="s">
        <v>23</v>
      </c>
      <c r="H487" s="1">
        <v>3.0</v>
      </c>
    </row>
    <row r="488">
      <c r="A488" s="1" t="s">
        <v>318</v>
      </c>
      <c r="B488" s="1" t="s">
        <v>621</v>
      </c>
      <c r="C488" s="1">
        <v>2023.0</v>
      </c>
      <c r="D488" s="1">
        <v>3.0</v>
      </c>
      <c r="E488" s="1">
        <v>29.0</v>
      </c>
      <c r="F488" s="28">
        <v>0.08333333333333333</v>
      </c>
      <c r="G488" s="1" t="s">
        <v>23</v>
      </c>
      <c r="H488" s="1">
        <v>4.0</v>
      </c>
    </row>
    <row r="489">
      <c r="A489" s="1" t="s">
        <v>318</v>
      </c>
      <c r="B489" s="1" t="s">
        <v>622</v>
      </c>
      <c r="C489" s="1">
        <v>2023.0</v>
      </c>
      <c r="D489" s="1">
        <v>3.0</v>
      </c>
      <c r="E489" s="1">
        <v>29.0</v>
      </c>
      <c r="F489" s="28">
        <v>0.08333333333333333</v>
      </c>
      <c r="G489" s="1" t="s">
        <v>122</v>
      </c>
      <c r="H489" s="1">
        <v>5.0</v>
      </c>
    </row>
    <row r="490">
      <c r="A490" s="1" t="s">
        <v>318</v>
      </c>
      <c r="B490" s="1" t="s">
        <v>623</v>
      </c>
      <c r="C490" s="1">
        <v>2023.0</v>
      </c>
      <c r="D490" s="1">
        <v>3.0</v>
      </c>
      <c r="E490" s="1">
        <v>29.0</v>
      </c>
      <c r="F490" s="28">
        <v>0.08333333333333333</v>
      </c>
      <c r="G490" s="1" t="s">
        <v>122</v>
      </c>
      <c r="H490" s="1">
        <v>6.0</v>
      </c>
    </row>
    <row r="491">
      <c r="A491" s="1" t="s">
        <v>318</v>
      </c>
      <c r="B491" s="1" t="s">
        <v>624</v>
      </c>
      <c r="C491" s="1">
        <v>2023.0</v>
      </c>
      <c r="D491" s="1">
        <v>3.0</v>
      </c>
      <c r="E491" s="1">
        <v>29.0</v>
      </c>
      <c r="F491" s="28">
        <v>0.08333333333333333</v>
      </c>
      <c r="G491" s="1" t="s">
        <v>122</v>
      </c>
      <c r="H491" s="1">
        <v>7.0</v>
      </c>
    </row>
    <row r="492">
      <c r="A492" s="1" t="s">
        <v>318</v>
      </c>
      <c r="C492" s="1">
        <v>2023.0</v>
      </c>
      <c r="D492" s="1">
        <v>3.0</v>
      </c>
      <c r="E492" s="1">
        <v>29.0</v>
      </c>
      <c r="F492" s="28">
        <v>0.08333333333333333</v>
      </c>
      <c r="G492" s="1" t="s">
        <v>122</v>
      </c>
      <c r="H492" s="1">
        <v>8.0</v>
      </c>
    </row>
    <row r="493">
      <c r="A493" s="1" t="s">
        <v>318</v>
      </c>
      <c r="B493" s="1" t="s">
        <v>625</v>
      </c>
      <c r="C493" s="1">
        <v>2023.0</v>
      </c>
      <c r="D493" s="1">
        <v>3.0</v>
      </c>
      <c r="E493" s="1">
        <v>29.0</v>
      </c>
      <c r="F493" s="28">
        <v>0.08333333333333333</v>
      </c>
      <c r="G493" s="1" t="s">
        <v>201</v>
      </c>
      <c r="H493" s="1">
        <v>9.0</v>
      </c>
    </row>
    <row r="494">
      <c r="A494" s="1" t="s">
        <v>318</v>
      </c>
      <c r="B494" s="1" t="s">
        <v>626</v>
      </c>
      <c r="C494" s="1">
        <v>2023.0</v>
      </c>
      <c r="D494" s="1">
        <v>3.0</v>
      </c>
      <c r="E494" s="1">
        <v>29.0</v>
      </c>
      <c r="F494" s="28">
        <v>0.08333333333333333</v>
      </c>
      <c r="G494" s="1" t="s">
        <v>201</v>
      </c>
      <c r="H494" s="1">
        <v>10.0</v>
      </c>
    </row>
    <row r="495">
      <c r="A495" s="1" t="s">
        <v>318</v>
      </c>
      <c r="B495" s="1" t="s">
        <v>627</v>
      </c>
      <c r="C495" s="1">
        <v>2023.0</v>
      </c>
      <c r="D495" s="1">
        <v>3.0</v>
      </c>
      <c r="E495" s="1">
        <v>29.0</v>
      </c>
      <c r="F495" s="28">
        <v>0.08333333333333333</v>
      </c>
      <c r="G495" s="1" t="s">
        <v>201</v>
      </c>
      <c r="H495" s="1">
        <v>11.0</v>
      </c>
    </row>
    <row r="496">
      <c r="A496" s="1" t="s">
        <v>318</v>
      </c>
      <c r="B496" s="1" t="s">
        <v>628</v>
      </c>
      <c r="C496" s="1">
        <v>2023.0</v>
      </c>
      <c r="D496" s="1">
        <v>3.0</v>
      </c>
      <c r="E496" s="1">
        <v>29.0</v>
      </c>
      <c r="F496" s="28">
        <v>0.08333333333333333</v>
      </c>
      <c r="G496" s="1" t="s">
        <v>201</v>
      </c>
      <c r="H496" s="1">
        <v>12.0</v>
      </c>
    </row>
    <row r="497">
      <c r="D497" s="1">
        <v>3.0</v>
      </c>
      <c r="F497" s="28"/>
    </row>
    <row r="499">
      <c r="A499" s="1" t="s">
        <v>316</v>
      </c>
      <c r="B499" s="1" t="s">
        <v>404</v>
      </c>
      <c r="C499" s="1">
        <v>2023.0</v>
      </c>
      <c r="D499" s="1">
        <v>3.0</v>
      </c>
      <c r="E499" s="1">
        <v>30.0</v>
      </c>
      <c r="F499" s="1">
        <v>2200.0</v>
      </c>
      <c r="G499" s="1" t="s">
        <v>350</v>
      </c>
      <c r="H499" s="1">
        <v>1.0</v>
      </c>
    </row>
    <row r="500">
      <c r="A500" s="1" t="s">
        <v>316</v>
      </c>
      <c r="B500" s="1" t="s">
        <v>355</v>
      </c>
      <c r="C500" s="1">
        <v>2023.0</v>
      </c>
      <c r="D500" s="1">
        <v>3.0</v>
      </c>
      <c r="E500" s="1">
        <v>30.0</v>
      </c>
      <c r="F500" s="1">
        <v>2200.0</v>
      </c>
      <c r="G500" s="1" t="s">
        <v>350</v>
      </c>
      <c r="H500" s="1">
        <v>2.0</v>
      </c>
    </row>
    <row r="501">
      <c r="A501" s="1" t="s">
        <v>316</v>
      </c>
      <c r="B501" s="1" t="s">
        <v>357</v>
      </c>
      <c r="C501" s="1">
        <v>2023.0</v>
      </c>
      <c r="D501" s="1">
        <v>3.0</v>
      </c>
      <c r="E501" s="1">
        <v>30.0</v>
      </c>
      <c r="F501" s="1">
        <v>2200.0</v>
      </c>
      <c r="G501" s="1" t="s">
        <v>350</v>
      </c>
      <c r="H501" s="1">
        <v>3.0</v>
      </c>
    </row>
    <row r="502">
      <c r="A502" s="1" t="s">
        <v>316</v>
      </c>
      <c r="B502" s="1" t="s">
        <v>358</v>
      </c>
      <c r="C502" s="1">
        <v>2023.0</v>
      </c>
      <c r="D502" s="1">
        <v>3.0</v>
      </c>
      <c r="E502" s="1">
        <v>30.0</v>
      </c>
      <c r="F502" s="1">
        <v>2200.0</v>
      </c>
      <c r="G502" s="1" t="s">
        <v>350</v>
      </c>
      <c r="H502" s="1">
        <v>4.0</v>
      </c>
    </row>
    <row r="503">
      <c r="A503" s="1" t="s">
        <v>316</v>
      </c>
      <c r="B503" s="1" t="s">
        <v>359</v>
      </c>
      <c r="C503" s="1">
        <v>2023.0</v>
      </c>
      <c r="D503" s="1">
        <v>3.0</v>
      </c>
      <c r="E503" s="1">
        <v>30.0</v>
      </c>
      <c r="F503" s="1">
        <v>2200.0</v>
      </c>
      <c r="G503" s="1" t="s">
        <v>360</v>
      </c>
      <c r="H503" s="1">
        <v>5.0</v>
      </c>
    </row>
    <row r="504">
      <c r="A504" s="1" t="s">
        <v>316</v>
      </c>
      <c r="B504" s="1" t="s">
        <v>366</v>
      </c>
      <c r="C504" s="1">
        <v>2023.0</v>
      </c>
      <c r="D504" s="1">
        <v>3.0</v>
      </c>
      <c r="E504" s="1">
        <v>30.0</v>
      </c>
      <c r="F504" s="1">
        <v>2200.0</v>
      </c>
      <c r="G504" s="1" t="s">
        <v>360</v>
      </c>
      <c r="H504" s="1">
        <v>6.0</v>
      </c>
    </row>
    <row r="505">
      <c r="A505" s="1" t="s">
        <v>316</v>
      </c>
      <c r="B505" s="1" t="s">
        <v>368</v>
      </c>
      <c r="C505" s="1">
        <v>2023.0</v>
      </c>
      <c r="D505" s="1">
        <v>3.0</v>
      </c>
      <c r="E505" s="1">
        <v>30.0</v>
      </c>
      <c r="F505" s="1">
        <v>2200.0</v>
      </c>
      <c r="G505" s="1" t="s">
        <v>360</v>
      </c>
      <c r="H505" s="1">
        <v>7.0</v>
      </c>
    </row>
    <row r="506">
      <c r="A506" s="1" t="s">
        <v>316</v>
      </c>
      <c r="B506" s="1" t="s">
        <v>369</v>
      </c>
      <c r="C506" s="1">
        <v>2023.0</v>
      </c>
      <c r="D506" s="1">
        <v>3.0</v>
      </c>
      <c r="E506" s="1">
        <v>30.0</v>
      </c>
      <c r="F506" s="1">
        <v>2200.0</v>
      </c>
      <c r="G506" s="1" t="s">
        <v>360</v>
      </c>
      <c r="H506" s="1">
        <v>8.0</v>
      </c>
    </row>
    <row r="507">
      <c r="A507" s="1" t="s">
        <v>316</v>
      </c>
      <c r="B507" s="1" t="s">
        <v>370</v>
      </c>
      <c r="C507" s="1">
        <v>2023.0</v>
      </c>
      <c r="D507" s="1">
        <v>3.0</v>
      </c>
      <c r="E507" s="1">
        <v>30.0</v>
      </c>
      <c r="F507" s="1">
        <v>2200.0</v>
      </c>
      <c r="G507" s="1" t="s">
        <v>371</v>
      </c>
      <c r="H507" s="1">
        <v>9.0</v>
      </c>
    </row>
    <row r="508">
      <c r="A508" s="1" t="s">
        <v>316</v>
      </c>
      <c r="B508" s="1" t="s">
        <v>372</v>
      </c>
      <c r="C508" s="1">
        <v>2023.0</v>
      </c>
      <c r="D508" s="1">
        <v>3.0</v>
      </c>
      <c r="E508" s="1">
        <v>30.0</v>
      </c>
      <c r="F508" s="1">
        <v>2200.0</v>
      </c>
      <c r="G508" s="1" t="s">
        <v>371</v>
      </c>
      <c r="H508" s="1">
        <v>10.0</v>
      </c>
    </row>
    <row r="509">
      <c r="A509" s="1" t="s">
        <v>316</v>
      </c>
      <c r="B509" s="1" t="s">
        <v>373</v>
      </c>
      <c r="C509" s="1">
        <v>2023.0</v>
      </c>
      <c r="D509" s="1">
        <v>3.0</v>
      </c>
      <c r="E509" s="1">
        <v>30.0</v>
      </c>
      <c r="F509" s="1">
        <v>2200.0</v>
      </c>
      <c r="G509" s="1" t="s">
        <v>371</v>
      </c>
      <c r="H509" s="1">
        <v>11.0</v>
      </c>
    </row>
    <row r="510">
      <c r="A510" s="1" t="s">
        <v>316</v>
      </c>
      <c r="B510" s="1" t="s">
        <v>374</v>
      </c>
      <c r="C510" s="1">
        <v>2023.0</v>
      </c>
      <c r="D510" s="1">
        <v>3.0</v>
      </c>
      <c r="E510" s="1">
        <v>30.0</v>
      </c>
      <c r="F510" s="1">
        <v>2200.0</v>
      </c>
      <c r="G510" s="1" t="s">
        <v>371</v>
      </c>
      <c r="H510" s="1">
        <v>12.0</v>
      </c>
    </row>
    <row r="512">
      <c r="A512" s="1" t="s">
        <v>318</v>
      </c>
      <c r="B512" s="1" t="s">
        <v>629</v>
      </c>
      <c r="C512" s="1">
        <v>2023.0</v>
      </c>
      <c r="D512" s="1">
        <v>2.0</v>
      </c>
      <c r="E512" s="1">
        <v>30.0</v>
      </c>
      <c r="F512" s="28">
        <v>0.08333333333333333</v>
      </c>
      <c r="G512" s="1" t="s">
        <v>23</v>
      </c>
      <c r="H512" s="1">
        <v>1.0</v>
      </c>
    </row>
    <row r="513">
      <c r="A513" s="1" t="s">
        <v>318</v>
      </c>
      <c r="B513" s="1" t="s">
        <v>630</v>
      </c>
      <c r="C513" s="1">
        <v>2023.0</v>
      </c>
      <c r="D513" s="1">
        <v>2.0</v>
      </c>
      <c r="E513" s="1">
        <v>30.0</v>
      </c>
      <c r="F513" s="28">
        <v>0.08333333333333333</v>
      </c>
      <c r="G513" s="1" t="s">
        <v>23</v>
      </c>
      <c r="H513" s="1">
        <v>2.0</v>
      </c>
    </row>
    <row r="514">
      <c r="A514" s="1" t="s">
        <v>318</v>
      </c>
      <c r="B514" s="1" t="s">
        <v>631</v>
      </c>
      <c r="C514" s="1">
        <v>2023.0</v>
      </c>
      <c r="D514" s="1">
        <v>2.0</v>
      </c>
      <c r="E514" s="1">
        <v>30.0</v>
      </c>
      <c r="F514" s="28">
        <v>0.08333333333333333</v>
      </c>
      <c r="G514" s="1" t="s">
        <v>23</v>
      </c>
      <c r="H514" s="1">
        <v>3.0</v>
      </c>
    </row>
    <row r="515">
      <c r="A515" s="1" t="s">
        <v>318</v>
      </c>
      <c r="B515" s="1" t="s">
        <v>632</v>
      </c>
      <c r="C515" s="1">
        <v>2023.0</v>
      </c>
      <c r="D515" s="1">
        <v>2.0</v>
      </c>
      <c r="E515" s="1">
        <v>30.0</v>
      </c>
      <c r="F515" s="28">
        <v>0.08333333333333333</v>
      </c>
      <c r="G515" s="1" t="s">
        <v>23</v>
      </c>
      <c r="H515" s="1">
        <v>4.0</v>
      </c>
    </row>
    <row r="516">
      <c r="A516" s="1" t="s">
        <v>318</v>
      </c>
      <c r="C516" s="1">
        <v>2023.0</v>
      </c>
      <c r="D516" s="1">
        <v>2.0</v>
      </c>
      <c r="E516" s="1">
        <v>30.0</v>
      </c>
      <c r="F516" s="28">
        <v>0.08333333333333333</v>
      </c>
      <c r="G516" s="1" t="s">
        <v>122</v>
      </c>
      <c r="H516" s="1">
        <v>5.0</v>
      </c>
    </row>
    <row r="517">
      <c r="A517" s="1" t="s">
        <v>318</v>
      </c>
      <c r="B517" s="1" t="s">
        <v>633</v>
      </c>
      <c r="C517" s="1">
        <v>2023.0</v>
      </c>
      <c r="D517" s="1">
        <v>2.0</v>
      </c>
      <c r="E517" s="1">
        <v>30.0</v>
      </c>
      <c r="F517" s="28">
        <v>0.08333333333333333</v>
      </c>
      <c r="G517" s="1" t="s">
        <v>122</v>
      </c>
      <c r="H517" s="1">
        <v>6.0</v>
      </c>
    </row>
    <row r="518">
      <c r="A518" s="1" t="s">
        <v>318</v>
      </c>
      <c r="B518" s="1" t="s">
        <v>634</v>
      </c>
      <c r="C518" s="1">
        <v>2023.0</v>
      </c>
      <c r="D518" s="1">
        <v>2.0</v>
      </c>
      <c r="E518" s="1">
        <v>30.0</v>
      </c>
      <c r="F518" s="28">
        <v>0.08333333333333333</v>
      </c>
      <c r="G518" s="1" t="s">
        <v>122</v>
      </c>
      <c r="H518" s="1">
        <v>7.0</v>
      </c>
    </row>
    <row r="519">
      <c r="A519" s="1" t="s">
        <v>318</v>
      </c>
      <c r="B519" s="1" t="s">
        <v>635</v>
      </c>
      <c r="C519" s="1">
        <v>2023.0</v>
      </c>
      <c r="D519" s="1">
        <v>2.0</v>
      </c>
      <c r="E519" s="1">
        <v>30.0</v>
      </c>
      <c r="F519" s="28">
        <v>0.08333333333333333</v>
      </c>
      <c r="G519" s="1" t="s">
        <v>122</v>
      </c>
      <c r="H519" s="1">
        <v>8.0</v>
      </c>
    </row>
    <row r="520">
      <c r="A520" s="1" t="s">
        <v>318</v>
      </c>
      <c r="B520" s="1" t="s">
        <v>636</v>
      </c>
      <c r="C520" s="1">
        <v>2023.0</v>
      </c>
      <c r="D520" s="1">
        <v>2.0</v>
      </c>
      <c r="E520" s="1">
        <v>30.0</v>
      </c>
      <c r="F520" s="28">
        <v>0.08333333333333333</v>
      </c>
      <c r="G520" s="1" t="s">
        <v>201</v>
      </c>
      <c r="H520" s="1">
        <v>9.0</v>
      </c>
    </row>
    <row r="521">
      <c r="A521" s="1" t="s">
        <v>318</v>
      </c>
      <c r="B521" s="1" t="s">
        <v>637</v>
      </c>
      <c r="C521" s="1">
        <v>2023.0</v>
      </c>
      <c r="D521" s="1">
        <v>2.0</v>
      </c>
      <c r="E521" s="1">
        <v>30.0</v>
      </c>
      <c r="F521" s="28">
        <v>0.08333333333333333</v>
      </c>
      <c r="G521" s="1" t="s">
        <v>201</v>
      </c>
      <c r="H521" s="1">
        <v>10.0</v>
      </c>
    </row>
    <row r="522">
      <c r="A522" s="1" t="s">
        <v>318</v>
      </c>
      <c r="B522" s="1" t="s">
        <v>638</v>
      </c>
      <c r="C522" s="1">
        <v>2023.0</v>
      </c>
      <c r="D522" s="1">
        <v>2.0</v>
      </c>
      <c r="E522" s="1">
        <v>30.0</v>
      </c>
      <c r="F522" s="28">
        <v>0.08333333333333333</v>
      </c>
      <c r="G522" s="1" t="s">
        <v>201</v>
      </c>
      <c r="H522" s="1">
        <v>11.0</v>
      </c>
    </row>
    <row r="523">
      <c r="A523" s="1" t="s">
        <v>318</v>
      </c>
      <c r="B523" s="1" t="s">
        <v>639</v>
      </c>
      <c r="C523" s="1">
        <v>2023.0</v>
      </c>
      <c r="D523" s="1">
        <v>2.0</v>
      </c>
      <c r="E523" s="1">
        <v>30.0</v>
      </c>
      <c r="F523" s="28">
        <v>0.08333333333333333</v>
      </c>
      <c r="G523" s="1" t="s">
        <v>201</v>
      </c>
      <c r="H523" s="1">
        <v>12.0</v>
      </c>
    </row>
    <row r="524">
      <c r="F524" s="28"/>
    </row>
    <row r="526">
      <c r="A526" s="1" t="s">
        <v>316</v>
      </c>
      <c r="B526" s="1" t="s">
        <v>404</v>
      </c>
      <c r="C526" s="1">
        <v>2023.0</v>
      </c>
      <c r="D526" s="1">
        <v>3.0</v>
      </c>
      <c r="E526" s="1">
        <v>31.0</v>
      </c>
      <c r="F526" s="1">
        <v>2200.0</v>
      </c>
      <c r="G526" s="1" t="s">
        <v>350</v>
      </c>
      <c r="H526" s="1">
        <v>1.0</v>
      </c>
    </row>
    <row r="527">
      <c r="A527" s="1" t="s">
        <v>316</v>
      </c>
      <c r="B527" s="1" t="s">
        <v>355</v>
      </c>
      <c r="C527" s="1">
        <v>2023.0</v>
      </c>
      <c r="D527" s="1">
        <v>3.0</v>
      </c>
      <c r="E527" s="1">
        <v>31.0</v>
      </c>
      <c r="F527" s="1">
        <v>2200.0</v>
      </c>
      <c r="G527" s="1" t="s">
        <v>350</v>
      </c>
      <c r="H527" s="1">
        <v>2.0</v>
      </c>
    </row>
    <row r="528">
      <c r="A528" s="1" t="s">
        <v>316</v>
      </c>
      <c r="B528" s="1" t="s">
        <v>357</v>
      </c>
      <c r="C528" s="1">
        <v>2023.0</v>
      </c>
      <c r="D528" s="1">
        <v>3.0</v>
      </c>
      <c r="E528" s="1">
        <v>31.0</v>
      </c>
      <c r="F528" s="1">
        <v>2200.0</v>
      </c>
      <c r="G528" s="1" t="s">
        <v>350</v>
      </c>
      <c r="H528" s="1">
        <v>3.0</v>
      </c>
    </row>
    <row r="529">
      <c r="A529" s="1" t="s">
        <v>316</v>
      </c>
      <c r="B529" s="1" t="s">
        <v>358</v>
      </c>
      <c r="C529" s="1">
        <v>2023.0</v>
      </c>
      <c r="D529" s="1">
        <v>3.0</v>
      </c>
      <c r="E529" s="1">
        <v>31.0</v>
      </c>
      <c r="F529" s="1">
        <v>2200.0</v>
      </c>
      <c r="G529" s="1" t="s">
        <v>350</v>
      </c>
      <c r="H529" s="1">
        <v>4.0</v>
      </c>
    </row>
    <row r="530">
      <c r="A530" s="1" t="s">
        <v>316</v>
      </c>
      <c r="B530" s="1" t="s">
        <v>359</v>
      </c>
      <c r="C530" s="1">
        <v>2023.0</v>
      </c>
      <c r="D530" s="1">
        <v>3.0</v>
      </c>
      <c r="E530" s="1">
        <v>31.0</v>
      </c>
      <c r="F530" s="1">
        <v>2200.0</v>
      </c>
      <c r="G530" s="1" t="s">
        <v>360</v>
      </c>
      <c r="H530" s="1">
        <v>5.0</v>
      </c>
    </row>
    <row r="531">
      <c r="A531" s="1" t="s">
        <v>316</v>
      </c>
      <c r="B531" s="1" t="s">
        <v>366</v>
      </c>
      <c r="C531" s="1">
        <v>2023.0</v>
      </c>
      <c r="D531" s="1">
        <v>3.0</v>
      </c>
      <c r="E531" s="1">
        <v>31.0</v>
      </c>
      <c r="F531" s="1">
        <v>2200.0</v>
      </c>
      <c r="G531" s="1" t="s">
        <v>360</v>
      </c>
      <c r="H531" s="1">
        <v>6.0</v>
      </c>
    </row>
    <row r="532">
      <c r="A532" s="1" t="s">
        <v>316</v>
      </c>
      <c r="B532" s="1" t="s">
        <v>368</v>
      </c>
      <c r="C532" s="1">
        <v>2023.0</v>
      </c>
      <c r="D532" s="1">
        <v>3.0</v>
      </c>
      <c r="E532" s="1">
        <v>31.0</v>
      </c>
      <c r="F532" s="1">
        <v>2200.0</v>
      </c>
      <c r="G532" s="1" t="s">
        <v>360</v>
      </c>
      <c r="H532" s="1">
        <v>7.0</v>
      </c>
    </row>
    <row r="533">
      <c r="A533" s="1" t="s">
        <v>316</v>
      </c>
      <c r="B533" s="1" t="s">
        <v>369</v>
      </c>
      <c r="C533" s="1">
        <v>2023.0</v>
      </c>
      <c r="D533" s="1">
        <v>3.0</v>
      </c>
      <c r="E533" s="1">
        <v>31.0</v>
      </c>
      <c r="F533" s="1">
        <v>2200.0</v>
      </c>
      <c r="G533" s="1" t="s">
        <v>360</v>
      </c>
      <c r="H533" s="1">
        <v>8.0</v>
      </c>
    </row>
    <row r="534">
      <c r="A534" s="1" t="s">
        <v>316</v>
      </c>
      <c r="B534" s="1" t="s">
        <v>370</v>
      </c>
      <c r="C534" s="1">
        <v>2023.0</v>
      </c>
      <c r="D534" s="1">
        <v>3.0</v>
      </c>
      <c r="E534" s="1">
        <v>31.0</v>
      </c>
      <c r="F534" s="1">
        <v>2200.0</v>
      </c>
      <c r="G534" s="1" t="s">
        <v>371</v>
      </c>
      <c r="H534" s="1">
        <v>9.0</v>
      </c>
    </row>
    <row r="535">
      <c r="A535" s="1" t="s">
        <v>316</v>
      </c>
      <c r="B535" s="1" t="s">
        <v>372</v>
      </c>
      <c r="C535" s="1">
        <v>2023.0</v>
      </c>
      <c r="D535" s="1">
        <v>3.0</v>
      </c>
      <c r="E535" s="1">
        <v>31.0</v>
      </c>
      <c r="F535" s="1">
        <v>2200.0</v>
      </c>
      <c r="G535" s="1" t="s">
        <v>371</v>
      </c>
      <c r="H535" s="1">
        <v>10.0</v>
      </c>
    </row>
    <row r="536">
      <c r="A536" s="1" t="s">
        <v>316</v>
      </c>
      <c r="B536" s="1" t="s">
        <v>373</v>
      </c>
      <c r="C536" s="1">
        <v>2023.0</v>
      </c>
      <c r="D536" s="1">
        <v>3.0</v>
      </c>
      <c r="E536" s="1">
        <v>31.0</v>
      </c>
      <c r="F536" s="1">
        <v>2200.0</v>
      </c>
      <c r="G536" s="1" t="s">
        <v>371</v>
      </c>
      <c r="H536" s="1">
        <v>11.0</v>
      </c>
    </row>
    <row r="537">
      <c r="A537" s="1" t="s">
        <v>316</v>
      </c>
      <c r="B537" s="1" t="s">
        <v>374</v>
      </c>
      <c r="C537" s="1">
        <v>2023.0</v>
      </c>
      <c r="D537" s="1">
        <v>3.0</v>
      </c>
      <c r="E537" s="1">
        <v>31.0</v>
      </c>
      <c r="F537" s="1">
        <v>2200.0</v>
      </c>
      <c r="G537" s="1" t="s">
        <v>371</v>
      </c>
      <c r="H537" s="1">
        <v>12.0</v>
      </c>
    </row>
    <row r="539">
      <c r="A539" s="1" t="s">
        <v>318</v>
      </c>
      <c r="B539" s="1" t="s">
        <v>640</v>
      </c>
      <c r="C539" s="1">
        <v>2023.0</v>
      </c>
      <c r="D539" s="1">
        <v>3.0</v>
      </c>
      <c r="E539" s="1">
        <v>31.0</v>
      </c>
      <c r="F539" s="28">
        <v>0.08333333333333333</v>
      </c>
      <c r="G539" s="1" t="s">
        <v>23</v>
      </c>
      <c r="H539" s="1">
        <v>1.0</v>
      </c>
    </row>
    <row r="540">
      <c r="A540" s="1" t="s">
        <v>318</v>
      </c>
      <c r="B540" s="1" t="s">
        <v>641</v>
      </c>
      <c r="C540" s="1">
        <v>2023.0</v>
      </c>
      <c r="D540" s="1">
        <v>3.0</v>
      </c>
      <c r="E540" s="1">
        <v>31.0</v>
      </c>
      <c r="F540" s="28">
        <v>0.08333333333333333</v>
      </c>
      <c r="G540" s="1" t="s">
        <v>23</v>
      </c>
      <c r="H540" s="1">
        <v>2.0</v>
      </c>
    </row>
    <row r="541">
      <c r="A541" s="1" t="s">
        <v>318</v>
      </c>
      <c r="B541" s="1" t="s">
        <v>642</v>
      </c>
      <c r="C541" s="1">
        <v>2023.0</v>
      </c>
      <c r="D541" s="1">
        <v>3.0</v>
      </c>
      <c r="E541" s="1">
        <v>31.0</v>
      </c>
      <c r="F541" s="28">
        <v>0.08333333333333333</v>
      </c>
      <c r="G541" s="1" t="s">
        <v>23</v>
      </c>
      <c r="H541" s="1">
        <v>3.0</v>
      </c>
    </row>
    <row r="542">
      <c r="A542" s="1" t="s">
        <v>318</v>
      </c>
      <c r="B542" s="1" t="s">
        <v>643</v>
      </c>
      <c r="C542" s="1">
        <v>2023.0</v>
      </c>
      <c r="D542" s="1">
        <v>3.0</v>
      </c>
      <c r="E542" s="1">
        <v>31.0</v>
      </c>
      <c r="F542" s="28">
        <v>0.08333333333333333</v>
      </c>
      <c r="G542" s="1" t="s">
        <v>23</v>
      </c>
      <c r="H542" s="1">
        <v>4.0</v>
      </c>
    </row>
    <row r="543">
      <c r="A543" s="1" t="s">
        <v>318</v>
      </c>
      <c r="C543" s="1">
        <v>2023.0</v>
      </c>
      <c r="D543" s="1">
        <v>3.0</v>
      </c>
      <c r="E543" s="1">
        <v>31.0</v>
      </c>
      <c r="F543" s="28">
        <v>0.08333333333333333</v>
      </c>
      <c r="G543" s="1" t="s">
        <v>122</v>
      </c>
      <c r="H543" s="1">
        <v>5.0</v>
      </c>
    </row>
    <row r="544">
      <c r="A544" s="1" t="s">
        <v>318</v>
      </c>
      <c r="B544" s="1" t="s">
        <v>644</v>
      </c>
      <c r="C544" s="1">
        <v>2023.0</v>
      </c>
      <c r="D544" s="1">
        <v>3.0</v>
      </c>
      <c r="E544" s="1">
        <v>31.0</v>
      </c>
      <c r="F544" s="28">
        <v>0.08333333333333333</v>
      </c>
      <c r="G544" s="1" t="s">
        <v>122</v>
      </c>
      <c r="H544" s="1">
        <v>6.0</v>
      </c>
    </row>
    <row r="545">
      <c r="A545" s="1" t="s">
        <v>318</v>
      </c>
      <c r="B545" s="1" t="s">
        <v>645</v>
      </c>
      <c r="C545" s="1">
        <v>2023.0</v>
      </c>
      <c r="D545" s="1">
        <v>3.0</v>
      </c>
      <c r="E545" s="1">
        <v>31.0</v>
      </c>
      <c r="F545" s="28">
        <v>0.08333333333333333</v>
      </c>
      <c r="G545" s="1" t="s">
        <v>122</v>
      </c>
      <c r="H545" s="1">
        <v>7.0</v>
      </c>
    </row>
    <row r="546">
      <c r="A546" s="1" t="s">
        <v>318</v>
      </c>
      <c r="B546" s="1" t="s">
        <v>646</v>
      </c>
      <c r="C546" s="1">
        <v>2023.0</v>
      </c>
      <c r="D546" s="1">
        <v>3.0</v>
      </c>
      <c r="E546" s="1">
        <v>31.0</v>
      </c>
      <c r="F546" s="28">
        <v>0.08333333333333333</v>
      </c>
      <c r="G546" s="1" t="s">
        <v>122</v>
      </c>
      <c r="H546" s="1">
        <v>8.0</v>
      </c>
    </row>
    <row r="547">
      <c r="A547" s="1" t="s">
        <v>318</v>
      </c>
      <c r="B547" s="1" t="s">
        <v>647</v>
      </c>
      <c r="C547" s="1">
        <v>2023.0</v>
      </c>
      <c r="D547" s="1">
        <v>3.0</v>
      </c>
      <c r="E547" s="1">
        <v>31.0</v>
      </c>
      <c r="F547" s="28">
        <v>0.08333333333333333</v>
      </c>
      <c r="G547" s="1" t="s">
        <v>201</v>
      </c>
      <c r="H547" s="1">
        <v>9.0</v>
      </c>
    </row>
    <row r="548">
      <c r="A548" s="1" t="s">
        <v>318</v>
      </c>
      <c r="B548" s="1" t="s">
        <v>648</v>
      </c>
      <c r="C548" s="1">
        <v>2023.0</v>
      </c>
      <c r="D548" s="1">
        <v>3.0</v>
      </c>
      <c r="E548" s="1">
        <v>31.0</v>
      </c>
      <c r="F548" s="28">
        <v>0.08333333333333333</v>
      </c>
      <c r="G548" s="1" t="s">
        <v>201</v>
      </c>
      <c r="H548" s="1">
        <v>10.0</v>
      </c>
    </row>
    <row r="549">
      <c r="A549" s="1" t="s">
        <v>318</v>
      </c>
      <c r="B549" s="1" t="s">
        <v>649</v>
      </c>
      <c r="C549" s="1">
        <v>2023.0</v>
      </c>
      <c r="D549" s="1">
        <v>3.0</v>
      </c>
      <c r="E549" s="1">
        <v>31.0</v>
      </c>
      <c r="F549" s="28">
        <v>0.08333333333333333</v>
      </c>
      <c r="G549" s="1" t="s">
        <v>201</v>
      </c>
      <c r="H549" s="1">
        <v>11.0</v>
      </c>
    </row>
    <row r="550">
      <c r="A550" s="1" t="s">
        <v>318</v>
      </c>
      <c r="B550" s="1" t="s">
        <v>650</v>
      </c>
      <c r="C550" s="1">
        <v>2023.0</v>
      </c>
      <c r="D550" s="1">
        <v>3.0</v>
      </c>
      <c r="E550" s="1">
        <v>31.0</v>
      </c>
      <c r="F550" s="28">
        <v>0.08333333333333333</v>
      </c>
      <c r="G550" s="1" t="s">
        <v>201</v>
      </c>
      <c r="H550" s="1">
        <v>12.0</v>
      </c>
    </row>
    <row r="552">
      <c r="A552" s="5" t="s">
        <v>316</v>
      </c>
      <c r="B552" s="5" t="s">
        <v>404</v>
      </c>
      <c r="C552" s="5">
        <v>2023.0</v>
      </c>
      <c r="D552" s="5">
        <v>4.0</v>
      </c>
      <c r="E552" s="5">
        <v>1.0</v>
      </c>
      <c r="F552" s="5">
        <v>2200.0</v>
      </c>
      <c r="G552" s="5" t="s">
        <v>350</v>
      </c>
      <c r="H552" s="5">
        <v>1.0</v>
      </c>
      <c r="S552" s="1" t="s">
        <v>356</v>
      </c>
    </row>
    <row r="553">
      <c r="A553" s="1" t="s">
        <v>316</v>
      </c>
      <c r="B553" s="1" t="s">
        <v>355</v>
      </c>
      <c r="C553" s="1">
        <v>2023.0</v>
      </c>
      <c r="D553" s="1">
        <v>4.0</v>
      </c>
      <c r="E553" s="1">
        <v>1.0</v>
      </c>
      <c r="F553" s="1">
        <v>2200.0</v>
      </c>
      <c r="G553" s="1" t="s">
        <v>350</v>
      </c>
      <c r="H553" s="1">
        <v>2.0</v>
      </c>
      <c r="S553" s="1" t="s">
        <v>367</v>
      </c>
    </row>
    <row r="554">
      <c r="A554" s="1" t="s">
        <v>316</v>
      </c>
      <c r="B554" s="1" t="s">
        <v>357</v>
      </c>
      <c r="C554" s="1">
        <v>2023.0</v>
      </c>
      <c r="D554" s="1">
        <v>4.0</v>
      </c>
      <c r="E554" s="1">
        <v>1.0</v>
      </c>
      <c r="F554" s="1">
        <v>2200.0</v>
      </c>
      <c r="G554" s="1" t="s">
        <v>350</v>
      </c>
      <c r="H554" s="1">
        <v>3.0</v>
      </c>
      <c r="S554" s="1" t="s">
        <v>367</v>
      </c>
    </row>
    <row r="555">
      <c r="A555" s="1" t="s">
        <v>316</v>
      </c>
      <c r="B555" s="1" t="s">
        <v>358</v>
      </c>
      <c r="C555" s="1">
        <v>2023.0</v>
      </c>
      <c r="D555" s="1">
        <v>4.0</v>
      </c>
      <c r="E555" s="1">
        <v>1.0</v>
      </c>
      <c r="F555" s="1">
        <v>2200.0</v>
      </c>
      <c r="G555" s="1" t="s">
        <v>350</v>
      </c>
      <c r="H555" s="1">
        <v>4.0</v>
      </c>
      <c r="S555" s="1" t="s">
        <v>367</v>
      </c>
    </row>
    <row r="556">
      <c r="A556" s="1" t="s">
        <v>316</v>
      </c>
      <c r="B556" s="1" t="s">
        <v>359</v>
      </c>
      <c r="C556" s="1">
        <v>2023.0</v>
      </c>
      <c r="D556" s="1">
        <v>4.0</v>
      </c>
      <c r="E556" s="1">
        <v>1.0</v>
      </c>
      <c r="F556" s="1">
        <v>2200.0</v>
      </c>
      <c r="G556" s="1" t="s">
        <v>360</v>
      </c>
      <c r="H556" s="1">
        <v>5.0</v>
      </c>
      <c r="I556" s="1" t="s">
        <v>402</v>
      </c>
      <c r="J556" s="1" t="s">
        <v>361</v>
      </c>
      <c r="K556" s="1" t="s">
        <v>354</v>
      </c>
      <c r="L556" s="1">
        <v>22.0</v>
      </c>
      <c r="M556" s="1">
        <v>0.0</v>
      </c>
      <c r="N556" s="1">
        <v>11.0</v>
      </c>
      <c r="O556" s="1">
        <v>22.0</v>
      </c>
      <c r="P556" s="1">
        <v>8.0</v>
      </c>
      <c r="Q556" s="1">
        <v>15.0</v>
      </c>
    </row>
    <row r="557">
      <c r="A557" s="1" t="s">
        <v>316</v>
      </c>
      <c r="B557" s="1" t="s">
        <v>359</v>
      </c>
      <c r="C557" s="1">
        <v>2023.0</v>
      </c>
      <c r="D557" s="1">
        <v>4.0</v>
      </c>
      <c r="E557" s="1">
        <v>1.0</v>
      </c>
      <c r="F557" s="1">
        <v>2200.0</v>
      </c>
      <c r="G557" s="1" t="s">
        <v>360</v>
      </c>
      <c r="H557" s="1">
        <v>5.0</v>
      </c>
      <c r="I557" s="1" t="s">
        <v>651</v>
      </c>
      <c r="J557" s="1" t="s">
        <v>651</v>
      </c>
      <c r="K557" s="1" t="s">
        <v>354</v>
      </c>
      <c r="L557" s="1">
        <v>22.0</v>
      </c>
      <c r="M557" s="1">
        <v>34.0</v>
      </c>
      <c r="N557" s="1">
        <v>26.0</v>
      </c>
      <c r="O557" s="1">
        <v>22.0</v>
      </c>
      <c r="P557" s="1">
        <v>34.0</v>
      </c>
      <c r="Q557" s="1">
        <v>38.0</v>
      </c>
      <c r="S557" s="1" t="s">
        <v>403</v>
      </c>
    </row>
    <row r="558">
      <c r="A558" s="1" t="s">
        <v>316</v>
      </c>
      <c r="B558" s="1" t="s">
        <v>359</v>
      </c>
      <c r="C558" s="1">
        <v>2023.0</v>
      </c>
      <c r="D558" s="1">
        <v>4.0</v>
      </c>
      <c r="E558" s="1">
        <v>1.0</v>
      </c>
      <c r="F558" s="1">
        <v>2200.0</v>
      </c>
      <c r="G558" s="1" t="s">
        <v>360</v>
      </c>
      <c r="H558" s="1">
        <v>5.0</v>
      </c>
      <c r="I558" s="1" t="s">
        <v>651</v>
      </c>
      <c r="J558" s="1" t="s">
        <v>651</v>
      </c>
      <c r="K558" s="1" t="s">
        <v>354</v>
      </c>
      <c r="L558" s="1">
        <v>22.0</v>
      </c>
      <c r="M558" s="1">
        <v>34.0</v>
      </c>
      <c r="N558" s="1">
        <v>42.0</v>
      </c>
      <c r="O558" s="1">
        <v>22.0</v>
      </c>
      <c r="P558" s="1">
        <v>36.0</v>
      </c>
      <c r="Q558" s="1">
        <v>27.0</v>
      </c>
      <c r="S558" s="1" t="s">
        <v>403</v>
      </c>
    </row>
    <row r="559">
      <c r="A559" s="1" t="s">
        <v>316</v>
      </c>
      <c r="B559" s="1" t="s">
        <v>359</v>
      </c>
      <c r="C559" s="1">
        <v>2023.0</v>
      </c>
      <c r="D559" s="1">
        <v>4.0</v>
      </c>
      <c r="E559" s="1">
        <v>1.0</v>
      </c>
      <c r="F559" s="1">
        <v>2200.0</v>
      </c>
      <c r="G559" s="1" t="s">
        <v>360</v>
      </c>
      <c r="H559" s="1">
        <v>5.0</v>
      </c>
      <c r="I559" s="1" t="s">
        <v>524</v>
      </c>
      <c r="J559" s="1" t="s">
        <v>651</v>
      </c>
      <c r="K559" s="1" t="s">
        <v>354</v>
      </c>
      <c r="L559" s="1">
        <v>22.0</v>
      </c>
      <c r="M559" s="1">
        <v>42.0</v>
      </c>
      <c r="N559" s="1">
        <v>19.0</v>
      </c>
      <c r="O559" s="1">
        <v>22.0</v>
      </c>
      <c r="P559" s="1">
        <v>43.0</v>
      </c>
      <c r="Q559" s="1">
        <v>48.0</v>
      </c>
      <c r="S559" s="1" t="s">
        <v>403</v>
      </c>
    </row>
    <row r="560">
      <c r="A560" s="1" t="s">
        <v>316</v>
      </c>
      <c r="B560" s="1" t="s">
        <v>366</v>
      </c>
      <c r="C560" s="1">
        <v>2023.0</v>
      </c>
      <c r="D560" s="1">
        <v>4.0</v>
      </c>
      <c r="E560" s="1">
        <v>1.0</v>
      </c>
      <c r="F560" s="1">
        <v>2200.0</v>
      </c>
      <c r="G560" s="1" t="s">
        <v>360</v>
      </c>
      <c r="H560" s="1">
        <v>6.0</v>
      </c>
      <c r="S560" s="1" t="s">
        <v>356</v>
      </c>
    </row>
    <row r="561">
      <c r="A561" s="1" t="s">
        <v>316</v>
      </c>
      <c r="B561" s="1" t="s">
        <v>368</v>
      </c>
      <c r="C561" s="1">
        <v>2023.0</v>
      </c>
      <c r="D561" s="1">
        <v>4.0</v>
      </c>
      <c r="E561" s="1">
        <v>1.0</v>
      </c>
      <c r="F561" s="1">
        <v>2200.0</v>
      </c>
      <c r="G561" s="1" t="s">
        <v>360</v>
      </c>
      <c r="H561" s="1">
        <v>7.0</v>
      </c>
      <c r="S561" s="1" t="s">
        <v>367</v>
      </c>
    </row>
    <row r="562">
      <c r="A562" s="1" t="s">
        <v>316</v>
      </c>
      <c r="B562" s="1" t="s">
        <v>369</v>
      </c>
      <c r="C562" s="1">
        <v>2023.0</v>
      </c>
      <c r="D562" s="1">
        <v>4.0</v>
      </c>
      <c r="E562" s="1">
        <v>1.0</v>
      </c>
      <c r="F562" s="1">
        <v>2200.0</v>
      </c>
      <c r="G562" s="1" t="s">
        <v>360</v>
      </c>
      <c r="H562" s="1">
        <v>8.0</v>
      </c>
      <c r="I562" s="1" t="s">
        <v>422</v>
      </c>
      <c r="J562" s="1" t="s">
        <v>422</v>
      </c>
      <c r="K562" s="1" t="s">
        <v>354</v>
      </c>
      <c r="L562" s="1">
        <v>22.0</v>
      </c>
      <c r="M562" s="1">
        <v>45.0</v>
      </c>
      <c r="N562" s="1">
        <v>5.0</v>
      </c>
      <c r="O562" s="1">
        <v>22.0</v>
      </c>
      <c r="P562" s="1">
        <v>48.0</v>
      </c>
      <c r="Q562" s="1">
        <v>15.0</v>
      </c>
    </row>
    <row r="563">
      <c r="A563" s="1" t="s">
        <v>316</v>
      </c>
      <c r="B563" s="1" t="s">
        <v>369</v>
      </c>
      <c r="C563" s="1">
        <v>2023.0</v>
      </c>
      <c r="D563" s="1">
        <v>4.0</v>
      </c>
      <c r="E563" s="1">
        <v>1.0</v>
      </c>
      <c r="F563" s="1">
        <v>2200.0</v>
      </c>
      <c r="G563" s="1" t="s">
        <v>360</v>
      </c>
      <c r="H563" s="1">
        <v>8.0</v>
      </c>
      <c r="I563" s="1" t="s">
        <v>422</v>
      </c>
      <c r="J563" s="1" t="s">
        <v>422</v>
      </c>
      <c r="K563" s="1" t="s">
        <v>354</v>
      </c>
      <c r="L563" s="1">
        <v>22.0</v>
      </c>
      <c r="M563" s="1">
        <v>48.0</v>
      </c>
      <c r="N563" s="1">
        <v>53.0</v>
      </c>
      <c r="O563" s="1">
        <v>22.0</v>
      </c>
      <c r="P563" s="1">
        <v>49.0</v>
      </c>
      <c r="Q563" s="1">
        <v>45.0</v>
      </c>
    </row>
    <row r="564">
      <c r="A564" s="1" t="s">
        <v>316</v>
      </c>
      <c r="B564" s="1" t="s">
        <v>369</v>
      </c>
      <c r="C564" s="1">
        <v>2023.0</v>
      </c>
      <c r="D564" s="1">
        <v>4.0</v>
      </c>
      <c r="E564" s="1">
        <v>1.0</v>
      </c>
      <c r="F564" s="1">
        <v>2200.0</v>
      </c>
      <c r="G564" s="1" t="s">
        <v>360</v>
      </c>
      <c r="H564" s="1">
        <v>8.0</v>
      </c>
      <c r="I564" s="1" t="s">
        <v>422</v>
      </c>
      <c r="J564" s="1" t="s">
        <v>422</v>
      </c>
      <c r="K564" s="1" t="s">
        <v>354</v>
      </c>
      <c r="L564" s="1">
        <v>22.0</v>
      </c>
      <c r="M564" s="1">
        <v>49.0</v>
      </c>
      <c r="N564" s="1">
        <v>56.0</v>
      </c>
      <c r="O564" s="1">
        <v>22.0</v>
      </c>
      <c r="P564" s="1">
        <v>50.0</v>
      </c>
      <c r="Q564" s="1">
        <v>50.0</v>
      </c>
    </row>
    <row r="565">
      <c r="A565" s="1" t="s">
        <v>316</v>
      </c>
      <c r="B565" s="1" t="s">
        <v>370</v>
      </c>
      <c r="C565" s="1">
        <v>2023.0</v>
      </c>
      <c r="D565" s="1">
        <v>4.0</v>
      </c>
      <c r="E565" s="1">
        <v>1.0</v>
      </c>
      <c r="F565" s="1">
        <v>2200.0</v>
      </c>
      <c r="G565" s="1" t="s">
        <v>371</v>
      </c>
      <c r="H565" s="1">
        <v>9.0</v>
      </c>
      <c r="S565" s="1" t="s">
        <v>356</v>
      </c>
    </row>
    <row r="566">
      <c r="A566" s="1" t="s">
        <v>316</v>
      </c>
      <c r="B566" s="1" t="s">
        <v>372</v>
      </c>
      <c r="C566" s="1">
        <v>2023.0</v>
      </c>
      <c r="D566" s="1">
        <v>4.0</v>
      </c>
      <c r="E566" s="1">
        <v>1.0</v>
      </c>
      <c r="F566" s="1">
        <v>2200.0</v>
      </c>
      <c r="G566" s="1" t="s">
        <v>371</v>
      </c>
      <c r="H566" s="1">
        <v>10.0</v>
      </c>
      <c r="S566" s="1" t="s">
        <v>356</v>
      </c>
    </row>
    <row r="567">
      <c r="A567" s="1" t="s">
        <v>316</v>
      </c>
      <c r="B567" s="1" t="s">
        <v>373</v>
      </c>
      <c r="C567" s="1">
        <v>2023.0</v>
      </c>
      <c r="D567" s="1">
        <v>4.0</v>
      </c>
      <c r="E567" s="1">
        <v>1.0</v>
      </c>
      <c r="F567" s="1">
        <v>2200.0</v>
      </c>
      <c r="G567" s="1" t="s">
        <v>371</v>
      </c>
      <c r="H567" s="1">
        <v>11.0</v>
      </c>
      <c r="S567" s="1" t="s">
        <v>367</v>
      </c>
    </row>
    <row r="568">
      <c r="A568" s="1" t="s">
        <v>316</v>
      </c>
      <c r="B568" s="1" t="s">
        <v>374</v>
      </c>
      <c r="C568" s="1">
        <v>2023.0</v>
      </c>
      <c r="D568" s="1">
        <v>4.0</v>
      </c>
      <c r="E568" s="1">
        <v>1.0</v>
      </c>
      <c r="F568" s="1">
        <v>2200.0</v>
      </c>
      <c r="G568" s="1" t="s">
        <v>371</v>
      </c>
      <c r="H568" s="1">
        <v>12.0</v>
      </c>
      <c r="S568" s="1" t="s">
        <v>356</v>
      </c>
    </row>
    <row r="570">
      <c r="A570" s="1" t="s">
        <v>318</v>
      </c>
      <c r="B570" s="1" t="s">
        <v>652</v>
      </c>
      <c r="C570" s="1">
        <v>2023.0</v>
      </c>
      <c r="D570" s="1">
        <v>4.0</v>
      </c>
      <c r="E570" s="1">
        <v>1.0</v>
      </c>
      <c r="F570" s="28">
        <v>0.08333333333333333</v>
      </c>
      <c r="G570" s="1" t="s">
        <v>23</v>
      </c>
      <c r="H570" s="1">
        <v>1.0</v>
      </c>
    </row>
    <row r="571">
      <c r="A571" s="1" t="s">
        <v>318</v>
      </c>
      <c r="B571" s="1" t="s">
        <v>653</v>
      </c>
      <c r="C571" s="1">
        <v>2023.0</v>
      </c>
      <c r="D571" s="1">
        <v>4.0</v>
      </c>
      <c r="E571" s="1">
        <v>1.0</v>
      </c>
      <c r="F571" s="28">
        <v>0.08333333333333333</v>
      </c>
      <c r="G571" s="1" t="s">
        <v>23</v>
      </c>
      <c r="H571" s="1">
        <v>2.0</v>
      </c>
    </row>
    <row r="572">
      <c r="A572" s="1" t="s">
        <v>318</v>
      </c>
      <c r="B572" s="1" t="s">
        <v>654</v>
      </c>
      <c r="C572" s="1">
        <v>2023.0</v>
      </c>
      <c r="D572" s="1">
        <v>4.0</v>
      </c>
      <c r="E572" s="1">
        <v>1.0</v>
      </c>
      <c r="F572" s="28">
        <v>0.08333333333333333</v>
      </c>
      <c r="G572" s="1" t="s">
        <v>23</v>
      </c>
      <c r="H572" s="1">
        <v>3.0</v>
      </c>
    </row>
    <row r="573">
      <c r="A573" s="1" t="s">
        <v>318</v>
      </c>
      <c r="B573" s="1" t="s">
        <v>655</v>
      </c>
      <c r="C573" s="1">
        <v>2023.0</v>
      </c>
      <c r="D573" s="1">
        <v>4.0</v>
      </c>
      <c r="E573" s="1">
        <v>1.0</v>
      </c>
      <c r="F573" s="28">
        <v>0.08333333333333333</v>
      </c>
      <c r="G573" s="1" t="s">
        <v>23</v>
      </c>
      <c r="H573" s="1">
        <v>4.0</v>
      </c>
    </row>
    <row r="574">
      <c r="A574" s="1" t="s">
        <v>318</v>
      </c>
      <c r="C574" s="1">
        <v>2023.0</v>
      </c>
      <c r="D574" s="1">
        <v>4.0</v>
      </c>
      <c r="E574" s="1">
        <v>1.0</v>
      </c>
      <c r="F574" s="28">
        <v>0.08333333333333333</v>
      </c>
      <c r="G574" s="1" t="s">
        <v>122</v>
      </c>
      <c r="H574" s="1">
        <v>5.0</v>
      </c>
    </row>
    <row r="575">
      <c r="A575" s="1" t="s">
        <v>318</v>
      </c>
      <c r="B575" s="1" t="s">
        <v>656</v>
      </c>
      <c r="C575" s="1">
        <v>2023.0</v>
      </c>
      <c r="D575" s="1">
        <v>4.0</v>
      </c>
      <c r="E575" s="1">
        <v>1.0</v>
      </c>
      <c r="F575" s="28">
        <v>0.08333333333333333</v>
      </c>
      <c r="G575" s="1" t="s">
        <v>122</v>
      </c>
      <c r="H575" s="1">
        <v>6.0</v>
      </c>
    </row>
    <row r="576">
      <c r="A576" s="1" t="s">
        <v>318</v>
      </c>
      <c r="B576" s="1" t="s">
        <v>657</v>
      </c>
      <c r="C576" s="1">
        <v>2023.0</v>
      </c>
      <c r="D576" s="1">
        <v>4.0</v>
      </c>
      <c r="E576" s="1">
        <v>1.0</v>
      </c>
      <c r="F576" s="28">
        <v>0.08333333333333333</v>
      </c>
      <c r="G576" s="1" t="s">
        <v>122</v>
      </c>
      <c r="H576" s="1">
        <v>7.0</v>
      </c>
    </row>
    <row r="577">
      <c r="A577" s="1" t="s">
        <v>318</v>
      </c>
      <c r="B577" s="1" t="s">
        <v>658</v>
      </c>
      <c r="C577" s="1">
        <v>2023.0</v>
      </c>
      <c r="D577" s="1">
        <v>4.0</v>
      </c>
      <c r="E577" s="1">
        <v>1.0</v>
      </c>
      <c r="F577" s="28">
        <v>0.08333333333333333</v>
      </c>
      <c r="G577" s="1" t="s">
        <v>122</v>
      </c>
      <c r="H577" s="1">
        <v>8.0</v>
      </c>
    </row>
    <row r="578">
      <c r="A578" s="1" t="s">
        <v>318</v>
      </c>
      <c r="B578" s="1" t="s">
        <v>659</v>
      </c>
      <c r="C578" s="1">
        <v>2023.0</v>
      </c>
      <c r="D578" s="1">
        <v>4.0</v>
      </c>
      <c r="E578" s="1">
        <v>1.0</v>
      </c>
      <c r="F578" s="28">
        <v>0.08333333333333333</v>
      </c>
      <c r="G578" s="1" t="s">
        <v>201</v>
      </c>
      <c r="H578" s="1">
        <v>9.0</v>
      </c>
    </row>
    <row r="579">
      <c r="A579" s="1" t="s">
        <v>318</v>
      </c>
      <c r="B579" s="1" t="s">
        <v>660</v>
      </c>
      <c r="C579" s="1">
        <v>2023.0</v>
      </c>
      <c r="D579" s="1">
        <v>4.0</v>
      </c>
      <c r="E579" s="1">
        <v>1.0</v>
      </c>
      <c r="F579" s="28">
        <v>0.08333333333333333</v>
      </c>
      <c r="G579" s="1" t="s">
        <v>201</v>
      </c>
      <c r="H579" s="1">
        <v>10.0</v>
      </c>
    </row>
    <row r="580">
      <c r="A580" s="1" t="s">
        <v>318</v>
      </c>
      <c r="B580" s="1" t="s">
        <v>661</v>
      </c>
      <c r="C580" s="1">
        <v>2023.0</v>
      </c>
      <c r="D580" s="1">
        <v>4.0</v>
      </c>
      <c r="E580" s="1">
        <v>1.0</v>
      </c>
      <c r="F580" s="28">
        <v>0.08333333333333333</v>
      </c>
      <c r="G580" s="1" t="s">
        <v>201</v>
      </c>
      <c r="H580" s="1">
        <v>11.0</v>
      </c>
    </row>
    <row r="581">
      <c r="A581" s="1" t="s">
        <v>318</v>
      </c>
      <c r="B581" s="1" t="s">
        <v>662</v>
      </c>
      <c r="C581" s="1">
        <v>2023.0</v>
      </c>
      <c r="D581" s="1">
        <v>4.0</v>
      </c>
      <c r="E581" s="1">
        <v>1.0</v>
      </c>
      <c r="F581" s="28">
        <v>0.08333333333333333</v>
      </c>
      <c r="G581" s="1" t="s">
        <v>201</v>
      </c>
      <c r="H581" s="1">
        <v>12.0</v>
      </c>
    </row>
    <row r="583">
      <c r="A583" s="1" t="s">
        <v>316</v>
      </c>
      <c r="B583" s="1" t="s">
        <v>404</v>
      </c>
      <c r="C583" s="1">
        <v>2023.0</v>
      </c>
      <c r="D583" s="1">
        <v>4.0</v>
      </c>
      <c r="E583" s="1">
        <v>2.0</v>
      </c>
      <c r="F583" s="1">
        <v>2200.0</v>
      </c>
      <c r="G583" s="1" t="s">
        <v>350</v>
      </c>
      <c r="H583" s="1">
        <v>1.0</v>
      </c>
    </row>
    <row r="584">
      <c r="A584" s="1" t="s">
        <v>316</v>
      </c>
      <c r="B584" s="1" t="s">
        <v>355</v>
      </c>
      <c r="C584" s="1">
        <v>2023.0</v>
      </c>
      <c r="D584" s="1">
        <v>4.0</v>
      </c>
      <c r="E584" s="1">
        <v>2.0</v>
      </c>
      <c r="F584" s="1">
        <v>2200.0</v>
      </c>
      <c r="G584" s="1" t="s">
        <v>350</v>
      </c>
      <c r="H584" s="1">
        <v>2.0</v>
      </c>
    </row>
    <row r="585">
      <c r="A585" s="1" t="s">
        <v>316</v>
      </c>
      <c r="B585" s="1" t="s">
        <v>357</v>
      </c>
      <c r="C585" s="1">
        <v>2023.0</v>
      </c>
      <c r="D585" s="1">
        <v>4.0</v>
      </c>
      <c r="E585" s="1">
        <v>2.0</v>
      </c>
      <c r="F585" s="1">
        <v>2200.0</v>
      </c>
      <c r="G585" s="1" t="s">
        <v>350</v>
      </c>
      <c r="H585" s="1">
        <v>3.0</v>
      </c>
    </row>
    <row r="586">
      <c r="A586" s="1" t="s">
        <v>316</v>
      </c>
      <c r="B586" s="1" t="s">
        <v>358</v>
      </c>
      <c r="C586" s="1">
        <v>2023.0</v>
      </c>
      <c r="D586" s="1">
        <v>4.0</v>
      </c>
      <c r="E586" s="1">
        <v>2.0</v>
      </c>
      <c r="F586" s="1">
        <v>2200.0</v>
      </c>
      <c r="G586" s="1" t="s">
        <v>350</v>
      </c>
      <c r="H586" s="1">
        <v>4.0</v>
      </c>
    </row>
    <row r="587">
      <c r="A587" s="1" t="s">
        <v>316</v>
      </c>
      <c r="B587" s="1" t="s">
        <v>359</v>
      </c>
      <c r="C587" s="1">
        <v>2023.0</v>
      </c>
      <c r="D587" s="1">
        <v>4.0</v>
      </c>
      <c r="E587" s="1">
        <v>2.0</v>
      </c>
      <c r="F587" s="1">
        <v>2200.0</v>
      </c>
      <c r="G587" s="1" t="s">
        <v>360</v>
      </c>
      <c r="H587" s="1">
        <v>5.0</v>
      </c>
    </row>
    <row r="588">
      <c r="A588" s="1" t="s">
        <v>316</v>
      </c>
      <c r="B588" s="1" t="s">
        <v>366</v>
      </c>
      <c r="C588" s="1">
        <v>2023.0</v>
      </c>
      <c r="D588" s="1">
        <v>4.0</v>
      </c>
      <c r="E588" s="1">
        <v>2.0</v>
      </c>
      <c r="F588" s="1">
        <v>2200.0</v>
      </c>
      <c r="G588" s="1" t="s">
        <v>360</v>
      </c>
      <c r="H588" s="1">
        <v>6.0</v>
      </c>
    </row>
    <row r="589">
      <c r="A589" s="1" t="s">
        <v>316</v>
      </c>
      <c r="B589" s="1" t="s">
        <v>368</v>
      </c>
      <c r="C589" s="1">
        <v>2023.0</v>
      </c>
      <c r="D589" s="1">
        <v>4.0</v>
      </c>
      <c r="E589" s="1">
        <v>2.0</v>
      </c>
      <c r="F589" s="1">
        <v>2200.0</v>
      </c>
      <c r="G589" s="1" t="s">
        <v>360</v>
      </c>
      <c r="H589" s="1">
        <v>7.0</v>
      </c>
    </row>
    <row r="590">
      <c r="A590" s="1" t="s">
        <v>316</v>
      </c>
      <c r="B590" s="1" t="s">
        <v>369</v>
      </c>
      <c r="C590" s="1">
        <v>2023.0</v>
      </c>
      <c r="D590" s="1">
        <v>4.0</v>
      </c>
      <c r="E590" s="1">
        <v>2.0</v>
      </c>
      <c r="F590" s="1">
        <v>2200.0</v>
      </c>
      <c r="G590" s="1" t="s">
        <v>360</v>
      </c>
      <c r="H590" s="1">
        <v>8.0</v>
      </c>
    </row>
    <row r="591">
      <c r="A591" s="1" t="s">
        <v>316</v>
      </c>
      <c r="B591" s="1" t="s">
        <v>370</v>
      </c>
      <c r="C591" s="1">
        <v>2023.0</v>
      </c>
      <c r="D591" s="1">
        <v>4.0</v>
      </c>
      <c r="E591" s="1">
        <v>2.0</v>
      </c>
      <c r="F591" s="1">
        <v>2200.0</v>
      </c>
      <c r="G591" s="1" t="s">
        <v>371</v>
      </c>
      <c r="H591" s="1">
        <v>9.0</v>
      </c>
    </row>
    <row r="592">
      <c r="A592" s="1" t="s">
        <v>316</v>
      </c>
      <c r="B592" s="1" t="s">
        <v>372</v>
      </c>
      <c r="C592" s="1">
        <v>2023.0</v>
      </c>
      <c r="D592" s="1">
        <v>4.0</v>
      </c>
      <c r="E592" s="1">
        <v>2.0</v>
      </c>
      <c r="F592" s="1">
        <v>2200.0</v>
      </c>
      <c r="G592" s="1" t="s">
        <v>371</v>
      </c>
      <c r="H592" s="1">
        <v>10.0</v>
      </c>
    </row>
    <row r="593">
      <c r="A593" s="1" t="s">
        <v>316</v>
      </c>
      <c r="B593" s="1" t="s">
        <v>373</v>
      </c>
      <c r="C593" s="1">
        <v>2023.0</v>
      </c>
      <c r="D593" s="1">
        <v>4.0</v>
      </c>
      <c r="E593" s="1">
        <v>2.0</v>
      </c>
      <c r="F593" s="1">
        <v>2200.0</v>
      </c>
      <c r="G593" s="1" t="s">
        <v>371</v>
      </c>
      <c r="H593" s="1">
        <v>11.0</v>
      </c>
    </row>
    <row r="594">
      <c r="A594" s="1" t="s">
        <v>316</v>
      </c>
      <c r="B594" s="1" t="s">
        <v>374</v>
      </c>
      <c r="C594" s="1">
        <v>2023.0</v>
      </c>
      <c r="D594" s="1">
        <v>4.0</v>
      </c>
      <c r="E594" s="1">
        <v>2.0</v>
      </c>
      <c r="F594" s="1">
        <v>2200.0</v>
      </c>
      <c r="G594" s="1" t="s">
        <v>371</v>
      </c>
      <c r="H594" s="1">
        <v>12.0</v>
      </c>
    </row>
    <row r="596">
      <c r="A596" s="1" t="s">
        <v>318</v>
      </c>
      <c r="C596" s="1">
        <v>2023.0</v>
      </c>
      <c r="D596" s="1">
        <v>4.0</v>
      </c>
      <c r="E596" s="1">
        <v>2.0</v>
      </c>
      <c r="F596" s="28">
        <v>0.08333333333333333</v>
      </c>
      <c r="G596" s="1" t="s">
        <v>23</v>
      </c>
      <c r="H596" s="1">
        <v>1.0</v>
      </c>
    </row>
    <row r="597">
      <c r="A597" s="1" t="s">
        <v>318</v>
      </c>
      <c r="B597" s="1" t="s">
        <v>663</v>
      </c>
      <c r="C597" s="1">
        <v>2023.0</v>
      </c>
      <c r="D597" s="1">
        <v>4.0</v>
      </c>
      <c r="E597" s="1">
        <v>2.0</v>
      </c>
      <c r="F597" s="28">
        <v>0.08333333333333333</v>
      </c>
      <c r="G597" s="1" t="s">
        <v>23</v>
      </c>
      <c r="H597" s="1">
        <v>2.0</v>
      </c>
    </row>
    <row r="598">
      <c r="A598" s="1" t="s">
        <v>318</v>
      </c>
      <c r="B598" s="1" t="s">
        <v>664</v>
      </c>
      <c r="C598" s="1">
        <v>2023.0</v>
      </c>
      <c r="D598" s="1">
        <v>4.0</v>
      </c>
      <c r="E598" s="1">
        <v>2.0</v>
      </c>
      <c r="F598" s="28">
        <v>0.08333333333333333</v>
      </c>
      <c r="G598" s="1" t="s">
        <v>23</v>
      </c>
      <c r="H598" s="1">
        <v>3.0</v>
      </c>
    </row>
    <row r="599">
      <c r="A599" s="1" t="s">
        <v>318</v>
      </c>
      <c r="B599" s="1" t="s">
        <v>665</v>
      </c>
      <c r="C599" s="1">
        <v>2023.0</v>
      </c>
      <c r="D599" s="1">
        <v>4.0</v>
      </c>
      <c r="E599" s="1">
        <v>2.0</v>
      </c>
      <c r="F599" s="28">
        <v>0.08333333333333333</v>
      </c>
      <c r="G599" s="1" t="s">
        <v>23</v>
      </c>
      <c r="H599" s="1">
        <v>4.0</v>
      </c>
    </row>
    <row r="600">
      <c r="A600" s="1" t="s">
        <v>318</v>
      </c>
      <c r="C600" s="1">
        <v>2023.0</v>
      </c>
      <c r="D600" s="1">
        <v>4.0</v>
      </c>
      <c r="E600" s="1">
        <v>2.0</v>
      </c>
      <c r="F600" s="28">
        <v>0.08333333333333333</v>
      </c>
      <c r="G600" s="1" t="s">
        <v>122</v>
      </c>
      <c r="H600" s="1">
        <v>5.0</v>
      </c>
    </row>
    <row r="601">
      <c r="A601" s="1" t="s">
        <v>318</v>
      </c>
      <c r="B601" s="1" t="s">
        <v>666</v>
      </c>
      <c r="C601" s="1">
        <v>2023.0</v>
      </c>
      <c r="D601" s="1">
        <v>4.0</v>
      </c>
      <c r="E601" s="1">
        <v>2.0</v>
      </c>
      <c r="F601" s="28">
        <v>0.08333333333333333</v>
      </c>
      <c r="G601" s="1" t="s">
        <v>122</v>
      </c>
      <c r="H601" s="1">
        <v>6.0</v>
      </c>
    </row>
    <row r="602">
      <c r="A602" s="1" t="s">
        <v>318</v>
      </c>
      <c r="B602" s="1" t="s">
        <v>667</v>
      </c>
      <c r="C602" s="1">
        <v>2023.0</v>
      </c>
      <c r="D602" s="1">
        <v>4.0</v>
      </c>
      <c r="E602" s="1">
        <v>2.0</v>
      </c>
      <c r="F602" s="28">
        <v>0.08333333333333333</v>
      </c>
      <c r="G602" s="1" t="s">
        <v>122</v>
      </c>
      <c r="H602" s="1">
        <v>7.0</v>
      </c>
    </row>
    <row r="603">
      <c r="A603" s="1" t="s">
        <v>318</v>
      </c>
      <c r="B603" s="1" t="s">
        <v>668</v>
      </c>
      <c r="C603" s="1">
        <v>2023.0</v>
      </c>
      <c r="D603" s="1">
        <v>4.0</v>
      </c>
      <c r="E603" s="1">
        <v>2.0</v>
      </c>
      <c r="F603" s="28">
        <v>0.08333333333333333</v>
      </c>
      <c r="G603" s="1" t="s">
        <v>122</v>
      </c>
      <c r="H603" s="1">
        <v>8.0</v>
      </c>
    </row>
    <row r="604">
      <c r="A604" s="1" t="s">
        <v>318</v>
      </c>
      <c r="B604" s="1" t="s">
        <v>669</v>
      </c>
      <c r="C604" s="1">
        <v>2023.0</v>
      </c>
      <c r="D604" s="1">
        <v>4.0</v>
      </c>
      <c r="E604" s="1">
        <v>2.0</v>
      </c>
      <c r="F604" s="28">
        <v>0.08333333333333333</v>
      </c>
      <c r="G604" s="1" t="s">
        <v>201</v>
      </c>
      <c r="H604" s="1">
        <v>9.0</v>
      </c>
    </row>
    <row r="605">
      <c r="A605" s="1" t="s">
        <v>318</v>
      </c>
      <c r="B605" s="1" t="s">
        <v>670</v>
      </c>
      <c r="C605" s="1">
        <v>2023.0</v>
      </c>
      <c r="D605" s="1">
        <v>4.0</v>
      </c>
      <c r="E605" s="1">
        <v>2.0</v>
      </c>
      <c r="F605" s="28">
        <v>0.08333333333333333</v>
      </c>
      <c r="G605" s="1" t="s">
        <v>201</v>
      </c>
      <c r="H605" s="1">
        <v>10.0</v>
      </c>
    </row>
    <row r="606">
      <c r="A606" s="1" t="s">
        <v>318</v>
      </c>
      <c r="B606" s="1" t="s">
        <v>671</v>
      </c>
      <c r="C606" s="1">
        <v>2023.0</v>
      </c>
      <c r="D606" s="1">
        <v>4.0</v>
      </c>
      <c r="E606" s="1">
        <v>2.0</v>
      </c>
      <c r="F606" s="28">
        <v>0.08333333333333333</v>
      </c>
      <c r="G606" s="1" t="s">
        <v>201</v>
      </c>
      <c r="H606" s="1">
        <v>11.0</v>
      </c>
    </row>
    <row r="607">
      <c r="A607" s="1" t="s">
        <v>318</v>
      </c>
      <c r="B607" s="1" t="s">
        <v>672</v>
      </c>
      <c r="C607" s="1">
        <v>2023.0</v>
      </c>
      <c r="D607" s="1">
        <v>4.0</v>
      </c>
      <c r="E607" s="1">
        <v>2.0</v>
      </c>
      <c r="F607" s="28">
        <v>0.08333333333333333</v>
      </c>
      <c r="G607" s="1" t="s">
        <v>201</v>
      </c>
      <c r="H607" s="1">
        <v>12.0</v>
      </c>
    </row>
    <row r="609">
      <c r="A609" s="1" t="s">
        <v>316</v>
      </c>
      <c r="B609" s="1" t="s">
        <v>404</v>
      </c>
      <c r="C609" s="1">
        <v>2023.0</v>
      </c>
      <c r="D609" s="1">
        <v>4.0</v>
      </c>
      <c r="E609" s="1">
        <v>3.0</v>
      </c>
      <c r="F609" s="1">
        <v>2200.0</v>
      </c>
      <c r="G609" s="1" t="s">
        <v>350</v>
      </c>
      <c r="H609" s="1">
        <v>1.0</v>
      </c>
    </row>
    <row r="610">
      <c r="A610" s="1" t="s">
        <v>316</v>
      </c>
      <c r="B610" s="1" t="s">
        <v>355</v>
      </c>
      <c r="C610" s="1">
        <v>2023.0</v>
      </c>
      <c r="D610" s="1">
        <v>4.0</v>
      </c>
      <c r="E610" s="1">
        <v>3.0</v>
      </c>
      <c r="F610" s="1">
        <v>2200.0</v>
      </c>
      <c r="G610" s="1" t="s">
        <v>350</v>
      </c>
      <c r="H610" s="1">
        <v>2.0</v>
      </c>
    </row>
    <row r="611">
      <c r="A611" s="1" t="s">
        <v>316</v>
      </c>
      <c r="B611" s="1" t="s">
        <v>357</v>
      </c>
      <c r="C611" s="1">
        <v>2023.0</v>
      </c>
      <c r="D611" s="1">
        <v>4.0</v>
      </c>
      <c r="E611" s="1">
        <v>3.0</v>
      </c>
      <c r="F611" s="1">
        <v>2200.0</v>
      </c>
      <c r="G611" s="1" t="s">
        <v>350</v>
      </c>
      <c r="H611" s="1">
        <v>3.0</v>
      </c>
    </row>
    <row r="612">
      <c r="A612" s="1" t="s">
        <v>316</v>
      </c>
      <c r="B612" s="1" t="s">
        <v>358</v>
      </c>
      <c r="C612" s="1">
        <v>2023.0</v>
      </c>
      <c r="D612" s="1">
        <v>4.0</v>
      </c>
      <c r="E612" s="1">
        <v>3.0</v>
      </c>
      <c r="F612" s="1">
        <v>2200.0</v>
      </c>
      <c r="G612" s="1" t="s">
        <v>350</v>
      </c>
      <c r="H612" s="1">
        <v>4.0</v>
      </c>
    </row>
    <row r="613">
      <c r="A613" s="1" t="s">
        <v>316</v>
      </c>
      <c r="B613" s="1" t="s">
        <v>359</v>
      </c>
      <c r="C613" s="1">
        <v>2023.0</v>
      </c>
      <c r="D613" s="1">
        <v>4.0</v>
      </c>
      <c r="E613" s="1">
        <v>3.0</v>
      </c>
      <c r="F613" s="1">
        <v>2200.0</v>
      </c>
      <c r="G613" s="1" t="s">
        <v>360</v>
      </c>
      <c r="H613" s="1">
        <v>5.0</v>
      </c>
    </row>
    <row r="614">
      <c r="A614" s="1" t="s">
        <v>316</v>
      </c>
      <c r="B614" s="1" t="s">
        <v>366</v>
      </c>
      <c r="C614" s="1">
        <v>2023.0</v>
      </c>
      <c r="D614" s="1">
        <v>4.0</v>
      </c>
      <c r="E614" s="1">
        <v>3.0</v>
      </c>
      <c r="F614" s="1">
        <v>2200.0</v>
      </c>
      <c r="G614" s="1" t="s">
        <v>360</v>
      </c>
      <c r="H614" s="1">
        <v>6.0</v>
      </c>
    </row>
    <row r="615">
      <c r="A615" s="1" t="s">
        <v>316</v>
      </c>
      <c r="B615" s="1" t="s">
        <v>368</v>
      </c>
      <c r="C615" s="1">
        <v>2023.0</v>
      </c>
      <c r="D615" s="1">
        <v>4.0</v>
      </c>
      <c r="E615" s="1">
        <v>3.0</v>
      </c>
      <c r="F615" s="1">
        <v>2200.0</v>
      </c>
      <c r="G615" s="1" t="s">
        <v>360</v>
      </c>
      <c r="H615" s="1">
        <v>7.0</v>
      </c>
    </row>
    <row r="616">
      <c r="A616" s="1" t="s">
        <v>316</v>
      </c>
      <c r="B616" s="1" t="s">
        <v>369</v>
      </c>
      <c r="C616" s="1">
        <v>2023.0</v>
      </c>
      <c r="D616" s="1">
        <v>4.0</v>
      </c>
      <c r="E616" s="1">
        <v>3.0</v>
      </c>
      <c r="F616" s="1">
        <v>2200.0</v>
      </c>
      <c r="G616" s="1" t="s">
        <v>360</v>
      </c>
      <c r="H616" s="1">
        <v>8.0</v>
      </c>
    </row>
    <row r="617">
      <c r="A617" s="1" t="s">
        <v>316</v>
      </c>
      <c r="B617" s="1" t="s">
        <v>370</v>
      </c>
      <c r="C617" s="1">
        <v>2023.0</v>
      </c>
      <c r="D617" s="1">
        <v>4.0</v>
      </c>
      <c r="E617" s="1">
        <v>3.0</v>
      </c>
      <c r="F617" s="1">
        <v>2200.0</v>
      </c>
      <c r="G617" s="1" t="s">
        <v>371</v>
      </c>
      <c r="H617" s="1">
        <v>9.0</v>
      </c>
    </row>
    <row r="618">
      <c r="A618" s="1" t="s">
        <v>316</v>
      </c>
      <c r="B618" s="1" t="s">
        <v>372</v>
      </c>
      <c r="C618" s="1">
        <v>2023.0</v>
      </c>
      <c r="D618" s="1">
        <v>4.0</v>
      </c>
      <c r="E618" s="1">
        <v>3.0</v>
      </c>
      <c r="F618" s="1">
        <v>2200.0</v>
      </c>
      <c r="G618" s="1" t="s">
        <v>371</v>
      </c>
      <c r="H618" s="1">
        <v>10.0</v>
      </c>
    </row>
    <row r="619">
      <c r="A619" s="1" t="s">
        <v>316</v>
      </c>
      <c r="B619" s="1" t="s">
        <v>373</v>
      </c>
      <c r="C619" s="1">
        <v>2023.0</v>
      </c>
      <c r="D619" s="1">
        <v>4.0</v>
      </c>
      <c r="E619" s="1">
        <v>3.0</v>
      </c>
      <c r="F619" s="1">
        <v>2200.0</v>
      </c>
      <c r="G619" s="1" t="s">
        <v>371</v>
      </c>
      <c r="H619" s="1">
        <v>11.0</v>
      </c>
    </row>
    <row r="620">
      <c r="A620" s="1" t="s">
        <v>316</v>
      </c>
      <c r="B620" s="1" t="s">
        <v>374</v>
      </c>
      <c r="C620" s="1">
        <v>2023.0</v>
      </c>
      <c r="D620" s="1">
        <v>4.0</v>
      </c>
      <c r="E620" s="1">
        <v>3.0</v>
      </c>
      <c r="F620" s="1">
        <v>2200.0</v>
      </c>
      <c r="G620" s="1" t="s">
        <v>371</v>
      </c>
      <c r="H620" s="1">
        <v>12.0</v>
      </c>
    </row>
    <row r="622">
      <c r="A622" s="1" t="s">
        <v>318</v>
      </c>
      <c r="B622" s="1" t="s">
        <v>673</v>
      </c>
      <c r="C622" s="1">
        <v>2023.0</v>
      </c>
      <c r="D622" s="1">
        <v>4.0</v>
      </c>
      <c r="E622" s="1">
        <v>3.0</v>
      </c>
      <c r="F622" s="28">
        <v>0.08333333333333333</v>
      </c>
      <c r="G622" s="1" t="s">
        <v>23</v>
      </c>
      <c r="H622" s="1">
        <v>1.0</v>
      </c>
    </row>
    <row r="623">
      <c r="A623" s="1" t="s">
        <v>318</v>
      </c>
      <c r="B623" s="1" t="s">
        <v>674</v>
      </c>
      <c r="C623" s="1">
        <v>2023.0</v>
      </c>
      <c r="D623" s="1">
        <v>4.0</v>
      </c>
      <c r="E623" s="1">
        <v>3.0</v>
      </c>
      <c r="F623" s="28">
        <v>0.08333333333333333</v>
      </c>
      <c r="G623" s="1" t="s">
        <v>23</v>
      </c>
      <c r="H623" s="1">
        <v>2.0</v>
      </c>
    </row>
    <row r="624">
      <c r="A624" s="1" t="s">
        <v>318</v>
      </c>
      <c r="B624" s="1" t="s">
        <v>675</v>
      </c>
      <c r="C624" s="1">
        <v>2023.0</v>
      </c>
      <c r="D624" s="1">
        <v>4.0</v>
      </c>
      <c r="E624" s="1">
        <v>3.0</v>
      </c>
      <c r="F624" s="28">
        <v>0.08333333333333333</v>
      </c>
      <c r="G624" s="1" t="s">
        <v>23</v>
      </c>
      <c r="H624" s="1">
        <v>3.0</v>
      </c>
    </row>
    <row r="625">
      <c r="A625" s="1" t="s">
        <v>318</v>
      </c>
      <c r="B625" s="1" t="s">
        <v>676</v>
      </c>
      <c r="C625" s="1">
        <v>2023.0</v>
      </c>
      <c r="D625" s="1">
        <v>4.0</v>
      </c>
      <c r="E625" s="1">
        <v>3.0</v>
      </c>
      <c r="F625" s="28">
        <v>0.08333333333333333</v>
      </c>
      <c r="G625" s="1" t="s">
        <v>23</v>
      </c>
      <c r="H625" s="1">
        <v>4.0</v>
      </c>
    </row>
    <row r="626">
      <c r="A626" s="1" t="s">
        <v>318</v>
      </c>
      <c r="C626" s="1">
        <v>2023.0</v>
      </c>
      <c r="D626" s="1">
        <v>4.0</v>
      </c>
      <c r="E626" s="1">
        <v>3.0</v>
      </c>
      <c r="F626" s="28">
        <v>0.08333333333333333</v>
      </c>
      <c r="G626" s="1" t="s">
        <v>122</v>
      </c>
      <c r="H626" s="1">
        <v>5.0</v>
      </c>
    </row>
    <row r="627">
      <c r="A627" s="1" t="s">
        <v>318</v>
      </c>
      <c r="B627" s="1" t="s">
        <v>677</v>
      </c>
      <c r="C627" s="1">
        <v>2023.0</v>
      </c>
      <c r="D627" s="1">
        <v>4.0</v>
      </c>
      <c r="E627" s="1">
        <v>3.0</v>
      </c>
      <c r="F627" s="28">
        <v>0.08333333333333333</v>
      </c>
      <c r="G627" s="1" t="s">
        <v>122</v>
      </c>
      <c r="H627" s="1">
        <v>6.0</v>
      </c>
    </row>
    <row r="628">
      <c r="A628" s="1" t="s">
        <v>318</v>
      </c>
      <c r="B628" s="1" t="s">
        <v>678</v>
      </c>
      <c r="C628" s="1">
        <v>2023.0</v>
      </c>
      <c r="D628" s="1">
        <v>4.0</v>
      </c>
      <c r="E628" s="1">
        <v>3.0</v>
      </c>
      <c r="F628" s="28">
        <v>0.08333333333333333</v>
      </c>
      <c r="G628" s="1" t="s">
        <v>122</v>
      </c>
      <c r="H628" s="1">
        <v>7.0</v>
      </c>
    </row>
    <row r="629">
      <c r="A629" s="1" t="s">
        <v>318</v>
      </c>
      <c r="B629" s="1" t="s">
        <v>679</v>
      </c>
      <c r="C629" s="1">
        <v>2023.0</v>
      </c>
      <c r="D629" s="1">
        <v>4.0</v>
      </c>
      <c r="E629" s="1">
        <v>3.0</v>
      </c>
      <c r="F629" s="28">
        <v>0.08333333333333333</v>
      </c>
      <c r="G629" s="1" t="s">
        <v>122</v>
      </c>
      <c r="H629" s="1">
        <v>8.0</v>
      </c>
    </row>
    <row r="630">
      <c r="A630" s="1" t="s">
        <v>318</v>
      </c>
      <c r="B630" s="1" t="s">
        <v>680</v>
      </c>
      <c r="C630" s="1">
        <v>2023.0</v>
      </c>
      <c r="D630" s="1">
        <v>4.0</v>
      </c>
      <c r="E630" s="1">
        <v>3.0</v>
      </c>
      <c r="F630" s="28">
        <v>0.08333333333333333</v>
      </c>
      <c r="G630" s="1" t="s">
        <v>201</v>
      </c>
      <c r="H630" s="1">
        <v>9.0</v>
      </c>
    </row>
    <row r="631">
      <c r="A631" s="1" t="s">
        <v>318</v>
      </c>
      <c r="B631" s="1" t="s">
        <v>681</v>
      </c>
      <c r="C631" s="1">
        <v>2023.0</v>
      </c>
      <c r="D631" s="1">
        <v>4.0</v>
      </c>
      <c r="E631" s="1">
        <v>3.0</v>
      </c>
      <c r="F631" s="28">
        <v>0.08333333333333333</v>
      </c>
      <c r="G631" s="1" t="s">
        <v>201</v>
      </c>
      <c r="H631" s="1">
        <v>10.0</v>
      </c>
    </row>
    <row r="632">
      <c r="A632" s="1" t="s">
        <v>318</v>
      </c>
      <c r="B632" s="1" t="s">
        <v>682</v>
      </c>
      <c r="C632" s="1">
        <v>2023.0</v>
      </c>
      <c r="D632" s="1">
        <v>4.0</v>
      </c>
      <c r="E632" s="1">
        <v>3.0</v>
      </c>
      <c r="F632" s="28">
        <v>0.08333333333333333</v>
      </c>
      <c r="G632" s="1" t="s">
        <v>201</v>
      </c>
      <c r="H632" s="1">
        <v>11.0</v>
      </c>
    </row>
    <row r="633">
      <c r="A633" s="1" t="s">
        <v>318</v>
      </c>
      <c r="B633" s="1" t="s">
        <v>683</v>
      </c>
      <c r="C633" s="1">
        <v>2023.0</v>
      </c>
      <c r="D633" s="1">
        <v>4.0</v>
      </c>
      <c r="E633" s="1">
        <v>3.0</v>
      </c>
      <c r="F633" s="28">
        <v>0.08333333333333333</v>
      </c>
      <c r="G633" s="1" t="s">
        <v>201</v>
      </c>
      <c r="H633" s="1">
        <v>12.0</v>
      </c>
    </row>
    <row r="634">
      <c r="C634" s="1"/>
      <c r="D634" s="1"/>
      <c r="E634" s="1"/>
      <c r="F634" s="28"/>
      <c r="G634" s="1"/>
      <c r="H634" s="1"/>
    </row>
    <row r="635">
      <c r="A635" s="1" t="s">
        <v>316</v>
      </c>
      <c r="B635" s="1" t="s">
        <v>404</v>
      </c>
      <c r="C635" s="1">
        <v>2023.0</v>
      </c>
      <c r="D635" s="1">
        <v>4.0</v>
      </c>
      <c r="E635" s="1">
        <v>4.0</v>
      </c>
      <c r="F635" s="1">
        <v>2200.0</v>
      </c>
      <c r="G635" s="1" t="s">
        <v>350</v>
      </c>
      <c r="H635" s="1">
        <v>1.0</v>
      </c>
    </row>
    <row r="636">
      <c r="A636" s="1" t="s">
        <v>316</v>
      </c>
      <c r="B636" s="1" t="s">
        <v>355</v>
      </c>
      <c r="C636" s="1">
        <v>2023.0</v>
      </c>
      <c r="D636" s="1">
        <v>4.0</v>
      </c>
      <c r="E636" s="1">
        <v>4.0</v>
      </c>
      <c r="F636" s="1">
        <v>2200.0</v>
      </c>
      <c r="G636" s="1" t="s">
        <v>350</v>
      </c>
      <c r="H636" s="1">
        <v>2.0</v>
      </c>
    </row>
    <row r="637">
      <c r="A637" s="1" t="s">
        <v>316</v>
      </c>
      <c r="B637" s="1" t="s">
        <v>357</v>
      </c>
      <c r="C637" s="1">
        <v>2023.0</v>
      </c>
      <c r="D637" s="1">
        <v>4.0</v>
      </c>
      <c r="E637" s="1">
        <v>4.0</v>
      </c>
      <c r="F637" s="1">
        <v>2200.0</v>
      </c>
      <c r="G637" s="1" t="s">
        <v>350</v>
      </c>
      <c r="H637" s="1">
        <v>3.0</v>
      </c>
    </row>
    <row r="638">
      <c r="A638" s="1" t="s">
        <v>316</v>
      </c>
      <c r="B638" s="1" t="s">
        <v>358</v>
      </c>
      <c r="C638" s="1">
        <v>2023.0</v>
      </c>
      <c r="D638" s="1">
        <v>4.0</v>
      </c>
      <c r="E638" s="1">
        <v>4.0</v>
      </c>
      <c r="F638" s="1">
        <v>2200.0</v>
      </c>
      <c r="G638" s="1" t="s">
        <v>350</v>
      </c>
      <c r="H638" s="1">
        <v>4.0</v>
      </c>
    </row>
    <row r="639">
      <c r="A639" s="1" t="s">
        <v>316</v>
      </c>
      <c r="B639" s="1" t="s">
        <v>359</v>
      </c>
      <c r="C639" s="1">
        <v>2023.0</v>
      </c>
      <c r="D639" s="1">
        <v>4.0</v>
      </c>
      <c r="E639" s="1">
        <v>4.0</v>
      </c>
      <c r="F639" s="1">
        <v>2200.0</v>
      </c>
      <c r="G639" s="1" t="s">
        <v>360</v>
      </c>
      <c r="H639" s="1">
        <v>5.0</v>
      </c>
    </row>
    <row r="640">
      <c r="A640" s="1" t="s">
        <v>316</v>
      </c>
      <c r="B640" s="1" t="s">
        <v>366</v>
      </c>
      <c r="C640" s="1">
        <v>2023.0</v>
      </c>
      <c r="D640" s="1">
        <v>4.0</v>
      </c>
      <c r="E640" s="1">
        <v>4.0</v>
      </c>
      <c r="F640" s="1">
        <v>2200.0</v>
      </c>
      <c r="G640" s="1" t="s">
        <v>360</v>
      </c>
      <c r="H640" s="1">
        <v>6.0</v>
      </c>
    </row>
    <row r="641">
      <c r="A641" s="1" t="s">
        <v>316</v>
      </c>
      <c r="B641" s="1" t="s">
        <v>368</v>
      </c>
      <c r="C641" s="1">
        <v>2023.0</v>
      </c>
      <c r="D641" s="1">
        <v>4.0</v>
      </c>
      <c r="E641" s="1">
        <v>4.0</v>
      </c>
      <c r="F641" s="1">
        <v>2200.0</v>
      </c>
      <c r="G641" s="1" t="s">
        <v>360</v>
      </c>
      <c r="H641" s="1">
        <v>7.0</v>
      </c>
    </row>
    <row r="642">
      <c r="A642" s="1" t="s">
        <v>316</v>
      </c>
      <c r="B642" s="1" t="s">
        <v>369</v>
      </c>
      <c r="C642" s="1">
        <v>2023.0</v>
      </c>
      <c r="D642" s="1">
        <v>4.0</v>
      </c>
      <c r="E642" s="1">
        <v>4.0</v>
      </c>
      <c r="F642" s="1">
        <v>2200.0</v>
      </c>
      <c r="G642" s="1" t="s">
        <v>360</v>
      </c>
      <c r="H642" s="1">
        <v>8.0</v>
      </c>
    </row>
    <row r="643">
      <c r="A643" s="1" t="s">
        <v>316</v>
      </c>
      <c r="B643" s="1" t="s">
        <v>370</v>
      </c>
      <c r="C643" s="1">
        <v>2023.0</v>
      </c>
      <c r="D643" s="1">
        <v>4.0</v>
      </c>
      <c r="E643" s="1">
        <v>4.0</v>
      </c>
      <c r="F643" s="1">
        <v>2200.0</v>
      </c>
      <c r="G643" s="1" t="s">
        <v>371</v>
      </c>
      <c r="H643" s="1">
        <v>9.0</v>
      </c>
    </row>
    <row r="644">
      <c r="A644" s="1" t="s">
        <v>316</v>
      </c>
      <c r="B644" s="1" t="s">
        <v>372</v>
      </c>
      <c r="C644" s="1">
        <v>2023.0</v>
      </c>
      <c r="D644" s="1">
        <v>4.0</v>
      </c>
      <c r="E644" s="1">
        <v>4.0</v>
      </c>
      <c r="F644" s="1">
        <v>2200.0</v>
      </c>
      <c r="G644" s="1" t="s">
        <v>371</v>
      </c>
      <c r="H644" s="1">
        <v>10.0</v>
      </c>
    </row>
    <row r="645">
      <c r="A645" s="1" t="s">
        <v>316</v>
      </c>
      <c r="B645" s="1" t="s">
        <v>373</v>
      </c>
      <c r="C645" s="1">
        <v>2023.0</v>
      </c>
      <c r="D645" s="1">
        <v>4.0</v>
      </c>
      <c r="E645" s="1">
        <v>4.0</v>
      </c>
      <c r="F645" s="1">
        <v>2200.0</v>
      </c>
      <c r="G645" s="1" t="s">
        <v>371</v>
      </c>
      <c r="H645" s="1">
        <v>11.0</v>
      </c>
    </row>
    <row r="646">
      <c r="A646" s="1" t="s">
        <v>316</v>
      </c>
      <c r="B646" s="1" t="s">
        <v>374</v>
      </c>
      <c r="C646" s="1">
        <v>2023.0</v>
      </c>
      <c r="D646" s="1">
        <v>4.0</v>
      </c>
      <c r="E646" s="1">
        <v>4.0</v>
      </c>
      <c r="F646" s="1">
        <v>2200.0</v>
      </c>
      <c r="G646" s="1" t="s">
        <v>371</v>
      </c>
      <c r="H646" s="1">
        <v>12.0</v>
      </c>
    </row>
    <row r="648">
      <c r="A648" s="1" t="s">
        <v>318</v>
      </c>
      <c r="B648" s="1" t="s">
        <v>684</v>
      </c>
      <c r="C648" s="1">
        <v>2023.0</v>
      </c>
      <c r="D648" s="1">
        <v>4.0</v>
      </c>
      <c r="E648" s="1">
        <v>4.0</v>
      </c>
      <c r="F648" s="28">
        <v>0.08333333333333333</v>
      </c>
      <c r="G648" s="1" t="s">
        <v>23</v>
      </c>
      <c r="H648" s="1">
        <v>1.0</v>
      </c>
    </row>
    <row r="649">
      <c r="A649" s="1" t="s">
        <v>318</v>
      </c>
      <c r="B649" s="1" t="s">
        <v>685</v>
      </c>
      <c r="C649" s="1">
        <v>2023.0</v>
      </c>
      <c r="D649" s="1">
        <v>4.0</v>
      </c>
      <c r="E649" s="1">
        <v>4.0</v>
      </c>
      <c r="F649" s="28">
        <v>0.08333333333333333</v>
      </c>
      <c r="G649" s="1" t="s">
        <v>23</v>
      </c>
      <c r="H649" s="1">
        <v>2.0</v>
      </c>
    </row>
    <row r="650">
      <c r="A650" s="1" t="s">
        <v>318</v>
      </c>
      <c r="B650" s="1" t="s">
        <v>686</v>
      </c>
      <c r="C650" s="1">
        <v>2023.0</v>
      </c>
      <c r="D650" s="1">
        <v>4.0</v>
      </c>
      <c r="E650" s="1">
        <v>4.0</v>
      </c>
      <c r="F650" s="28">
        <v>0.08333333333333333</v>
      </c>
      <c r="G650" s="1" t="s">
        <v>23</v>
      </c>
      <c r="H650" s="1">
        <v>3.0</v>
      </c>
    </row>
    <row r="651">
      <c r="A651" s="1" t="s">
        <v>318</v>
      </c>
      <c r="B651" s="1" t="s">
        <v>687</v>
      </c>
      <c r="C651" s="1">
        <v>2023.0</v>
      </c>
      <c r="D651" s="1">
        <v>4.0</v>
      </c>
      <c r="E651" s="1">
        <v>4.0</v>
      </c>
      <c r="F651" s="28">
        <v>0.08333333333333333</v>
      </c>
      <c r="G651" s="1" t="s">
        <v>23</v>
      </c>
      <c r="H651" s="1">
        <v>4.0</v>
      </c>
    </row>
    <row r="652">
      <c r="A652" s="1" t="s">
        <v>318</v>
      </c>
      <c r="C652" s="1">
        <v>2023.0</v>
      </c>
      <c r="D652" s="1">
        <v>4.0</v>
      </c>
      <c r="E652" s="1">
        <v>4.0</v>
      </c>
      <c r="F652" s="28">
        <v>0.08333333333333333</v>
      </c>
      <c r="G652" s="1" t="s">
        <v>122</v>
      </c>
      <c r="H652" s="1">
        <v>5.0</v>
      </c>
    </row>
    <row r="653">
      <c r="A653" s="1" t="s">
        <v>318</v>
      </c>
      <c r="B653" s="1" t="s">
        <v>688</v>
      </c>
      <c r="C653" s="1">
        <v>2023.0</v>
      </c>
      <c r="D653" s="1">
        <v>4.0</v>
      </c>
      <c r="E653" s="1">
        <v>4.0</v>
      </c>
      <c r="F653" s="28">
        <v>0.08333333333333333</v>
      </c>
      <c r="G653" s="1" t="s">
        <v>122</v>
      </c>
      <c r="H653" s="1">
        <v>6.0</v>
      </c>
    </row>
    <row r="654">
      <c r="A654" s="1" t="s">
        <v>318</v>
      </c>
      <c r="B654" s="1" t="s">
        <v>689</v>
      </c>
      <c r="C654" s="1">
        <v>2023.0</v>
      </c>
      <c r="D654" s="1">
        <v>4.0</v>
      </c>
      <c r="E654" s="1">
        <v>4.0</v>
      </c>
      <c r="F654" s="28">
        <v>0.08333333333333333</v>
      </c>
      <c r="G654" s="1" t="s">
        <v>122</v>
      </c>
      <c r="H654" s="1">
        <v>7.0</v>
      </c>
    </row>
    <row r="655">
      <c r="A655" s="1" t="s">
        <v>318</v>
      </c>
      <c r="B655" s="1" t="s">
        <v>690</v>
      </c>
      <c r="C655" s="1">
        <v>2023.0</v>
      </c>
      <c r="D655" s="1">
        <v>4.0</v>
      </c>
      <c r="E655" s="1">
        <v>4.0</v>
      </c>
      <c r="F655" s="28">
        <v>0.08333333333333333</v>
      </c>
      <c r="G655" s="1" t="s">
        <v>122</v>
      </c>
      <c r="H655" s="1">
        <v>8.0</v>
      </c>
    </row>
    <row r="656">
      <c r="A656" s="1" t="s">
        <v>318</v>
      </c>
      <c r="B656" s="1" t="s">
        <v>691</v>
      </c>
      <c r="C656" s="1">
        <v>2023.0</v>
      </c>
      <c r="D656" s="1">
        <v>4.0</v>
      </c>
      <c r="E656" s="1">
        <v>4.0</v>
      </c>
      <c r="F656" s="28">
        <v>0.08333333333333333</v>
      </c>
      <c r="G656" s="1" t="s">
        <v>201</v>
      </c>
      <c r="H656" s="1">
        <v>9.0</v>
      </c>
    </row>
    <row r="657">
      <c r="A657" s="1" t="s">
        <v>318</v>
      </c>
      <c r="B657" s="1" t="s">
        <v>692</v>
      </c>
      <c r="C657" s="1">
        <v>2023.0</v>
      </c>
      <c r="D657" s="1">
        <v>4.0</v>
      </c>
      <c r="E657" s="1">
        <v>4.0</v>
      </c>
      <c r="F657" s="28">
        <v>0.08333333333333333</v>
      </c>
      <c r="G657" s="1" t="s">
        <v>201</v>
      </c>
      <c r="H657" s="1">
        <v>10.0</v>
      </c>
    </row>
    <row r="658">
      <c r="A658" s="1" t="s">
        <v>318</v>
      </c>
      <c r="B658" s="1" t="s">
        <v>693</v>
      </c>
      <c r="C658" s="1">
        <v>2023.0</v>
      </c>
      <c r="D658" s="1">
        <v>4.0</v>
      </c>
      <c r="E658" s="1">
        <v>4.0</v>
      </c>
      <c r="F658" s="28">
        <v>0.08333333333333333</v>
      </c>
      <c r="G658" s="1" t="s">
        <v>201</v>
      </c>
      <c r="H658" s="1">
        <v>11.0</v>
      </c>
    </row>
    <row r="659">
      <c r="A659" s="1" t="s">
        <v>318</v>
      </c>
      <c r="B659" s="1" t="s">
        <v>694</v>
      </c>
      <c r="C659" s="1">
        <v>2023.0</v>
      </c>
      <c r="D659" s="1">
        <v>4.0</v>
      </c>
      <c r="E659" s="1">
        <v>4.0</v>
      </c>
      <c r="F659" s="28">
        <v>0.08333333333333333</v>
      </c>
      <c r="G659" s="1" t="s">
        <v>201</v>
      </c>
      <c r="H659" s="1">
        <v>12.0</v>
      </c>
    </row>
    <row r="662">
      <c r="A662" s="1" t="s">
        <v>316</v>
      </c>
      <c r="B662" s="1" t="s">
        <v>404</v>
      </c>
      <c r="C662" s="1">
        <v>2023.0</v>
      </c>
      <c r="D662" s="1">
        <v>4.0</v>
      </c>
      <c r="E662" s="1">
        <v>5.0</v>
      </c>
      <c r="F662" s="1">
        <v>2200.0</v>
      </c>
      <c r="G662" s="1" t="s">
        <v>350</v>
      </c>
      <c r="H662" s="1">
        <v>1.0</v>
      </c>
    </row>
    <row r="663">
      <c r="A663" s="1" t="s">
        <v>316</v>
      </c>
      <c r="B663" s="1" t="s">
        <v>355</v>
      </c>
      <c r="C663" s="1">
        <v>2023.0</v>
      </c>
      <c r="D663" s="1">
        <v>4.0</v>
      </c>
      <c r="E663" s="1">
        <v>5.0</v>
      </c>
      <c r="F663" s="1">
        <v>2200.0</v>
      </c>
      <c r="G663" s="1" t="s">
        <v>350</v>
      </c>
      <c r="H663" s="1">
        <v>2.0</v>
      </c>
    </row>
    <row r="664">
      <c r="A664" s="1" t="s">
        <v>316</v>
      </c>
      <c r="B664" s="1" t="s">
        <v>357</v>
      </c>
      <c r="C664" s="1">
        <v>2023.0</v>
      </c>
      <c r="D664" s="1">
        <v>4.0</v>
      </c>
      <c r="E664" s="1">
        <v>5.0</v>
      </c>
      <c r="F664" s="1">
        <v>2200.0</v>
      </c>
      <c r="G664" s="1" t="s">
        <v>350</v>
      </c>
      <c r="H664" s="1">
        <v>3.0</v>
      </c>
    </row>
    <row r="665">
      <c r="A665" s="1" t="s">
        <v>316</v>
      </c>
      <c r="B665" s="1" t="s">
        <v>358</v>
      </c>
      <c r="C665" s="1">
        <v>2023.0</v>
      </c>
      <c r="D665" s="1">
        <v>4.0</v>
      </c>
      <c r="E665" s="1">
        <v>5.0</v>
      </c>
      <c r="F665" s="1">
        <v>2200.0</v>
      </c>
      <c r="G665" s="1" t="s">
        <v>350</v>
      </c>
      <c r="H665" s="1">
        <v>4.0</v>
      </c>
    </row>
    <row r="666">
      <c r="A666" s="1" t="s">
        <v>316</v>
      </c>
      <c r="B666" s="1" t="s">
        <v>359</v>
      </c>
      <c r="C666" s="1">
        <v>2023.0</v>
      </c>
      <c r="D666" s="1">
        <v>4.0</v>
      </c>
      <c r="E666" s="1">
        <v>5.0</v>
      </c>
      <c r="F666" s="1">
        <v>2200.0</v>
      </c>
      <c r="G666" s="1" t="s">
        <v>360</v>
      </c>
      <c r="H666" s="1">
        <v>5.0</v>
      </c>
    </row>
    <row r="667">
      <c r="A667" s="1" t="s">
        <v>316</v>
      </c>
      <c r="B667" s="1" t="s">
        <v>366</v>
      </c>
      <c r="C667" s="1">
        <v>2023.0</v>
      </c>
      <c r="D667" s="1">
        <v>4.0</v>
      </c>
      <c r="E667" s="1">
        <v>5.0</v>
      </c>
      <c r="F667" s="1">
        <v>2200.0</v>
      </c>
      <c r="G667" s="1" t="s">
        <v>360</v>
      </c>
      <c r="H667" s="1">
        <v>6.0</v>
      </c>
    </row>
    <row r="668">
      <c r="A668" s="1" t="s">
        <v>316</v>
      </c>
      <c r="B668" s="1" t="s">
        <v>368</v>
      </c>
      <c r="C668" s="1">
        <v>2023.0</v>
      </c>
      <c r="D668" s="1">
        <v>4.0</v>
      </c>
      <c r="E668" s="1">
        <v>5.0</v>
      </c>
      <c r="F668" s="1">
        <v>2200.0</v>
      </c>
      <c r="G668" s="1" t="s">
        <v>360</v>
      </c>
      <c r="H668" s="1">
        <v>7.0</v>
      </c>
    </row>
    <row r="669">
      <c r="A669" s="1" t="s">
        <v>316</v>
      </c>
      <c r="B669" s="1" t="s">
        <v>369</v>
      </c>
      <c r="C669" s="1">
        <v>2023.0</v>
      </c>
      <c r="D669" s="1">
        <v>4.0</v>
      </c>
      <c r="E669" s="1">
        <v>5.0</v>
      </c>
      <c r="F669" s="1">
        <v>2200.0</v>
      </c>
      <c r="G669" s="1" t="s">
        <v>360</v>
      </c>
      <c r="H669" s="1">
        <v>8.0</v>
      </c>
    </row>
    <row r="670">
      <c r="A670" s="1" t="s">
        <v>316</v>
      </c>
      <c r="B670" s="1" t="s">
        <v>370</v>
      </c>
      <c r="C670" s="1">
        <v>2023.0</v>
      </c>
      <c r="D670" s="1">
        <v>4.0</v>
      </c>
      <c r="E670" s="1">
        <v>5.0</v>
      </c>
      <c r="F670" s="1">
        <v>2200.0</v>
      </c>
      <c r="G670" s="1" t="s">
        <v>371</v>
      </c>
      <c r="H670" s="1">
        <v>9.0</v>
      </c>
    </row>
    <row r="671">
      <c r="A671" s="1" t="s">
        <v>316</v>
      </c>
      <c r="B671" s="1" t="s">
        <v>372</v>
      </c>
      <c r="C671" s="1">
        <v>2023.0</v>
      </c>
      <c r="D671" s="1">
        <v>4.0</v>
      </c>
      <c r="E671" s="1">
        <v>5.0</v>
      </c>
      <c r="F671" s="1">
        <v>2200.0</v>
      </c>
      <c r="G671" s="1" t="s">
        <v>371</v>
      </c>
      <c r="H671" s="1">
        <v>10.0</v>
      </c>
    </row>
    <row r="672">
      <c r="A672" s="1" t="s">
        <v>316</v>
      </c>
      <c r="B672" s="1" t="s">
        <v>373</v>
      </c>
      <c r="C672" s="1">
        <v>2023.0</v>
      </c>
      <c r="D672" s="1">
        <v>4.0</v>
      </c>
      <c r="E672" s="1">
        <v>5.0</v>
      </c>
      <c r="F672" s="1">
        <v>2200.0</v>
      </c>
      <c r="G672" s="1" t="s">
        <v>371</v>
      </c>
      <c r="H672" s="1">
        <v>11.0</v>
      </c>
    </row>
    <row r="673">
      <c r="A673" s="1" t="s">
        <v>316</v>
      </c>
      <c r="B673" s="1" t="s">
        <v>374</v>
      </c>
      <c r="C673" s="1">
        <v>2023.0</v>
      </c>
      <c r="D673" s="1">
        <v>4.0</v>
      </c>
      <c r="E673" s="1">
        <v>5.0</v>
      </c>
      <c r="F673" s="1">
        <v>2200.0</v>
      </c>
      <c r="G673" s="1" t="s">
        <v>371</v>
      </c>
      <c r="H673" s="1">
        <v>12.0</v>
      </c>
    </row>
    <row r="675">
      <c r="A675" s="1" t="s">
        <v>318</v>
      </c>
      <c r="B675" s="1" t="s">
        <v>695</v>
      </c>
      <c r="C675" s="1">
        <v>2023.0</v>
      </c>
      <c r="D675" s="1">
        <v>4.0</v>
      </c>
      <c r="E675" s="1">
        <v>5.0</v>
      </c>
      <c r="F675" s="28">
        <v>0.08333333333333333</v>
      </c>
      <c r="G675" s="1" t="s">
        <v>23</v>
      </c>
      <c r="H675" s="1">
        <v>1.0</v>
      </c>
    </row>
    <row r="676">
      <c r="A676" s="1" t="s">
        <v>318</v>
      </c>
      <c r="B676" s="1" t="s">
        <v>696</v>
      </c>
      <c r="C676" s="1">
        <v>2023.0</v>
      </c>
      <c r="D676" s="1">
        <v>4.0</v>
      </c>
      <c r="E676" s="1">
        <v>5.0</v>
      </c>
      <c r="F676" s="28">
        <v>0.08333333333333333</v>
      </c>
      <c r="G676" s="1" t="s">
        <v>23</v>
      </c>
      <c r="H676" s="1">
        <v>2.0</v>
      </c>
    </row>
    <row r="677">
      <c r="A677" s="1" t="s">
        <v>318</v>
      </c>
      <c r="B677" s="1" t="s">
        <v>697</v>
      </c>
      <c r="C677" s="1">
        <v>2023.0</v>
      </c>
      <c r="D677" s="1">
        <v>4.0</v>
      </c>
      <c r="E677" s="1">
        <v>5.0</v>
      </c>
      <c r="F677" s="28">
        <v>0.08333333333333333</v>
      </c>
      <c r="G677" s="1" t="s">
        <v>23</v>
      </c>
      <c r="H677" s="1">
        <v>3.0</v>
      </c>
    </row>
    <row r="678">
      <c r="A678" s="1" t="s">
        <v>318</v>
      </c>
      <c r="B678" s="1" t="s">
        <v>698</v>
      </c>
      <c r="C678" s="1">
        <v>2023.0</v>
      </c>
      <c r="D678" s="1">
        <v>4.0</v>
      </c>
      <c r="E678" s="1">
        <v>5.0</v>
      </c>
      <c r="F678" s="28">
        <v>0.08333333333333333</v>
      </c>
      <c r="G678" s="1" t="s">
        <v>23</v>
      </c>
      <c r="H678" s="1">
        <v>4.0</v>
      </c>
    </row>
    <row r="679">
      <c r="A679" s="1" t="s">
        <v>318</v>
      </c>
      <c r="B679" s="1" t="s">
        <v>699</v>
      </c>
      <c r="C679" s="1">
        <v>2023.0</v>
      </c>
      <c r="D679" s="1">
        <v>4.0</v>
      </c>
      <c r="E679" s="1">
        <v>5.0</v>
      </c>
      <c r="F679" s="28">
        <v>0.08333333333333333</v>
      </c>
      <c r="G679" s="1" t="s">
        <v>122</v>
      </c>
      <c r="H679" s="1">
        <v>5.0</v>
      </c>
    </row>
    <row r="680">
      <c r="A680" s="1" t="s">
        <v>318</v>
      </c>
      <c r="B680" s="1" t="s">
        <v>700</v>
      </c>
      <c r="C680" s="1">
        <v>2023.0</v>
      </c>
      <c r="D680" s="1">
        <v>4.0</v>
      </c>
      <c r="E680" s="1">
        <v>5.0</v>
      </c>
      <c r="F680" s="28">
        <v>0.08333333333333333</v>
      </c>
      <c r="G680" s="1" t="s">
        <v>122</v>
      </c>
      <c r="H680" s="1">
        <v>6.0</v>
      </c>
    </row>
    <row r="681">
      <c r="A681" s="1" t="s">
        <v>318</v>
      </c>
      <c r="B681" s="1" t="s">
        <v>701</v>
      </c>
      <c r="C681" s="1">
        <v>2023.0</v>
      </c>
      <c r="D681" s="1">
        <v>4.0</v>
      </c>
      <c r="E681" s="1">
        <v>5.0</v>
      </c>
      <c r="F681" s="28">
        <v>0.08333333333333333</v>
      </c>
      <c r="G681" s="1" t="s">
        <v>122</v>
      </c>
      <c r="H681" s="1">
        <v>7.0</v>
      </c>
    </row>
    <row r="682">
      <c r="A682" s="1" t="s">
        <v>318</v>
      </c>
      <c r="B682" s="1" t="s">
        <v>702</v>
      </c>
      <c r="C682" s="1">
        <v>2023.0</v>
      </c>
      <c r="D682" s="1">
        <v>4.0</v>
      </c>
      <c r="E682" s="1">
        <v>5.0</v>
      </c>
      <c r="F682" s="28">
        <v>0.08333333333333333</v>
      </c>
      <c r="G682" s="1" t="s">
        <v>122</v>
      </c>
      <c r="H682" s="1">
        <v>8.0</v>
      </c>
    </row>
    <row r="683">
      <c r="A683" s="1" t="s">
        <v>318</v>
      </c>
      <c r="B683" s="1" t="s">
        <v>703</v>
      </c>
      <c r="C683" s="1">
        <v>2023.0</v>
      </c>
      <c r="D683" s="1">
        <v>4.0</v>
      </c>
      <c r="E683" s="1">
        <v>5.0</v>
      </c>
      <c r="F683" s="28">
        <v>0.08333333333333333</v>
      </c>
      <c r="G683" s="1" t="s">
        <v>201</v>
      </c>
      <c r="H683" s="1">
        <v>9.0</v>
      </c>
    </row>
    <row r="684">
      <c r="A684" s="1" t="s">
        <v>318</v>
      </c>
      <c r="B684" s="1" t="s">
        <v>704</v>
      </c>
      <c r="C684" s="1">
        <v>2023.0</v>
      </c>
      <c r="D684" s="1">
        <v>4.0</v>
      </c>
      <c r="E684" s="1">
        <v>5.0</v>
      </c>
      <c r="F684" s="28">
        <v>0.08333333333333333</v>
      </c>
      <c r="G684" s="1" t="s">
        <v>201</v>
      </c>
      <c r="H684" s="1">
        <v>10.0</v>
      </c>
    </row>
    <row r="685">
      <c r="A685" s="1" t="s">
        <v>318</v>
      </c>
      <c r="B685" s="1" t="s">
        <v>705</v>
      </c>
      <c r="C685" s="1">
        <v>2023.0</v>
      </c>
      <c r="D685" s="1">
        <v>4.0</v>
      </c>
      <c r="E685" s="1">
        <v>5.0</v>
      </c>
      <c r="F685" s="28">
        <v>0.08333333333333333</v>
      </c>
      <c r="G685" s="1" t="s">
        <v>201</v>
      </c>
      <c r="H685" s="1">
        <v>1.0</v>
      </c>
    </row>
    <row r="686">
      <c r="A686" s="1" t="s">
        <v>318</v>
      </c>
      <c r="B686" s="1" t="s">
        <v>706</v>
      </c>
      <c r="C686" s="1">
        <v>2023.0</v>
      </c>
      <c r="D686" s="1">
        <v>4.0</v>
      </c>
      <c r="E686" s="1">
        <v>5.0</v>
      </c>
      <c r="F686" s="28">
        <v>0.08333333333333333</v>
      </c>
      <c r="G686" s="1" t="s">
        <v>201</v>
      </c>
      <c r="H686" s="1">
        <v>12.0</v>
      </c>
    </row>
    <row r="688">
      <c r="A688" s="1" t="s">
        <v>316</v>
      </c>
      <c r="B688" s="1" t="s">
        <v>404</v>
      </c>
      <c r="C688" s="1">
        <v>2023.0</v>
      </c>
      <c r="D688" s="1">
        <v>4.0</v>
      </c>
      <c r="E688" s="1">
        <v>6.0</v>
      </c>
      <c r="F688" s="1">
        <v>2200.0</v>
      </c>
      <c r="G688" s="1" t="s">
        <v>350</v>
      </c>
      <c r="H688" s="1">
        <v>1.0</v>
      </c>
    </row>
    <row r="689">
      <c r="A689" s="1" t="s">
        <v>316</v>
      </c>
      <c r="B689" s="1" t="s">
        <v>355</v>
      </c>
      <c r="C689" s="1">
        <v>2023.0</v>
      </c>
      <c r="D689" s="1">
        <v>4.0</v>
      </c>
      <c r="E689" s="1">
        <v>6.0</v>
      </c>
      <c r="F689" s="1">
        <v>2200.0</v>
      </c>
      <c r="G689" s="1" t="s">
        <v>350</v>
      </c>
      <c r="H689" s="1">
        <v>2.0</v>
      </c>
    </row>
    <row r="690">
      <c r="A690" s="1" t="s">
        <v>316</v>
      </c>
      <c r="B690" s="1" t="s">
        <v>357</v>
      </c>
      <c r="C690" s="1">
        <v>2023.0</v>
      </c>
      <c r="D690" s="1">
        <v>4.0</v>
      </c>
      <c r="E690" s="1">
        <v>6.0</v>
      </c>
      <c r="F690" s="1">
        <v>2200.0</v>
      </c>
      <c r="G690" s="1" t="s">
        <v>350</v>
      </c>
      <c r="H690" s="1">
        <v>3.0</v>
      </c>
    </row>
    <row r="691">
      <c r="A691" s="1" t="s">
        <v>316</v>
      </c>
      <c r="B691" s="1" t="s">
        <v>358</v>
      </c>
      <c r="C691" s="1">
        <v>2023.0</v>
      </c>
      <c r="D691" s="1">
        <v>4.0</v>
      </c>
      <c r="E691" s="1">
        <v>6.0</v>
      </c>
      <c r="F691" s="1">
        <v>2200.0</v>
      </c>
      <c r="G691" s="1" t="s">
        <v>350</v>
      </c>
      <c r="H691" s="1">
        <v>4.0</v>
      </c>
    </row>
    <row r="692">
      <c r="A692" s="1" t="s">
        <v>316</v>
      </c>
      <c r="B692" s="1" t="s">
        <v>359</v>
      </c>
      <c r="C692" s="1">
        <v>2023.0</v>
      </c>
      <c r="D692" s="1">
        <v>4.0</v>
      </c>
      <c r="E692" s="1">
        <v>6.0</v>
      </c>
      <c r="F692" s="1">
        <v>2200.0</v>
      </c>
      <c r="G692" s="1" t="s">
        <v>360</v>
      </c>
      <c r="H692" s="1">
        <v>5.0</v>
      </c>
    </row>
    <row r="693">
      <c r="A693" s="1" t="s">
        <v>316</v>
      </c>
      <c r="B693" s="1" t="s">
        <v>366</v>
      </c>
      <c r="C693" s="1">
        <v>2023.0</v>
      </c>
      <c r="D693" s="1">
        <v>4.0</v>
      </c>
      <c r="E693" s="1">
        <v>6.0</v>
      </c>
      <c r="F693" s="1">
        <v>2200.0</v>
      </c>
      <c r="G693" s="1" t="s">
        <v>360</v>
      </c>
      <c r="H693" s="1">
        <v>6.0</v>
      </c>
    </row>
    <row r="694">
      <c r="A694" s="1" t="s">
        <v>316</v>
      </c>
      <c r="B694" s="1" t="s">
        <v>368</v>
      </c>
      <c r="C694" s="1">
        <v>2023.0</v>
      </c>
      <c r="D694" s="1">
        <v>4.0</v>
      </c>
      <c r="E694" s="1">
        <v>6.0</v>
      </c>
      <c r="F694" s="1">
        <v>2200.0</v>
      </c>
      <c r="G694" s="1" t="s">
        <v>360</v>
      </c>
      <c r="H694" s="1">
        <v>7.0</v>
      </c>
    </row>
    <row r="695">
      <c r="A695" s="1" t="s">
        <v>316</v>
      </c>
      <c r="B695" s="1" t="s">
        <v>369</v>
      </c>
      <c r="C695" s="1">
        <v>2023.0</v>
      </c>
      <c r="D695" s="1">
        <v>4.0</v>
      </c>
      <c r="E695" s="1">
        <v>6.0</v>
      </c>
      <c r="F695" s="1">
        <v>2200.0</v>
      </c>
      <c r="G695" s="1" t="s">
        <v>360</v>
      </c>
      <c r="H695" s="1">
        <v>8.0</v>
      </c>
    </row>
    <row r="696">
      <c r="A696" s="1" t="s">
        <v>316</v>
      </c>
      <c r="B696" s="1" t="s">
        <v>370</v>
      </c>
      <c r="C696" s="1">
        <v>2023.0</v>
      </c>
      <c r="D696" s="1">
        <v>4.0</v>
      </c>
      <c r="E696" s="1">
        <v>6.0</v>
      </c>
      <c r="F696" s="1">
        <v>2200.0</v>
      </c>
      <c r="G696" s="1" t="s">
        <v>371</v>
      </c>
      <c r="H696" s="1">
        <v>9.0</v>
      </c>
    </row>
    <row r="697">
      <c r="A697" s="1" t="s">
        <v>316</v>
      </c>
      <c r="B697" s="1" t="s">
        <v>372</v>
      </c>
      <c r="C697" s="1">
        <v>2023.0</v>
      </c>
      <c r="D697" s="1">
        <v>4.0</v>
      </c>
      <c r="E697" s="1">
        <v>6.0</v>
      </c>
      <c r="F697" s="1">
        <v>2200.0</v>
      </c>
      <c r="G697" s="1" t="s">
        <v>371</v>
      </c>
      <c r="H697" s="1">
        <v>10.0</v>
      </c>
    </row>
    <row r="698">
      <c r="A698" s="1" t="s">
        <v>316</v>
      </c>
      <c r="B698" s="1" t="s">
        <v>373</v>
      </c>
      <c r="C698" s="1">
        <v>2023.0</v>
      </c>
      <c r="D698" s="1">
        <v>4.0</v>
      </c>
      <c r="E698" s="1">
        <v>6.0</v>
      </c>
      <c r="F698" s="1">
        <v>2200.0</v>
      </c>
      <c r="G698" s="1" t="s">
        <v>371</v>
      </c>
      <c r="H698" s="1">
        <v>11.0</v>
      </c>
    </row>
    <row r="699">
      <c r="A699" s="1" t="s">
        <v>316</v>
      </c>
      <c r="B699" s="1" t="s">
        <v>374</v>
      </c>
      <c r="C699" s="1">
        <v>2023.0</v>
      </c>
      <c r="D699" s="1">
        <v>4.0</v>
      </c>
      <c r="E699" s="1">
        <v>6.0</v>
      </c>
      <c r="F699" s="1">
        <v>2200.0</v>
      </c>
      <c r="G699" s="1" t="s">
        <v>371</v>
      </c>
      <c r="H699" s="1">
        <v>12.0</v>
      </c>
    </row>
    <row r="701">
      <c r="A701" s="1" t="s">
        <v>318</v>
      </c>
      <c r="B701" s="1" t="s">
        <v>707</v>
      </c>
      <c r="C701" s="1">
        <v>2023.0</v>
      </c>
      <c r="D701" s="1">
        <v>4.0</v>
      </c>
      <c r="E701" s="1">
        <v>6.0</v>
      </c>
      <c r="F701" s="28">
        <v>0.08333333333333333</v>
      </c>
      <c r="G701" s="1" t="s">
        <v>23</v>
      </c>
      <c r="H701" s="1">
        <v>1.0</v>
      </c>
    </row>
    <row r="702">
      <c r="A702" s="1" t="s">
        <v>318</v>
      </c>
      <c r="B702" s="1" t="s">
        <v>708</v>
      </c>
      <c r="C702" s="1">
        <v>2023.0</v>
      </c>
      <c r="D702" s="1">
        <v>4.0</v>
      </c>
      <c r="E702" s="1">
        <v>6.0</v>
      </c>
      <c r="F702" s="28">
        <v>0.08333333333333333</v>
      </c>
      <c r="G702" s="1" t="s">
        <v>23</v>
      </c>
      <c r="H702" s="1">
        <v>2.0</v>
      </c>
    </row>
    <row r="703">
      <c r="A703" s="1" t="s">
        <v>318</v>
      </c>
      <c r="B703" s="1" t="s">
        <v>709</v>
      </c>
      <c r="C703" s="1">
        <v>2023.0</v>
      </c>
      <c r="D703" s="1">
        <v>4.0</v>
      </c>
      <c r="E703" s="1">
        <v>6.0</v>
      </c>
      <c r="F703" s="28">
        <v>0.08333333333333333</v>
      </c>
      <c r="G703" s="1" t="s">
        <v>23</v>
      </c>
      <c r="H703" s="1">
        <v>3.0</v>
      </c>
    </row>
    <row r="704">
      <c r="A704" s="1" t="s">
        <v>318</v>
      </c>
      <c r="B704" s="1" t="s">
        <v>710</v>
      </c>
      <c r="C704" s="1">
        <v>2023.0</v>
      </c>
      <c r="D704" s="1">
        <v>4.0</v>
      </c>
      <c r="E704" s="1">
        <v>6.0</v>
      </c>
      <c r="F704" s="28">
        <v>0.08333333333333333</v>
      </c>
      <c r="G704" s="1" t="s">
        <v>23</v>
      </c>
      <c r="H704" s="1">
        <v>4.0</v>
      </c>
    </row>
    <row r="705">
      <c r="A705" s="1" t="s">
        <v>318</v>
      </c>
      <c r="B705" s="1" t="s">
        <v>711</v>
      </c>
      <c r="C705" s="1">
        <v>2023.0</v>
      </c>
      <c r="D705" s="1">
        <v>4.0</v>
      </c>
      <c r="E705" s="1">
        <v>6.0</v>
      </c>
      <c r="F705" s="28">
        <v>0.08333333333333333</v>
      </c>
      <c r="G705" s="1" t="s">
        <v>122</v>
      </c>
      <c r="H705" s="1">
        <v>5.0</v>
      </c>
    </row>
    <row r="706">
      <c r="A706" s="1" t="s">
        <v>318</v>
      </c>
      <c r="B706" s="1" t="s">
        <v>712</v>
      </c>
      <c r="C706" s="1">
        <v>2023.0</v>
      </c>
      <c r="D706" s="1">
        <v>4.0</v>
      </c>
      <c r="E706" s="1">
        <v>6.0</v>
      </c>
      <c r="F706" s="28">
        <v>0.08333333333333333</v>
      </c>
      <c r="G706" s="1" t="s">
        <v>122</v>
      </c>
      <c r="H706" s="1">
        <v>6.0</v>
      </c>
    </row>
    <row r="707">
      <c r="A707" s="1" t="s">
        <v>318</v>
      </c>
      <c r="B707" s="1" t="s">
        <v>713</v>
      </c>
      <c r="C707" s="1">
        <v>2023.0</v>
      </c>
      <c r="D707" s="1">
        <v>4.0</v>
      </c>
      <c r="E707" s="1">
        <v>6.0</v>
      </c>
      <c r="F707" s="28">
        <v>0.08333333333333333</v>
      </c>
      <c r="G707" s="1" t="s">
        <v>122</v>
      </c>
      <c r="H707" s="1">
        <v>7.0</v>
      </c>
    </row>
    <row r="708">
      <c r="A708" s="1" t="s">
        <v>318</v>
      </c>
      <c r="B708" s="1" t="s">
        <v>714</v>
      </c>
      <c r="C708" s="1">
        <v>2023.0</v>
      </c>
      <c r="D708" s="1">
        <v>4.0</v>
      </c>
      <c r="E708" s="1">
        <v>6.0</v>
      </c>
      <c r="F708" s="28">
        <v>0.08333333333333333</v>
      </c>
      <c r="G708" s="1" t="s">
        <v>122</v>
      </c>
      <c r="H708" s="1">
        <v>8.0</v>
      </c>
    </row>
    <row r="709">
      <c r="A709" s="1" t="s">
        <v>318</v>
      </c>
      <c r="B709" s="1" t="s">
        <v>715</v>
      </c>
      <c r="C709" s="1">
        <v>2023.0</v>
      </c>
      <c r="D709" s="1">
        <v>4.0</v>
      </c>
      <c r="E709" s="1">
        <v>6.0</v>
      </c>
      <c r="F709" s="28">
        <v>0.08333333333333333</v>
      </c>
      <c r="G709" s="1" t="s">
        <v>201</v>
      </c>
      <c r="H709" s="1">
        <v>9.0</v>
      </c>
    </row>
    <row r="710">
      <c r="A710" s="1" t="s">
        <v>318</v>
      </c>
      <c r="B710" s="1" t="s">
        <v>716</v>
      </c>
      <c r="C710" s="1">
        <v>2023.0</v>
      </c>
      <c r="D710" s="1">
        <v>4.0</v>
      </c>
      <c r="E710" s="1">
        <v>6.0</v>
      </c>
      <c r="F710" s="28">
        <v>0.08333333333333333</v>
      </c>
      <c r="G710" s="1" t="s">
        <v>201</v>
      </c>
      <c r="H710" s="1">
        <v>10.0</v>
      </c>
    </row>
    <row r="711">
      <c r="A711" s="1" t="s">
        <v>318</v>
      </c>
      <c r="B711" s="1" t="s">
        <v>717</v>
      </c>
      <c r="C711" s="1">
        <v>2023.0</v>
      </c>
      <c r="D711" s="1">
        <v>4.0</v>
      </c>
      <c r="E711" s="1">
        <v>6.0</v>
      </c>
      <c r="F711" s="28">
        <v>0.08333333333333333</v>
      </c>
      <c r="G711" s="1" t="s">
        <v>201</v>
      </c>
      <c r="H711" s="1">
        <v>11.0</v>
      </c>
    </row>
    <row r="712">
      <c r="A712" s="1" t="s">
        <v>318</v>
      </c>
      <c r="B712" s="1" t="s">
        <v>718</v>
      </c>
      <c r="C712" s="1">
        <v>2023.0</v>
      </c>
      <c r="D712" s="1">
        <v>4.0</v>
      </c>
      <c r="E712" s="1">
        <v>6.0</v>
      </c>
      <c r="F712" s="28">
        <v>0.08333333333333333</v>
      </c>
      <c r="G712" s="1" t="s">
        <v>201</v>
      </c>
      <c r="H712" s="1">
        <v>12.0</v>
      </c>
    </row>
    <row r="714">
      <c r="A714" s="1" t="s">
        <v>316</v>
      </c>
      <c r="B714" s="1" t="s">
        <v>404</v>
      </c>
      <c r="C714" s="1">
        <v>2023.0</v>
      </c>
      <c r="D714" s="1">
        <v>4.0</v>
      </c>
      <c r="E714" s="1">
        <v>7.0</v>
      </c>
      <c r="F714" s="1">
        <v>2200.0</v>
      </c>
      <c r="G714" s="1" t="s">
        <v>350</v>
      </c>
      <c r="H714" s="1">
        <v>1.0</v>
      </c>
    </row>
    <row r="715">
      <c r="A715" s="1" t="s">
        <v>316</v>
      </c>
      <c r="B715" s="1" t="s">
        <v>355</v>
      </c>
      <c r="C715" s="1">
        <v>2023.0</v>
      </c>
      <c r="D715" s="1">
        <v>4.0</v>
      </c>
      <c r="E715" s="1">
        <v>7.0</v>
      </c>
      <c r="F715" s="1">
        <v>2200.0</v>
      </c>
      <c r="G715" s="1" t="s">
        <v>350</v>
      </c>
      <c r="H715" s="1">
        <v>2.0</v>
      </c>
    </row>
    <row r="716">
      <c r="A716" s="1" t="s">
        <v>316</v>
      </c>
      <c r="B716" s="1" t="s">
        <v>357</v>
      </c>
      <c r="C716" s="1">
        <v>2023.0</v>
      </c>
      <c r="D716" s="1">
        <v>4.0</v>
      </c>
      <c r="E716" s="1">
        <v>7.0</v>
      </c>
      <c r="F716" s="1">
        <v>2200.0</v>
      </c>
      <c r="G716" s="1" t="s">
        <v>350</v>
      </c>
      <c r="H716" s="1">
        <v>3.0</v>
      </c>
    </row>
    <row r="717">
      <c r="A717" s="1" t="s">
        <v>316</v>
      </c>
      <c r="B717" s="1" t="s">
        <v>358</v>
      </c>
      <c r="C717" s="1">
        <v>2023.0</v>
      </c>
      <c r="D717" s="1">
        <v>4.0</v>
      </c>
      <c r="E717" s="1">
        <v>7.0</v>
      </c>
      <c r="F717" s="1">
        <v>2200.0</v>
      </c>
      <c r="G717" s="1" t="s">
        <v>350</v>
      </c>
      <c r="H717" s="1">
        <v>4.0</v>
      </c>
    </row>
    <row r="718">
      <c r="A718" s="1" t="s">
        <v>316</v>
      </c>
      <c r="B718" s="1" t="s">
        <v>359</v>
      </c>
      <c r="C718" s="1">
        <v>2023.0</v>
      </c>
      <c r="D718" s="1">
        <v>4.0</v>
      </c>
      <c r="E718" s="1">
        <v>7.0</v>
      </c>
      <c r="F718" s="1">
        <v>2200.0</v>
      </c>
      <c r="G718" s="1" t="s">
        <v>360</v>
      </c>
      <c r="H718" s="1">
        <v>5.0</v>
      </c>
    </row>
    <row r="719">
      <c r="A719" s="1" t="s">
        <v>316</v>
      </c>
      <c r="B719" s="1" t="s">
        <v>366</v>
      </c>
      <c r="C719" s="1">
        <v>2023.0</v>
      </c>
      <c r="D719" s="1">
        <v>4.0</v>
      </c>
      <c r="E719" s="1">
        <v>7.0</v>
      </c>
      <c r="F719" s="1">
        <v>2200.0</v>
      </c>
      <c r="G719" s="1" t="s">
        <v>360</v>
      </c>
      <c r="H719" s="1">
        <v>6.0</v>
      </c>
    </row>
    <row r="720">
      <c r="A720" s="1" t="s">
        <v>316</v>
      </c>
      <c r="B720" s="1" t="s">
        <v>368</v>
      </c>
      <c r="C720" s="1">
        <v>2023.0</v>
      </c>
      <c r="D720" s="1">
        <v>4.0</v>
      </c>
      <c r="E720" s="1">
        <v>7.0</v>
      </c>
      <c r="F720" s="1">
        <v>2200.0</v>
      </c>
      <c r="G720" s="1" t="s">
        <v>360</v>
      </c>
      <c r="H720" s="1">
        <v>7.0</v>
      </c>
    </row>
    <row r="721">
      <c r="A721" s="1" t="s">
        <v>316</v>
      </c>
      <c r="B721" s="1" t="s">
        <v>369</v>
      </c>
      <c r="C721" s="1">
        <v>2023.0</v>
      </c>
      <c r="D721" s="1">
        <v>4.0</v>
      </c>
      <c r="E721" s="1">
        <v>7.0</v>
      </c>
      <c r="F721" s="1">
        <v>2200.0</v>
      </c>
      <c r="G721" s="1" t="s">
        <v>360</v>
      </c>
      <c r="H721" s="1">
        <v>8.0</v>
      </c>
    </row>
    <row r="722">
      <c r="A722" s="1" t="s">
        <v>316</v>
      </c>
      <c r="B722" s="1" t="s">
        <v>370</v>
      </c>
      <c r="C722" s="1">
        <v>2023.0</v>
      </c>
      <c r="D722" s="1">
        <v>4.0</v>
      </c>
      <c r="E722" s="1">
        <v>7.0</v>
      </c>
      <c r="F722" s="1">
        <v>2200.0</v>
      </c>
      <c r="G722" s="1" t="s">
        <v>371</v>
      </c>
      <c r="H722" s="1">
        <v>9.0</v>
      </c>
    </row>
    <row r="723">
      <c r="A723" s="1" t="s">
        <v>316</v>
      </c>
      <c r="B723" s="1" t="s">
        <v>372</v>
      </c>
      <c r="C723" s="1">
        <v>2023.0</v>
      </c>
      <c r="D723" s="1">
        <v>4.0</v>
      </c>
      <c r="E723" s="1">
        <v>7.0</v>
      </c>
      <c r="F723" s="1">
        <v>2200.0</v>
      </c>
      <c r="G723" s="1" t="s">
        <v>371</v>
      </c>
      <c r="H723" s="1">
        <v>10.0</v>
      </c>
    </row>
    <row r="724">
      <c r="A724" s="1" t="s">
        <v>316</v>
      </c>
      <c r="B724" s="1" t="s">
        <v>373</v>
      </c>
      <c r="C724" s="1">
        <v>2023.0</v>
      </c>
      <c r="D724" s="1">
        <v>4.0</v>
      </c>
      <c r="E724" s="1">
        <v>7.0</v>
      </c>
      <c r="F724" s="1">
        <v>2200.0</v>
      </c>
      <c r="G724" s="1" t="s">
        <v>371</v>
      </c>
      <c r="H724" s="1">
        <v>11.0</v>
      </c>
    </row>
    <row r="725">
      <c r="A725" s="1" t="s">
        <v>316</v>
      </c>
      <c r="B725" s="1" t="s">
        <v>374</v>
      </c>
      <c r="C725" s="1">
        <v>2023.0</v>
      </c>
      <c r="D725" s="1">
        <v>4.0</v>
      </c>
      <c r="E725" s="1">
        <v>7.0</v>
      </c>
      <c r="F725" s="1">
        <v>2200.0</v>
      </c>
      <c r="G725" s="1" t="s">
        <v>371</v>
      </c>
      <c r="H725" s="1">
        <v>12.0</v>
      </c>
    </row>
    <row r="727">
      <c r="A727" s="1" t="s">
        <v>318</v>
      </c>
      <c r="B727" s="1" t="s">
        <v>719</v>
      </c>
      <c r="C727" s="1">
        <v>2023.0</v>
      </c>
      <c r="D727" s="1">
        <v>4.0</v>
      </c>
      <c r="E727" s="1">
        <v>7.0</v>
      </c>
      <c r="F727" s="28">
        <v>0.08333333333333333</v>
      </c>
      <c r="G727" s="1" t="s">
        <v>23</v>
      </c>
      <c r="H727" s="1">
        <v>1.0</v>
      </c>
    </row>
    <row r="728">
      <c r="A728" s="1" t="s">
        <v>318</v>
      </c>
      <c r="B728" s="1" t="s">
        <v>720</v>
      </c>
      <c r="C728" s="1">
        <v>2023.0</v>
      </c>
      <c r="D728" s="1">
        <v>4.0</v>
      </c>
      <c r="E728" s="1">
        <v>7.0</v>
      </c>
      <c r="F728" s="28">
        <v>0.08333333333333333</v>
      </c>
      <c r="G728" s="1" t="s">
        <v>23</v>
      </c>
      <c r="H728" s="1">
        <v>2.0</v>
      </c>
    </row>
    <row r="729">
      <c r="A729" s="1" t="s">
        <v>318</v>
      </c>
      <c r="B729" s="1" t="s">
        <v>721</v>
      </c>
      <c r="C729" s="1">
        <v>2023.0</v>
      </c>
      <c r="D729" s="1">
        <v>4.0</v>
      </c>
      <c r="E729" s="1">
        <v>7.0</v>
      </c>
      <c r="F729" s="28">
        <v>0.08333333333333333</v>
      </c>
      <c r="G729" s="1" t="s">
        <v>23</v>
      </c>
      <c r="H729" s="1">
        <v>3.0</v>
      </c>
    </row>
    <row r="730">
      <c r="A730" s="1" t="s">
        <v>318</v>
      </c>
      <c r="B730" s="1" t="s">
        <v>722</v>
      </c>
      <c r="C730" s="1">
        <v>2023.0</v>
      </c>
      <c r="D730" s="1">
        <v>4.0</v>
      </c>
      <c r="E730" s="1">
        <v>7.0</v>
      </c>
      <c r="F730" s="28">
        <v>0.08333333333333333</v>
      </c>
      <c r="G730" s="1" t="s">
        <v>23</v>
      </c>
      <c r="H730" s="1">
        <v>4.0</v>
      </c>
    </row>
    <row r="731">
      <c r="A731" s="1" t="s">
        <v>318</v>
      </c>
      <c r="C731" s="1">
        <v>2023.0</v>
      </c>
      <c r="D731" s="1">
        <v>4.0</v>
      </c>
      <c r="E731" s="1">
        <v>7.0</v>
      </c>
      <c r="F731" s="28">
        <v>0.08333333333333333</v>
      </c>
      <c r="G731" s="1" t="s">
        <v>122</v>
      </c>
      <c r="H731" s="1">
        <v>5.0</v>
      </c>
    </row>
    <row r="732">
      <c r="A732" s="1" t="s">
        <v>318</v>
      </c>
      <c r="B732" s="1" t="s">
        <v>723</v>
      </c>
      <c r="C732" s="1">
        <v>2023.0</v>
      </c>
      <c r="D732" s="1">
        <v>4.0</v>
      </c>
      <c r="E732" s="1">
        <v>7.0</v>
      </c>
      <c r="F732" s="28">
        <v>0.08333333333333333</v>
      </c>
      <c r="G732" s="1" t="s">
        <v>122</v>
      </c>
      <c r="H732" s="1">
        <v>6.0</v>
      </c>
    </row>
    <row r="733">
      <c r="A733" s="1" t="s">
        <v>318</v>
      </c>
      <c r="B733" s="1" t="s">
        <v>724</v>
      </c>
      <c r="C733" s="1">
        <v>2023.0</v>
      </c>
      <c r="D733" s="1">
        <v>4.0</v>
      </c>
      <c r="E733" s="1">
        <v>7.0</v>
      </c>
      <c r="F733" s="28">
        <v>0.08333333333333333</v>
      </c>
      <c r="G733" s="1" t="s">
        <v>122</v>
      </c>
      <c r="H733" s="1">
        <v>7.0</v>
      </c>
    </row>
    <row r="734">
      <c r="A734" s="1" t="s">
        <v>318</v>
      </c>
      <c r="B734" s="1" t="s">
        <v>725</v>
      </c>
      <c r="C734" s="1">
        <v>2023.0</v>
      </c>
      <c r="D734" s="1">
        <v>4.0</v>
      </c>
      <c r="E734" s="1">
        <v>7.0</v>
      </c>
      <c r="F734" s="28">
        <v>0.08333333333333333</v>
      </c>
      <c r="G734" s="1" t="s">
        <v>122</v>
      </c>
      <c r="H734" s="1">
        <v>8.0</v>
      </c>
    </row>
    <row r="735">
      <c r="A735" s="1" t="s">
        <v>318</v>
      </c>
      <c r="B735" s="1" t="s">
        <v>726</v>
      </c>
      <c r="C735" s="1">
        <v>2023.0</v>
      </c>
      <c r="D735" s="1">
        <v>4.0</v>
      </c>
      <c r="E735" s="1">
        <v>7.0</v>
      </c>
      <c r="F735" s="28">
        <v>0.08333333333333333</v>
      </c>
      <c r="G735" s="1" t="s">
        <v>201</v>
      </c>
      <c r="H735" s="1">
        <v>9.0</v>
      </c>
    </row>
    <row r="736">
      <c r="A736" s="1" t="s">
        <v>318</v>
      </c>
      <c r="B736" s="1" t="s">
        <v>727</v>
      </c>
      <c r="C736" s="1">
        <v>2023.0</v>
      </c>
      <c r="D736" s="1">
        <v>4.0</v>
      </c>
      <c r="E736" s="1">
        <v>7.0</v>
      </c>
      <c r="F736" s="28">
        <v>0.08333333333333333</v>
      </c>
      <c r="G736" s="1" t="s">
        <v>201</v>
      </c>
      <c r="H736" s="1">
        <v>10.0</v>
      </c>
    </row>
    <row r="737">
      <c r="A737" s="1" t="s">
        <v>318</v>
      </c>
      <c r="B737" s="1" t="s">
        <v>728</v>
      </c>
      <c r="C737" s="1">
        <v>2023.0</v>
      </c>
      <c r="D737" s="1">
        <v>4.0</v>
      </c>
      <c r="E737" s="1">
        <v>7.0</v>
      </c>
      <c r="F737" s="28">
        <v>0.08333333333333333</v>
      </c>
      <c r="G737" s="1" t="s">
        <v>201</v>
      </c>
      <c r="H737" s="1">
        <v>11.0</v>
      </c>
    </row>
    <row r="738">
      <c r="A738" s="1" t="s">
        <v>318</v>
      </c>
      <c r="B738" s="1" t="s">
        <v>729</v>
      </c>
      <c r="C738" s="1">
        <v>2023.0</v>
      </c>
      <c r="D738" s="1">
        <v>4.0</v>
      </c>
      <c r="E738" s="1">
        <v>7.0</v>
      </c>
      <c r="F738" s="28">
        <v>0.08333333333333333</v>
      </c>
      <c r="G738" s="1" t="s">
        <v>201</v>
      </c>
      <c r="H738" s="1">
        <v>12.0</v>
      </c>
    </row>
    <row r="739">
      <c r="F739" s="28"/>
    </row>
    <row r="741">
      <c r="A741" s="1" t="s">
        <v>316</v>
      </c>
      <c r="B741" s="1" t="s">
        <v>404</v>
      </c>
      <c r="C741" s="1">
        <v>2023.0</v>
      </c>
      <c r="D741" s="1">
        <v>4.0</v>
      </c>
      <c r="E741" s="1">
        <v>8.0</v>
      </c>
      <c r="F741" s="1">
        <v>2200.0</v>
      </c>
      <c r="G741" s="1" t="s">
        <v>350</v>
      </c>
      <c r="H741" s="1">
        <v>1.0</v>
      </c>
    </row>
    <row r="742">
      <c r="A742" s="1" t="s">
        <v>316</v>
      </c>
      <c r="B742" s="1" t="s">
        <v>355</v>
      </c>
      <c r="C742" s="1">
        <v>2023.0</v>
      </c>
      <c r="D742" s="1">
        <v>4.0</v>
      </c>
      <c r="E742" s="1">
        <v>8.0</v>
      </c>
      <c r="F742" s="1">
        <v>2200.0</v>
      </c>
      <c r="G742" s="1" t="s">
        <v>350</v>
      </c>
      <c r="H742" s="1">
        <v>2.0</v>
      </c>
    </row>
    <row r="743">
      <c r="A743" s="1" t="s">
        <v>316</v>
      </c>
      <c r="B743" s="1" t="s">
        <v>357</v>
      </c>
      <c r="C743" s="1">
        <v>2023.0</v>
      </c>
      <c r="D743" s="1">
        <v>4.0</v>
      </c>
      <c r="E743" s="1">
        <v>8.0</v>
      </c>
      <c r="F743" s="1">
        <v>2200.0</v>
      </c>
      <c r="G743" s="1" t="s">
        <v>350</v>
      </c>
      <c r="H743" s="1">
        <v>3.0</v>
      </c>
    </row>
    <row r="744">
      <c r="A744" s="1" t="s">
        <v>316</v>
      </c>
      <c r="B744" s="1" t="s">
        <v>358</v>
      </c>
      <c r="C744" s="1">
        <v>2023.0</v>
      </c>
      <c r="D744" s="1">
        <v>4.0</v>
      </c>
      <c r="E744" s="1">
        <v>8.0</v>
      </c>
      <c r="F744" s="1">
        <v>2200.0</v>
      </c>
      <c r="G744" s="1" t="s">
        <v>350</v>
      </c>
      <c r="H744" s="1">
        <v>4.0</v>
      </c>
    </row>
    <row r="745">
      <c r="A745" s="1" t="s">
        <v>316</v>
      </c>
      <c r="B745" s="1" t="s">
        <v>359</v>
      </c>
      <c r="C745" s="1">
        <v>2023.0</v>
      </c>
      <c r="D745" s="1">
        <v>4.0</v>
      </c>
      <c r="E745" s="1">
        <v>8.0</v>
      </c>
      <c r="F745" s="1">
        <v>2200.0</v>
      </c>
      <c r="G745" s="1" t="s">
        <v>360</v>
      </c>
      <c r="H745" s="1">
        <v>5.0</v>
      </c>
    </row>
    <row r="746">
      <c r="A746" s="1" t="s">
        <v>316</v>
      </c>
      <c r="B746" s="1" t="s">
        <v>366</v>
      </c>
      <c r="C746" s="1">
        <v>2023.0</v>
      </c>
      <c r="D746" s="1">
        <v>4.0</v>
      </c>
      <c r="E746" s="1">
        <v>8.0</v>
      </c>
      <c r="F746" s="1">
        <v>2200.0</v>
      </c>
      <c r="G746" s="1" t="s">
        <v>360</v>
      </c>
      <c r="H746" s="1">
        <v>6.0</v>
      </c>
    </row>
    <row r="747">
      <c r="A747" s="1" t="s">
        <v>316</v>
      </c>
      <c r="B747" s="1" t="s">
        <v>368</v>
      </c>
      <c r="C747" s="1">
        <v>2023.0</v>
      </c>
      <c r="D747" s="1">
        <v>4.0</v>
      </c>
      <c r="E747" s="1">
        <v>8.0</v>
      </c>
      <c r="F747" s="1">
        <v>2200.0</v>
      </c>
      <c r="G747" s="1" t="s">
        <v>360</v>
      </c>
      <c r="H747" s="1">
        <v>7.0</v>
      </c>
    </row>
    <row r="748">
      <c r="A748" s="1" t="s">
        <v>316</v>
      </c>
      <c r="B748" s="1" t="s">
        <v>369</v>
      </c>
      <c r="C748" s="1">
        <v>2023.0</v>
      </c>
      <c r="D748" s="1">
        <v>4.0</v>
      </c>
      <c r="E748" s="1">
        <v>8.0</v>
      </c>
      <c r="F748" s="1">
        <v>2200.0</v>
      </c>
      <c r="G748" s="1" t="s">
        <v>360</v>
      </c>
      <c r="H748" s="1">
        <v>8.0</v>
      </c>
    </row>
    <row r="749">
      <c r="A749" s="1" t="s">
        <v>316</v>
      </c>
      <c r="B749" s="1" t="s">
        <v>370</v>
      </c>
      <c r="C749" s="1">
        <v>2023.0</v>
      </c>
      <c r="D749" s="1">
        <v>4.0</v>
      </c>
      <c r="E749" s="1">
        <v>8.0</v>
      </c>
      <c r="F749" s="1">
        <v>2200.0</v>
      </c>
      <c r="G749" s="1" t="s">
        <v>371</v>
      </c>
      <c r="H749" s="1">
        <v>9.0</v>
      </c>
    </row>
    <row r="750">
      <c r="A750" s="1" t="s">
        <v>316</v>
      </c>
      <c r="B750" s="1" t="s">
        <v>372</v>
      </c>
      <c r="C750" s="1">
        <v>2023.0</v>
      </c>
      <c r="D750" s="1">
        <v>4.0</v>
      </c>
      <c r="E750" s="1">
        <v>8.0</v>
      </c>
      <c r="F750" s="1">
        <v>2200.0</v>
      </c>
      <c r="G750" s="1" t="s">
        <v>371</v>
      </c>
      <c r="H750" s="1">
        <v>10.0</v>
      </c>
    </row>
    <row r="751">
      <c r="A751" s="1" t="s">
        <v>316</v>
      </c>
      <c r="B751" s="1" t="s">
        <v>373</v>
      </c>
      <c r="C751" s="1">
        <v>2023.0</v>
      </c>
      <c r="D751" s="1">
        <v>4.0</v>
      </c>
      <c r="E751" s="1">
        <v>8.0</v>
      </c>
      <c r="F751" s="1">
        <v>2200.0</v>
      </c>
      <c r="G751" s="1" t="s">
        <v>371</v>
      </c>
      <c r="H751" s="1">
        <v>11.0</v>
      </c>
    </row>
    <row r="752">
      <c r="A752" s="1" t="s">
        <v>316</v>
      </c>
      <c r="B752" s="1" t="s">
        <v>374</v>
      </c>
      <c r="C752" s="1">
        <v>2023.0</v>
      </c>
      <c r="D752" s="1">
        <v>4.0</v>
      </c>
      <c r="E752" s="1">
        <v>8.0</v>
      </c>
      <c r="F752" s="1">
        <v>2200.0</v>
      </c>
      <c r="G752" s="1" t="s">
        <v>371</v>
      </c>
      <c r="H752" s="1">
        <v>12.0</v>
      </c>
    </row>
    <row r="754">
      <c r="A754" s="1" t="s">
        <v>318</v>
      </c>
      <c r="B754" s="1" t="s">
        <v>730</v>
      </c>
      <c r="C754" s="1">
        <v>2023.0</v>
      </c>
      <c r="D754" s="1">
        <v>4.0</v>
      </c>
      <c r="E754" s="1">
        <v>8.0</v>
      </c>
      <c r="F754" s="28">
        <v>0.08333333333333333</v>
      </c>
      <c r="G754" s="1" t="s">
        <v>23</v>
      </c>
    </row>
    <row r="755">
      <c r="A755" s="1" t="s">
        <v>318</v>
      </c>
      <c r="B755" s="1" t="s">
        <v>731</v>
      </c>
      <c r="C755" s="1">
        <v>2023.0</v>
      </c>
      <c r="D755" s="1">
        <v>4.0</v>
      </c>
      <c r="E755" s="1">
        <v>8.0</v>
      </c>
      <c r="F755" s="28">
        <v>0.08333333333333333</v>
      </c>
      <c r="G755" s="1" t="s">
        <v>23</v>
      </c>
    </row>
    <row r="756">
      <c r="A756" s="1" t="s">
        <v>318</v>
      </c>
      <c r="B756" s="1" t="s">
        <v>732</v>
      </c>
      <c r="C756" s="1">
        <v>2023.0</v>
      </c>
      <c r="D756" s="1">
        <v>4.0</v>
      </c>
      <c r="E756" s="1">
        <v>8.0</v>
      </c>
      <c r="F756" s="28">
        <v>0.08333333333333333</v>
      </c>
      <c r="G756" s="1" t="s">
        <v>23</v>
      </c>
    </row>
    <row r="757">
      <c r="A757" s="1" t="s">
        <v>318</v>
      </c>
      <c r="B757" s="1" t="s">
        <v>733</v>
      </c>
      <c r="C757" s="1">
        <v>2023.0</v>
      </c>
      <c r="D757" s="1">
        <v>4.0</v>
      </c>
      <c r="E757" s="1">
        <v>8.0</v>
      </c>
      <c r="F757" s="28">
        <v>0.08333333333333333</v>
      </c>
      <c r="G757" s="1" t="s">
        <v>23</v>
      </c>
    </row>
    <row r="758">
      <c r="A758" s="1" t="s">
        <v>318</v>
      </c>
      <c r="C758" s="1">
        <v>2023.0</v>
      </c>
      <c r="D758" s="1">
        <v>4.0</v>
      </c>
      <c r="E758" s="1">
        <v>8.0</v>
      </c>
      <c r="F758" s="28">
        <v>0.08333333333333333</v>
      </c>
      <c r="G758" s="1" t="s">
        <v>122</v>
      </c>
    </row>
    <row r="759">
      <c r="A759" s="1" t="s">
        <v>318</v>
      </c>
      <c r="B759" s="1" t="s">
        <v>734</v>
      </c>
      <c r="C759" s="1">
        <v>2023.0</v>
      </c>
      <c r="D759" s="1">
        <v>4.0</v>
      </c>
      <c r="E759" s="1">
        <v>8.0</v>
      </c>
      <c r="F759" s="28">
        <v>0.08333333333333333</v>
      </c>
      <c r="G759" s="1" t="s">
        <v>122</v>
      </c>
    </row>
    <row r="760">
      <c r="A760" s="1" t="s">
        <v>318</v>
      </c>
      <c r="B760" s="1" t="s">
        <v>735</v>
      </c>
      <c r="C760" s="1">
        <v>2023.0</v>
      </c>
      <c r="D760" s="1">
        <v>4.0</v>
      </c>
      <c r="E760" s="1">
        <v>8.0</v>
      </c>
      <c r="F760" s="28">
        <v>0.08333333333333333</v>
      </c>
      <c r="G760" s="1" t="s">
        <v>122</v>
      </c>
    </row>
    <row r="761">
      <c r="A761" s="1" t="s">
        <v>318</v>
      </c>
      <c r="B761" s="1" t="s">
        <v>736</v>
      </c>
      <c r="C761" s="1">
        <v>2023.0</v>
      </c>
      <c r="D761" s="1">
        <v>4.0</v>
      </c>
      <c r="E761" s="1">
        <v>8.0</v>
      </c>
      <c r="F761" s="28">
        <v>0.08333333333333333</v>
      </c>
      <c r="G761" s="1" t="s">
        <v>122</v>
      </c>
    </row>
    <row r="762">
      <c r="A762" s="1" t="s">
        <v>318</v>
      </c>
      <c r="B762" s="1" t="s">
        <v>737</v>
      </c>
      <c r="C762" s="1">
        <v>2023.0</v>
      </c>
      <c r="D762" s="1">
        <v>4.0</v>
      </c>
      <c r="E762" s="1">
        <v>8.0</v>
      </c>
      <c r="F762" s="28">
        <v>0.08333333333333333</v>
      </c>
      <c r="G762" s="1" t="s">
        <v>201</v>
      </c>
    </row>
    <row r="763">
      <c r="A763" s="1" t="s">
        <v>318</v>
      </c>
      <c r="B763" s="1" t="s">
        <v>738</v>
      </c>
      <c r="C763" s="1">
        <v>2023.0</v>
      </c>
      <c r="D763" s="1">
        <v>4.0</v>
      </c>
      <c r="E763" s="1">
        <v>8.0</v>
      </c>
      <c r="F763" s="28">
        <v>0.08333333333333333</v>
      </c>
      <c r="G763" s="1" t="s">
        <v>201</v>
      </c>
    </row>
    <row r="764">
      <c r="A764" s="1" t="s">
        <v>318</v>
      </c>
      <c r="B764" s="30" t="s">
        <v>739</v>
      </c>
      <c r="C764" s="1">
        <v>2023.0</v>
      </c>
      <c r="D764" s="1">
        <v>4.0</v>
      </c>
      <c r="E764" s="1">
        <v>8.0</v>
      </c>
      <c r="F764" s="28">
        <v>0.08333333333333333</v>
      </c>
      <c r="G764" s="1" t="s">
        <v>201</v>
      </c>
    </row>
    <row r="765">
      <c r="A765" s="1" t="s">
        <v>318</v>
      </c>
      <c r="B765" s="1" t="s">
        <v>740</v>
      </c>
      <c r="C765" s="1">
        <v>2023.0</v>
      </c>
      <c r="D765" s="1">
        <v>4.0</v>
      </c>
      <c r="E765" s="1">
        <v>8.0</v>
      </c>
      <c r="F765" s="28">
        <v>0.08333333333333333</v>
      </c>
      <c r="G765" s="1" t="s">
        <v>201</v>
      </c>
    </row>
    <row r="767">
      <c r="A767" s="1" t="s">
        <v>316</v>
      </c>
      <c r="B767" s="1" t="s">
        <v>404</v>
      </c>
      <c r="C767" s="1">
        <v>2023.0</v>
      </c>
      <c r="D767" s="1">
        <v>4.0</v>
      </c>
      <c r="E767" s="1">
        <v>9.0</v>
      </c>
      <c r="F767" s="1">
        <v>2200.0</v>
      </c>
      <c r="G767" s="1" t="s">
        <v>350</v>
      </c>
      <c r="H767" s="1">
        <v>1.0</v>
      </c>
    </row>
    <row r="768">
      <c r="A768" s="1" t="s">
        <v>316</v>
      </c>
      <c r="B768" s="1" t="s">
        <v>355</v>
      </c>
      <c r="C768" s="1">
        <v>2023.0</v>
      </c>
      <c r="D768" s="1">
        <v>4.0</v>
      </c>
      <c r="E768" s="1">
        <v>9.0</v>
      </c>
      <c r="F768" s="1">
        <v>2200.0</v>
      </c>
      <c r="G768" s="1" t="s">
        <v>350</v>
      </c>
      <c r="H768" s="1">
        <v>2.0</v>
      </c>
    </row>
    <row r="769">
      <c r="A769" s="1" t="s">
        <v>316</v>
      </c>
      <c r="B769" s="1" t="s">
        <v>357</v>
      </c>
      <c r="C769" s="1">
        <v>2023.0</v>
      </c>
      <c r="D769" s="1">
        <v>4.0</v>
      </c>
      <c r="E769" s="1">
        <v>9.0</v>
      </c>
      <c r="F769" s="1">
        <v>2200.0</v>
      </c>
      <c r="G769" s="1" t="s">
        <v>350</v>
      </c>
      <c r="H769" s="1">
        <v>3.0</v>
      </c>
    </row>
    <row r="770">
      <c r="A770" s="1" t="s">
        <v>316</v>
      </c>
      <c r="B770" s="1" t="s">
        <v>358</v>
      </c>
      <c r="C770" s="1">
        <v>2023.0</v>
      </c>
      <c r="D770" s="1">
        <v>4.0</v>
      </c>
      <c r="E770" s="1">
        <v>9.0</v>
      </c>
      <c r="F770" s="1">
        <v>2200.0</v>
      </c>
      <c r="G770" s="1" t="s">
        <v>350</v>
      </c>
      <c r="H770" s="1">
        <v>4.0</v>
      </c>
    </row>
    <row r="771">
      <c r="A771" s="1" t="s">
        <v>316</v>
      </c>
      <c r="B771" s="1" t="s">
        <v>359</v>
      </c>
      <c r="C771" s="1">
        <v>2023.0</v>
      </c>
      <c r="D771" s="1">
        <v>4.0</v>
      </c>
      <c r="E771" s="1">
        <v>9.0</v>
      </c>
      <c r="F771" s="1">
        <v>2200.0</v>
      </c>
      <c r="G771" s="1" t="s">
        <v>360</v>
      </c>
      <c r="H771" s="1">
        <v>5.0</v>
      </c>
    </row>
    <row r="772">
      <c r="A772" s="1" t="s">
        <v>316</v>
      </c>
      <c r="B772" s="1" t="s">
        <v>366</v>
      </c>
      <c r="C772" s="1">
        <v>2023.0</v>
      </c>
      <c r="D772" s="1">
        <v>4.0</v>
      </c>
      <c r="E772" s="1">
        <v>9.0</v>
      </c>
      <c r="F772" s="1">
        <v>2200.0</v>
      </c>
      <c r="G772" s="1" t="s">
        <v>360</v>
      </c>
      <c r="H772" s="1">
        <v>6.0</v>
      </c>
    </row>
    <row r="773">
      <c r="A773" s="1" t="s">
        <v>316</v>
      </c>
      <c r="B773" s="1" t="s">
        <v>368</v>
      </c>
      <c r="C773" s="1">
        <v>2023.0</v>
      </c>
      <c r="D773" s="1">
        <v>4.0</v>
      </c>
      <c r="E773" s="1">
        <v>9.0</v>
      </c>
      <c r="F773" s="1">
        <v>2200.0</v>
      </c>
      <c r="G773" s="1" t="s">
        <v>360</v>
      </c>
      <c r="H773" s="1">
        <v>7.0</v>
      </c>
    </row>
    <row r="774">
      <c r="A774" s="1" t="s">
        <v>316</v>
      </c>
      <c r="B774" s="1" t="s">
        <v>369</v>
      </c>
      <c r="C774" s="1">
        <v>2023.0</v>
      </c>
      <c r="D774" s="1">
        <v>4.0</v>
      </c>
      <c r="E774" s="1">
        <v>9.0</v>
      </c>
      <c r="F774" s="1">
        <v>2200.0</v>
      </c>
      <c r="G774" s="1" t="s">
        <v>360</v>
      </c>
      <c r="H774" s="1">
        <v>8.0</v>
      </c>
    </row>
    <row r="775">
      <c r="A775" s="1" t="s">
        <v>316</v>
      </c>
      <c r="B775" s="1" t="s">
        <v>370</v>
      </c>
      <c r="C775" s="1">
        <v>2023.0</v>
      </c>
      <c r="D775" s="1">
        <v>4.0</v>
      </c>
      <c r="E775" s="1">
        <v>9.0</v>
      </c>
      <c r="F775" s="1">
        <v>2200.0</v>
      </c>
      <c r="G775" s="1" t="s">
        <v>371</v>
      </c>
      <c r="H775" s="1">
        <v>9.0</v>
      </c>
    </row>
    <row r="776">
      <c r="A776" s="1" t="s">
        <v>316</v>
      </c>
      <c r="B776" s="1" t="s">
        <v>372</v>
      </c>
      <c r="C776" s="1">
        <v>2023.0</v>
      </c>
      <c r="D776" s="1">
        <v>4.0</v>
      </c>
      <c r="E776" s="1">
        <v>9.0</v>
      </c>
      <c r="F776" s="1">
        <v>2200.0</v>
      </c>
      <c r="G776" s="1" t="s">
        <v>371</v>
      </c>
      <c r="H776" s="1">
        <v>10.0</v>
      </c>
    </row>
    <row r="777">
      <c r="A777" s="1" t="s">
        <v>316</v>
      </c>
      <c r="B777" s="1" t="s">
        <v>373</v>
      </c>
      <c r="C777" s="1">
        <v>2023.0</v>
      </c>
      <c r="D777" s="1">
        <v>4.0</v>
      </c>
      <c r="E777" s="1">
        <v>9.0</v>
      </c>
      <c r="F777" s="1">
        <v>2200.0</v>
      </c>
      <c r="G777" s="1" t="s">
        <v>371</v>
      </c>
      <c r="H777" s="1">
        <v>11.0</v>
      </c>
    </row>
    <row r="778">
      <c r="A778" s="1" t="s">
        <v>316</v>
      </c>
      <c r="B778" s="1" t="s">
        <v>374</v>
      </c>
      <c r="C778" s="1">
        <v>2023.0</v>
      </c>
      <c r="D778" s="1">
        <v>4.0</v>
      </c>
      <c r="E778" s="1">
        <v>9.0</v>
      </c>
      <c r="F778" s="1">
        <v>2200.0</v>
      </c>
      <c r="G778" s="1" t="s">
        <v>371</v>
      </c>
      <c r="H778" s="1">
        <v>12.0</v>
      </c>
    </row>
    <row r="780">
      <c r="A780" s="1" t="s">
        <v>318</v>
      </c>
      <c r="B780" s="1" t="s">
        <v>741</v>
      </c>
      <c r="C780" s="1">
        <v>2023.0</v>
      </c>
      <c r="D780" s="1">
        <v>4.0</v>
      </c>
      <c r="E780" s="1">
        <v>9.0</v>
      </c>
      <c r="F780" s="28">
        <v>0.08333333333333333</v>
      </c>
      <c r="G780" s="1" t="s">
        <v>23</v>
      </c>
      <c r="H780" s="1">
        <v>1.0</v>
      </c>
    </row>
    <row r="781">
      <c r="A781" s="1" t="s">
        <v>318</v>
      </c>
      <c r="B781" s="1" t="s">
        <v>742</v>
      </c>
      <c r="C781" s="1">
        <v>2023.0</v>
      </c>
      <c r="D781" s="1">
        <v>4.0</v>
      </c>
      <c r="E781" s="1">
        <v>9.0</v>
      </c>
      <c r="F781" s="28">
        <v>0.08333333333333333</v>
      </c>
      <c r="G781" s="1" t="s">
        <v>23</v>
      </c>
      <c r="H781" s="1">
        <v>2.0</v>
      </c>
    </row>
    <row r="782">
      <c r="A782" s="1" t="s">
        <v>318</v>
      </c>
      <c r="B782" s="1" t="s">
        <v>743</v>
      </c>
      <c r="C782" s="1">
        <v>2023.0</v>
      </c>
      <c r="D782" s="1">
        <v>4.0</v>
      </c>
      <c r="E782" s="1">
        <v>9.0</v>
      </c>
      <c r="F782" s="28">
        <v>0.08333333333333333</v>
      </c>
      <c r="G782" s="1" t="s">
        <v>23</v>
      </c>
      <c r="H782" s="1">
        <v>3.0</v>
      </c>
    </row>
    <row r="783">
      <c r="A783" s="1" t="s">
        <v>318</v>
      </c>
      <c r="B783" s="1" t="s">
        <v>744</v>
      </c>
      <c r="C783" s="1">
        <v>2023.0</v>
      </c>
      <c r="D783" s="1">
        <v>4.0</v>
      </c>
      <c r="E783" s="1">
        <v>9.0</v>
      </c>
      <c r="F783" s="28">
        <v>0.08333333333333333</v>
      </c>
      <c r="G783" s="1" t="s">
        <v>23</v>
      </c>
      <c r="H783" s="1">
        <v>4.0</v>
      </c>
    </row>
    <row r="784">
      <c r="A784" s="1" t="s">
        <v>318</v>
      </c>
      <c r="C784" s="1">
        <v>2023.0</v>
      </c>
      <c r="D784" s="1">
        <v>4.0</v>
      </c>
      <c r="E784" s="1">
        <v>9.0</v>
      </c>
      <c r="F784" s="28">
        <v>0.08333333333333333</v>
      </c>
      <c r="G784" s="1" t="s">
        <v>122</v>
      </c>
      <c r="H784" s="1">
        <v>5.0</v>
      </c>
    </row>
    <row r="785">
      <c r="A785" s="1" t="s">
        <v>318</v>
      </c>
      <c r="B785" s="1" t="s">
        <v>745</v>
      </c>
      <c r="C785" s="1">
        <v>2023.0</v>
      </c>
      <c r="D785" s="1">
        <v>4.0</v>
      </c>
      <c r="E785" s="1">
        <v>9.0</v>
      </c>
      <c r="F785" s="28">
        <v>0.08333333333333333</v>
      </c>
      <c r="G785" s="1" t="s">
        <v>122</v>
      </c>
      <c r="H785" s="1">
        <v>6.0</v>
      </c>
    </row>
    <row r="786">
      <c r="A786" s="1" t="s">
        <v>318</v>
      </c>
      <c r="B786" s="1" t="s">
        <v>746</v>
      </c>
      <c r="C786" s="1">
        <v>2023.0</v>
      </c>
      <c r="D786" s="1">
        <v>4.0</v>
      </c>
      <c r="E786" s="1">
        <v>9.0</v>
      </c>
      <c r="F786" s="28">
        <v>0.08333333333333333</v>
      </c>
      <c r="G786" s="1" t="s">
        <v>122</v>
      </c>
      <c r="H786" s="1">
        <v>7.0</v>
      </c>
    </row>
    <row r="787">
      <c r="A787" s="1" t="s">
        <v>318</v>
      </c>
      <c r="B787" s="1" t="s">
        <v>747</v>
      </c>
      <c r="C787" s="1">
        <v>2023.0</v>
      </c>
      <c r="D787" s="1">
        <v>4.0</v>
      </c>
      <c r="E787" s="1">
        <v>9.0</v>
      </c>
      <c r="F787" s="28">
        <v>0.08333333333333333</v>
      </c>
      <c r="G787" s="1" t="s">
        <v>122</v>
      </c>
      <c r="H787" s="1">
        <v>8.0</v>
      </c>
    </row>
    <row r="788">
      <c r="A788" s="1" t="s">
        <v>318</v>
      </c>
      <c r="B788" s="1" t="s">
        <v>748</v>
      </c>
      <c r="C788" s="1">
        <v>2023.0</v>
      </c>
      <c r="D788" s="1">
        <v>4.0</v>
      </c>
      <c r="E788" s="1">
        <v>9.0</v>
      </c>
      <c r="F788" s="28">
        <v>0.08333333333333333</v>
      </c>
      <c r="G788" s="1" t="s">
        <v>201</v>
      </c>
      <c r="H788" s="1">
        <v>9.0</v>
      </c>
    </row>
    <row r="789">
      <c r="A789" s="1" t="s">
        <v>318</v>
      </c>
      <c r="B789" s="1" t="s">
        <v>749</v>
      </c>
      <c r="C789" s="1">
        <v>2023.0</v>
      </c>
      <c r="D789" s="1">
        <v>4.0</v>
      </c>
      <c r="E789" s="1">
        <v>9.0</v>
      </c>
      <c r="F789" s="28">
        <v>0.08333333333333333</v>
      </c>
      <c r="G789" s="1" t="s">
        <v>201</v>
      </c>
      <c r="H789" s="1">
        <v>10.0</v>
      </c>
    </row>
    <row r="790">
      <c r="A790" s="1" t="s">
        <v>318</v>
      </c>
      <c r="B790" s="1" t="s">
        <v>750</v>
      </c>
      <c r="C790" s="1">
        <v>2023.0</v>
      </c>
      <c r="D790" s="1">
        <v>4.0</v>
      </c>
      <c r="E790" s="1">
        <v>9.0</v>
      </c>
      <c r="F790" s="28">
        <v>0.08333333333333333</v>
      </c>
      <c r="G790" s="1" t="s">
        <v>201</v>
      </c>
      <c r="H790" s="1">
        <v>11.0</v>
      </c>
    </row>
    <row r="791">
      <c r="A791" s="1" t="s">
        <v>318</v>
      </c>
      <c r="B791" s="1" t="s">
        <v>751</v>
      </c>
      <c r="C791" s="1">
        <v>2023.0</v>
      </c>
      <c r="D791" s="1">
        <v>4.0</v>
      </c>
      <c r="E791" s="1">
        <v>9.0</v>
      </c>
      <c r="F791" s="28">
        <v>0.08333333333333333</v>
      </c>
      <c r="G791" s="1" t="s">
        <v>201</v>
      </c>
      <c r="H791" s="1">
        <v>12.0</v>
      </c>
    </row>
    <row r="793">
      <c r="A793" s="1" t="s">
        <v>316</v>
      </c>
      <c r="B793" s="1" t="s">
        <v>404</v>
      </c>
      <c r="C793" s="1">
        <v>2023.0</v>
      </c>
      <c r="D793" s="1">
        <v>4.0</v>
      </c>
      <c r="E793" s="1">
        <v>10.0</v>
      </c>
      <c r="F793" s="1">
        <v>2200.0</v>
      </c>
      <c r="G793" s="1" t="s">
        <v>350</v>
      </c>
      <c r="H793" s="1">
        <v>1.0</v>
      </c>
      <c r="S793" s="1" t="s">
        <v>356</v>
      </c>
    </row>
    <row r="794">
      <c r="A794" s="1" t="s">
        <v>316</v>
      </c>
      <c r="B794" s="1" t="s">
        <v>355</v>
      </c>
      <c r="C794" s="1">
        <v>2023.0</v>
      </c>
      <c r="D794" s="1">
        <v>4.0</v>
      </c>
      <c r="E794" s="1">
        <v>10.0</v>
      </c>
      <c r="F794" s="1">
        <v>2200.0</v>
      </c>
      <c r="G794" s="1" t="s">
        <v>350</v>
      </c>
      <c r="H794" s="1">
        <v>2.0</v>
      </c>
      <c r="S794" s="1" t="s">
        <v>356</v>
      </c>
    </row>
    <row r="795">
      <c r="A795" s="1" t="s">
        <v>316</v>
      </c>
      <c r="B795" s="1" t="s">
        <v>357</v>
      </c>
      <c r="C795" s="1">
        <v>2023.0</v>
      </c>
      <c r="D795" s="1">
        <v>4.0</v>
      </c>
      <c r="E795" s="1">
        <v>10.0</v>
      </c>
      <c r="F795" s="1">
        <v>2200.0</v>
      </c>
      <c r="G795" s="1" t="s">
        <v>350</v>
      </c>
      <c r="H795" s="1">
        <v>3.0</v>
      </c>
      <c r="S795" s="1" t="s">
        <v>367</v>
      </c>
    </row>
    <row r="796">
      <c r="A796" s="1" t="s">
        <v>316</v>
      </c>
      <c r="B796" s="1" t="s">
        <v>358</v>
      </c>
      <c r="C796" s="1">
        <v>2023.0</v>
      </c>
      <c r="D796" s="1">
        <v>4.0</v>
      </c>
      <c r="E796" s="1">
        <v>10.0</v>
      </c>
      <c r="F796" s="1">
        <v>2200.0</v>
      </c>
      <c r="G796" s="1" t="s">
        <v>350</v>
      </c>
      <c r="H796" s="1">
        <v>4.0</v>
      </c>
      <c r="S796" s="1" t="s">
        <v>367</v>
      </c>
    </row>
    <row r="797">
      <c r="A797" s="1" t="s">
        <v>316</v>
      </c>
      <c r="B797" s="1" t="s">
        <v>359</v>
      </c>
      <c r="C797" s="1">
        <v>2023.0</v>
      </c>
      <c r="D797" s="1">
        <v>4.0</v>
      </c>
      <c r="E797" s="1">
        <v>10.0</v>
      </c>
      <c r="F797" s="1">
        <v>2200.0</v>
      </c>
      <c r="G797" s="1" t="s">
        <v>360</v>
      </c>
      <c r="H797" s="1">
        <v>5.0</v>
      </c>
      <c r="K797" s="1" t="s">
        <v>354</v>
      </c>
      <c r="L797" s="1">
        <v>22.0</v>
      </c>
      <c r="M797" s="1">
        <v>3.0</v>
      </c>
      <c r="N797" s="1">
        <v>12.0</v>
      </c>
      <c r="O797" s="1">
        <v>22.0</v>
      </c>
      <c r="P797" s="1">
        <v>4.0</v>
      </c>
      <c r="Q797" s="1">
        <v>8.0</v>
      </c>
      <c r="S797" s="1" t="s">
        <v>752</v>
      </c>
    </row>
    <row r="798">
      <c r="A798" s="1" t="s">
        <v>316</v>
      </c>
      <c r="B798" s="1" t="s">
        <v>366</v>
      </c>
      <c r="C798" s="1">
        <v>2023.0</v>
      </c>
      <c r="D798" s="1">
        <v>4.0</v>
      </c>
      <c r="E798" s="1">
        <v>10.0</v>
      </c>
      <c r="F798" s="1">
        <v>2200.0</v>
      </c>
      <c r="G798" s="1" t="s">
        <v>360</v>
      </c>
      <c r="H798" s="1">
        <v>6.0</v>
      </c>
      <c r="S798" s="1" t="s">
        <v>367</v>
      </c>
    </row>
    <row r="799">
      <c r="A799" s="1" t="s">
        <v>316</v>
      </c>
      <c r="B799" s="1" t="s">
        <v>368</v>
      </c>
      <c r="C799" s="1">
        <v>2023.0</v>
      </c>
      <c r="D799" s="1">
        <v>4.0</v>
      </c>
      <c r="E799" s="1">
        <v>10.0</v>
      </c>
      <c r="F799" s="1">
        <v>2200.0</v>
      </c>
      <c r="G799" s="1" t="s">
        <v>360</v>
      </c>
      <c r="H799" s="1">
        <v>7.0</v>
      </c>
      <c r="S799" s="1" t="s">
        <v>367</v>
      </c>
    </row>
    <row r="800">
      <c r="A800" s="1" t="s">
        <v>316</v>
      </c>
      <c r="B800" s="1" t="s">
        <v>369</v>
      </c>
      <c r="C800" s="1">
        <v>2023.0</v>
      </c>
      <c r="D800" s="1">
        <v>4.0</v>
      </c>
      <c r="E800" s="1">
        <v>10.0</v>
      </c>
      <c r="F800" s="1">
        <v>2200.0</v>
      </c>
      <c r="G800" s="1" t="s">
        <v>360</v>
      </c>
      <c r="H800" s="1">
        <v>8.0</v>
      </c>
      <c r="S800" s="1" t="s">
        <v>356</v>
      </c>
    </row>
    <row r="801">
      <c r="A801" s="1" t="s">
        <v>316</v>
      </c>
      <c r="B801" s="1" t="s">
        <v>370</v>
      </c>
      <c r="C801" s="1">
        <v>2023.0</v>
      </c>
      <c r="D801" s="1">
        <v>4.0</v>
      </c>
      <c r="E801" s="1">
        <v>10.0</v>
      </c>
      <c r="F801" s="1">
        <v>2200.0</v>
      </c>
      <c r="G801" s="1" t="s">
        <v>371</v>
      </c>
      <c r="H801" s="1">
        <v>9.0</v>
      </c>
      <c r="S801" s="1" t="s">
        <v>367</v>
      </c>
    </row>
    <row r="802">
      <c r="A802" s="1" t="s">
        <v>316</v>
      </c>
      <c r="B802" s="1" t="s">
        <v>372</v>
      </c>
      <c r="C802" s="1">
        <v>2023.0</v>
      </c>
      <c r="D802" s="1">
        <v>4.0</v>
      </c>
      <c r="E802" s="1">
        <v>10.0</v>
      </c>
      <c r="F802" s="1">
        <v>2200.0</v>
      </c>
      <c r="G802" s="1" t="s">
        <v>371</v>
      </c>
      <c r="H802" s="1">
        <v>10.0</v>
      </c>
      <c r="S802" s="1" t="s">
        <v>367</v>
      </c>
    </row>
    <row r="803">
      <c r="A803" s="1" t="s">
        <v>316</v>
      </c>
      <c r="B803" s="1" t="s">
        <v>373</v>
      </c>
      <c r="C803" s="1">
        <v>2023.0</v>
      </c>
      <c r="D803" s="1">
        <v>4.0</v>
      </c>
      <c r="E803" s="1">
        <v>10.0</v>
      </c>
      <c r="F803" s="1">
        <v>2200.0</v>
      </c>
      <c r="G803" s="1" t="s">
        <v>371</v>
      </c>
      <c r="H803" s="1">
        <v>11.0</v>
      </c>
      <c r="I803" s="1" t="s">
        <v>388</v>
      </c>
      <c r="J803" s="1" t="s">
        <v>388</v>
      </c>
      <c r="K803" s="1" t="s">
        <v>354</v>
      </c>
      <c r="L803" s="1">
        <v>22.0</v>
      </c>
      <c r="M803" s="1">
        <v>15.0</v>
      </c>
      <c r="N803" s="1">
        <v>9.0</v>
      </c>
      <c r="O803" s="1">
        <v>22.0</v>
      </c>
      <c r="P803" s="1">
        <v>16.0</v>
      </c>
      <c r="Q803" s="1">
        <v>1.0</v>
      </c>
      <c r="S803" s="1" t="s">
        <v>403</v>
      </c>
    </row>
    <row r="804">
      <c r="A804" s="1" t="s">
        <v>316</v>
      </c>
      <c r="B804" s="1" t="s">
        <v>373</v>
      </c>
      <c r="C804" s="1">
        <v>2023.0</v>
      </c>
      <c r="D804" s="1">
        <v>4.0</v>
      </c>
      <c r="E804" s="1">
        <v>10.0</v>
      </c>
      <c r="F804" s="1">
        <v>2200.0</v>
      </c>
      <c r="G804" s="1" t="s">
        <v>371</v>
      </c>
      <c r="H804" s="1">
        <v>11.0</v>
      </c>
      <c r="I804" s="1" t="s">
        <v>753</v>
      </c>
      <c r="J804" s="1" t="s">
        <v>753</v>
      </c>
      <c r="K804" s="1" t="s">
        <v>354</v>
      </c>
      <c r="L804" s="1">
        <v>22.0</v>
      </c>
      <c r="M804" s="1">
        <v>21.0</v>
      </c>
      <c r="N804" s="1">
        <v>47.0</v>
      </c>
      <c r="O804" s="1">
        <v>22.0</v>
      </c>
      <c r="P804" s="1">
        <v>22.0</v>
      </c>
      <c r="Q804" s="1">
        <v>22.0</v>
      </c>
      <c r="S804" s="1" t="s">
        <v>403</v>
      </c>
    </row>
    <row r="805">
      <c r="A805" s="1" t="s">
        <v>316</v>
      </c>
      <c r="B805" s="1" t="s">
        <v>373</v>
      </c>
      <c r="C805" s="1">
        <v>2023.0</v>
      </c>
      <c r="D805" s="1">
        <v>4.0</v>
      </c>
      <c r="E805" s="1">
        <v>10.0</v>
      </c>
      <c r="F805" s="1">
        <v>2200.0</v>
      </c>
      <c r="G805" s="1" t="s">
        <v>371</v>
      </c>
      <c r="H805" s="1">
        <v>11.0</v>
      </c>
      <c r="I805" s="1" t="s">
        <v>754</v>
      </c>
      <c r="J805" s="1" t="s">
        <v>754</v>
      </c>
      <c r="K805" s="1" t="s">
        <v>354</v>
      </c>
      <c r="L805" s="1">
        <v>22.0</v>
      </c>
      <c r="M805" s="1">
        <v>24.0</v>
      </c>
      <c r="N805" s="1">
        <v>5.0</v>
      </c>
      <c r="O805" s="1">
        <v>22.0</v>
      </c>
      <c r="P805" s="1">
        <v>24.0</v>
      </c>
      <c r="Q805" s="1">
        <v>32.0</v>
      </c>
      <c r="S805" s="1" t="s">
        <v>403</v>
      </c>
    </row>
    <row r="806">
      <c r="A806" s="1" t="s">
        <v>316</v>
      </c>
      <c r="B806" s="1" t="s">
        <v>373</v>
      </c>
      <c r="C806" s="1">
        <v>2023.0</v>
      </c>
      <c r="D806" s="1">
        <v>4.0</v>
      </c>
      <c r="E806" s="1">
        <v>10.0</v>
      </c>
      <c r="F806" s="1">
        <v>2200.0</v>
      </c>
      <c r="G806" s="1" t="s">
        <v>371</v>
      </c>
      <c r="H806" s="1">
        <v>11.0</v>
      </c>
      <c r="I806" s="1" t="s">
        <v>755</v>
      </c>
      <c r="J806" s="1" t="s">
        <v>755</v>
      </c>
      <c r="K806" s="1" t="s">
        <v>354</v>
      </c>
      <c r="L806" s="1">
        <v>22.0</v>
      </c>
      <c r="M806" s="1">
        <v>42.0</v>
      </c>
      <c r="N806" s="1">
        <v>39.0</v>
      </c>
      <c r="O806" s="1">
        <v>22.0</v>
      </c>
      <c r="P806" s="1">
        <v>44.0</v>
      </c>
      <c r="Q806" s="1">
        <v>10.0</v>
      </c>
      <c r="S806" s="1" t="s">
        <v>403</v>
      </c>
    </row>
    <row r="807">
      <c r="A807" s="1" t="s">
        <v>316</v>
      </c>
      <c r="B807" s="1" t="s">
        <v>373</v>
      </c>
      <c r="C807" s="1">
        <v>2023.0</v>
      </c>
      <c r="D807" s="1">
        <v>4.0</v>
      </c>
      <c r="E807" s="1">
        <v>10.0</v>
      </c>
      <c r="F807" s="1">
        <v>2200.0</v>
      </c>
      <c r="G807" s="1" t="s">
        <v>371</v>
      </c>
      <c r="H807" s="1">
        <v>11.0</v>
      </c>
      <c r="I807" s="1" t="s">
        <v>755</v>
      </c>
      <c r="J807" s="1" t="s">
        <v>755</v>
      </c>
      <c r="K807" s="1" t="s">
        <v>354</v>
      </c>
      <c r="L807" s="1">
        <v>22.0</v>
      </c>
      <c r="M807" s="1">
        <v>44.0</v>
      </c>
      <c r="N807" s="1">
        <v>14.0</v>
      </c>
      <c r="O807" s="1">
        <v>22.0</v>
      </c>
      <c r="P807" s="1">
        <v>47.0</v>
      </c>
      <c r="Q807" s="1">
        <v>33.0</v>
      </c>
      <c r="S807" s="1" t="s">
        <v>403</v>
      </c>
    </row>
    <row r="808">
      <c r="A808" s="1" t="s">
        <v>316</v>
      </c>
      <c r="B808" s="1" t="s">
        <v>374</v>
      </c>
      <c r="C808" s="1">
        <v>2023.0</v>
      </c>
      <c r="D808" s="1">
        <v>4.0</v>
      </c>
      <c r="E808" s="1">
        <v>10.0</v>
      </c>
      <c r="F808" s="1">
        <v>2200.0</v>
      </c>
      <c r="G808" s="1" t="s">
        <v>371</v>
      </c>
      <c r="H808" s="1">
        <v>12.0</v>
      </c>
      <c r="S808" s="1" t="s">
        <v>367</v>
      </c>
    </row>
    <row r="810">
      <c r="A810" s="1" t="s">
        <v>318</v>
      </c>
      <c r="B810" s="1" t="s">
        <v>756</v>
      </c>
      <c r="C810" s="1">
        <v>2023.0</v>
      </c>
      <c r="D810" s="1">
        <v>4.0</v>
      </c>
      <c r="E810" s="1">
        <v>10.0</v>
      </c>
      <c r="F810" s="28">
        <v>0.08333333333333333</v>
      </c>
      <c r="G810" s="1" t="s">
        <v>23</v>
      </c>
      <c r="H810" s="1">
        <v>1.0</v>
      </c>
    </row>
    <row r="811">
      <c r="A811" s="1" t="s">
        <v>318</v>
      </c>
      <c r="B811" s="1" t="s">
        <v>757</v>
      </c>
      <c r="C811" s="1">
        <v>2023.0</v>
      </c>
      <c r="D811" s="1">
        <v>4.0</v>
      </c>
      <c r="E811" s="1">
        <v>10.0</v>
      </c>
      <c r="F811" s="28">
        <v>0.08333333333333333</v>
      </c>
      <c r="G811" s="1" t="s">
        <v>23</v>
      </c>
      <c r="H811" s="1">
        <v>2.0</v>
      </c>
    </row>
    <row r="812">
      <c r="A812" s="1" t="s">
        <v>318</v>
      </c>
      <c r="B812" s="1" t="s">
        <v>758</v>
      </c>
      <c r="C812" s="1">
        <v>2023.0</v>
      </c>
      <c r="D812" s="1">
        <v>4.0</v>
      </c>
      <c r="E812" s="1">
        <v>10.0</v>
      </c>
      <c r="F812" s="28">
        <v>0.08333333333333333</v>
      </c>
      <c r="G812" s="1" t="s">
        <v>23</v>
      </c>
      <c r="H812" s="1">
        <v>3.0</v>
      </c>
    </row>
    <row r="813">
      <c r="A813" s="1" t="s">
        <v>318</v>
      </c>
      <c r="B813" s="1" t="s">
        <v>759</v>
      </c>
      <c r="C813" s="1">
        <v>2023.0</v>
      </c>
      <c r="D813" s="1">
        <v>4.0</v>
      </c>
      <c r="E813" s="1">
        <v>10.0</v>
      </c>
      <c r="F813" s="28">
        <v>0.08333333333333333</v>
      </c>
      <c r="G813" s="1" t="s">
        <v>23</v>
      </c>
      <c r="H813" s="1">
        <v>4.0</v>
      </c>
    </row>
    <row r="814">
      <c r="A814" s="1" t="s">
        <v>318</v>
      </c>
      <c r="C814" s="1">
        <v>2023.0</v>
      </c>
      <c r="D814" s="1">
        <v>4.0</v>
      </c>
      <c r="E814" s="1">
        <v>10.0</v>
      </c>
      <c r="F814" s="28">
        <v>0.08333333333333333</v>
      </c>
      <c r="G814" s="1" t="s">
        <v>122</v>
      </c>
      <c r="H814" s="1">
        <v>5.0</v>
      </c>
    </row>
    <row r="815">
      <c r="A815" s="1" t="s">
        <v>318</v>
      </c>
      <c r="B815" s="1" t="s">
        <v>760</v>
      </c>
      <c r="C815" s="1">
        <v>2023.0</v>
      </c>
      <c r="D815" s="1">
        <v>4.0</v>
      </c>
      <c r="E815" s="1">
        <v>10.0</v>
      </c>
      <c r="F815" s="28">
        <v>0.08333333333333333</v>
      </c>
      <c r="G815" s="1" t="s">
        <v>122</v>
      </c>
      <c r="H815" s="1">
        <v>6.0</v>
      </c>
    </row>
    <row r="816">
      <c r="A816" s="1" t="s">
        <v>318</v>
      </c>
      <c r="B816" s="1" t="s">
        <v>761</v>
      </c>
      <c r="C816" s="1">
        <v>2023.0</v>
      </c>
      <c r="D816" s="1">
        <v>4.0</v>
      </c>
      <c r="E816" s="1">
        <v>10.0</v>
      </c>
      <c r="F816" s="28">
        <v>0.08333333333333333</v>
      </c>
      <c r="G816" s="1" t="s">
        <v>122</v>
      </c>
      <c r="H816" s="1">
        <v>7.0</v>
      </c>
    </row>
    <row r="817">
      <c r="A817" s="1" t="s">
        <v>318</v>
      </c>
      <c r="B817" s="1" t="s">
        <v>762</v>
      </c>
      <c r="C817" s="1">
        <v>2023.0</v>
      </c>
      <c r="D817" s="1">
        <v>4.0</v>
      </c>
      <c r="E817" s="1">
        <v>10.0</v>
      </c>
      <c r="F817" s="28">
        <v>0.08333333333333333</v>
      </c>
      <c r="G817" s="1" t="s">
        <v>122</v>
      </c>
      <c r="H817" s="1">
        <v>8.0</v>
      </c>
    </row>
    <row r="818">
      <c r="A818" s="1" t="s">
        <v>318</v>
      </c>
      <c r="B818" s="1" t="s">
        <v>763</v>
      </c>
      <c r="C818" s="1">
        <v>2023.0</v>
      </c>
      <c r="D818" s="1">
        <v>4.0</v>
      </c>
      <c r="E818" s="1">
        <v>10.0</v>
      </c>
      <c r="F818" s="28">
        <v>0.08333333333333333</v>
      </c>
      <c r="G818" s="1" t="s">
        <v>201</v>
      </c>
      <c r="H818" s="1">
        <v>9.0</v>
      </c>
    </row>
    <row r="819">
      <c r="A819" s="1" t="s">
        <v>318</v>
      </c>
      <c r="B819" s="1" t="s">
        <v>764</v>
      </c>
      <c r="C819" s="1">
        <v>2023.0</v>
      </c>
      <c r="D819" s="1">
        <v>4.0</v>
      </c>
      <c r="E819" s="1">
        <v>10.0</v>
      </c>
      <c r="F819" s="28">
        <v>0.08333333333333333</v>
      </c>
      <c r="G819" s="1" t="s">
        <v>201</v>
      </c>
      <c r="H819" s="1">
        <v>10.0</v>
      </c>
    </row>
    <row r="820">
      <c r="A820" s="1" t="s">
        <v>318</v>
      </c>
      <c r="B820" s="1" t="s">
        <v>765</v>
      </c>
      <c r="C820" s="1">
        <v>2023.0</v>
      </c>
      <c r="D820" s="1">
        <v>4.0</v>
      </c>
      <c r="E820" s="1">
        <v>10.0</v>
      </c>
      <c r="F820" s="28">
        <v>0.08333333333333333</v>
      </c>
      <c r="G820" s="1" t="s">
        <v>201</v>
      </c>
      <c r="H820" s="1">
        <v>11.0</v>
      </c>
    </row>
    <row r="821">
      <c r="A821" s="1" t="s">
        <v>318</v>
      </c>
      <c r="C821" s="1">
        <v>2023.0</v>
      </c>
      <c r="D821" s="1">
        <v>4.0</v>
      </c>
      <c r="E821" s="1">
        <v>10.0</v>
      </c>
      <c r="F821" s="28">
        <v>0.08333333333333333</v>
      </c>
      <c r="G821" s="1" t="s">
        <v>201</v>
      </c>
      <c r="H821" s="1">
        <v>12.0</v>
      </c>
    </row>
    <row r="823">
      <c r="A823" s="1" t="s">
        <v>316</v>
      </c>
      <c r="B823" s="1" t="s">
        <v>404</v>
      </c>
      <c r="C823" s="1">
        <v>2023.0</v>
      </c>
      <c r="D823" s="1">
        <v>4.0</v>
      </c>
      <c r="E823" s="1">
        <v>11.0</v>
      </c>
      <c r="F823" s="1">
        <v>2200.0</v>
      </c>
      <c r="G823" s="1" t="s">
        <v>350</v>
      </c>
      <c r="H823" s="1">
        <v>1.0</v>
      </c>
      <c r="S823" s="1" t="s">
        <v>356</v>
      </c>
    </row>
    <row r="824">
      <c r="A824" s="1" t="s">
        <v>316</v>
      </c>
      <c r="B824" s="1" t="s">
        <v>355</v>
      </c>
      <c r="C824" s="1">
        <v>2023.0</v>
      </c>
      <c r="D824" s="1">
        <v>4.0</v>
      </c>
      <c r="E824" s="1">
        <v>11.0</v>
      </c>
      <c r="F824" s="1">
        <v>2200.0</v>
      </c>
      <c r="G824" s="1" t="s">
        <v>350</v>
      </c>
      <c r="H824" s="1">
        <v>2.0</v>
      </c>
      <c r="S824" s="1" t="s">
        <v>356</v>
      </c>
    </row>
    <row r="825">
      <c r="A825" s="1" t="s">
        <v>316</v>
      </c>
      <c r="B825" s="1" t="s">
        <v>357</v>
      </c>
      <c r="C825" s="1">
        <v>2023.0</v>
      </c>
      <c r="D825" s="1">
        <v>4.0</v>
      </c>
      <c r="E825" s="1">
        <v>11.0</v>
      </c>
      <c r="F825" s="1">
        <v>2200.0</v>
      </c>
      <c r="G825" s="1" t="s">
        <v>350</v>
      </c>
      <c r="H825" s="1">
        <v>3.0</v>
      </c>
      <c r="S825" s="1" t="s">
        <v>367</v>
      </c>
    </row>
    <row r="826">
      <c r="A826" s="1" t="s">
        <v>316</v>
      </c>
      <c r="B826" s="1" t="s">
        <v>358</v>
      </c>
      <c r="C826" s="1">
        <v>2023.0</v>
      </c>
      <c r="D826" s="1">
        <v>4.0</v>
      </c>
      <c r="E826" s="1">
        <v>11.0</v>
      </c>
      <c r="F826" s="1">
        <v>2200.0</v>
      </c>
      <c r="G826" s="1" t="s">
        <v>350</v>
      </c>
      <c r="H826" s="1">
        <v>4.0</v>
      </c>
      <c r="K826" s="1" t="s">
        <v>354</v>
      </c>
      <c r="L826" s="1">
        <v>22.0</v>
      </c>
      <c r="M826" s="1">
        <v>35.0</v>
      </c>
      <c r="N826" s="1">
        <v>1.0</v>
      </c>
      <c r="O826" s="1">
        <v>22.0</v>
      </c>
      <c r="P826" s="1">
        <v>35.0</v>
      </c>
      <c r="Q826" s="1">
        <v>24.0</v>
      </c>
      <c r="S826" s="1" t="s">
        <v>766</v>
      </c>
    </row>
    <row r="827">
      <c r="A827" s="1" t="s">
        <v>316</v>
      </c>
      <c r="B827" s="1" t="s">
        <v>358</v>
      </c>
      <c r="C827" s="1">
        <v>2023.0</v>
      </c>
      <c r="D827" s="1">
        <v>4.0</v>
      </c>
      <c r="E827" s="1">
        <v>11.0</v>
      </c>
      <c r="F827" s="1">
        <v>2200.0</v>
      </c>
      <c r="G827" s="1" t="s">
        <v>350</v>
      </c>
      <c r="H827" s="1">
        <v>4.0</v>
      </c>
      <c r="I827" s="1" t="s">
        <v>767</v>
      </c>
      <c r="J827" s="1" t="s">
        <v>767</v>
      </c>
      <c r="K827" s="1" t="s">
        <v>354</v>
      </c>
      <c r="L827" s="1">
        <v>22.0</v>
      </c>
      <c r="M827" s="1">
        <v>36.0</v>
      </c>
      <c r="N827" s="1">
        <v>36.0</v>
      </c>
      <c r="O827" s="1">
        <v>22.0</v>
      </c>
      <c r="P827" s="1">
        <v>37.0</v>
      </c>
      <c r="Q827" s="1">
        <v>8.0</v>
      </c>
      <c r="S827" s="1" t="s">
        <v>403</v>
      </c>
    </row>
    <row r="828">
      <c r="A828" s="1" t="s">
        <v>316</v>
      </c>
      <c r="B828" s="1" t="s">
        <v>358</v>
      </c>
      <c r="C828" s="1">
        <v>2023.0</v>
      </c>
      <c r="D828" s="1">
        <v>4.0</v>
      </c>
      <c r="E828" s="1">
        <v>11.0</v>
      </c>
      <c r="F828" s="1">
        <v>2200.0</v>
      </c>
      <c r="G828" s="1" t="s">
        <v>350</v>
      </c>
      <c r="H828" s="1">
        <v>4.0</v>
      </c>
      <c r="I828" s="1" t="s">
        <v>351</v>
      </c>
      <c r="J828" s="1" t="s">
        <v>351</v>
      </c>
      <c r="K828" s="1" t="s">
        <v>354</v>
      </c>
      <c r="L828" s="1">
        <v>22.0</v>
      </c>
      <c r="M828" s="1">
        <v>36.0</v>
      </c>
      <c r="N828" s="1">
        <v>55.0</v>
      </c>
      <c r="O828" s="1">
        <v>22.0</v>
      </c>
      <c r="P828" s="1">
        <v>37.0</v>
      </c>
      <c r="Q828" s="1">
        <v>54.0</v>
      </c>
      <c r="S828" s="1" t="s">
        <v>403</v>
      </c>
    </row>
    <row r="829">
      <c r="A829" s="1" t="s">
        <v>316</v>
      </c>
      <c r="B829" s="1" t="s">
        <v>358</v>
      </c>
      <c r="C829" s="1">
        <v>2023.0</v>
      </c>
      <c r="D829" s="1">
        <v>4.0</v>
      </c>
      <c r="E829" s="1">
        <v>11.0</v>
      </c>
      <c r="F829" s="1">
        <v>2200.0</v>
      </c>
      <c r="G829" s="1" t="s">
        <v>350</v>
      </c>
      <c r="H829" s="1">
        <v>4.0</v>
      </c>
      <c r="I829" s="1" t="s">
        <v>767</v>
      </c>
      <c r="J829" s="1" t="s">
        <v>351</v>
      </c>
      <c r="K829" s="1" t="s">
        <v>354</v>
      </c>
      <c r="L829" s="1">
        <v>22.0</v>
      </c>
      <c r="M829" s="1">
        <v>40.0</v>
      </c>
      <c r="N829" s="1">
        <v>15.0</v>
      </c>
      <c r="O829" s="1">
        <v>22.0</v>
      </c>
      <c r="P829" s="1">
        <v>41.0</v>
      </c>
      <c r="Q829" s="1">
        <v>1.0</v>
      </c>
    </row>
    <row r="830">
      <c r="A830" s="1" t="s">
        <v>316</v>
      </c>
      <c r="B830" s="1" t="s">
        <v>359</v>
      </c>
      <c r="C830" s="1">
        <v>2023.0</v>
      </c>
      <c r="D830" s="1">
        <v>4.0</v>
      </c>
      <c r="E830" s="1">
        <v>11.0</v>
      </c>
      <c r="F830" s="1">
        <v>2200.0</v>
      </c>
      <c r="G830" s="1" t="s">
        <v>360</v>
      </c>
      <c r="H830" s="1">
        <v>5.0</v>
      </c>
      <c r="K830" s="1" t="s">
        <v>354</v>
      </c>
      <c r="L830" s="1">
        <v>22.0</v>
      </c>
      <c r="M830" s="1">
        <v>0.0</v>
      </c>
      <c r="N830" s="1">
        <v>0.0</v>
      </c>
      <c r="O830" s="1">
        <v>22.0</v>
      </c>
      <c r="P830" s="1">
        <v>1.0</v>
      </c>
      <c r="Q830" s="1">
        <v>8.0</v>
      </c>
      <c r="S830" s="1" t="s">
        <v>768</v>
      </c>
    </row>
    <row r="831">
      <c r="A831" s="1" t="s">
        <v>316</v>
      </c>
      <c r="B831" s="1" t="s">
        <v>359</v>
      </c>
      <c r="C831" s="1">
        <v>2023.0</v>
      </c>
      <c r="D831" s="1">
        <v>4.0</v>
      </c>
      <c r="E831" s="1">
        <v>11.0</v>
      </c>
      <c r="F831" s="1">
        <v>2200.0</v>
      </c>
      <c r="G831" s="1" t="s">
        <v>360</v>
      </c>
      <c r="H831" s="1">
        <v>5.0</v>
      </c>
      <c r="K831" s="1" t="s">
        <v>354</v>
      </c>
      <c r="L831" s="1">
        <v>22.0</v>
      </c>
      <c r="M831" s="1">
        <v>1.0</v>
      </c>
      <c r="N831" s="1">
        <v>21.0</v>
      </c>
      <c r="O831" s="1">
        <v>22.0</v>
      </c>
      <c r="P831" s="1">
        <v>3.0</v>
      </c>
      <c r="Q831" s="1">
        <v>4.0</v>
      </c>
      <c r="S831" s="1" t="s">
        <v>769</v>
      </c>
    </row>
    <row r="832">
      <c r="A832" s="1" t="s">
        <v>316</v>
      </c>
      <c r="B832" s="1" t="s">
        <v>359</v>
      </c>
      <c r="C832" s="1">
        <v>2023.0</v>
      </c>
      <c r="D832" s="1">
        <v>4.0</v>
      </c>
      <c r="E832" s="1">
        <v>11.0</v>
      </c>
      <c r="F832" s="1">
        <v>2200.0</v>
      </c>
      <c r="G832" s="1" t="s">
        <v>360</v>
      </c>
      <c r="H832" s="1">
        <v>5.0</v>
      </c>
      <c r="K832" s="1" t="s">
        <v>354</v>
      </c>
      <c r="L832" s="1">
        <v>22.0</v>
      </c>
      <c r="M832" s="1">
        <v>4.0</v>
      </c>
      <c r="N832" s="1">
        <v>40.0</v>
      </c>
      <c r="O832" s="1">
        <v>22.0</v>
      </c>
      <c r="P832" s="1">
        <v>8.0</v>
      </c>
      <c r="Q832" s="1">
        <v>54.0</v>
      </c>
      <c r="S832" s="1" t="s">
        <v>769</v>
      </c>
    </row>
    <row r="833">
      <c r="A833" s="1" t="s">
        <v>316</v>
      </c>
      <c r="B833" s="1" t="s">
        <v>359</v>
      </c>
      <c r="C833" s="1">
        <v>2023.0</v>
      </c>
      <c r="D833" s="1">
        <v>4.0</v>
      </c>
      <c r="E833" s="1">
        <v>11.0</v>
      </c>
      <c r="F833" s="1">
        <v>2200.0</v>
      </c>
      <c r="G833" s="1" t="s">
        <v>360</v>
      </c>
      <c r="H833" s="1">
        <v>5.0</v>
      </c>
      <c r="K833" s="1" t="s">
        <v>354</v>
      </c>
      <c r="L833" s="1">
        <v>22.0</v>
      </c>
      <c r="M833" s="1">
        <v>8.0</v>
      </c>
      <c r="N833" s="1">
        <v>57.0</v>
      </c>
      <c r="O833" s="1">
        <v>22.0</v>
      </c>
      <c r="P833" s="1">
        <v>12.0</v>
      </c>
      <c r="Q833" s="1">
        <v>50.0</v>
      </c>
      <c r="S833" s="1" t="s">
        <v>769</v>
      </c>
    </row>
    <row r="834">
      <c r="A834" s="1" t="s">
        <v>316</v>
      </c>
      <c r="B834" s="1" t="s">
        <v>359</v>
      </c>
      <c r="C834" s="1">
        <v>2023.0</v>
      </c>
      <c r="D834" s="1">
        <v>4.0</v>
      </c>
      <c r="E834" s="1">
        <v>11.0</v>
      </c>
      <c r="F834" s="1">
        <v>2200.0</v>
      </c>
      <c r="G834" s="1" t="s">
        <v>360</v>
      </c>
      <c r="H834" s="1">
        <v>5.0</v>
      </c>
      <c r="K834" s="1" t="s">
        <v>354</v>
      </c>
      <c r="L834" s="1">
        <v>22.0</v>
      </c>
      <c r="M834" s="1">
        <v>8.0</v>
      </c>
      <c r="N834" s="1">
        <v>29.0</v>
      </c>
      <c r="O834" s="1">
        <v>22.0</v>
      </c>
      <c r="P834" s="1">
        <v>8.0</v>
      </c>
      <c r="Q834" s="1">
        <v>39.0</v>
      </c>
      <c r="S834" s="1" t="s">
        <v>768</v>
      </c>
    </row>
    <row r="835">
      <c r="A835" s="1" t="s">
        <v>316</v>
      </c>
      <c r="B835" s="1" t="s">
        <v>359</v>
      </c>
      <c r="C835" s="1">
        <v>2023.0</v>
      </c>
      <c r="D835" s="1">
        <v>4.0</v>
      </c>
      <c r="E835" s="1">
        <v>11.0</v>
      </c>
      <c r="F835" s="1">
        <v>2200.0</v>
      </c>
      <c r="G835" s="1" t="s">
        <v>360</v>
      </c>
      <c r="H835" s="1">
        <v>5.0</v>
      </c>
      <c r="K835" s="1" t="s">
        <v>354</v>
      </c>
      <c r="L835" s="1">
        <v>22.0</v>
      </c>
      <c r="M835" s="1">
        <v>17.0</v>
      </c>
      <c r="N835" s="1">
        <v>37.0</v>
      </c>
      <c r="O835" s="1">
        <v>22.0</v>
      </c>
      <c r="P835" s="1">
        <v>19.0</v>
      </c>
      <c r="Q835" s="1">
        <v>27.0</v>
      </c>
      <c r="S835" s="1" t="s">
        <v>769</v>
      </c>
    </row>
    <row r="836">
      <c r="A836" s="1" t="s">
        <v>316</v>
      </c>
      <c r="B836" s="1" t="s">
        <v>359</v>
      </c>
      <c r="C836" s="1">
        <v>2023.0</v>
      </c>
      <c r="D836" s="1">
        <v>4.0</v>
      </c>
      <c r="E836" s="1">
        <v>11.0</v>
      </c>
      <c r="F836" s="1">
        <v>2200.0</v>
      </c>
      <c r="G836" s="1" t="s">
        <v>360</v>
      </c>
      <c r="H836" s="1">
        <v>5.0</v>
      </c>
      <c r="I836" s="1" t="s">
        <v>770</v>
      </c>
      <c r="J836" s="1" t="s">
        <v>770</v>
      </c>
      <c r="K836" s="1" t="s">
        <v>354</v>
      </c>
      <c r="L836" s="1">
        <v>22.0</v>
      </c>
      <c r="M836" s="1">
        <v>22.0</v>
      </c>
      <c r="N836" s="1">
        <v>48.0</v>
      </c>
      <c r="O836" s="1">
        <v>22.0</v>
      </c>
      <c r="P836" s="1">
        <v>25.0</v>
      </c>
      <c r="Q836" s="1">
        <v>22.0</v>
      </c>
      <c r="S836" s="1" t="s">
        <v>403</v>
      </c>
    </row>
    <row r="837">
      <c r="A837" s="1" t="s">
        <v>316</v>
      </c>
      <c r="B837" s="1" t="s">
        <v>366</v>
      </c>
      <c r="C837" s="1">
        <v>2023.0</v>
      </c>
      <c r="D837" s="1">
        <v>4.0</v>
      </c>
      <c r="E837" s="1">
        <v>11.0</v>
      </c>
      <c r="F837" s="1">
        <v>2200.0</v>
      </c>
      <c r="G837" s="1" t="s">
        <v>360</v>
      </c>
      <c r="H837" s="1">
        <v>6.0</v>
      </c>
      <c r="S837" s="1" t="s">
        <v>356</v>
      </c>
    </row>
    <row r="838">
      <c r="A838" s="1" t="s">
        <v>316</v>
      </c>
      <c r="B838" s="1" t="s">
        <v>368</v>
      </c>
      <c r="C838" s="1">
        <v>2023.0</v>
      </c>
      <c r="D838" s="1">
        <v>4.0</v>
      </c>
      <c r="E838" s="1">
        <v>11.0</v>
      </c>
      <c r="F838" s="1">
        <v>2200.0</v>
      </c>
      <c r="G838" s="1" t="s">
        <v>360</v>
      </c>
      <c r="H838" s="1">
        <v>7.0</v>
      </c>
      <c r="S838" s="1" t="s">
        <v>356</v>
      </c>
    </row>
    <row r="839">
      <c r="A839" s="1" t="s">
        <v>316</v>
      </c>
      <c r="B839" s="1" t="s">
        <v>369</v>
      </c>
      <c r="C839" s="1">
        <v>2023.0</v>
      </c>
      <c r="D839" s="1">
        <v>4.0</v>
      </c>
      <c r="E839" s="1">
        <v>11.0</v>
      </c>
      <c r="F839" s="1">
        <v>2200.0</v>
      </c>
      <c r="G839" s="1" t="s">
        <v>360</v>
      </c>
      <c r="H839" s="1">
        <v>8.0</v>
      </c>
      <c r="S839" s="1" t="s">
        <v>367</v>
      </c>
    </row>
    <row r="840">
      <c r="A840" s="1" t="s">
        <v>316</v>
      </c>
      <c r="B840" s="1" t="s">
        <v>370</v>
      </c>
      <c r="C840" s="1">
        <v>2023.0</v>
      </c>
      <c r="D840" s="1">
        <v>4.0</v>
      </c>
      <c r="E840" s="1">
        <v>11.0</v>
      </c>
      <c r="F840" s="1">
        <v>2200.0</v>
      </c>
      <c r="G840" s="1" t="s">
        <v>371</v>
      </c>
      <c r="H840" s="1">
        <v>9.0</v>
      </c>
      <c r="S840" s="1" t="s">
        <v>367</v>
      </c>
    </row>
    <row r="841">
      <c r="A841" s="1" t="s">
        <v>316</v>
      </c>
      <c r="B841" s="1" t="s">
        <v>372</v>
      </c>
      <c r="C841" s="1">
        <v>2023.0</v>
      </c>
      <c r="D841" s="1">
        <v>4.0</v>
      </c>
      <c r="E841" s="1">
        <v>11.0</v>
      </c>
      <c r="F841" s="1">
        <v>2200.0</v>
      </c>
      <c r="G841" s="1" t="s">
        <v>371</v>
      </c>
      <c r="H841" s="1">
        <v>10.0</v>
      </c>
      <c r="S841" s="1" t="s">
        <v>367</v>
      </c>
    </row>
    <row r="842">
      <c r="A842" s="1" t="s">
        <v>316</v>
      </c>
      <c r="B842" s="1" t="s">
        <v>373</v>
      </c>
      <c r="C842" s="1">
        <v>2023.0</v>
      </c>
      <c r="D842" s="1">
        <v>4.0</v>
      </c>
      <c r="E842" s="1">
        <v>11.0</v>
      </c>
      <c r="F842" s="1">
        <v>2200.0</v>
      </c>
      <c r="G842" s="1" t="s">
        <v>371</v>
      </c>
      <c r="H842" s="1">
        <v>11.0</v>
      </c>
      <c r="I842" s="1" t="s">
        <v>754</v>
      </c>
      <c r="J842" s="1" t="s">
        <v>754</v>
      </c>
      <c r="K842" s="1" t="s">
        <v>354</v>
      </c>
      <c r="L842" s="1">
        <v>22.0</v>
      </c>
      <c r="M842" s="1">
        <v>10.0</v>
      </c>
      <c r="N842" s="1">
        <v>2.0</v>
      </c>
      <c r="O842" s="1">
        <v>22.0</v>
      </c>
      <c r="P842" s="1">
        <v>10.0</v>
      </c>
      <c r="Q842" s="1">
        <v>24.0</v>
      </c>
      <c r="S842" s="1" t="s">
        <v>771</v>
      </c>
    </row>
    <row r="843">
      <c r="A843" s="1" t="s">
        <v>316</v>
      </c>
      <c r="B843" s="1" t="s">
        <v>373</v>
      </c>
      <c r="C843" s="1">
        <v>2023.0</v>
      </c>
      <c r="D843" s="1">
        <v>4.0</v>
      </c>
      <c r="E843" s="1">
        <v>11.0</v>
      </c>
      <c r="F843" s="1">
        <v>2200.0</v>
      </c>
      <c r="G843" s="1" t="s">
        <v>371</v>
      </c>
      <c r="H843" s="1">
        <v>11.0</v>
      </c>
      <c r="I843" s="1" t="s">
        <v>754</v>
      </c>
      <c r="J843" s="1" t="s">
        <v>754</v>
      </c>
      <c r="K843" s="1" t="s">
        <v>354</v>
      </c>
      <c r="L843" s="1">
        <v>22.0</v>
      </c>
      <c r="M843" s="1">
        <v>10.0</v>
      </c>
      <c r="N843" s="1">
        <v>27.0</v>
      </c>
      <c r="O843" s="1">
        <v>22.0</v>
      </c>
      <c r="P843" s="1">
        <v>10.0</v>
      </c>
      <c r="Q843" s="1">
        <v>36.0</v>
      </c>
      <c r="S843" s="1" t="s">
        <v>771</v>
      </c>
    </row>
    <row r="844">
      <c r="A844" s="1" t="s">
        <v>316</v>
      </c>
      <c r="B844" s="1" t="s">
        <v>373</v>
      </c>
      <c r="C844" s="1">
        <v>2023.0</v>
      </c>
      <c r="D844" s="1">
        <v>4.0</v>
      </c>
      <c r="E844" s="1">
        <v>11.0</v>
      </c>
      <c r="F844" s="1">
        <v>2200.0</v>
      </c>
      <c r="G844" s="1" t="s">
        <v>371</v>
      </c>
      <c r="H844" s="1">
        <v>11.0</v>
      </c>
      <c r="I844" s="1" t="s">
        <v>754</v>
      </c>
      <c r="J844" s="1" t="s">
        <v>754</v>
      </c>
      <c r="K844" s="1" t="s">
        <v>354</v>
      </c>
      <c r="L844" s="1">
        <v>22.0</v>
      </c>
      <c r="M844" s="1">
        <v>10.0</v>
      </c>
      <c r="N844" s="1">
        <v>44.0</v>
      </c>
      <c r="O844" s="1">
        <v>22.0</v>
      </c>
      <c r="P844" s="1">
        <v>10.0</v>
      </c>
      <c r="Q844" s="1">
        <v>50.0</v>
      </c>
      <c r="S844" s="1" t="s">
        <v>771</v>
      </c>
    </row>
    <row r="845">
      <c r="A845" s="1" t="s">
        <v>316</v>
      </c>
      <c r="B845" s="1" t="s">
        <v>373</v>
      </c>
      <c r="C845" s="1">
        <v>2023.0</v>
      </c>
      <c r="D845" s="1">
        <v>4.0</v>
      </c>
      <c r="E845" s="1">
        <v>11.0</v>
      </c>
      <c r="F845" s="1">
        <v>2200.0</v>
      </c>
      <c r="G845" s="1" t="s">
        <v>371</v>
      </c>
      <c r="H845" s="1">
        <v>11.0</v>
      </c>
      <c r="I845" s="1" t="s">
        <v>754</v>
      </c>
      <c r="J845" s="1" t="s">
        <v>754</v>
      </c>
      <c r="K845" s="1" t="s">
        <v>354</v>
      </c>
      <c r="L845" s="1">
        <v>22.0</v>
      </c>
      <c r="M845" s="1">
        <v>11.0</v>
      </c>
      <c r="N845" s="1">
        <v>13.0</v>
      </c>
      <c r="O845" s="1">
        <v>22.0</v>
      </c>
      <c r="P845" s="1">
        <v>11.0</v>
      </c>
      <c r="Q845" s="1">
        <v>44.0</v>
      </c>
      <c r="S845" s="1" t="s">
        <v>771</v>
      </c>
    </row>
    <row r="846">
      <c r="A846" s="1" t="s">
        <v>316</v>
      </c>
      <c r="B846" s="1" t="s">
        <v>373</v>
      </c>
      <c r="C846" s="1">
        <v>2023.0</v>
      </c>
      <c r="D846" s="1">
        <v>4.0</v>
      </c>
      <c r="E846" s="1">
        <v>11.0</v>
      </c>
      <c r="F846" s="1">
        <v>2200.0</v>
      </c>
      <c r="G846" s="1" t="s">
        <v>371</v>
      </c>
      <c r="H846" s="1">
        <v>11.0</v>
      </c>
      <c r="I846" s="1" t="s">
        <v>754</v>
      </c>
      <c r="J846" s="1" t="s">
        <v>754</v>
      </c>
      <c r="K846" s="1" t="s">
        <v>354</v>
      </c>
      <c r="L846" s="1">
        <v>22.0</v>
      </c>
      <c r="M846" s="1">
        <v>11.0</v>
      </c>
      <c r="N846" s="1">
        <v>47.0</v>
      </c>
      <c r="O846" s="1">
        <v>22.0</v>
      </c>
      <c r="P846" s="1">
        <v>12.0</v>
      </c>
      <c r="Q846" s="1">
        <v>2.0</v>
      </c>
      <c r="S846" s="1" t="s">
        <v>771</v>
      </c>
    </row>
    <row r="847">
      <c r="A847" s="1" t="s">
        <v>316</v>
      </c>
      <c r="B847" s="1" t="s">
        <v>373</v>
      </c>
      <c r="C847" s="1">
        <v>2023.0</v>
      </c>
      <c r="D847" s="1">
        <v>4.0</v>
      </c>
      <c r="E847" s="1">
        <v>11.0</v>
      </c>
      <c r="F847" s="1">
        <v>2200.0</v>
      </c>
      <c r="G847" s="1" t="s">
        <v>371</v>
      </c>
      <c r="H847" s="1">
        <v>11.0</v>
      </c>
      <c r="I847" s="1" t="s">
        <v>754</v>
      </c>
      <c r="J847" s="1" t="s">
        <v>754</v>
      </c>
      <c r="K847" s="1" t="s">
        <v>354</v>
      </c>
      <c r="L847" s="1">
        <v>22.0</v>
      </c>
      <c r="M847" s="1">
        <v>12.0</v>
      </c>
      <c r="N847" s="1">
        <v>8.0</v>
      </c>
      <c r="O847" s="1">
        <v>22.0</v>
      </c>
      <c r="P847" s="1">
        <v>12.0</v>
      </c>
      <c r="Q847" s="1">
        <v>24.0</v>
      </c>
      <c r="S847" s="1" t="s">
        <v>771</v>
      </c>
    </row>
    <row r="848">
      <c r="A848" s="1" t="s">
        <v>316</v>
      </c>
      <c r="B848" s="1" t="s">
        <v>373</v>
      </c>
      <c r="C848" s="1">
        <v>2023.0</v>
      </c>
      <c r="D848" s="1">
        <v>4.0</v>
      </c>
      <c r="E848" s="1">
        <v>11.0</v>
      </c>
      <c r="F848" s="1">
        <v>2200.0</v>
      </c>
      <c r="G848" s="1" t="s">
        <v>371</v>
      </c>
      <c r="H848" s="1">
        <v>11.0</v>
      </c>
      <c r="I848" s="1" t="s">
        <v>754</v>
      </c>
      <c r="J848" s="1" t="s">
        <v>754</v>
      </c>
      <c r="K848" s="1" t="s">
        <v>354</v>
      </c>
      <c r="L848" s="1">
        <v>22.0</v>
      </c>
      <c r="M848" s="1">
        <v>52.0</v>
      </c>
      <c r="N848" s="1">
        <v>51.0</v>
      </c>
      <c r="O848" s="1">
        <v>22.0</v>
      </c>
      <c r="P848" s="1">
        <v>53.0</v>
      </c>
      <c r="Q848" s="1">
        <v>40.0</v>
      </c>
      <c r="S848" s="1" t="s">
        <v>771</v>
      </c>
    </row>
    <row r="849">
      <c r="A849" s="1" t="s">
        <v>316</v>
      </c>
      <c r="B849" s="1" t="s">
        <v>373</v>
      </c>
      <c r="C849" s="1">
        <v>2023.0</v>
      </c>
      <c r="D849" s="1">
        <v>4.0</v>
      </c>
      <c r="E849" s="1">
        <v>11.0</v>
      </c>
      <c r="F849" s="1">
        <v>2200.0</v>
      </c>
      <c r="G849" s="1" t="s">
        <v>371</v>
      </c>
      <c r="H849" s="1">
        <v>11.0</v>
      </c>
      <c r="I849" s="1" t="s">
        <v>388</v>
      </c>
      <c r="J849" s="1" t="s">
        <v>388</v>
      </c>
      <c r="K849" s="1" t="s">
        <v>354</v>
      </c>
      <c r="L849" s="1">
        <v>22.0</v>
      </c>
      <c r="M849" s="1">
        <v>15.0</v>
      </c>
      <c r="N849" s="1">
        <v>47.0</v>
      </c>
      <c r="O849" s="1">
        <v>22.0</v>
      </c>
      <c r="P849" s="1">
        <v>18.0</v>
      </c>
      <c r="Q849" s="1">
        <v>1.0</v>
      </c>
      <c r="S849" s="1" t="s">
        <v>771</v>
      </c>
    </row>
    <row r="850">
      <c r="A850" s="1" t="s">
        <v>316</v>
      </c>
      <c r="B850" s="1" t="s">
        <v>373</v>
      </c>
      <c r="C850" s="1">
        <v>2023.0</v>
      </c>
      <c r="D850" s="1">
        <v>4.0</v>
      </c>
      <c r="E850" s="1">
        <v>11.0</v>
      </c>
      <c r="F850" s="1">
        <v>2200.0</v>
      </c>
      <c r="G850" s="1" t="s">
        <v>371</v>
      </c>
      <c r="H850" s="1">
        <v>11.0</v>
      </c>
      <c r="I850" s="1" t="s">
        <v>388</v>
      </c>
      <c r="J850" s="1" t="s">
        <v>388</v>
      </c>
      <c r="K850" s="1" t="s">
        <v>354</v>
      </c>
      <c r="L850" s="1">
        <v>22.0</v>
      </c>
      <c r="M850" s="1">
        <v>18.0</v>
      </c>
      <c r="N850" s="1">
        <v>29.0</v>
      </c>
      <c r="O850" s="1">
        <v>22.0</v>
      </c>
      <c r="P850" s="1">
        <v>18.0</v>
      </c>
      <c r="Q850" s="1">
        <v>51.0</v>
      </c>
      <c r="S850" s="1" t="s">
        <v>771</v>
      </c>
    </row>
    <row r="851">
      <c r="A851" s="1" t="s">
        <v>316</v>
      </c>
      <c r="B851" s="1" t="s">
        <v>373</v>
      </c>
      <c r="C851" s="1">
        <v>2023.0</v>
      </c>
      <c r="D851" s="1">
        <v>4.0</v>
      </c>
      <c r="E851" s="1">
        <v>11.0</v>
      </c>
      <c r="F851" s="1">
        <v>2200.0</v>
      </c>
      <c r="G851" s="1" t="s">
        <v>371</v>
      </c>
      <c r="H851" s="1">
        <v>11.0</v>
      </c>
      <c r="I851" s="1" t="s">
        <v>388</v>
      </c>
      <c r="J851" s="1" t="s">
        <v>388</v>
      </c>
      <c r="K851" s="1" t="s">
        <v>354</v>
      </c>
      <c r="L851" s="1">
        <v>22.0</v>
      </c>
      <c r="M851" s="1">
        <v>19.0</v>
      </c>
      <c r="N851" s="1">
        <v>2.0</v>
      </c>
      <c r="O851" s="1">
        <v>22.0</v>
      </c>
      <c r="P851" s="1">
        <v>19.0</v>
      </c>
      <c r="Q851" s="1">
        <v>11.0</v>
      </c>
      <c r="S851" s="1" t="s">
        <v>771</v>
      </c>
    </row>
    <row r="852">
      <c r="A852" s="1" t="s">
        <v>316</v>
      </c>
      <c r="B852" s="1" t="s">
        <v>373</v>
      </c>
      <c r="C852" s="1">
        <v>2023.0</v>
      </c>
      <c r="D852" s="1">
        <v>4.0</v>
      </c>
      <c r="E852" s="1">
        <v>11.0</v>
      </c>
      <c r="F852" s="1">
        <v>2200.0</v>
      </c>
      <c r="G852" s="1" t="s">
        <v>371</v>
      </c>
      <c r="H852" s="1">
        <v>11.0</v>
      </c>
      <c r="I852" s="1" t="s">
        <v>388</v>
      </c>
      <c r="J852" s="1" t="s">
        <v>388</v>
      </c>
      <c r="K852" s="1" t="s">
        <v>354</v>
      </c>
      <c r="L852" s="1">
        <v>22.0</v>
      </c>
      <c r="M852" s="1">
        <v>35.0</v>
      </c>
      <c r="N852" s="1">
        <v>10.0</v>
      </c>
      <c r="O852" s="1">
        <v>22.0</v>
      </c>
      <c r="P852" s="1">
        <v>36.0</v>
      </c>
      <c r="Q852" s="1">
        <v>25.0</v>
      </c>
      <c r="S852" s="1" t="s">
        <v>771</v>
      </c>
    </row>
    <row r="853">
      <c r="A853" s="1" t="s">
        <v>316</v>
      </c>
      <c r="B853" s="1" t="s">
        <v>373</v>
      </c>
      <c r="C853" s="1">
        <v>2023.0</v>
      </c>
      <c r="D853" s="1">
        <v>4.0</v>
      </c>
      <c r="E853" s="1">
        <v>11.0</v>
      </c>
      <c r="F853" s="1">
        <v>2200.0</v>
      </c>
      <c r="G853" s="1" t="s">
        <v>371</v>
      </c>
      <c r="H853" s="1">
        <v>11.0</v>
      </c>
      <c r="I853" s="1" t="s">
        <v>388</v>
      </c>
      <c r="J853" s="1" t="s">
        <v>388</v>
      </c>
      <c r="K853" s="1" t="s">
        <v>354</v>
      </c>
      <c r="L853" s="1">
        <v>22.0</v>
      </c>
      <c r="M853" s="1">
        <v>36.0</v>
      </c>
      <c r="N853" s="1">
        <v>34.0</v>
      </c>
      <c r="O853" s="1">
        <v>22.0</v>
      </c>
      <c r="P853" s="1">
        <v>38.0</v>
      </c>
      <c r="Q853" s="1">
        <v>9.0</v>
      </c>
      <c r="S853" s="1" t="s">
        <v>771</v>
      </c>
    </row>
    <row r="854">
      <c r="A854" s="1" t="s">
        <v>316</v>
      </c>
      <c r="B854" s="1" t="s">
        <v>373</v>
      </c>
      <c r="C854" s="1">
        <v>2023.0</v>
      </c>
      <c r="D854" s="1">
        <v>4.0</v>
      </c>
      <c r="E854" s="1">
        <v>11.0</v>
      </c>
      <c r="F854" s="1">
        <v>2200.0</v>
      </c>
      <c r="G854" s="1" t="s">
        <v>371</v>
      </c>
      <c r="H854" s="1">
        <v>11.0</v>
      </c>
      <c r="I854" s="1" t="s">
        <v>388</v>
      </c>
      <c r="J854" s="1" t="s">
        <v>388</v>
      </c>
      <c r="K854" s="1" t="s">
        <v>354</v>
      </c>
      <c r="L854" s="1">
        <v>22.0</v>
      </c>
      <c r="M854" s="1">
        <v>39.0</v>
      </c>
      <c r="N854" s="1">
        <v>7.0</v>
      </c>
      <c r="O854" s="1">
        <v>22.0</v>
      </c>
      <c r="P854" s="1">
        <v>41.0</v>
      </c>
      <c r="Q854" s="1">
        <v>20.0</v>
      </c>
      <c r="S854" s="1" t="s">
        <v>771</v>
      </c>
    </row>
    <row r="855">
      <c r="A855" s="1" t="s">
        <v>316</v>
      </c>
      <c r="B855" s="1" t="s">
        <v>373</v>
      </c>
      <c r="C855" s="1">
        <v>2023.0</v>
      </c>
      <c r="D855" s="1">
        <v>4.0</v>
      </c>
      <c r="E855" s="1">
        <v>11.0</v>
      </c>
      <c r="F855" s="1">
        <v>2200.0</v>
      </c>
      <c r="G855" s="1" t="s">
        <v>371</v>
      </c>
      <c r="H855" s="1">
        <v>11.0</v>
      </c>
      <c r="I855" s="1" t="s">
        <v>388</v>
      </c>
      <c r="J855" s="1" t="s">
        <v>388</v>
      </c>
      <c r="K855" s="1" t="s">
        <v>354</v>
      </c>
      <c r="L855" s="1">
        <v>22.0</v>
      </c>
      <c r="M855" s="1">
        <v>47.0</v>
      </c>
      <c r="N855" s="1">
        <v>59.0</v>
      </c>
      <c r="O855" s="1">
        <v>22.0</v>
      </c>
      <c r="P855" s="1">
        <v>48.0</v>
      </c>
      <c r="Q855" s="1">
        <v>16.0</v>
      </c>
      <c r="S855" s="1" t="s">
        <v>771</v>
      </c>
    </row>
    <row r="856">
      <c r="A856" s="1" t="s">
        <v>316</v>
      </c>
      <c r="B856" s="1" t="s">
        <v>373</v>
      </c>
      <c r="C856" s="1">
        <v>2023.0</v>
      </c>
      <c r="D856" s="1">
        <v>4.0</v>
      </c>
      <c r="E856" s="1">
        <v>11.0</v>
      </c>
      <c r="F856" s="1">
        <v>2200.0</v>
      </c>
      <c r="G856" s="1" t="s">
        <v>371</v>
      </c>
      <c r="H856" s="1">
        <v>11.0</v>
      </c>
      <c r="I856" s="1" t="s">
        <v>388</v>
      </c>
      <c r="J856" s="1" t="s">
        <v>388</v>
      </c>
      <c r="K856" s="1" t="s">
        <v>354</v>
      </c>
      <c r="L856" s="1">
        <v>22.0</v>
      </c>
      <c r="M856" s="1">
        <v>48.0</v>
      </c>
      <c r="N856" s="1">
        <v>27.0</v>
      </c>
      <c r="O856" s="1">
        <v>22.0</v>
      </c>
      <c r="P856" s="1">
        <v>49.0</v>
      </c>
      <c r="Q856" s="1">
        <v>5.0</v>
      </c>
      <c r="S856" s="1" t="s">
        <v>771</v>
      </c>
    </row>
    <row r="857">
      <c r="A857" s="1" t="s">
        <v>316</v>
      </c>
      <c r="B857" s="1" t="s">
        <v>373</v>
      </c>
      <c r="C857" s="1">
        <v>2023.0</v>
      </c>
      <c r="D857" s="1">
        <v>4.0</v>
      </c>
      <c r="E857" s="1">
        <v>11.0</v>
      </c>
      <c r="F857" s="1">
        <v>2200.0</v>
      </c>
      <c r="G857" s="1" t="s">
        <v>371</v>
      </c>
      <c r="H857" s="1">
        <v>11.0</v>
      </c>
      <c r="I857" s="1" t="s">
        <v>755</v>
      </c>
      <c r="J857" s="1" t="s">
        <v>755</v>
      </c>
      <c r="K857" s="1" t="s">
        <v>354</v>
      </c>
      <c r="L857" s="1">
        <v>22.0</v>
      </c>
      <c r="M857" s="1">
        <v>55.0</v>
      </c>
      <c r="N857" s="1">
        <v>7.0</v>
      </c>
      <c r="O857" s="1">
        <v>22.0</v>
      </c>
      <c r="P857" s="1">
        <v>56.0</v>
      </c>
      <c r="Q857" s="1">
        <v>2.0</v>
      </c>
      <c r="S857" s="1" t="s">
        <v>771</v>
      </c>
    </row>
    <row r="858">
      <c r="A858" s="1" t="s">
        <v>316</v>
      </c>
      <c r="B858" s="1" t="s">
        <v>373</v>
      </c>
      <c r="C858" s="1">
        <v>2023.0</v>
      </c>
      <c r="D858" s="1">
        <v>4.0</v>
      </c>
      <c r="E858" s="1">
        <v>11.0</v>
      </c>
      <c r="F858" s="1">
        <v>2200.0</v>
      </c>
      <c r="G858" s="1" t="s">
        <v>371</v>
      </c>
      <c r="H858" s="1">
        <v>11.0</v>
      </c>
      <c r="I858" s="1" t="s">
        <v>753</v>
      </c>
      <c r="J858" s="1" t="s">
        <v>753</v>
      </c>
      <c r="K858" s="1" t="s">
        <v>354</v>
      </c>
      <c r="L858" s="1">
        <v>22.0</v>
      </c>
      <c r="M858" s="1">
        <v>56.0</v>
      </c>
      <c r="N858" s="1">
        <v>21.0</v>
      </c>
      <c r="O858" s="1">
        <v>22.0</v>
      </c>
      <c r="P858" s="1">
        <v>56.0</v>
      </c>
      <c r="Q858" s="1">
        <v>30.0</v>
      </c>
      <c r="S858" s="1" t="s">
        <v>771</v>
      </c>
    </row>
    <row r="859">
      <c r="A859" s="1" t="s">
        <v>316</v>
      </c>
      <c r="B859" s="1" t="s">
        <v>373</v>
      </c>
      <c r="C859" s="1">
        <v>2023.0</v>
      </c>
      <c r="D859" s="1">
        <v>4.0</v>
      </c>
      <c r="E859" s="1">
        <v>11.0</v>
      </c>
      <c r="F859" s="1">
        <v>2200.0</v>
      </c>
      <c r="G859" s="1" t="s">
        <v>371</v>
      </c>
      <c r="H859" s="1">
        <v>11.0</v>
      </c>
      <c r="I859" s="1" t="s">
        <v>753</v>
      </c>
      <c r="J859" s="1" t="s">
        <v>753</v>
      </c>
      <c r="K859" s="1" t="s">
        <v>354</v>
      </c>
      <c r="L859" s="1">
        <v>22.0</v>
      </c>
      <c r="M859" s="1">
        <v>56.0</v>
      </c>
      <c r="N859" s="1">
        <v>54.0</v>
      </c>
      <c r="O859" s="1">
        <v>22.0</v>
      </c>
      <c r="P859" s="1">
        <v>57.0</v>
      </c>
      <c r="Q859" s="1">
        <v>2.0</v>
      </c>
      <c r="S859" s="1" t="s">
        <v>771</v>
      </c>
    </row>
    <row r="860">
      <c r="A860" s="1" t="s">
        <v>316</v>
      </c>
      <c r="B860" s="1" t="s">
        <v>373</v>
      </c>
      <c r="C860" s="1">
        <v>2023.0</v>
      </c>
      <c r="D860" s="1">
        <v>4.0</v>
      </c>
      <c r="E860" s="1">
        <v>11.0</v>
      </c>
      <c r="F860" s="1">
        <v>2200.0</v>
      </c>
      <c r="G860" s="1" t="s">
        <v>371</v>
      </c>
      <c r="H860" s="1">
        <v>11.0</v>
      </c>
      <c r="I860" s="1" t="s">
        <v>753</v>
      </c>
      <c r="J860" s="1" t="s">
        <v>753</v>
      </c>
      <c r="K860" s="1" t="s">
        <v>354</v>
      </c>
      <c r="L860" s="1">
        <v>22.0</v>
      </c>
      <c r="M860" s="1">
        <v>57.0</v>
      </c>
      <c r="N860" s="1">
        <v>12.0</v>
      </c>
      <c r="O860" s="1">
        <v>22.0</v>
      </c>
      <c r="P860" s="1">
        <v>57.0</v>
      </c>
      <c r="Q860" s="1">
        <v>30.0</v>
      </c>
      <c r="S860" s="1" t="s">
        <v>771</v>
      </c>
    </row>
    <row r="861">
      <c r="A861" s="1" t="s">
        <v>316</v>
      </c>
      <c r="B861" s="1" t="s">
        <v>373</v>
      </c>
      <c r="C861" s="1">
        <v>2023.0</v>
      </c>
      <c r="D861" s="1">
        <v>4.0</v>
      </c>
      <c r="E861" s="1">
        <v>11.0</v>
      </c>
      <c r="F861" s="1">
        <v>2200.0</v>
      </c>
      <c r="G861" s="1" t="s">
        <v>371</v>
      </c>
      <c r="H861" s="1">
        <v>11.0</v>
      </c>
      <c r="I861" s="1" t="s">
        <v>753</v>
      </c>
      <c r="J861" s="1" t="s">
        <v>753</v>
      </c>
      <c r="K861" s="1" t="s">
        <v>354</v>
      </c>
      <c r="L861" s="1">
        <v>22.0</v>
      </c>
      <c r="M861" s="1">
        <v>57.0</v>
      </c>
      <c r="N861" s="1">
        <v>40.0</v>
      </c>
      <c r="O861" s="1">
        <v>22.0</v>
      </c>
      <c r="P861" s="1">
        <v>57.0</v>
      </c>
      <c r="Q861" s="1">
        <v>52.0</v>
      </c>
      <c r="S861" s="1" t="s">
        <v>771</v>
      </c>
    </row>
    <row r="862">
      <c r="A862" s="1" t="s">
        <v>316</v>
      </c>
      <c r="B862" s="1" t="s">
        <v>374</v>
      </c>
      <c r="C862" s="1">
        <v>2023.0</v>
      </c>
      <c r="D862" s="1">
        <v>4.0</v>
      </c>
      <c r="E862" s="1">
        <v>11.0</v>
      </c>
      <c r="F862" s="1">
        <v>2200.0</v>
      </c>
      <c r="G862" s="1" t="s">
        <v>371</v>
      </c>
      <c r="H862" s="1">
        <v>12.0</v>
      </c>
      <c r="S862" s="1" t="s">
        <v>367</v>
      </c>
    </row>
    <row r="864">
      <c r="A864" s="1" t="s">
        <v>772</v>
      </c>
      <c r="B864" s="1" t="s">
        <v>773</v>
      </c>
      <c r="C864" s="1">
        <v>2023.0</v>
      </c>
      <c r="D864" s="1">
        <v>4.0</v>
      </c>
      <c r="E864" s="1">
        <v>11.0</v>
      </c>
      <c r="F864" s="28">
        <v>0.08333333333333333</v>
      </c>
      <c r="G864" s="1" t="s">
        <v>23</v>
      </c>
      <c r="H864" s="1">
        <v>1.0</v>
      </c>
    </row>
    <row r="865">
      <c r="A865" s="1" t="s">
        <v>772</v>
      </c>
      <c r="B865" s="1" t="s">
        <v>774</v>
      </c>
      <c r="C865" s="1">
        <v>2023.0</v>
      </c>
      <c r="D865" s="1">
        <v>4.0</v>
      </c>
      <c r="E865" s="1">
        <v>11.0</v>
      </c>
      <c r="F865" s="28">
        <v>0.08333333333333333</v>
      </c>
      <c r="G865" s="1" t="s">
        <v>23</v>
      </c>
      <c r="H865" s="1">
        <v>2.0</v>
      </c>
    </row>
    <row r="866">
      <c r="A866" s="1" t="s">
        <v>772</v>
      </c>
      <c r="B866" s="1" t="s">
        <v>775</v>
      </c>
      <c r="C866" s="1">
        <v>2023.0</v>
      </c>
      <c r="D866" s="1">
        <v>4.0</v>
      </c>
      <c r="E866" s="1">
        <v>11.0</v>
      </c>
      <c r="F866" s="28">
        <v>0.08333333333333333</v>
      </c>
      <c r="G866" s="1" t="s">
        <v>23</v>
      </c>
      <c r="H866" s="1">
        <v>3.0</v>
      </c>
    </row>
    <row r="867">
      <c r="A867" s="1" t="s">
        <v>772</v>
      </c>
      <c r="B867" s="1" t="s">
        <v>776</v>
      </c>
      <c r="C867" s="1">
        <v>2023.0</v>
      </c>
      <c r="D867" s="1">
        <v>4.0</v>
      </c>
      <c r="E867" s="1">
        <v>11.0</v>
      </c>
      <c r="F867" s="28">
        <v>0.08333333333333333</v>
      </c>
      <c r="G867" s="1" t="s">
        <v>23</v>
      </c>
      <c r="H867" s="1">
        <v>4.0</v>
      </c>
    </row>
    <row r="868">
      <c r="A868" s="1" t="s">
        <v>772</v>
      </c>
      <c r="C868" s="1">
        <v>2023.0</v>
      </c>
      <c r="D868" s="1">
        <v>4.0</v>
      </c>
      <c r="E868" s="1">
        <v>11.0</v>
      </c>
      <c r="F868" s="28">
        <v>0.08333333333333333</v>
      </c>
      <c r="G868" s="1" t="s">
        <v>122</v>
      </c>
      <c r="H868" s="1">
        <v>5.0</v>
      </c>
    </row>
    <row r="869">
      <c r="A869" s="1" t="s">
        <v>772</v>
      </c>
      <c r="B869" s="1" t="s">
        <v>777</v>
      </c>
      <c r="C869" s="1">
        <v>2023.0</v>
      </c>
      <c r="D869" s="1">
        <v>4.0</v>
      </c>
      <c r="E869" s="1">
        <v>11.0</v>
      </c>
      <c r="F869" s="28">
        <v>0.08333333333333333</v>
      </c>
      <c r="G869" s="1" t="s">
        <v>122</v>
      </c>
      <c r="H869" s="1">
        <v>6.0</v>
      </c>
    </row>
    <row r="870">
      <c r="A870" s="1" t="s">
        <v>772</v>
      </c>
      <c r="B870" s="1" t="s">
        <v>778</v>
      </c>
      <c r="C870" s="1">
        <v>2023.0</v>
      </c>
      <c r="D870" s="1">
        <v>4.0</v>
      </c>
      <c r="E870" s="1">
        <v>11.0</v>
      </c>
      <c r="F870" s="28">
        <v>0.08333333333333333</v>
      </c>
      <c r="G870" s="1" t="s">
        <v>122</v>
      </c>
      <c r="H870" s="1">
        <v>7.0</v>
      </c>
    </row>
    <row r="871">
      <c r="A871" s="1" t="s">
        <v>772</v>
      </c>
      <c r="B871" s="1" t="s">
        <v>779</v>
      </c>
      <c r="C871" s="1">
        <v>2023.0</v>
      </c>
      <c r="D871" s="1">
        <v>4.0</v>
      </c>
      <c r="E871" s="1">
        <v>11.0</v>
      </c>
      <c r="F871" s="28">
        <v>0.08333333333333333</v>
      </c>
      <c r="G871" s="1" t="s">
        <v>122</v>
      </c>
      <c r="H871" s="1">
        <v>8.0</v>
      </c>
    </row>
    <row r="872">
      <c r="A872" s="1" t="s">
        <v>772</v>
      </c>
      <c r="B872" s="1" t="s">
        <v>780</v>
      </c>
      <c r="C872" s="1">
        <v>2023.0</v>
      </c>
      <c r="D872" s="1">
        <v>4.0</v>
      </c>
      <c r="E872" s="1">
        <v>11.0</v>
      </c>
      <c r="F872" s="28">
        <v>0.08333333333333333</v>
      </c>
      <c r="G872" s="1" t="s">
        <v>201</v>
      </c>
      <c r="H872" s="1">
        <v>9.0</v>
      </c>
    </row>
    <row r="873">
      <c r="A873" s="1" t="s">
        <v>772</v>
      </c>
      <c r="B873" s="1" t="s">
        <v>781</v>
      </c>
      <c r="C873" s="1">
        <v>2023.0</v>
      </c>
      <c r="D873" s="1">
        <v>4.0</v>
      </c>
      <c r="E873" s="1">
        <v>11.0</v>
      </c>
      <c r="F873" s="28">
        <v>0.08333333333333333</v>
      </c>
      <c r="G873" s="1" t="s">
        <v>201</v>
      </c>
      <c r="H873" s="1">
        <v>10.0</v>
      </c>
    </row>
    <row r="874">
      <c r="A874" s="1" t="s">
        <v>772</v>
      </c>
      <c r="B874" s="1" t="s">
        <v>782</v>
      </c>
      <c r="C874" s="1">
        <v>2023.0</v>
      </c>
      <c r="D874" s="1">
        <v>4.0</v>
      </c>
      <c r="E874" s="1">
        <v>11.0</v>
      </c>
      <c r="F874" s="28">
        <v>0.08333333333333333</v>
      </c>
      <c r="G874" s="1" t="s">
        <v>201</v>
      </c>
      <c r="H874" s="1">
        <v>11.0</v>
      </c>
    </row>
    <row r="875">
      <c r="A875" s="1" t="s">
        <v>772</v>
      </c>
      <c r="B875" s="1" t="s">
        <v>783</v>
      </c>
      <c r="C875" s="1">
        <v>2023.0</v>
      </c>
      <c r="D875" s="1">
        <v>4.0</v>
      </c>
      <c r="E875" s="1">
        <v>11.0</v>
      </c>
      <c r="F875" s="28">
        <v>0.08333333333333333</v>
      </c>
      <c r="G875" s="1" t="s">
        <v>201</v>
      </c>
      <c r="H875" s="1">
        <v>12.0</v>
      </c>
    </row>
    <row r="877">
      <c r="A877" s="1" t="s">
        <v>316</v>
      </c>
      <c r="B877" s="1" t="s">
        <v>404</v>
      </c>
      <c r="C877" s="1">
        <v>2023.0</v>
      </c>
      <c r="D877" s="1">
        <v>4.0</v>
      </c>
      <c r="E877" s="1">
        <v>12.0</v>
      </c>
      <c r="F877" s="1">
        <v>2200.0</v>
      </c>
      <c r="G877" s="1" t="s">
        <v>350</v>
      </c>
      <c r="H877" s="1">
        <v>1.0</v>
      </c>
      <c r="S877" s="1" t="s">
        <v>784</v>
      </c>
    </row>
    <row r="878">
      <c r="A878" s="1" t="s">
        <v>316</v>
      </c>
      <c r="B878" s="1" t="s">
        <v>355</v>
      </c>
      <c r="C878" s="1">
        <v>2023.0</v>
      </c>
      <c r="D878" s="1">
        <v>4.0</v>
      </c>
      <c r="E878" s="1">
        <v>12.0</v>
      </c>
      <c r="F878" s="1">
        <v>2200.0</v>
      </c>
      <c r="G878" s="1" t="s">
        <v>350</v>
      </c>
      <c r="H878" s="1">
        <v>2.0</v>
      </c>
      <c r="S878" s="1" t="s">
        <v>356</v>
      </c>
    </row>
    <row r="879">
      <c r="A879" s="1" t="s">
        <v>316</v>
      </c>
      <c r="B879" s="1" t="s">
        <v>357</v>
      </c>
      <c r="C879" s="1">
        <v>2023.0</v>
      </c>
      <c r="D879" s="1">
        <v>4.0</v>
      </c>
      <c r="E879" s="1">
        <v>12.0</v>
      </c>
      <c r="F879" s="1">
        <v>2200.0</v>
      </c>
      <c r="G879" s="1" t="s">
        <v>350</v>
      </c>
      <c r="H879" s="1">
        <v>3.0</v>
      </c>
      <c r="S879" s="1" t="s">
        <v>356</v>
      </c>
    </row>
    <row r="880">
      <c r="A880" s="1" t="s">
        <v>316</v>
      </c>
      <c r="B880" s="1" t="s">
        <v>358</v>
      </c>
      <c r="C880" s="1">
        <v>2023.0</v>
      </c>
      <c r="D880" s="1">
        <v>4.0</v>
      </c>
      <c r="E880" s="1">
        <v>12.0</v>
      </c>
      <c r="F880" s="1">
        <v>2200.0</v>
      </c>
      <c r="G880" s="1" t="s">
        <v>350</v>
      </c>
      <c r="H880" s="1">
        <v>4.0</v>
      </c>
      <c r="S880" s="1" t="s">
        <v>785</v>
      </c>
    </row>
    <row r="881">
      <c r="A881" s="1" t="s">
        <v>316</v>
      </c>
      <c r="B881" s="1" t="s">
        <v>359</v>
      </c>
      <c r="C881" s="1">
        <v>2023.0</v>
      </c>
      <c r="D881" s="1">
        <v>4.0</v>
      </c>
      <c r="E881" s="1">
        <v>12.0</v>
      </c>
      <c r="F881" s="1">
        <v>2200.0</v>
      </c>
      <c r="G881" s="1" t="s">
        <v>360</v>
      </c>
      <c r="H881" s="1">
        <v>5.0</v>
      </c>
      <c r="S881" s="1" t="s">
        <v>786</v>
      </c>
    </row>
    <row r="882">
      <c r="A882" s="1" t="s">
        <v>316</v>
      </c>
      <c r="B882" s="1" t="s">
        <v>366</v>
      </c>
      <c r="C882" s="1">
        <v>2023.0</v>
      </c>
      <c r="D882" s="1">
        <v>4.0</v>
      </c>
      <c r="E882" s="1">
        <v>12.0</v>
      </c>
      <c r="F882" s="1">
        <v>2200.0</v>
      </c>
      <c r="G882" s="1" t="s">
        <v>360</v>
      </c>
      <c r="H882" s="1">
        <v>6.0</v>
      </c>
      <c r="S882" s="1" t="s">
        <v>356</v>
      </c>
    </row>
    <row r="883">
      <c r="A883" s="1" t="s">
        <v>316</v>
      </c>
      <c r="B883" s="1" t="s">
        <v>368</v>
      </c>
      <c r="C883" s="1">
        <v>2023.0</v>
      </c>
      <c r="D883" s="1">
        <v>4.0</v>
      </c>
      <c r="E883" s="1">
        <v>12.0</v>
      </c>
      <c r="F883" s="1">
        <v>2200.0</v>
      </c>
      <c r="G883" s="1" t="s">
        <v>360</v>
      </c>
      <c r="H883" s="1">
        <v>7.0</v>
      </c>
      <c r="S883" s="1" t="s">
        <v>509</v>
      </c>
    </row>
    <row r="884">
      <c r="A884" s="1" t="s">
        <v>316</v>
      </c>
      <c r="B884" s="1" t="s">
        <v>369</v>
      </c>
      <c r="C884" s="1">
        <v>2023.0</v>
      </c>
      <c r="D884" s="1">
        <v>4.0</v>
      </c>
      <c r="E884" s="1">
        <v>12.0</v>
      </c>
      <c r="F884" s="1">
        <v>2200.0</v>
      </c>
      <c r="G884" s="1" t="s">
        <v>360</v>
      </c>
      <c r="H884" s="1">
        <v>8.0</v>
      </c>
      <c r="S884" s="1" t="s">
        <v>787</v>
      </c>
    </row>
    <row r="885">
      <c r="A885" s="1" t="s">
        <v>316</v>
      </c>
      <c r="B885" s="1" t="s">
        <v>370</v>
      </c>
      <c r="C885" s="1">
        <v>2023.0</v>
      </c>
      <c r="D885" s="1">
        <v>4.0</v>
      </c>
      <c r="E885" s="1">
        <v>12.0</v>
      </c>
      <c r="F885" s="1">
        <v>2200.0</v>
      </c>
      <c r="G885" s="1" t="s">
        <v>371</v>
      </c>
      <c r="H885" s="1">
        <v>9.0</v>
      </c>
      <c r="S885" s="1" t="s">
        <v>356</v>
      </c>
    </row>
    <row r="886">
      <c r="A886" s="1" t="s">
        <v>316</v>
      </c>
      <c r="B886" s="1" t="s">
        <v>372</v>
      </c>
      <c r="C886" s="1">
        <v>2023.0</v>
      </c>
      <c r="D886" s="1">
        <v>4.0</v>
      </c>
      <c r="E886" s="1">
        <v>12.0</v>
      </c>
      <c r="F886" s="1">
        <v>2200.0</v>
      </c>
      <c r="G886" s="1" t="s">
        <v>371</v>
      </c>
      <c r="H886" s="1">
        <v>10.0</v>
      </c>
      <c r="S886" s="1" t="s">
        <v>787</v>
      </c>
    </row>
    <row r="887">
      <c r="A887" s="1" t="s">
        <v>316</v>
      </c>
      <c r="B887" s="1" t="s">
        <v>373</v>
      </c>
      <c r="C887" s="1">
        <v>2023.0</v>
      </c>
      <c r="D887" s="1">
        <v>4.0</v>
      </c>
      <c r="E887" s="1">
        <v>12.0</v>
      </c>
      <c r="F887" s="1">
        <v>2200.0</v>
      </c>
      <c r="G887" s="1" t="s">
        <v>371</v>
      </c>
      <c r="H887" s="1">
        <v>11.0</v>
      </c>
      <c r="S887" s="1" t="s">
        <v>787</v>
      </c>
    </row>
    <row r="888">
      <c r="A888" s="1" t="s">
        <v>316</v>
      </c>
      <c r="B888" s="1" t="s">
        <v>374</v>
      </c>
      <c r="C888" s="1">
        <v>2023.0</v>
      </c>
      <c r="D888" s="1">
        <v>4.0</v>
      </c>
      <c r="E888" s="1">
        <v>12.0</v>
      </c>
      <c r="F888" s="1">
        <v>2200.0</v>
      </c>
      <c r="G888" s="1" t="s">
        <v>371</v>
      </c>
      <c r="H888" s="1">
        <v>12.0</v>
      </c>
      <c r="S888" s="1" t="s">
        <v>356</v>
      </c>
    </row>
    <row r="890">
      <c r="A890" s="1" t="s">
        <v>318</v>
      </c>
      <c r="B890" s="1" t="s">
        <v>788</v>
      </c>
      <c r="C890" s="1">
        <v>2023.0</v>
      </c>
      <c r="D890" s="1">
        <v>4.0</v>
      </c>
      <c r="E890" s="1">
        <v>12.0</v>
      </c>
      <c r="F890" s="28">
        <v>0.08333333333333333</v>
      </c>
      <c r="G890" s="1" t="s">
        <v>23</v>
      </c>
      <c r="H890" s="1">
        <v>1.0</v>
      </c>
    </row>
    <row r="891">
      <c r="A891" s="1" t="s">
        <v>318</v>
      </c>
      <c r="B891" s="1" t="s">
        <v>789</v>
      </c>
      <c r="C891" s="1">
        <v>2023.0</v>
      </c>
      <c r="D891" s="1">
        <v>4.0</v>
      </c>
      <c r="E891" s="1">
        <v>12.0</v>
      </c>
      <c r="F891" s="28">
        <v>0.08333333333333333</v>
      </c>
      <c r="G891" s="1" t="s">
        <v>23</v>
      </c>
      <c r="H891" s="1">
        <v>2.0</v>
      </c>
    </row>
    <row r="892">
      <c r="A892" s="1" t="s">
        <v>318</v>
      </c>
      <c r="B892" s="1" t="s">
        <v>790</v>
      </c>
      <c r="C892" s="1">
        <v>2023.0</v>
      </c>
      <c r="D892" s="1">
        <v>4.0</v>
      </c>
      <c r="E892" s="1">
        <v>12.0</v>
      </c>
      <c r="F892" s="28">
        <v>0.08333333333333333</v>
      </c>
      <c r="G892" s="1" t="s">
        <v>23</v>
      </c>
      <c r="H892" s="1">
        <v>3.0</v>
      </c>
    </row>
    <row r="893">
      <c r="A893" s="1" t="s">
        <v>318</v>
      </c>
      <c r="B893" s="1" t="s">
        <v>791</v>
      </c>
      <c r="C893" s="1">
        <v>2023.0</v>
      </c>
      <c r="D893" s="1">
        <v>4.0</v>
      </c>
      <c r="E893" s="1">
        <v>12.0</v>
      </c>
      <c r="F893" s="28">
        <v>0.08333333333333333</v>
      </c>
      <c r="G893" s="1" t="s">
        <v>23</v>
      </c>
      <c r="H893" s="1">
        <v>4.0</v>
      </c>
    </row>
    <row r="894">
      <c r="A894" s="1" t="s">
        <v>318</v>
      </c>
      <c r="B894" s="1" t="s">
        <v>792</v>
      </c>
      <c r="C894" s="1">
        <v>2023.0</v>
      </c>
      <c r="D894" s="1">
        <v>4.0</v>
      </c>
      <c r="E894" s="1">
        <v>12.0</v>
      </c>
      <c r="F894" s="28">
        <v>0.08333333333333333</v>
      </c>
      <c r="G894" s="1" t="s">
        <v>122</v>
      </c>
      <c r="H894" s="1">
        <v>5.0</v>
      </c>
    </row>
    <row r="895">
      <c r="A895" s="1" t="s">
        <v>318</v>
      </c>
      <c r="B895" s="1" t="s">
        <v>793</v>
      </c>
      <c r="C895" s="1">
        <v>2023.0</v>
      </c>
      <c r="D895" s="1">
        <v>4.0</v>
      </c>
      <c r="E895" s="1">
        <v>12.0</v>
      </c>
      <c r="F895" s="28">
        <v>0.08333333333333333</v>
      </c>
      <c r="G895" s="1" t="s">
        <v>122</v>
      </c>
      <c r="H895" s="1">
        <v>6.0</v>
      </c>
    </row>
    <row r="896">
      <c r="A896" s="1" t="s">
        <v>318</v>
      </c>
      <c r="B896" s="1" t="s">
        <v>794</v>
      </c>
      <c r="C896" s="1">
        <v>2023.0</v>
      </c>
      <c r="D896" s="1">
        <v>4.0</v>
      </c>
      <c r="E896" s="1">
        <v>12.0</v>
      </c>
      <c r="F896" s="28">
        <v>0.08333333333333333</v>
      </c>
      <c r="G896" s="1" t="s">
        <v>122</v>
      </c>
      <c r="H896" s="1">
        <v>7.0</v>
      </c>
    </row>
    <row r="897">
      <c r="A897" s="1" t="s">
        <v>318</v>
      </c>
      <c r="B897" s="1" t="s">
        <v>795</v>
      </c>
      <c r="C897" s="1">
        <v>2023.0</v>
      </c>
      <c r="D897" s="1">
        <v>4.0</v>
      </c>
      <c r="E897" s="1">
        <v>12.0</v>
      </c>
      <c r="F897" s="28">
        <v>0.08333333333333333</v>
      </c>
      <c r="G897" s="1" t="s">
        <v>122</v>
      </c>
      <c r="H897" s="1">
        <v>8.0</v>
      </c>
    </row>
    <row r="898">
      <c r="A898" s="1" t="s">
        <v>318</v>
      </c>
      <c r="B898" s="1" t="s">
        <v>796</v>
      </c>
      <c r="C898" s="1">
        <v>2023.0</v>
      </c>
      <c r="D898" s="1">
        <v>4.0</v>
      </c>
      <c r="E898" s="1">
        <v>12.0</v>
      </c>
      <c r="F898" s="28">
        <v>0.08333333333333333</v>
      </c>
      <c r="G898" s="1" t="s">
        <v>201</v>
      </c>
      <c r="H898" s="1">
        <v>9.0</v>
      </c>
    </row>
    <row r="899">
      <c r="A899" s="1" t="s">
        <v>318</v>
      </c>
      <c r="B899" s="1" t="s">
        <v>797</v>
      </c>
      <c r="C899" s="1">
        <v>2023.0</v>
      </c>
      <c r="D899" s="1">
        <v>4.0</v>
      </c>
      <c r="E899" s="1">
        <v>12.0</v>
      </c>
      <c r="F899" s="28">
        <v>0.08333333333333333</v>
      </c>
      <c r="G899" s="1" t="s">
        <v>201</v>
      </c>
      <c r="H899" s="1">
        <v>10.0</v>
      </c>
    </row>
    <row r="900">
      <c r="A900" s="1" t="s">
        <v>318</v>
      </c>
      <c r="B900" s="1" t="s">
        <v>798</v>
      </c>
      <c r="C900" s="1">
        <v>2023.0</v>
      </c>
      <c r="D900" s="1">
        <v>4.0</v>
      </c>
      <c r="E900" s="1">
        <v>12.0</v>
      </c>
      <c r="F900" s="28">
        <v>0.08333333333333333</v>
      </c>
      <c r="G900" s="1" t="s">
        <v>201</v>
      </c>
      <c r="H900" s="1">
        <v>11.0</v>
      </c>
    </row>
    <row r="901">
      <c r="A901" s="1" t="s">
        <v>318</v>
      </c>
      <c r="B901" s="1" t="s">
        <v>799</v>
      </c>
      <c r="C901" s="1">
        <v>2023.0</v>
      </c>
      <c r="D901" s="1">
        <v>4.0</v>
      </c>
      <c r="E901" s="1">
        <v>12.0</v>
      </c>
      <c r="F901" s="28">
        <v>0.08333333333333333</v>
      </c>
      <c r="G901" s="1" t="s">
        <v>201</v>
      </c>
      <c r="H901" s="1">
        <v>12.0</v>
      </c>
    </row>
    <row r="903">
      <c r="A903" s="1" t="s">
        <v>316</v>
      </c>
      <c r="B903" s="1" t="s">
        <v>404</v>
      </c>
      <c r="C903" s="1">
        <v>2023.0</v>
      </c>
      <c r="D903" s="1">
        <v>4.0</v>
      </c>
      <c r="E903" s="1">
        <v>13.0</v>
      </c>
      <c r="F903" s="1">
        <v>2200.0</v>
      </c>
      <c r="G903" s="1" t="s">
        <v>350</v>
      </c>
      <c r="H903" s="1">
        <v>1.0</v>
      </c>
      <c r="I903" s="1" t="s">
        <v>351</v>
      </c>
      <c r="J903" s="1" t="s">
        <v>419</v>
      </c>
      <c r="K903" s="1" t="s">
        <v>353</v>
      </c>
      <c r="L903" s="1">
        <v>22.0</v>
      </c>
      <c r="M903" s="1">
        <v>58.0</v>
      </c>
      <c r="N903" s="1">
        <v>30.0</v>
      </c>
      <c r="O903" s="1">
        <v>22.0</v>
      </c>
      <c r="P903" s="1">
        <v>58.0</v>
      </c>
      <c r="Q903" s="1">
        <v>35.0</v>
      </c>
    </row>
    <row r="904">
      <c r="A904" s="1" t="s">
        <v>316</v>
      </c>
      <c r="B904" s="1" t="s">
        <v>349</v>
      </c>
      <c r="C904" s="1">
        <v>2023.0</v>
      </c>
      <c r="D904" s="1">
        <v>4.0</v>
      </c>
      <c r="E904" s="1"/>
      <c r="F904" s="1">
        <v>2200.0</v>
      </c>
      <c r="G904" s="1" t="s">
        <v>350</v>
      </c>
      <c r="H904" s="1">
        <v>1.0</v>
      </c>
      <c r="I904" s="1" t="s">
        <v>351</v>
      </c>
      <c r="J904" s="1" t="s">
        <v>419</v>
      </c>
      <c r="K904" s="1" t="s">
        <v>353</v>
      </c>
      <c r="L904" s="1">
        <v>22.0</v>
      </c>
      <c r="M904" s="1">
        <v>58.0</v>
      </c>
      <c r="N904" s="1">
        <v>39.0</v>
      </c>
      <c r="O904" s="1">
        <v>22.0</v>
      </c>
      <c r="P904" s="1">
        <v>59.0</v>
      </c>
      <c r="Q904" s="1">
        <v>59.0</v>
      </c>
    </row>
    <row r="905">
      <c r="A905" s="1" t="s">
        <v>316</v>
      </c>
      <c r="B905" s="1" t="s">
        <v>355</v>
      </c>
      <c r="C905" s="1">
        <v>2023.0</v>
      </c>
      <c r="D905" s="1">
        <v>4.0</v>
      </c>
      <c r="E905" s="1">
        <v>13.0</v>
      </c>
      <c r="F905" s="1">
        <v>2200.0</v>
      </c>
      <c r="G905" s="1" t="s">
        <v>350</v>
      </c>
      <c r="H905" s="1">
        <v>2.0</v>
      </c>
      <c r="S905" s="1" t="s">
        <v>356</v>
      </c>
    </row>
    <row r="906">
      <c r="A906" s="1" t="s">
        <v>316</v>
      </c>
      <c r="B906" s="1" t="s">
        <v>357</v>
      </c>
      <c r="C906" s="1">
        <v>2023.0</v>
      </c>
      <c r="D906" s="1">
        <v>4.0</v>
      </c>
      <c r="E906" s="1">
        <v>13.0</v>
      </c>
      <c r="F906" s="1">
        <v>2200.0</v>
      </c>
      <c r="G906" s="1" t="s">
        <v>350</v>
      </c>
      <c r="H906" s="1">
        <v>3.0</v>
      </c>
      <c r="S906" s="1" t="s">
        <v>356</v>
      </c>
    </row>
    <row r="907">
      <c r="A907" s="1" t="s">
        <v>316</v>
      </c>
      <c r="B907" s="1" t="s">
        <v>358</v>
      </c>
      <c r="C907" s="1">
        <v>2023.0</v>
      </c>
      <c r="D907" s="1">
        <v>4.0</v>
      </c>
      <c r="E907" s="1">
        <v>13.0</v>
      </c>
      <c r="F907" s="1">
        <v>2200.0</v>
      </c>
      <c r="G907" s="1" t="s">
        <v>350</v>
      </c>
      <c r="H907" s="1">
        <v>4.0</v>
      </c>
      <c r="I907" s="1" t="s">
        <v>800</v>
      </c>
      <c r="J907" s="1" t="s">
        <v>801</v>
      </c>
      <c r="K907" s="1" t="s">
        <v>802</v>
      </c>
      <c r="L907" s="1">
        <v>22.0</v>
      </c>
      <c r="M907" s="1">
        <v>13.0</v>
      </c>
      <c r="N907" s="1">
        <v>4.0</v>
      </c>
      <c r="O907" s="1">
        <v>22.0</v>
      </c>
      <c r="P907" s="1">
        <v>13.0</v>
      </c>
      <c r="Q907" s="1">
        <v>20.0</v>
      </c>
    </row>
    <row r="908">
      <c r="A908" s="1" t="s">
        <v>316</v>
      </c>
      <c r="B908" s="1" t="s">
        <v>359</v>
      </c>
      <c r="C908" s="1">
        <v>2023.0</v>
      </c>
      <c r="D908" s="1">
        <v>4.0</v>
      </c>
      <c r="E908" s="1">
        <v>13.0</v>
      </c>
      <c r="F908" s="1">
        <v>2200.0</v>
      </c>
      <c r="G908" s="1" t="s">
        <v>360</v>
      </c>
      <c r="H908" s="1">
        <v>5.0</v>
      </c>
      <c r="S908" s="1" t="s">
        <v>803</v>
      </c>
    </row>
    <row r="909">
      <c r="A909" s="1" t="s">
        <v>316</v>
      </c>
      <c r="B909" s="1" t="s">
        <v>366</v>
      </c>
      <c r="C909" s="1">
        <v>2023.0</v>
      </c>
      <c r="D909" s="1">
        <v>4.0</v>
      </c>
      <c r="E909" s="1">
        <v>13.0</v>
      </c>
      <c r="F909" s="1">
        <v>2200.0</v>
      </c>
      <c r="G909" s="1" t="s">
        <v>360</v>
      </c>
      <c r="H909" s="1">
        <v>6.0</v>
      </c>
      <c r="S909" s="1" t="s">
        <v>356</v>
      </c>
    </row>
    <row r="910">
      <c r="A910" s="1" t="s">
        <v>316</v>
      </c>
      <c r="B910" s="1" t="s">
        <v>368</v>
      </c>
      <c r="C910" s="1">
        <v>2023.0</v>
      </c>
      <c r="D910" s="1">
        <v>4.0</v>
      </c>
      <c r="E910" s="1">
        <v>13.0</v>
      </c>
      <c r="F910" s="1">
        <v>2200.0</v>
      </c>
      <c r="G910" s="1" t="s">
        <v>360</v>
      </c>
      <c r="H910" s="1">
        <v>7.0</v>
      </c>
      <c r="S910" s="1" t="s">
        <v>356</v>
      </c>
    </row>
    <row r="911">
      <c r="A911" s="1" t="s">
        <v>316</v>
      </c>
      <c r="B911" s="1" t="s">
        <v>369</v>
      </c>
      <c r="C911" s="1">
        <v>2023.0</v>
      </c>
      <c r="D911" s="1">
        <v>4.0</v>
      </c>
      <c r="E911" s="1">
        <v>13.0</v>
      </c>
      <c r="F911" s="1">
        <v>2200.0</v>
      </c>
      <c r="G911" s="1" t="s">
        <v>360</v>
      </c>
      <c r="H911" s="1">
        <v>8.0</v>
      </c>
      <c r="S911" s="1" t="s">
        <v>803</v>
      </c>
    </row>
    <row r="912">
      <c r="A912" s="1" t="s">
        <v>316</v>
      </c>
      <c r="B912" s="1" t="s">
        <v>370</v>
      </c>
      <c r="C912" s="1">
        <v>2023.0</v>
      </c>
      <c r="D912" s="1">
        <v>4.0</v>
      </c>
      <c r="E912" s="1">
        <v>13.0</v>
      </c>
      <c r="F912" s="1">
        <v>2200.0</v>
      </c>
      <c r="G912" s="1" t="s">
        <v>371</v>
      </c>
      <c r="H912" s="1">
        <v>9.0</v>
      </c>
      <c r="S912" s="1" t="s">
        <v>367</v>
      </c>
    </row>
    <row r="913">
      <c r="A913" s="1" t="s">
        <v>316</v>
      </c>
      <c r="B913" s="1" t="s">
        <v>372</v>
      </c>
      <c r="C913" s="1">
        <v>2023.0</v>
      </c>
      <c r="D913" s="1">
        <v>4.0</v>
      </c>
      <c r="E913" s="1">
        <v>13.0</v>
      </c>
      <c r="F913" s="1">
        <v>2200.0</v>
      </c>
      <c r="G913" s="1" t="s">
        <v>371</v>
      </c>
      <c r="H913" s="1">
        <v>10.0</v>
      </c>
      <c r="S913" s="1" t="s">
        <v>356</v>
      </c>
    </row>
    <row r="914">
      <c r="A914" s="1" t="s">
        <v>316</v>
      </c>
      <c r="B914" s="1" t="s">
        <v>373</v>
      </c>
      <c r="C914" s="1">
        <v>2023.0</v>
      </c>
      <c r="D914" s="1">
        <v>4.0</v>
      </c>
      <c r="E914" s="1">
        <v>13.0</v>
      </c>
      <c r="F914" s="1">
        <v>2200.0</v>
      </c>
      <c r="G914" s="1" t="s">
        <v>371</v>
      </c>
      <c r="H914" s="1">
        <v>11.0</v>
      </c>
      <c r="S914" s="1" t="s">
        <v>803</v>
      </c>
    </row>
    <row r="915">
      <c r="A915" s="1" t="s">
        <v>316</v>
      </c>
      <c r="B915" s="1" t="s">
        <v>374</v>
      </c>
      <c r="C915" s="1">
        <v>2023.0</v>
      </c>
      <c r="D915" s="1">
        <v>4.0</v>
      </c>
      <c r="E915" s="1">
        <v>13.0</v>
      </c>
      <c r="F915" s="1">
        <v>2200.0</v>
      </c>
      <c r="G915" s="1" t="s">
        <v>371</v>
      </c>
      <c r="H915" s="1">
        <v>12.0</v>
      </c>
      <c r="S915" s="1" t="s">
        <v>356</v>
      </c>
    </row>
    <row r="917">
      <c r="A917" s="1" t="s">
        <v>318</v>
      </c>
      <c r="C917" s="1">
        <v>2023.0</v>
      </c>
      <c r="D917" s="1">
        <v>4.0</v>
      </c>
      <c r="E917" s="1">
        <v>13.0</v>
      </c>
      <c r="F917" s="28">
        <v>0.08333333333333333</v>
      </c>
      <c r="G917" s="1" t="s">
        <v>23</v>
      </c>
      <c r="H917" s="1">
        <v>1.0</v>
      </c>
    </row>
    <row r="918">
      <c r="A918" s="1" t="s">
        <v>318</v>
      </c>
      <c r="C918" s="1">
        <v>2023.0</v>
      </c>
      <c r="D918" s="1">
        <v>4.0</v>
      </c>
      <c r="E918" s="1">
        <v>13.0</v>
      </c>
      <c r="F918" s="28">
        <v>0.08333333333333333</v>
      </c>
      <c r="G918" s="1" t="s">
        <v>23</v>
      </c>
      <c r="H918" s="1">
        <v>2.0</v>
      </c>
    </row>
    <row r="919">
      <c r="A919" s="1" t="s">
        <v>318</v>
      </c>
      <c r="C919" s="1">
        <v>2023.0</v>
      </c>
      <c r="D919" s="1">
        <v>4.0</v>
      </c>
      <c r="E919" s="1">
        <v>13.0</v>
      </c>
      <c r="F919" s="28">
        <v>0.08333333333333333</v>
      </c>
      <c r="G919" s="1" t="s">
        <v>23</v>
      </c>
      <c r="H919" s="1">
        <v>3.0</v>
      </c>
    </row>
    <row r="920">
      <c r="A920" s="1" t="s">
        <v>318</v>
      </c>
      <c r="C920" s="1">
        <v>2023.0</v>
      </c>
      <c r="D920" s="1">
        <v>4.0</v>
      </c>
      <c r="E920" s="1">
        <v>13.0</v>
      </c>
      <c r="F920" s="28">
        <v>0.08333333333333333</v>
      </c>
      <c r="G920" s="1" t="s">
        <v>23</v>
      </c>
      <c r="H920" s="1">
        <v>4.0</v>
      </c>
    </row>
    <row r="921">
      <c r="A921" s="1" t="s">
        <v>318</v>
      </c>
      <c r="C921" s="1">
        <v>2023.0</v>
      </c>
      <c r="D921" s="1">
        <v>4.0</v>
      </c>
      <c r="E921" s="1">
        <v>13.0</v>
      </c>
      <c r="F921" s="28">
        <v>0.08333333333333333</v>
      </c>
      <c r="G921" s="1" t="s">
        <v>122</v>
      </c>
      <c r="H921" s="1">
        <v>5.0</v>
      </c>
    </row>
    <row r="922">
      <c r="A922" s="1" t="s">
        <v>318</v>
      </c>
      <c r="C922" s="1">
        <v>2023.0</v>
      </c>
      <c r="D922" s="1">
        <v>4.0</v>
      </c>
      <c r="E922" s="1">
        <v>13.0</v>
      </c>
      <c r="F922" s="28">
        <v>0.08333333333333333</v>
      </c>
      <c r="G922" s="1" t="s">
        <v>122</v>
      </c>
      <c r="H922" s="1">
        <v>6.0</v>
      </c>
    </row>
    <row r="923">
      <c r="A923" s="1" t="s">
        <v>318</v>
      </c>
      <c r="C923" s="1">
        <v>2023.0</v>
      </c>
      <c r="D923" s="1">
        <v>4.0</v>
      </c>
      <c r="E923" s="1">
        <v>13.0</v>
      </c>
      <c r="F923" s="28">
        <v>0.08333333333333333</v>
      </c>
      <c r="G923" s="1" t="s">
        <v>122</v>
      </c>
      <c r="H923" s="1">
        <v>7.0</v>
      </c>
    </row>
    <row r="924">
      <c r="A924" s="1" t="s">
        <v>318</v>
      </c>
      <c r="C924" s="1">
        <v>2023.0</v>
      </c>
      <c r="D924" s="1">
        <v>4.0</v>
      </c>
      <c r="E924" s="1">
        <v>13.0</v>
      </c>
      <c r="F924" s="28">
        <v>0.08333333333333333</v>
      </c>
      <c r="G924" s="1" t="s">
        <v>122</v>
      </c>
      <c r="H924" s="1">
        <v>8.0</v>
      </c>
    </row>
    <row r="925">
      <c r="A925" s="1" t="s">
        <v>318</v>
      </c>
      <c r="C925" s="1">
        <v>2023.0</v>
      </c>
      <c r="D925" s="1">
        <v>4.0</v>
      </c>
      <c r="E925" s="1">
        <v>13.0</v>
      </c>
      <c r="F925" s="28">
        <v>0.08333333333333333</v>
      </c>
      <c r="G925" s="1" t="s">
        <v>201</v>
      </c>
      <c r="H925" s="1">
        <v>9.0</v>
      </c>
    </row>
    <row r="926">
      <c r="A926" s="1" t="s">
        <v>318</v>
      </c>
      <c r="C926" s="1">
        <v>2023.0</v>
      </c>
      <c r="D926" s="1">
        <v>4.0</v>
      </c>
      <c r="E926" s="1">
        <v>13.0</v>
      </c>
      <c r="F926" s="28">
        <v>0.08333333333333333</v>
      </c>
      <c r="G926" s="1" t="s">
        <v>201</v>
      </c>
      <c r="H926" s="1">
        <v>10.0</v>
      </c>
    </row>
    <row r="927">
      <c r="A927" s="1" t="s">
        <v>318</v>
      </c>
      <c r="C927" s="1">
        <v>2023.0</v>
      </c>
      <c r="D927" s="1">
        <v>4.0</v>
      </c>
      <c r="E927" s="1">
        <v>13.0</v>
      </c>
      <c r="F927" s="28">
        <v>0.08333333333333333</v>
      </c>
      <c r="G927" s="1" t="s">
        <v>201</v>
      </c>
      <c r="H927" s="1">
        <v>11.0</v>
      </c>
    </row>
    <row r="928">
      <c r="A928" s="1" t="s">
        <v>318</v>
      </c>
      <c r="C928" s="1">
        <v>2023.0</v>
      </c>
      <c r="D928" s="1">
        <v>4.0</v>
      </c>
      <c r="E928" s="1">
        <v>13.0</v>
      </c>
      <c r="F928" s="28">
        <v>0.08333333333333333</v>
      </c>
      <c r="G928" s="1" t="s">
        <v>201</v>
      </c>
      <c r="H928" s="1">
        <v>12.0</v>
      </c>
    </row>
    <row r="930">
      <c r="A930" s="1" t="s">
        <v>316</v>
      </c>
      <c r="B930" s="1" t="s">
        <v>404</v>
      </c>
      <c r="C930" s="1">
        <v>2023.0</v>
      </c>
      <c r="D930" s="1">
        <v>4.0</v>
      </c>
      <c r="E930" s="1">
        <v>14.0</v>
      </c>
      <c r="F930" s="1">
        <v>2200.0</v>
      </c>
      <c r="G930" s="1" t="s">
        <v>350</v>
      </c>
      <c r="H930" s="1">
        <v>1.0</v>
      </c>
      <c r="S930" s="1" t="s">
        <v>356</v>
      </c>
    </row>
    <row r="931">
      <c r="A931" s="1" t="s">
        <v>316</v>
      </c>
      <c r="B931" s="1" t="s">
        <v>355</v>
      </c>
      <c r="C931" s="1">
        <v>2023.0</v>
      </c>
      <c r="D931" s="1">
        <v>4.0</v>
      </c>
      <c r="E931" s="1">
        <v>14.0</v>
      </c>
      <c r="F931" s="1">
        <v>2200.0</v>
      </c>
      <c r="G931" s="1" t="s">
        <v>350</v>
      </c>
      <c r="H931" s="1">
        <v>2.0</v>
      </c>
      <c r="S931" s="1" t="s">
        <v>356</v>
      </c>
    </row>
    <row r="932">
      <c r="A932" s="1" t="s">
        <v>316</v>
      </c>
      <c r="B932" s="1" t="s">
        <v>357</v>
      </c>
      <c r="C932" s="1">
        <v>2023.0</v>
      </c>
      <c r="D932" s="1">
        <v>4.0</v>
      </c>
      <c r="E932" s="1">
        <v>14.0</v>
      </c>
      <c r="F932" s="1">
        <v>2200.0</v>
      </c>
      <c r="G932" s="1" t="s">
        <v>350</v>
      </c>
      <c r="H932" s="1">
        <v>3.0</v>
      </c>
      <c r="S932" s="1" t="s">
        <v>356</v>
      </c>
    </row>
    <row r="933">
      <c r="A933" s="1" t="s">
        <v>316</v>
      </c>
      <c r="B933" s="1" t="s">
        <v>358</v>
      </c>
      <c r="C933" s="1">
        <v>2023.0</v>
      </c>
      <c r="D933" s="1">
        <v>4.0</v>
      </c>
      <c r="E933" s="1">
        <v>14.0</v>
      </c>
      <c r="F933" s="1">
        <v>2200.0</v>
      </c>
      <c r="G933" s="1" t="s">
        <v>350</v>
      </c>
      <c r="H933" s="1">
        <v>4.0</v>
      </c>
      <c r="S933" s="1" t="s">
        <v>803</v>
      </c>
    </row>
    <row r="934">
      <c r="A934" s="1" t="s">
        <v>316</v>
      </c>
      <c r="B934" s="1" t="s">
        <v>359</v>
      </c>
      <c r="C934" s="1">
        <v>2023.0</v>
      </c>
      <c r="D934" s="1">
        <v>4.0</v>
      </c>
      <c r="E934" s="1">
        <v>14.0</v>
      </c>
      <c r="F934" s="1">
        <v>2200.0</v>
      </c>
      <c r="G934" s="1" t="s">
        <v>360</v>
      </c>
      <c r="H934" s="1">
        <v>5.0</v>
      </c>
      <c r="S934" s="1" t="s">
        <v>803</v>
      </c>
    </row>
    <row r="935">
      <c r="A935" s="1" t="s">
        <v>316</v>
      </c>
      <c r="B935" s="1" t="s">
        <v>366</v>
      </c>
      <c r="C935" s="1">
        <v>2023.0</v>
      </c>
      <c r="D935" s="1">
        <v>4.0</v>
      </c>
      <c r="E935" s="1">
        <v>14.0</v>
      </c>
      <c r="F935" s="1">
        <v>2200.0</v>
      </c>
      <c r="G935" s="1" t="s">
        <v>360</v>
      </c>
      <c r="H935" s="1">
        <v>6.0</v>
      </c>
      <c r="S935" s="1" t="s">
        <v>367</v>
      </c>
    </row>
    <row r="936">
      <c r="A936" s="1" t="s">
        <v>316</v>
      </c>
      <c r="B936" s="1" t="s">
        <v>368</v>
      </c>
      <c r="C936" s="1">
        <v>2023.0</v>
      </c>
      <c r="D936" s="1">
        <v>4.0</v>
      </c>
      <c r="E936" s="1">
        <v>14.0</v>
      </c>
      <c r="F936" s="1">
        <v>2200.0</v>
      </c>
      <c r="G936" s="1" t="s">
        <v>360</v>
      </c>
      <c r="H936" s="1">
        <v>7.0</v>
      </c>
      <c r="S936" s="1" t="s">
        <v>367</v>
      </c>
    </row>
    <row r="937">
      <c r="A937" s="1" t="s">
        <v>316</v>
      </c>
      <c r="B937" s="1" t="s">
        <v>369</v>
      </c>
      <c r="C937" s="1">
        <v>2023.0</v>
      </c>
      <c r="D937" s="1">
        <v>4.0</v>
      </c>
      <c r="E937" s="1">
        <v>14.0</v>
      </c>
      <c r="F937" s="1">
        <v>2200.0</v>
      </c>
      <c r="G937" s="1" t="s">
        <v>360</v>
      </c>
      <c r="H937" s="1">
        <v>8.0</v>
      </c>
      <c r="S937" s="1" t="s">
        <v>803</v>
      </c>
    </row>
    <row r="938">
      <c r="A938" s="1" t="s">
        <v>316</v>
      </c>
      <c r="B938" s="1" t="s">
        <v>370</v>
      </c>
      <c r="C938" s="1">
        <v>2023.0</v>
      </c>
      <c r="D938" s="1">
        <v>4.0</v>
      </c>
      <c r="E938" s="1">
        <v>14.0</v>
      </c>
      <c r="F938" s="1">
        <v>2200.0</v>
      </c>
      <c r="G938" s="1" t="s">
        <v>371</v>
      </c>
      <c r="H938" s="1">
        <v>9.0</v>
      </c>
      <c r="S938" s="1" t="s">
        <v>367</v>
      </c>
    </row>
    <row r="939">
      <c r="A939" s="1" t="s">
        <v>316</v>
      </c>
      <c r="B939" s="1" t="s">
        <v>372</v>
      </c>
      <c r="C939" s="1">
        <v>2023.0</v>
      </c>
      <c r="D939" s="1">
        <v>4.0</v>
      </c>
      <c r="E939" s="1">
        <v>14.0</v>
      </c>
      <c r="F939" s="1">
        <v>2200.0</v>
      </c>
      <c r="G939" s="1" t="s">
        <v>371</v>
      </c>
      <c r="H939" s="1">
        <v>10.0</v>
      </c>
      <c r="S939" s="1" t="s">
        <v>356</v>
      </c>
    </row>
    <row r="940">
      <c r="A940" s="1" t="s">
        <v>316</v>
      </c>
      <c r="B940" s="1" t="s">
        <v>373</v>
      </c>
      <c r="C940" s="1">
        <v>2023.0</v>
      </c>
      <c r="D940" s="1">
        <v>4.0</v>
      </c>
      <c r="E940" s="1">
        <v>14.0</v>
      </c>
      <c r="F940" s="1">
        <v>2200.0</v>
      </c>
      <c r="G940" s="1" t="s">
        <v>371</v>
      </c>
      <c r="H940" s="1">
        <v>11.0</v>
      </c>
      <c r="S940" s="1" t="s">
        <v>367</v>
      </c>
    </row>
    <row r="941">
      <c r="A941" s="1" t="s">
        <v>316</v>
      </c>
      <c r="B941" s="1" t="s">
        <v>374</v>
      </c>
      <c r="C941" s="1">
        <v>2023.0</v>
      </c>
      <c r="D941" s="1">
        <v>4.0</v>
      </c>
      <c r="E941" s="1">
        <v>14.0</v>
      </c>
      <c r="F941" s="1">
        <v>2200.0</v>
      </c>
      <c r="G941" s="1" t="s">
        <v>371</v>
      </c>
      <c r="H941" s="1">
        <v>12.0</v>
      </c>
      <c r="S941" s="1" t="s">
        <v>356</v>
      </c>
    </row>
    <row r="943">
      <c r="A943" s="1" t="s">
        <v>318</v>
      </c>
      <c r="C943" s="1">
        <v>2023.0</v>
      </c>
      <c r="D943" s="1">
        <v>4.0</v>
      </c>
      <c r="E943" s="1">
        <v>14.0</v>
      </c>
      <c r="F943" s="28">
        <v>0.08333333333333333</v>
      </c>
      <c r="G943" s="1" t="s">
        <v>23</v>
      </c>
    </row>
    <row r="944">
      <c r="A944" s="1" t="s">
        <v>318</v>
      </c>
      <c r="C944" s="1">
        <v>2023.0</v>
      </c>
      <c r="D944" s="1">
        <v>4.0</v>
      </c>
      <c r="E944" s="1">
        <v>14.0</v>
      </c>
      <c r="F944" s="28">
        <v>0.08333333333333333</v>
      </c>
      <c r="G944" s="1" t="s">
        <v>23</v>
      </c>
    </row>
    <row r="945">
      <c r="A945" s="1" t="s">
        <v>318</v>
      </c>
      <c r="C945" s="1">
        <v>2023.0</v>
      </c>
      <c r="D945" s="1">
        <v>4.0</v>
      </c>
      <c r="E945" s="1">
        <v>14.0</v>
      </c>
      <c r="F945" s="28">
        <v>0.08333333333333333</v>
      </c>
      <c r="G945" s="1" t="s">
        <v>23</v>
      </c>
    </row>
    <row r="946">
      <c r="A946" s="1" t="s">
        <v>318</v>
      </c>
      <c r="C946" s="1">
        <v>2023.0</v>
      </c>
      <c r="D946" s="1">
        <v>4.0</v>
      </c>
      <c r="E946" s="1">
        <v>14.0</v>
      </c>
      <c r="F946" s="28">
        <v>0.08333333333333333</v>
      </c>
      <c r="G946" s="1" t="s">
        <v>23</v>
      </c>
    </row>
    <row r="947">
      <c r="A947" s="1" t="s">
        <v>318</v>
      </c>
      <c r="C947" s="1">
        <v>2023.0</v>
      </c>
      <c r="D947" s="1">
        <v>4.0</v>
      </c>
      <c r="E947" s="1">
        <v>14.0</v>
      </c>
      <c r="F947" s="28">
        <v>0.08333333333333333</v>
      </c>
    </row>
    <row r="948">
      <c r="A948" s="1" t="s">
        <v>318</v>
      </c>
      <c r="C948" s="1">
        <v>2023.0</v>
      </c>
      <c r="D948" s="1">
        <v>4.0</v>
      </c>
      <c r="E948" s="1">
        <v>14.0</v>
      </c>
      <c r="F948" s="28">
        <v>0.08333333333333333</v>
      </c>
    </row>
    <row r="949">
      <c r="A949" s="1" t="s">
        <v>318</v>
      </c>
      <c r="C949" s="1">
        <v>2023.0</v>
      </c>
      <c r="D949" s="1">
        <v>4.0</v>
      </c>
      <c r="E949" s="1">
        <v>14.0</v>
      </c>
      <c r="F949" s="28">
        <v>0.08333333333333333</v>
      </c>
    </row>
    <row r="950">
      <c r="A950" s="1" t="s">
        <v>318</v>
      </c>
      <c r="C950" s="1">
        <v>2023.0</v>
      </c>
      <c r="D950" s="1">
        <v>4.0</v>
      </c>
      <c r="E950" s="1">
        <v>14.0</v>
      </c>
      <c r="F950" s="28">
        <v>0.08333333333333333</v>
      </c>
    </row>
    <row r="951">
      <c r="A951" s="1" t="s">
        <v>318</v>
      </c>
      <c r="C951" s="1">
        <v>2023.0</v>
      </c>
      <c r="D951" s="1">
        <v>4.0</v>
      </c>
      <c r="E951" s="1">
        <v>14.0</v>
      </c>
      <c r="F951" s="28">
        <v>0.08333333333333333</v>
      </c>
    </row>
    <row r="952">
      <c r="A952" s="1" t="s">
        <v>318</v>
      </c>
      <c r="C952" s="1">
        <v>2023.0</v>
      </c>
      <c r="D952" s="1">
        <v>4.0</v>
      </c>
      <c r="E952" s="1">
        <v>14.0</v>
      </c>
      <c r="F952" s="28">
        <v>0.08333333333333333</v>
      </c>
    </row>
    <row r="953">
      <c r="A953" s="1" t="s">
        <v>318</v>
      </c>
      <c r="C953" s="1">
        <v>2023.0</v>
      </c>
      <c r="D953" s="1">
        <v>4.0</v>
      </c>
      <c r="E953" s="1">
        <v>14.0</v>
      </c>
      <c r="F953" s="28">
        <v>0.08333333333333333</v>
      </c>
    </row>
    <row r="954">
      <c r="A954" s="1" t="s">
        <v>318</v>
      </c>
      <c r="C954" s="1">
        <v>2023.0</v>
      </c>
      <c r="D954" s="1">
        <v>4.0</v>
      </c>
      <c r="E954" s="1">
        <v>14.0</v>
      </c>
      <c r="F954" s="28">
        <v>0.08333333333333333</v>
      </c>
    </row>
    <row r="956">
      <c r="A956" s="1" t="s">
        <v>316</v>
      </c>
      <c r="B956" s="1" t="s">
        <v>404</v>
      </c>
      <c r="C956" s="1">
        <v>2023.0</v>
      </c>
      <c r="D956" s="1">
        <v>4.0</v>
      </c>
      <c r="E956" s="1">
        <v>15.0</v>
      </c>
      <c r="F956" s="1">
        <v>2200.0</v>
      </c>
      <c r="G956" s="1" t="s">
        <v>350</v>
      </c>
      <c r="H956" s="1">
        <v>1.0</v>
      </c>
      <c r="I956" s="1" t="s">
        <v>351</v>
      </c>
      <c r="J956" s="1" t="s">
        <v>767</v>
      </c>
      <c r="K956" s="1" t="s">
        <v>353</v>
      </c>
      <c r="L956" s="1">
        <v>22.0</v>
      </c>
      <c r="M956" s="1">
        <v>40.0</v>
      </c>
      <c r="N956" s="1">
        <v>4.0</v>
      </c>
      <c r="O956" s="1">
        <v>22.0</v>
      </c>
      <c r="P956" s="1">
        <v>40.0</v>
      </c>
      <c r="Q956" s="1">
        <v>13.0</v>
      </c>
    </row>
    <row r="957">
      <c r="A957" s="1" t="s">
        <v>316</v>
      </c>
      <c r="B957" s="1" t="s">
        <v>355</v>
      </c>
      <c r="C957" s="1">
        <v>2023.0</v>
      </c>
      <c r="D957" s="1">
        <v>4.0</v>
      </c>
      <c r="E957" s="1">
        <v>15.0</v>
      </c>
      <c r="F957" s="1">
        <v>2200.0</v>
      </c>
      <c r="G957" s="1" t="s">
        <v>350</v>
      </c>
      <c r="H957" s="1">
        <v>2.0</v>
      </c>
      <c r="S957" s="1" t="s">
        <v>356</v>
      </c>
    </row>
    <row r="958">
      <c r="A958" s="1" t="s">
        <v>316</v>
      </c>
      <c r="B958" s="1" t="s">
        <v>357</v>
      </c>
      <c r="C958" s="1">
        <v>2023.0</v>
      </c>
      <c r="D958" s="1">
        <v>4.0</v>
      </c>
      <c r="E958" s="1">
        <v>15.0</v>
      </c>
      <c r="F958" s="1">
        <v>2200.0</v>
      </c>
      <c r="G958" s="1" t="s">
        <v>350</v>
      </c>
      <c r="H958" s="1">
        <v>3.0</v>
      </c>
      <c r="S958" s="1" t="s">
        <v>356</v>
      </c>
    </row>
    <row r="959">
      <c r="A959" s="1" t="s">
        <v>316</v>
      </c>
      <c r="B959" s="1" t="s">
        <v>358</v>
      </c>
      <c r="C959" s="1">
        <v>2023.0</v>
      </c>
      <c r="D959" s="1">
        <v>4.0</v>
      </c>
      <c r="E959" s="1">
        <v>15.0</v>
      </c>
      <c r="F959" s="1">
        <v>2200.0</v>
      </c>
      <c r="G959" s="1" t="s">
        <v>350</v>
      </c>
      <c r="H959" s="1">
        <v>4.0</v>
      </c>
      <c r="S959" s="1" t="s">
        <v>356</v>
      </c>
    </row>
    <row r="960">
      <c r="A960" s="1" t="s">
        <v>316</v>
      </c>
      <c r="B960" s="1" t="s">
        <v>359</v>
      </c>
      <c r="C960" s="1">
        <v>2023.0</v>
      </c>
      <c r="D960" s="1">
        <v>4.0</v>
      </c>
      <c r="E960" s="1">
        <v>15.0</v>
      </c>
      <c r="F960" s="1">
        <v>2200.0</v>
      </c>
      <c r="G960" s="1" t="s">
        <v>360</v>
      </c>
      <c r="H960" s="1">
        <v>5.0</v>
      </c>
      <c r="S960" s="1" t="s">
        <v>804</v>
      </c>
    </row>
    <row r="961">
      <c r="A961" s="1" t="s">
        <v>316</v>
      </c>
      <c r="B961" s="1" t="s">
        <v>366</v>
      </c>
      <c r="C961" s="1">
        <v>2023.0</v>
      </c>
      <c r="D961" s="1">
        <v>4.0</v>
      </c>
      <c r="E961" s="1">
        <v>15.0</v>
      </c>
      <c r="F961" s="1">
        <v>2200.0</v>
      </c>
      <c r="G961" s="1" t="s">
        <v>360</v>
      </c>
      <c r="H961" s="1">
        <v>6.0</v>
      </c>
      <c r="S961" s="1" t="s">
        <v>367</v>
      </c>
    </row>
    <row r="962">
      <c r="A962" s="1" t="s">
        <v>316</v>
      </c>
      <c r="B962" s="1" t="s">
        <v>368</v>
      </c>
      <c r="C962" s="1">
        <v>2023.0</v>
      </c>
      <c r="D962" s="1">
        <v>4.0</v>
      </c>
      <c r="E962" s="1">
        <v>15.0</v>
      </c>
      <c r="F962" s="1">
        <v>2200.0</v>
      </c>
      <c r="G962" s="1" t="s">
        <v>360</v>
      </c>
      <c r="H962" s="1">
        <v>7.0</v>
      </c>
      <c r="S962" s="1" t="s">
        <v>367</v>
      </c>
    </row>
    <row r="963">
      <c r="A963" s="1" t="s">
        <v>316</v>
      </c>
      <c r="B963" s="1" t="s">
        <v>369</v>
      </c>
      <c r="C963" s="1">
        <v>2023.0</v>
      </c>
      <c r="D963" s="1">
        <v>4.0</v>
      </c>
      <c r="E963" s="1">
        <v>15.0</v>
      </c>
      <c r="F963" s="1">
        <v>2200.0</v>
      </c>
      <c r="G963" s="1" t="s">
        <v>360</v>
      </c>
      <c r="H963" s="1">
        <v>8.0</v>
      </c>
      <c r="S963" s="1" t="s">
        <v>367</v>
      </c>
    </row>
    <row r="964">
      <c r="A964" s="1" t="s">
        <v>316</v>
      </c>
      <c r="B964" s="1" t="s">
        <v>370</v>
      </c>
      <c r="C964" s="1">
        <v>2023.0</v>
      </c>
      <c r="D964" s="1">
        <v>4.0</v>
      </c>
      <c r="E964" s="1">
        <v>15.0</v>
      </c>
      <c r="F964" s="1">
        <v>2200.0</v>
      </c>
      <c r="G964" s="1" t="s">
        <v>371</v>
      </c>
      <c r="H964" s="1">
        <v>9.0</v>
      </c>
      <c r="S964" s="1" t="s">
        <v>367</v>
      </c>
    </row>
    <row r="965">
      <c r="A965" s="1" t="s">
        <v>316</v>
      </c>
      <c r="B965" s="1" t="s">
        <v>372</v>
      </c>
      <c r="C965" s="1">
        <v>2023.0</v>
      </c>
      <c r="D965" s="1">
        <v>4.0</v>
      </c>
      <c r="E965" s="1">
        <v>15.0</v>
      </c>
      <c r="F965" s="1">
        <v>2200.0</v>
      </c>
      <c r="G965" s="1" t="s">
        <v>371</v>
      </c>
      <c r="H965" s="1">
        <v>10.0</v>
      </c>
      <c r="S965" s="1" t="s">
        <v>356</v>
      </c>
    </row>
    <row r="966">
      <c r="A966" s="1" t="s">
        <v>316</v>
      </c>
      <c r="B966" s="1" t="s">
        <v>373</v>
      </c>
      <c r="C966" s="1">
        <v>2023.0</v>
      </c>
      <c r="D966" s="1">
        <v>4.0</v>
      </c>
      <c r="E966" s="1">
        <v>15.0</v>
      </c>
      <c r="F966" s="1">
        <v>2200.0</v>
      </c>
      <c r="G966" s="1" t="s">
        <v>371</v>
      </c>
      <c r="H966" s="1">
        <v>11.0</v>
      </c>
      <c r="S966" s="1" t="s">
        <v>803</v>
      </c>
    </row>
    <row r="967">
      <c r="A967" s="1" t="s">
        <v>316</v>
      </c>
      <c r="B967" s="1" t="s">
        <v>374</v>
      </c>
      <c r="C967" s="1">
        <v>2023.0</v>
      </c>
      <c r="D967" s="1">
        <v>4.0</v>
      </c>
      <c r="E967" s="1">
        <v>15.0</v>
      </c>
      <c r="F967" s="1">
        <v>2200.0</v>
      </c>
      <c r="G967" s="1" t="s">
        <v>371</v>
      </c>
      <c r="H967" s="1">
        <v>12.0</v>
      </c>
      <c r="S967" s="1" t="s">
        <v>367</v>
      </c>
    </row>
    <row r="969">
      <c r="A969" s="1" t="s">
        <v>318</v>
      </c>
      <c r="C969" s="1">
        <v>2023.0</v>
      </c>
      <c r="D969" s="1">
        <v>4.0</v>
      </c>
      <c r="E969" s="1">
        <v>15.0</v>
      </c>
      <c r="F969" s="28">
        <v>0.08333333333333333</v>
      </c>
      <c r="G969" s="1" t="s">
        <v>23</v>
      </c>
    </row>
    <row r="970">
      <c r="A970" s="1" t="s">
        <v>318</v>
      </c>
      <c r="C970" s="1">
        <v>2023.0</v>
      </c>
      <c r="D970" s="1">
        <v>4.0</v>
      </c>
      <c r="E970" s="1">
        <v>15.0</v>
      </c>
      <c r="F970" s="28">
        <v>0.08333333333333333</v>
      </c>
      <c r="G970" s="1" t="s">
        <v>23</v>
      </c>
    </row>
    <row r="971">
      <c r="A971" s="1" t="s">
        <v>318</v>
      </c>
      <c r="C971" s="1">
        <v>2023.0</v>
      </c>
      <c r="D971" s="1">
        <v>4.0</v>
      </c>
      <c r="E971" s="1">
        <v>15.0</v>
      </c>
      <c r="F971" s="28">
        <v>0.08333333333333333</v>
      </c>
      <c r="G971" s="1" t="s">
        <v>23</v>
      </c>
    </row>
    <row r="972">
      <c r="A972" s="1" t="s">
        <v>318</v>
      </c>
      <c r="C972" s="1">
        <v>2023.0</v>
      </c>
      <c r="D972" s="1">
        <v>4.0</v>
      </c>
      <c r="E972" s="1">
        <v>15.0</v>
      </c>
      <c r="F972" s="28">
        <v>0.08333333333333333</v>
      </c>
      <c r="G972" s="1" t="s">
        <v>23</v>
      </c>
    </row>
    <row r="973">
      <c r="A973" s="1" t="s">
        <v>318</v>
      </c>
      <c r="C973" s="1">
        <v>2023.0</v>
      </c>
      <c r="D973" s="1">
        <v>4.0</v>
      </c>
      <c r="E973" s="1">
        <v>15.0</v>
      </c>
      <c r="F973" s="28">
        <v>0.08333333333333333</v>
      </c>
    </row>
    <row r="974">
      <c r="A974" s="1" t="s">
        <v>318</v>
      </c>
      <c r="C974" s="1">
        <v>2023.0</v>
      </c>
      <c r="D974" s="1">
        <v>4.0</v>
      </c>
      <c r="E974" s="1">
        <v>15.0</v>
      </c>
      <c r="F974" s="28">
        <v>0.08333333333333333</v>
      </c>
    </row>
    <row r="975">
      <c r="A975" s="1" t="s">
        <v>318</v>
      </c>
      <c r="C975" s="1">
        <v>2023.0</v>
      </c>
      <c r="D975" s="1">
        <v>4.0</v>
      </c>
      <c r="E975" s="1">
        <v>15.0</v>
      </c>
      <c r="F975" s="28">
        <v>0.08333333333333333</v>
      </c>
    </row>
    <row r="976">
      <c r="A976" s="1" t="s">
        <v>318</v>
      </c>
      <c r="C976" s="1">
        <v>2023.0</v>
      </c>
      <c r="D976" s="1">
        <v>4.0</v>
      </c>
      <c r="E976" s="1">
        <v>15.0</v>
      </c>
      <c r="F976" s="28">
        <v>0.08333333333333333</v>
      </c>
    </row>
    <row r="977">
      <c r="A977" s="1" t="s">
        <v>318</v>
      </c>
      <c r="C977" s="1">
        <v>2023.0</v>
      </c>
      <c r="D977" s="1">
        <v>4.0</v>
      </c>
      <c r="E977" s="1">
        <v>15.0</v>
      </c>
      <c r="F977" s="28">
        <v>0.08333333333333333</v>
      </c>
    </row>
    <row r="978">
      <c r="A978" s="1" t="s">
        <v>318</v>
      </c>
      <c r="C978" s="1">
        <v>2023.0</v>
      </c>
      <c r="D978" s="1">
        <v>4.0</v>
      </c>
      <c r="E978" s="1">
        <v>15.0</v>
      </c>
      <c r="F978" s="28">
        <v>0.08333333333333333</v>
      </c>
    </row>
    <row r="979">
      <c r="A979" s="1" t="s">
        <v>318</v>
      </c>
      <c r="C979" s="1">
        <v>2023.0</v>
      </c>
      <c r="D979" s="1">
        <v>4.0</v>
      </c>
      <c r="E979" s="1">
        <v>15.0</v>
      </c>
      <c r="F979" s="28">
        <v>0.08333333333333333</v>
      </c>
    </row>
    <row r="980">
      <c r="A980" s="1" t="s">
        <v>318</v>
      </c>
      <c r="C980" s="1">
        <v>2023.0</v>
      </c>
      <c r="D980" s="1">
        <v>4.0</v>
      </c>
      <c r="E980" s="1">
        <v>15.0</v>
      </c>
      <c r="F980" s="28">
        <v>0.08333333333333333</v>
      </c>
    </row>
    <row r="982">
      <c r="A982" s="1" t="s">
        <v>316</v>
      </c>
      <c r="B982" s="1" t="s">
        <v>404</v>
      </c>
      <c r="C982" s="1">
        <v>2023.0</v>
      </c>
      <c r="D982" s="1">
        <v>4.0</v>
      </c>
      <c r="E982" s="1">
        <v>16.0</v>
      </c>
      <c r="F982" s="1">
        <v>2200.0</v>
      </c>
      <c r="G982" s="1" t="s">
        <v>350</v>
      </c>
      <c r="H982" s="1">
        <v>1.0</v>
      </c>
    </row>
    <row r="983">
      <c r="A983" s="1" t="s">
        <v>316</v>
      </c>
      <c r="B983" s="1" t="s">
        <v>355</v>
      </c>
      <c r="C983" s="1">
        <v>2023.0</v>
      </c>
      <c r="D983" s="1">
        <v>4.0</v>
      </c>
      <c r="E983" s="1">
        <v>16.0</v>
      </c>
      <c r="F983" s="1">
        <v>2200.0</v>
      </c>
      <c r="G983" s="1" t="s">
        <v>350</v>
      </c>
      <c r="H983" s="1">
        <v>2.0</v>
      </c>
    </row>
    <row r="984">
      <c r="A984" s="1" t="s">
        <v>316</v>
      </c>
      <c r="B984" s="1" t="s">
        <v>357</v>
      </c>
      <c r="C984" s="1">
        <v>2023.0</v>
      </c>
      <c r="D984" s="1">
        <v>4.0</v>
      </c>
      <c r="E984" s="1">
        <v>16.0</v>
      </c>
      <c r="F984" s="1">
        <v>2200.0</v>
      </c>
      <c r="G984" s="1" t="s">
        <v>350</v>
      </c>
      <c r="H984" s="1">
        <v>3.0</v>
      </c>
    </row>
    <row r="985">
      <c r="A985" s="1" t="s">
        <v>316</v>
      </c>
      <c r="B985" s="1" t="s">
        <v>358</v>
      </c>
      <c r="C985" s="1">
        <v>2023.0</v>
      </c>
      <c r="D985" s="1">
        <v>4.0</v>
      </c>
      <c r="E985" s="1">
        <v>16.0</v>
      </c>
      <c r="F985" s="1">
        <v>2200.0</v>
      </c>
      <c r="G985" s="1" t="s">
        <v>350</v>
      </c>
      <c r="H985" s="1">
        <v>4.0</v>
      </c>
    </row>
    <row r="986">
      <c r="A986" s="1" t="s">
        <v>316</v>
      </c>
      <c r="B986" s="1" t="s">
        <v>359</v>
      </c>
      <c r="C986" s="1">
        <v>2023.0</v>
      </c>
      <c r="D986" s="1">
        <v>4.0</v>
      </c>
      <c r="E986" s="1">
        <v>16.0</v>
      </c>
      <c r="F986" s="1">
        <v>2200.0</v>
      </c>
      <c r="G986" s="1" t="s">
        <v>360</v>
      </c>
      <c r="H986" s="1">
        <v>5.0</v>
      </c>
    </row>
    <row r="987">
      <c r="A987" s="1" t="s">
        <v>316</v>
      </c>
      <c r="B987" s="1" t="s">
        <v>366</v>
      </c>
      <c r="C987" s="1">
        <v>2023.0</v>
      </c>
      <c r="D987" s="1">
        <v>4.0</v>
      </c>
      <c r="E987" s="1">
        <v>16.0</v>
      </c>
      <c r="F987" s="1">
        <v>2200.0</v>
      </c>
      <c r="G987" s="1" t="s">
        <v>360</v>
      </c>
      <c r="H987" s="1">
        <v>6.0</v>
      </c>
    </row>
    <row r="988">
      <c r="A988" s="1" t="s">
        <v>316</v>
      </c>
      <c r="B988" s="1" t="s">
        <v>368</v>
      </c>
      <c r="C988" s="1">
        <v>2023.0</v>
      </c>
      <c r="D988" s="1">
        <v>4.0</v>
      </c>
      <c r="E988" s="1">
        <v>16.0</v>
      </c>
      <c r="F988" s="1">
        <v>2200.0</v>
      </c>
      <c r="G988" s="1" t="s">
        <v>360</v>
      </c>
      <c r="H988" s="1">
        <v>7.0</v>
      </c>
    </row>
    <row r="989">
      <c r="A989" s="1" t="s">
        <v>316</v>
      </c>
      <c r="B989" s="1" t="s">
        <v>369</v>
      </c>
      <c r="C989" s="1">
        <v>2023.0</v>
      </c>
      <c r="D989" s="1">
        <v>4.0</v>
      </c>
      <c r="E989" s="1">
        <v>16.0</v>
      </c>
      <c r="F989" s="1">
        <v>2200.0</v>
      </c>
      <c r="G989" s="1" t="s">
        <v>360</v>
      </c>
      <c r="H989" s="1">
        <v>8.0</v>
      </c>
    </row>
    <row r="990">
      <c r="A990" s="1" t="s">
        <v>316</v>
      </c>
      <c r="B990" s="1" t="s">
        <v>370</v>
      </c>
      <c r="C990" s="1">
        <v>2023.0</v>
      </c>
      <c r="D990" s="1">
        <v>4.0</v>
      </c>
      <c r="E990" s="1">
        <v>16.0</v>
      </c>
      <c r="F990" s="1">
        <v>2200.0</v>
      </c>
      <c r="G990" s="1" t="s">
        <v>371</v>
      </c>
      <c r="H990" s="1">
        <v>9.0</v>
      </c>
    </row>
    <row r="991">
      <c r="A991" s="1" t="s">
        <v>316</v>
      </c>
      <c r="B991" s="1" t="s">
        <v>372</v>
      </c>
      <c r="C991" s="1">
        <v>2023.0</v>
      </c>
      <c r="D991" s="1">
        <v>4.0</v>
      </c>
      <c r="E991" s="1">
        <v>16.0</v>
      </c>
      <c r="F991" s="1">
        <v>2200.0</v>
      </c>
      <c r="G991" s="1" t="s">
        <v>371</v>
      </c>
      <c r="H991" s="1">
        <v>10.0</v>
      </c>
    </row>
    <row r="992">
      <c r="A992" s="1" t="s">
        <v>316</v>
      </c>
      <c r="B992" s="1" t="s">
        <v>373</v>
      </c>
      <c r="C992" s="1">
        <v>2023.0</v>
      </c>
      <c r="D992" s="1">
        <v>4.0</v>
      </c>
      <c r="E992" s="1">
        <v>16.0</v>
      </c>
      <c r="F992" s="1">
        <v>2200.0</v>
      </c>
      <c r="G992" s="1" t="s">
        <v>371</v>
      </c>
      <c r="H992" s="1">
        <v>11.0</v>
      </c>
    </row>
    <row r="993">
      <c r="A993" s="1" t="s">
        <v>316</v>
      </c>
      <c r="B993" s="1" t="s">
        <v>374</v>
      </c>
      <c r="C993" s="1">
        <v>2023.0</v>
      </c>
      <c r="D993" s="1">
        <v>4.0</v>
      </c>
      <c r="E993" s="1">
        <v>16.0</v>
      </c>
      <c r="F993" s="1">
        <v>2200.0</v>
      </c>
      <c r="G993" s="1" t="s">
        <v>371</v>
      </c>
      <c r="H993" s="1">
        <v>12.0</v>
      </c>
    </row>
    <row r="995">
      <c r="A995" s="1" t="s">
        <v>318</v>
      </c>
      <c r="C995" s="1">
        <v>2023.0</v>
      </c>
      <c r="D995" s="1">
        <v>4.0</v>
      </c>
      <c r="E995" s="1">
        <v>16.0</v>
      </c>
      <c r="F995" s="28">
        <v>0.08333333333333333</v>
      </c>
      <c r="G995" s="1" t="s">
        <v>23</v>
      </c>
    </row>
    <row r="996">
      <c r="A996" s="1" t="s">
        <v>318</v>
      </c>
      <c r="C996" s="1">
        <v>2023.0</v>
      </c>
      <c r="D996" s="1">
        <v>4.0</v>
      </c>
      <c r="E996" s="1">
        <v>16.0</v>
      </c>
      <c r="F996" s="28">
        <v>0.08333333333333333</v>
      </c>
      <c r="G996" s="1" t="s">
        <v>23</v>
      </c>
    </row>
    <row r="997">
      <c r="A997" s="1" t="s">
        <v>318</v>
      </c>
      <c r="C997" s="1">
        <v>2023.0</v>
      </c>
      <c r="D997" s="1">
        <v>4.0</v>
      </c>
      <c r="E997" s="1">
        <v>16.0</v>
      </c>
      <c r="F997" s="28">
        <v>0.08333333333333333</v>
      </c>
      <c r="G997" s="1" t="s">
        <v>23</v>
      </c>
    </row>
    <row r="998">
      <c r="A998" s="1" t="s">
        <v>318</v>
      </c>
      <c r="C998" s="1">
        <v>2023.0</v>
      </c>
      <c r="D998" s="1">
        <v>4.0</v>
      </c>
      <c r="E998" s="1">
        <v>16.0</v>
      </c>
      <c r="F998" s="28">
        <v>0.08333333333333333</v>
      </c>
      <c r="G998" s="1" t="s">
        <v>23</v>
      </c>
    </row>
    <row r="999">
      <c r="A999" s="1" t="s">
        <v>318</v>
      </c>
      <c r="C999" s="1">
        <v>2023.0</v>
      </c>
      <c r="D999" s="1">
        <v>4.0</v>
      </c>
      <c r="E999" s="1">
        <v>16.0</v>
      </c>
      <c r="F999" s="28">
        <v>0.08333333333333333</v>
      </c>
    </row>
    <row r="1000">
      <c r="A1000" s="1" t="s">
        <v>318</v>
      </c>
      <c r="C1000" s="1">
        <v>2023.0</v>
      </c>
      <c r="D1000" s="1">
        <v>4.0</v>
      </c>
      <c r="E1000" s="1">
        <v>16.0</v>
      </c>
      <c r="F1000" s="28">
        <v>0.08333333333333333</v>
      </c>
    </row>
    <row r="1001">
      <c r="A1001" s="1" t="s">
        <v>318</v>
      </c>
      <c r="C1001" s="1">
        <v>2023.0</v>
      </c>
      <c r="D1001" s="1">
        <v>4.0</v>
      </c>
      <c r="E1001" s="1">
        <v>16.0</v>
      </c>
      <c r="F1001" s="28">
        <v>0.08333333333333333</v>
      </c>
    </row>
    <row r="1002">
      <c r="A1002" s="1" t="s">
        <v>318</v>
      </c>
      <c r="C1002" s="1">
        <v>2023.0</v>
      </c>
      <c r="D1002" s="1">
        <v>4.0</v>
      </c>
      <c r="E1002" s="1">
        <v>16.0</v>
      </c>
      <c r="F1002" s="28">
        <v>0.08333333333333333</v>
      </c>
    </row>
    <row r="1003">
      <c r="A1003" s="1" t="s">
        <v>318</v>
      </c>
      <c r="C1003" s="1">
        <v>2023.0</v>
      </c>
      <c r="D1003" s="1">
        <v>4.0</v>
      </c>
      <c r="E1003" s="1">
        <v>16.0</v>
      </c>
      <c r="F1003" s="28">
        <v>0.08333333333333333</v>
      </c>
    </row>
    <row r="1004">
      <c r="A1004" s="1" t="s">
        <v>318</v>
      </c>
      <c r="C1004" s="1">
        <v>2023.0</v>
      </c>
      <c r="D1004" s="1">
        <v>4.0</v>
      </c>
      <c r="E1004" s="1">
        <v>16.0</v>
      </c>
      <c r="F1004" s="28">
        <v>0.08333333333333333</v>
      </c>
    </row>
    <row r="1005">
      <c r="A1005" s="1" t="s">
        <v>318</v>
      </c>
      <c r="C1005" s="1">
        <v>2023.0</v>
      </c>
      <c r="D1005" s="1">
        <v>4.0</v>
      </c>
      <c r="E1005" s="1">
        <v>16.0</v>
      </c>
      <c r="F1005" s="28">
        <v>0.08333333333333333</v>
      </c>
    </row>
    <row r="1006">
      <c r="A1006" s="1" t="s">
        <v>318</v>
      </c>
      <c r="C1006" s="1">
        <v>2023.0</v>
      </c>
      <c r="D1006" s="1">
        <v>4.0</v>
      </c>
      <c r="E1006" s="1">
        <v>16.0</v>
      </c>
      <c r="F1006" s="28">
        <v>0.08333333333333333</v>
      </c>
    </row>
    <row r="1008">
      <c r="A1008" s="1" t="s">
        <v>316</v>
      </c>
      <c r="B1008" s="1" t="s">
        <v>404</v>
      </c>
      <c r="C1008" s="1">
        <v>2023.0</v>
      </c>
      <c r="D1008" s="1">
        <v>4.0</v>
      </c>
      <c r="E1008" s="1">
        <v>17.0</v>
      </c>
      <c r="F1008" s="1">
        <v>2200.0</v>
      </c>
      <c r="G1008" s="1" t="s">
        <v>350</v>
      </c>
      <c r="H1008" s="1">
        <v>1.0</v>
      </c>
    </row>
    <row r="1009">
      <c r="A1009" s="1" t="s">
        <v>316</v>
      </c>
      <c r="B1009" s="1" t="s">
        <v>355</v>
      </c>
      <c r="C1009" s="1">
        <v>2023.0</v>
      </c>
      <c r="D1009" s="1">
        <v>4.0</v>
      </c>
      <c r="E1009" s="1">
        <v>17.0</v>
      </c>
      <c r="F1009" s="1">
        <v>2200.0</v>
      </c>
      <c r="G1009" s="1" t="s">
        <v>350</v>
      </c>
      <c r="H1009" s="1">
        <v>2.0</v>
      </c>
    </row>
    <row r="1010">
      <c r="A1010" s="1" t="s">
        <v>316</v>
      </c>
      <c r="B1010" s="1" t="s">
        <v>357</v>
      </c>
      <c r="C1010" s="1">
        <v>2023.0</v>
      </c>
      <c r="D1010" s="1">
        <v>4.0</v>
      </c>
      <c r="E1010" s="1">
        <v>17.0</v>
      </c>
      <c r="F1010" s="1">
        <v>2200.0</v>
      </c>
      <c r="G1010" s="1" t="s">
        <v>350</v>
      </c>
      <c r="H1010" s="1">
        <v>3.0</v>
      </c>
    </row>
    <row r="1011">
      <c r="A1011" s="1" t="s">
        <v>316</v>
      </c>
      <c r="B1011" s="1" t="s">
        <v>358</v>
      </c>
      <c r="C1011" s="1">
        <v>2023.0</v>
      </c>
      <c r="D1011" s="1">
        <v>4.0</v>
      </c>
      <c r="E1011" s="1">
        <v>17.0</v>
      </c>
      <c r="F1011" s="1">
        <v>2200.0</v>
      </c>
      <c r="G1011" s="1" t="s">
        <v>350</v>
      </c>
      <c r="H1011" s="1">
        <v>4.0</v>
      </c>
    </row>
    <row r="1012">
      <c r="A1012" s="1" t="s">
        <v>316</v>
      </c>
      <c r="B1012" s="1" t="s">
        <v>359</v>
      </c>
      <c r="C1012" s="1">
        <v>2023.0</v>
      </c>
      <c r="D1012" s="1">
        <v>4.0</v>
      </c>
      <c r="E1012" s="1">
        <v>17.0</v>
      </c>
      <c r="F1012" s="1">
        <v>2200.0</v>
      </c>
      <c r="G1012" s="1" t="s">
        <v>360</v>
      </c>
      <c r="H1012" s="1">
        <v>5.0</v>
      </c>
    </row>
    <row r="1013">
      <c r="A1013" s="1" t="s">
        <v>316</v>
      </c>
      <c r="B1013" s="1" t="s">
        <v>366</v>
      </c>
      <c r="C1013" s="1">
        <v>2023.0</v>
      </c>
      <c r="D1013" s="1">
        <v>4.0</v>
      </c>
      <c r="E1013" s="1">
        <v>17.0</v>
      </c>
      <c r="F1013" s="1">
        <v>2200.0</v>
      </c>
      <c r="G1013" s="1" t="s">
        <v>360</v>
      </c>
      <c r="H1013" s="1">
        <v>6.0</v>
      </c>
    </row>
    <row r="1014">
      <c r="A1014" s="1" t="s">
        <v>316</v>
      </c>
      <c r="B1014" s="1" t="s">
        <v>368</v>
      </c>
      <c r="C1014" s="1">
        <v>2023.0</v>
      </c>
      <c r="D1014" s="1">
        <v>4.0</v>
      </c>
      <c r="E1014" s="1">
        <v>17.0</v>
      </c>
      <c r="F1014" s="1">
        <v>2200.0</v>
      </c>
      <c r="G1014" s="1" t="s">
        <v>360</v>
      </c>
      <c r="H1014" s="1">
        <v>7.0</v>
      </c>
    </row>
    <row r="1015">
      <c r="A1015" s="1" t="s">
        <v>316</v>
      </c>
      <c r="B1015" s="1" t="s">
        <v>369</v>
      </c>
      <c r="C1015" s="1">
        <v>2023.0</v>
      </c>
      <c r="D1015" s="1">
        <v>4.0</v>
      </c>
      <c r="E1015" s="1">
        <v>17.0</v>
      </c>
      <c r="F1015" s="1">
        <v>2200.0</v>
      </c>
      <c r="G1015" s="1" t="s">
        <v>360</v>
      </c>
      <c r="H1015" s="1">
        <v>8.0</v>
      </c>
    </row>
    <row r="1016">
      <c r="A1016" s="1" t="s">
        <v>316</v>
      </c>
      <c r="B1016" s="1" t="s">
        <v>370</v>
      </c>
      <c r="C1016" s="1">
        <v>2023.0</v>
      </c>
      <c r="D1016" s="1">
        <v>4.0</v>
      </c>
      <c r="E1016" s="1">
        <v>17.0</v>
      </c>
      <c r="F1016" s="1">
        <v>2200.0</v>
      </c>
      <c r="G1016" s="1" t="s">
        <v>371</v>
      </c>
      <c r="H1016" s="1">
        <v>9.0</v>
      </c>
    </row>
    <row r="1017">
      <c r="A1017" s="1" t="s">
        <v>316</v>
      </c>
      <c r="B1017" s="1" t="s">
        <v>372</v>
      </c>
      <c r="C1017" s="1">
        <v>2023.0</v>
      </c>
      <c r="D1017" s="1">
        <v>4.0</v>
      </c>
      <c r="E1017" s="1">
        <v>17.0</v>
      </c>
      <c r="F1017" s="1">
        <v>2200.0</v>
      </c>
      <c r="G1017" s="1" t="s">
        <v>371</v>
      </c>
      <c r="H1017" s="1">
        <v>10.0</v>
      </c>
    </row>
    <row r="1018">
      <c r="A1018" s="1" t="s">
        <v>316</v>
      </c>
      <c r="B1018" s="1" t="s">
        <v>373</v>
      </c>
      <c r="C1018" s="1">
        <v>2023.0</v>
      </c>
      <c r="D1018" s="1">
        <v>4.0</v>
      </c>
      <c r="E1018" s="1">
        <v>17.0</v>
      </c>
      <c r="F1018" s="1">
        <v>2200.0</v>
      </c>
      <c r="G1018" s="1" t="s">
        <v>371</v>
      </c>
      <c r="H1018" s="1">
        <v>11.0</v>
      </c>
    </row>
    <row r="1019">
      <c r="A1019" s="1" t="s">
        <v>316</v>
      </c>
      <c r="B1019" s="1" t="s">
        <v>374</v>
      </c>
      <c r="C1019" s="1">
        <v>2023.0</v>
      </c>
      <c r="D1019" s="1">
        <v>4.0</v>
      </c>
      <c r="E1019" s="1">
        <v>17.0</v>
      </c>
      <c r="F1019" s="1">
        <v>2200.0</v>
      </c>
      <c r="G1019" s="1" t="s">
        <v>371</v>
      </c>
      <c r="H1019" s="1">
        <v>12.0</v>
      </c>
    </row>
    <row r="1021">
      <c r="A1021" s="1" t="s">
        <v>318</v>
      </c>
      <c r="B1021" s="1" t="s">
        <v>805</v>
      </c>
      <c r="C1021" s="1">
        <v>2023.0</v>
      </c>
      <c r="D1021" s="1">
        <v>4.0</v>
      </c>
      <c r="E1021" s="1">
        <v>17.0</v>
      </c>
      <c r="F1021" s="28">
        <v>0.08333333333333333</v>
      </c>
      <c r="G1021" s="1" t="s">
        <v>23</v>
      </c>
      <c r="H1021" s="1">
        <v>1.0</v>
      </c>
    </row>
    <row r="1022">
      <c r="A1022" s="1" t="s">
        <v>318</v>
      </c>
      <c r="B1022" s="1" t="s">
        <v>806</v>
      </c>
      <c r="C1022" s="1">
        <v>2023.0</v>
      </c>
      <c r="D1022" s="1">
        <v>4.0</v>
      </c>
      <c r="E1022" s="1">
        <v>17.0</v>
      </c>
      <c r="F1022" s="28">
        <v>0.08333333333333333</v>
      </c>
      <c r="G1022" s="1" t="s">
        <v>23</v>
      </c>
      <c r="H1022" s="1">
        <v>2.0</v>
      </c>
    </row>
    <row r="1023">
      <c r="A1023" s="1" t="s">
        <v>318</v>
      </c>
      <c r="B1023" s="1" t="s">
        <v>807</v>
      </c>
      <c r="C1023" s="1">
        <v>2023.0</v>
      </c>
      <c r="D1023" s="1">
        <v>4.0</v>
      </c>
      <c r="E1023" s="1">
        <v>17.0</v>
      </c>
      <c r="F1023" s="28">
        <v>0.08333333333333333</v>
      </c>
      <c r="G1023" s="1" t="s">
        <v>23</v>
      </c>
      <c r="H1023" s="1">
        <v>3.0</v>
      </c>
    </row>
    <row r="1024">
      <c r="A1024" s="1" t="s">
        <v>318</v>
      </c>
      <c r="B1024" s="1" t="s">
        <v>808</v>
      </c>
      <c r="C1024" s="1">
        <v>2023.0</v>
      </c>
      <c r="D1024" s="1">
        <v>4.0</v>
      </c>
      <c r="E1024" s="1">
        <v>17.0</v>
      </c>
      <c r="F1024" s="28">
        <v>0.08333333333333333</v>
      </c>
      <c r="G1024" s="1" t="s">
        <v>23</v>
      </c>
      <c r="H1024" s="1">
        <v>4.0</v>
      </c>
    </row>
    <row r="1025">
      <c r="A1025" s="1" t="s">
        <v>318</v>
      </c>
      <c r="C1025" s="1">
        <v>2023.0</v>
      </c>
      <c r="D1025" s="1">
        <v>4.0</v>
      </c>
      <c r="E1025" s="1">
        <v>17.0</v>
      </c>
      <c r="F1025" s="28">
        <v>0.08333333333333333</v>
      </c>
      <c r="G1025" s="1" t="s">
        <v>122</v>
      </c>
      <c r="H1025" s="1">
        <v>5.0</v>
      </c>
    </row>
    <row r="1026">
      <c r="A1026" s="1" t="s">
        <v>318</v>
      </c>
      <c r="B1026" s="1" t="s">
        <v>809</v>
      </c>
      <c r="C1026" s="1">
        <v>2023.0</v>
      </c>
      <c r="D1026" s="1">
        <v>4.0</v>
      </c>
      <c r="E1026" s="1">
        <v>17.0</v>
      </c>
      <c r="F1026" s="28">
        <v>0.08333333333333333</v>
      </c>
      <c r="G1026" s="1" t="s">
        <v>122</v>
      </c>
      <c r="H1026" s="1">
        <v>6.0</v>
      </c>
    </row>
    <row r="1027">
      <c r="A1027" s="1" t="s">
        <v>318</v>
      </c>
      <c r="B1027" s="1" t="s">
        <v>810</v>
      </c>
      <c r="C1027" s="1">
        <v>2023.0</v>
      </c>
      <c r="D1027" s="1">
        <v>4.0</v>
      </c>
      <c r="E1027" s="1">
        <v>17.0</v>
      </c>
      <c r="F1027" s="28">
        <v>0.08333333333333333</v>
      </c>
      <c r="G1027" s="1" t="s">
        <v>122</v>
      </c>
      <c r="H1027" s="1">
        <v>7.0</v>
      </c>
    </row>
    <row r="1028">
      <c r="A1028" s="1" t="s">
        <v>318</v>
      </c>
      <c r="B1028" s="1" t="s">
        <v>811</v>
      </c>
      <c r="C1028" s="1">
        <v>2023.0</v>
      </c>
      <c r="D1028" s="1">
        <v>4.0</v>
      </c>
      <c r="E1028" s="1">
        <v>17.0</v>
      </c>
      <c r="F1028" s="28">
        <v>0.08333333333333333</v>
      </c>
      <c r="G1028" s="1" t="s">
        <v>122</v>
      </c>
      <c r="H1028" s="1">
        <v>8.0</v>
      </c>
    </row>
    <row r="1029">
      <c r="A1029" s="1" t="s">
        <v>318</v>
      </c>
      <c r="B1029" s="1" t="s">
        <v>812</v>
      </c>
      <c r="C1029" s="1">
        <v>2023.0</v>
      </c>
      <c r="D1029" s="1">
        <v>4.0</v>
      </c>
      <c r="E1029" s="1">
        <v>17.0</v>
      </c>
      <c r="F1029" s="28">
        <v>0.08333333333333333</v>
      </c>
      <c r="G1029" s="1" t="s">
        <v>201</v>
      </c>
      <c r="H1029" s="1">
        <v>9.0</v>
      </c>
    </row>
    <row r="1030">
      <c r="A1030" s="1" t="s">
        <v>318</v>
      </c>
      <c r="B1030" s="1" t="s">
        <v>813</v>
      </c>
      <c r="C1030" s="1">
        <v>2023.0</v>
      </c>
      <c r="D1030" s="1">
        <v>4.0</v>
      </c>
      <c r="E1030" s="1">
        <v>17.0</v>
      </c>
      <c r="F1030" s="28">
        <v>0.08333333333333333</v>
      </c>
      <c r="G1030" s="1" t="s">
        <v>201</v>
      </c>
      <c r="H1030" s="1">
        <v>10.0</v>
      </c>
    </row>
    <row r="1031">
      <c r="A1031" s="1" t="s">
        <v>318</v>
      </c>
      <c r="B1031" s="1" t="s">
        <v>814</v>
      </c>
      <c r="C1031" s="1">
        <v>2023.0</v>
      </c>
      <c r="D1031" s="1">
        <v>4.0</v>
      </c>
      <c r="E1031" s="1">
        <v>17.0</v>
      </c>
      <c r="F1031" s="28">
        <v>0.08333333333333333</v>
      </c>
      <c r="G1031" s="1" t="s">
        <v>201</v>
      </c>
      <c r="H1031" s="1">
        <v>11.0</v>
      </c>
    </row>
    <row r="1032">
      <c r="A1032" s="1" t="s">
        <v>318</v>
      </c>
      <c r="B1032" s="1" t="s">
        <v>815</v>
      </c>
      <c r="C1032" s="1">
        <v>2023.0</v>
      </c>
      <c r="D1032" s="1">
        <v>4.0</v>
      </c>
      <c r="E1032" s="1">
        <v>17.0</v>
      </c>
      <c r="F1032" s="28">
        <v>0.08333333333333333</v>
      </c>
      <c r="G1032" s="1" t="s">
        <v>201</v>
      </c>
      <c r="H1032" s="1">
        <v>12.0</v>
      </c>
    </row>
    <row r="1034">
      <c r="A1034" s="1" t="s">
        <v>316</v>
      </c>
      <c r="B1034" s="1" t="s">
        <v>404</v>
      </c>
      <c r="C1034" s="1">
        <v>2023.0</v>
      </c>
      <c r="D1034" s="1">
        <v>4.0</v>
      </c>
      <c r="E1034" s="1">
        <v>18.0</v>
      </c>
      <c r="F1034" s="1">
        <v>2200.0</v>
      </c>
      <c r="G1034" s="1" t="s">
        <v>350</v>
      </c>
      <c r="H1034" s="1">
        <v>1.0</v>
      </c>
    </row>
    <row r="1035">
      <c r="A1035" s="1" t="s">
        <v>316</v>
      </c>
      <c r="B1035" s="1" t="s">
        <v>355</v>
      </c>
      <c r="C1035" s="1">
        <v>2023.0</v>
      </c>
      <c r="D1035" s="1">
        <v>4.0</v>
      </c>
      <c r="E1035" s="1">
        <v>18.0</v>
      </c>
      <c r="F1035" s="1">
        <v>2200.0</v>
      </c>
      <c r="G1035" s="1" t="s">
        <v>350</v>
      </c>
      <c r="H1035" s="1">
        <v>2.0</v>
      </c>
    </row>
    <row r="1036">
      <c r="A1036" s="1" t="s">
        <v>316</v>
      </c>
      <c r="B1036" s="1" t="s">
        <v>357</v>
      </c>
      <c r="C1036" s="1">
        <v>2023.0</v>
      </c>
      <c r="D1036" s="1">
        <v>4.0</v>
      </c>
      <c r="E1036" s="1">
        <v>18.0</v>
      </c>
      <c r="F1036" s="1">
        <v>2200.0</v>
      </c>
      <c r="G1036" s="1" t="s">
        <v>350</v>
      </c>
      <c r="H1036" s="1">
        <v>3.0</v>
      </c>
    </row>
    <row r="1037">
      <c r="A1037" s="1" t="s">
        <v>316</v>
      </c>
      <c r="B1037" s="1" t="s">
        <v>358</v>
      </c>
      <c r="C1037" s="1">
        <v>2023.0</v>
      </c>
      <c r="D1037" s="1">
        <v>4.0</v>
      </c>
      <c r="E1037" s="1">
        <v>18.0</v>
      </c>
      <c r="F1037" s="1">
        <v>2200.0</v>
      </c>
      <c r="G1037" s="1" t="s">
        <v>350</v>
      </c>
      <c r="H1037" s="1">
        <v>4.0</v>
      </c>
    </row>
    <row r="1038">
      <c r="A1038" s="1" t="s">
        <v>316</v>
      </c>
      <c r="B1038" s="1" t="s">
        <v>359</v>
      </c>
      <c r="C1038" s="1">
        <v>2023.0</v>
      </c>
      <c r="D1038" s="1">
        <v>4.0</v>
      </c>
      <c r="E1038" s="1">
        <v>18.0</v>
      </c>
      <c r="F1038" s="1">
        <v>2200.0</v>
      </c>
      <c r="G1038" s="1" t="s">
        <v>360</v>
      </c>
      <c r="H1038" s="1">
        <v>5.0</v>
      </c>
    </row>
    <row r="1039">
      <c r="A1039" s="1" t="s">
        <v>316</v>
      </c>
      <c r="B1039" s="1" t="s">
        <v>366</v>
      </c>
      <c r="C1039" s="1">
        <v>2023.0</v>
      </c>
      <c r="D1039" s="1">
        <v>4.0</v>
      </c>
      <c r="E1039" s="1">
        <v>18.0</v>
      </c>
      <c r="F1039" s="1">
        <v>2200.0</v>
      </c>
      <c r="G1039" s="1" t="s">
        <v>360</v>
      </c>
      <c r="H1039" s="1">
        <v>6.0</v>
      </c>
    </row>
    <row r="1040">
      <c r="A1040" s="1" t="s">
        <v>316</v>
      </c>
      <c r="B1040" s="1" t="s">
        <v>368</v>
      </c>
      <c r="C1040" s="1">
        <v>2023.0</v>
      </c>
      <c r="D1040" s="1">
        <v>4.0</v>
      </c>
      <c r="E1040" s="1">
        <v>18.0</v>
      </c>
      <c r="F1040" s="1">
        <v>2200.0</v>
      </c>
      <c r="G1040" s="1" t="s">
        <v>360</v>
      </c>
      <c r="H1040" s="1">
        <v>7.0</v>
      </c>
    </row>
    <row r="1041">
      <c r="A1041" s="1" t="s">
        <v>316</v>
      </c>
      <c r="B1041" s="1" t="s">
        <v>369</v>
      </c>
      <c r="C1041" s="1">
        <v>2023.0</v>
      </c>
      <c r="D1041" s="1">
        <v>4.0</v>
      </c>
      <c r="E1041" s="1">
        <v>18.0</v>
      </c>
      <c r="F1041" s="1">
        <v>2200.0</v>
      </c>
      <c r="G1041" s="1" t="s">
        <v>360</v>
      </c>
      <c r="H1041" s="1">
        <v>8.0</v>
      </c>
    </row>
    <row r="1042">
      <c r="A1042" s="1" t="s">
        <v>316</v>
      </c>
      <c r="B1042" s="1" t="s">
        <v>370</v>
      </c>
      <c r="C1042" s="1">
        <v>2023.0</v>
      </c>
      <c r="D1042" s="1">
        <v>4.0</v>
      </c>
      <c r="E1042" s="1">
        <v>18.0</v>
      </c>
      <c r="F1042" s="1">
        <v>2200.0</v>
      </c>
      <c r="G1042" s="1" t="s">
        <v>371</v>
      </c>
      <c r="H1042" s="1">
        <v>9.0</v>
      </c>
    </row>
    <row r="1043">
      <c r="A1043" s="1" t="s">
        <v>316</v>
      </c>
      <c r="B1043" s="1" t="s">
        <v>373</v>
      </c>
      <c r="C1043" s="1">
        <v>2023.0</v>
      </c>
      <c r="D1043" s="1">
        <v>4.0</v>
      </c>
      <c r="E1043" s="1">
        <v>18.0</v>
      </c>
      <c r="F1043" s="1">
        <v>2200.0</v>
      </c>
      <c r="G1043" s="1" t="s">
        <v>371</v>
      </c>
      <c r="H1043" s="1">
        <v>10.0</v>
      </c>
    </row>
    <row r="1044">
      <c r="A1044" s="1" t="s">
        <v>316</v>
      </c>
      <c r="C1044" s="1">
        <v>2023.0</v>
      </c>
      <c r="D1044" s="1">
        <v>4.0</v>
      </c>
      <c r="E1044" s="1">
        <v>18.0</v>
      </c>
      <c r="F1044" s="1">
        <v>2200.0</v>
      </c>
      <c r="G1044" s="1" t="s">
        <v>371</v>
      </c>
      <c r="H1044" s="1">
        <v>11.0</v>
      </c>
    </row>
    <row r="1045">
      <c r="A1045" s="1" t="s">
        <v>316</v>
      </c>
      <c r="B1045" s="1" t="s">
        <v>374</v>
      </c>
      <c r="C1045" s="1">
        <v>2023.0</v>
      </c>
      <c r="D1045" s="1">
        <v>4.0</v>
      </c>
      <c r="E1045" s="1">
        <v>18.0</v>
      </c>
      <c r="F1045" s="1">
        <v>2200.0</v>
      </c>
      <c r="G1045" s="1" t="s">
        <v>371</v>
      </c>
      <c r="H1045" s="1">
        <v>12.0</v>
      </c>
    </row>
    <row r="1047">
      <c r="A1047" s="1" t="s">
        <v>318</v>
      </c>
      <c r="B1047" s="1" t="s">
        <v>816</v>
      </c>
      <c r="C1047" s="1">
        <v>2023.0</v>
      </c>
      <c r="D1047" s="1">
        <v>4.0</v>
      </c>
      <c r="E1047" s="1">
        <v>18.0</v>
      </c>
      <c r="F1047" s="28">
        <v>0.08333333333333333</v>
      </c>
      <c r="G1047" s="1" t="s">
        <v>23</v>
      </c>
      <c r="H1047" s="1">
        <v>1.0</v>
      </c>
    </row>
    <row r="1048">
      <c r="A1048" s="1" t="s">
        <v>318</v>
      </c>
      <c r="B1048" s="1" t="s">
        <v>817</v>
      </c>
      <c r="C1048" s="1">
        <v>2023.0</v>
      </c>
      <c r="D1048" s="1">
        <v>4.0</v>
      </c>
      <c r="E1048" s="1">
        <v>18.0</v>
      </c>
      <c r="F1048" s="28">
        <v>0.08333333333333333</v>
      </c>
      <c r="G1048" s="1" t="s">
        <v>23</v>
      </c>
      <c r="H1048" s="1">
        <v>2.0</v>
      </c>
    </row>
    <row r="1049">
      <c r="A1049" s="1" t="s">
        <v>318</v>
      </c>
      <c r="B1049" s="1" t="s">
        <v>818</v>
      </c>
      <c r="C1049" s="1">
        <v>2023.0</v>
      </c>
      <c r="D1049" s="1">
        <v>4.0</v>
      </c>
      <c r="E1049" s="1">
        <v>18.0</v>
      </c>
      <c r="F1049" s="28">
        <v>0.08333333333333333</v>
      </c>
      <c r="G1049" s="1" t="s">
        <v>23</v>
      </c>
      <c r="H1049" s="1">
        <v>3.0</v>
      </c>
    </row>
    <row r="1050">
      <c r="A1050" s="1" t="s">
        <v>318</v>
      </c>
      <c r="B1050" s="1" t="s">
        <v>819</v>
      </c>
      <c r="C1050" s="1">
        <v>2023.0</v>
      </c>
      <c r="D1050" s="1">
        <v>4.0</v>
      </c>
      <c r="E1050" s="1">
        <v>18.0</v>
      </c>
      <c r="F1050" s="28">
        <v>0.08333333333333333</v>
      </c>
      <c r="G1050" s="1" t="s">
        <v>23</v>
      </c>
      <c r="H1050" s="1">
        <v>4.0</v>
      </c>
    </row>
    <row r="1051">
      <c r="A1051" s="1" t="s">
        <v>318</v>
      </c>
      <c r="C1051" s="1">
        <v>2023.0</v>
      </c>
      <c r="D1051" s="1">
        <v>4.0</v>
      </c>
      <c r="E1051" s="1">
        <v>18.0</v>
      </c>
      <c r="F1051" s="28">
        <v>0.08333333333333333</v>
      </c>
      <c r="G1051" s="1" t="s">
        <v>122</v>
      </c>
      <c r="H1051" s="1">
        <v>5.0</v>
      </c>
    </row>
    <row r="1052">
      <c r="A1052" s="1" t="s">
        <v>318</v>
      </c>
      <c r="B1052" s="1" t="s">
        <v>820</v>
      </c>
      <c r="C1052" s="1">
        <v>2023.0</v>
      </c>
      <c r="D1052" s="1">
        <v>4.0</v>
      </c>
      <c r="E1052" s="1">
        <v>18.0</v>
      </c>
      <c r="F1052" s="28">
        <v>0.08333333333333333</v>
      </c>
      <c r="G1052" s="1" t="s">
        <v>122</v>
      </c>
      <c r="H1052" s="1">
        <v>6.0</v>
      </c>
    </row>
    <row r="1053">
      <c r="A1053" s="1" t="s">
        <v>318</v>
      </c>
      <c r="B1053" s="1" t="s">
        <v>821</v>
      </c>
      <c r="C1053" s="1">
        <v>2023.0</v>
      </c>
      <c r="D1053" s="1">
        <v>4.0</v>
      </c>
      <c r="E1053" s="1">
        <v>18.0</v>
      </c>
      <c r="F1053" s="28">
        <v>0.08333333333333333</v>
      </c>
      <c r="G1053" s="1" t="s">
        <v>122</v>
      </c>
      <c r="H1053" s="1">
        <v>7.0</v>
      </c>
    </row>
    <row r="1054">
      <c r="A1054" s="1" t="s">
        <v>318</v>
      </c>
      <c r="B1054" s="1" t="s">
        <v>822</v>
      </c>
      <c r="C1054" s="1">
        <v>2023.0</v>
      </c>
      <c r="D1054" s="1">
        <v>4.0</v>
      </c>
      <c r="E1054" s="1">
        <v>18.0</v>
      </c>
      <c r="F1054" s="28">
        <v>0.08333333333333333</v>
      </c>
      <c r="G1054" s="1" t="s">
        <v>122</v>
      </c>
      <c r="H1054" s="1">
        <v>8.0</v>
      </c>
    </row>
    <row r="1055">
      <c r="A1055" s="1" t="s">
        <v>318</v>
      </c>
      <c r="B1055" s="1" t="s">
        <v>823</v>
      </c>
      <c r="C1055" s="1">
        <v>2023.0</v>
      </c>
      <c r="D1055" s="1">
        <v>4.0</v>
      </c>
      <c r="E1055" s="1">
        <v>18.0</v>
      </c>
      <c r="F1055" s="28">
        <v>0.08333333333333333</v>
      </c>
      <c r="G1055" s="1" t="s">
        <v>201</v>
      </c>
      <c r="H1055" s="1">
        <v>9.0</v>
      </c>
    </row>
    <row r="1056">
      <c r="A1056" s="1" t="s">
        <v>318</v>
      </c>
      <c r="B1056" s="1" t="s">
        <v>824</v>
      </c>
      <c r="C1056" s="1">
        <v>2023.0</v>
      </c>
      <c r="D1056" s="1">
        <v>4.0</v>
      </c>
      <c r="E1056" s="1">
        <v>18.0</v>
      </c>
      <c r="F1056" s="28">
        <v>0.08333333333333333</v>
      </c>
      <c r="G1056" s="1" t="s">
        <v>201</v>
      </c>
      <c r="H1056" s="1">
        <v>10.0</v>
      </c>
    </row>
    <row r="1057">
      <c r="A1057" s="1" t="s">
        <v>318</v>
      </c>
      <c r="B1057" s="1" t="s">
        <v>825</v>
      </c>
      <c r="C1057" s="1">
        <v>2023.0</v>
      </c>
      <c r="D1057" s="1">
        <v>4.0</v>
      </c>
      <c r="E1057" s="1">
        <v>18.0</v>
      </c>
      <c r="F1057" s="28">
        <v>0.08333333333333333</v>
      </c>
      <c r="G1057" s="1" t="s">
        <v>201</v>
      </c>
      <c r="H1057" s="1">
        <v>11.0</v>
      </c>
    </row>
    <row r="1058">
      <c r="A1058" s="1" t="s">
        <v>318</v>
      </c>
      <c r="B1058" s="1" t="s">
        <v>826</v>
      </c>
      <c r="C1058" s="1">
        <v>2023.0</v>
      </c>
      <c r="D1058" s="1">
        <v>4.0</v>
      </c>
      <c r="E1058" s="1">
        <v>18.0</v>
      </c>
      <c r="F1058" s="28">
        <v>0.08333333333333333</v>
      </c>
      <c r="G1058" s="1" t="s">
        <v>201</v>
      </c>
      <c r="H1058" s="1">
        <v>12.0</v>
      </c>
    </row>
    <row r="1060">
      <c r="A1060" s="1" t="s">
        <v>316</v>
      </c>
      <c r="B1060" s="1" t="s">
        <v>404</v>
      </c>
      <c r="C1060" s="1">
        <v>2023.0</v>
      </c>
      <c r="D1060" s="1">
        <v>4.0</v>
      </c>
      <c r="E1060" s="1">
        <v>19.0</v>
      </c>
      <c r="F1060" s="1">
        <v>2200.0</v>
      </c>
      <c r="G1060" s="1" t="s">
        <v>350</v>
      </c>
      <c r="H1060" s="1">
        <v>1.0</v>
      </c>
      <c r="S1060" s="1" t="s">
        <v>356</v>
      </c>
    </row>
    <row r="1061">
      <c r="A1061" s="1" t="s">
        <v>316</v>
      </c>
      <c r="B1061" s="1" t="s">
        <v>355</v>
      </c>
      <c r="C1061" s="1">
        <v>2023.0</v>
      </c>
      <c r="D1061" s="1">
        <v>4.0</v>
      </c>
      <c r="E1061" s="1">
        <v>19.0</v>
      </c>
      <c r="F1061" s="1">
        <v>2200.0</v>
      </c>
      <c r="G1061" s="1" t="s">
        <v>350</v>
      </c>
      <c r="H1061" s="1">
        <v>2.0</v>
      </c>
      <c r="S1061" s="1" t="s">
        <v>827</v>
      </c>
    </row>
    <row r="1062">
      <c r="A1062" s="1" t="s">
        <v>316</v>
      </c>
      <c r="B1062" s="1" t="s">
        <v>357</v>
      </c>
      <c r="C1062" s="1">
        <v>2023.0</v>
      </c>
      <c r="D1062" s="1">
        <v>4.0</v>
      </c>
      <c r="E1062" s="1">
        <v>19.0</v>
      </c>
      <c r="F1062" s="1">
        <v>2200.0</v>
      </c>
      <c r="G1062" s="1" t="s">
        <v>350</v>
      </c>
      <c r="H1062" s="1">
        <v>3.0</v>
      </c>
      <c r="S1062" s="1" t="s">
        <v>356</v>
      </c>
    </row>
    <row r="1063">
      <c r="A1063" s="1" t="s">
        <v>316</v>
      </c>
      <c r="B1063" s="1" t="s">
        <v>358</v>
      </c>
      <c r="C1063" s="1">
        <v>2023.0</v>
      </c>
      <c r="D1063" s="1">
        <v>4.0</v>
      </c>
      <c r="E1063" s="1">
        <v>19.0</v>
      </c>
      <c r="F1063" s="1">
        <v>2200.0</v>
      </c>
      <c r="G1063" s="1" t="s">
        <v>350</v>
      </c>
      <c r="H1063" s="1">
        <v>4.0</v>
      </c>
      <c r="S1063" s="1" t="s">
        <v>356</v>
      </c>
    </row>
    <row r="1064">
      <c r="A1064" s="1" t="s">
        <v>316</v>
      </c>
      <c r="B1064" s="1" t="s">
        <v>359</v>
      </c>
      <c r="C1064" s="1">
        <v>2023.0</v>
      </c>
      <c r="D1064" s="1">
        <v>4.0</v>
      </c>
      <c r="E1064" s="1">
        <v>19.0</v>
      </c>
      <c r="F1064" s="1">
        <v>2200.0</v>
      </c>
      <c r="G1064" s="1" t="s">
        <v>360</v>
      </c>
      <c r="H1064" s="1">
        <v>5.0</v>
      </c>
      <c r="S1064" s="1" t="s">
        <v>804</v>
      </c>
    </row>
    <row r="1065">
      <c r="A1065" s="1" t="s">
        <v>316</v>
      </c>
      <c r="B1065" s="1" t="s">
        <v>366</v>
      </c>
      <c r="C1065" s="1">
        <v>2023.0</v>
      </c>
      <c r="D1065" s="1">
        <v>4.0</v>
      </c>
      <c r="E1065" s="1">
        <v>19.0</v>
      </c>
      <c r="F1065" s="1">
        <v>2200.0</v>
      </c>
      <c r="G1065" s="1" t="s">
        <v>360</v>
      </c>
      <c r="H1065" s="1">
        <v>6.0</v>
      </c>
      <c r="S1065" s="1" t="s">
        <v>367</v>
      </c>
    </row>
    <row r="1066">
      <c r="A1066" s="1" t="s">
        <v>316</v>
      </c>
      <c r="B1066" s="1" t="s">
        <v>368</v>
      </c>
      <c r="C1066" s="1">
        <v>2023.0</v>
      </c>
      <c r="D1066" s="1">
        <v>4.0</v>
      </c>
      <c r="E1066" s="1">
        <v>19.0</v>
      </c>
      <c r="F1066" s="1">
        <v>2200.0</v>
      </c>
      <c r="G1066" s="1" t="s">
        <v>360</v>
      </c>
      <c r="H1066" s="1">
        <v>7.0</v>
      </c>
      <c r="S1066" s="1" t="s">
        <v>367</v>
      </c>
    </row>
    <row r="1067">
      <c r="A1067" s="1" t="s">
        <v>316</v>
      </c>
      <c r="B1067" s="1" t="s">
        <v>369</v>
      </c>
      <c r="C1067" s="1">
        <v>2023.0</v>
      </c>
      <c r="D1067" s="1">
        <v>4.0</v>
      </c>
      <c r="E1067" s="1">
        <v>19.0</v>
      </c>
      <c r="F1067" s="1">
        <v>2200.0</v>
      </c>
      <c r="G1067" s="1" t="s">
        <v>360</v>
      </c>
      <c r="H1067" s="1">
        <v>8.0</v>
      </c>
      <c r="S1067" s="1" t="s">
        <v>356</v>
      </c>
    </row>
    <row r="1068">
      <c r="A1068" s="1" t="s">
        <v>316</v>
      </c>
      <c r="B1068" s="1" t="s">
        <v>370</v>
      </c>
      <c r="C1068" s="1">
        <v>2023.0</v>
      </c>
      <c r="D1068" s="1">
        <v>4.0</v>
      </c>
      <c r="E1068" s="1">
        <v>19.0</v>
      </c>
      <c r="F1068" s="1">
        <v>2200.0</v>
      </c>
      <c r="G1068" s="1" t="s">
        <v>371</v>
      </c>
      <c r="H1068" s="1">
        <v>9.0</v>
      </c>
      <c r="S1068" s="1" t="s">
        <v>367</v>
      </c>
    </row>
    <row r="1069">
      <c r="A1069" s="1" t="s">
        <v>316</v>
      </c>
      <c r="B1069" s="1" t="s">
        <v>372</v>
      </c>
      <c r="C1069" s="1">
        <v>2023.0</v>
      </c>
      <c r="D1069" s="1">
        <v>4.0</v>
      </c>
      <c r="E1069" s="1">
        <v>19.0</v>
      </c>
      <c r="F1069" s="1">
        <v>2200.0</v>
      </c>
      <c r="G1069" s="1" t="s">
        <v>371</v>
      </c>
      <c r="H1069" s="1">
        <v>10.0</v>
      </c>
      <c r="S1069" s="1" t="s">
        <v>367</v>
      </c>
    </row>
    <row r="1070">
      <c r="A1070" s="1" t="s">
        <v>316</v>
      </c>
      <c r="B1070" s="1" t="s">
        <v>373</v>
      </c>
      <c r="C1070" s="1">
        <v>2023.0</v>
      </c>
      <c r="D1070" s="1">
        <v>4.0</v>
      </c>
      <c r="E1070" s="1">
        <v>19.0</v>
      </c>
      <c r="F1070" s="1">
        <v>2200.0</v>
      </c>
      <c r="G1070" s="1" t="s">
        <v>371</v>
      </c>
      <c r="H1070" s="1">
        <v>11.0</v>
      </c>
      <c r="S1070" s="1" t="s">
        <v>367</v>
      </c>
    </row>
    <row r="1071">
      <c r="A1071" s="1" t="s">
        <v>316</v>
      </c>
      <c r="B1071" s="1" t="s">
        <v>374</v>
      </c>
      <c r="C1071" s="1">
        <v>2023.0</v>
      </c>
      <c r="D1071" s="1">
        <v>4.0</v>
      </c>
      <c r="E1071" s="1">
        <v>19.0</v>
      </c>
      <c r="F1071" s="1">
        <v>2200.0</v>
      </c>
      <c r="G1071" s="1" t="s">
        <v>371</v>
      </c>
      <c r="H1071" s="1">
        <v>12.0</v>
      </c>
      <c r="S1071" s="1" t="s">
        <v>367</v>
      </c>
    </row>
    <row r="1073">
      <c r="A1073" s="1" t="s">
        <v>318</v>
      </c>
      <c r="B1073" s="1" t="s">
        <v>828</v>
      </c>
      <c r="C1073" s="1">
        <v>2023.0</v>
      </c>
      <c r="D1073" s="1">
        <v>4.0</v>
      </c>
      <c r="E1073" s="1">
        <v>19.0</v>
      </c>
      <c r="F1073" s="28">
        <v>0.08333333333333333</v>
      </c>
      <c r="G1073" s="1" t="s">
        <v>23</v>
      </c>
      <c r="H1073" s="1">
        <v>1.0</v>
      </c>
    </row>
    <row r="1074">
      <c r="A1074" s="1" t="s">
        <v>318</v>
      </c>
      <c r="B1074" s="1" t="s">
        <v>829</v>
      </c>
      <c r="C1074" s="1">
        <v>2023.0</v>
      </c>
      <c r="D1074" s="1">
        <v>4.0</v>
      </c>
      <c r="E1074" s="1">
        <v>19.0</v>
      </c>
      <c r="F1074" s="28">
        <v>0.08333333333333333</v>
      </c>
      <c r="G1074" s="1" t="s">
        <v>23</v>
      </c>
      <c r="H1074" s="1">
        <v>2.0</v>
      </c>
    </row>
    <row r="1075">
      <c r="A1075" s="1" t="s">
        <v>318</v>
      </c>
      <c r="B1075" s="1" t="s">
        <v>830</v>
      </c>
      <c r="C1075" s="1">
        <v>2023.0</v>
      </c>
      <c r="D1075" s="1">
        <v>4.0</v>
      </c>
      <c r="E1075" s="1">
        <v>19.0</v>
      </c>
      <c r="F1075" s="28">
        <v>0.08333333333333333</v>
      </c>
      <c r="G1075" s="1" t="s">
        <v>23</v>
      </c>
      <c r="H1075" s="1">
        <v>3.0</v>
      </c>
    </row>
    <row r="1076">
      <c r="A1076" s="1" t="s">
        <v>318</v>
      </c>
      <c r="B1076" s="1" t="s">
        <v>831</v>
      </c>
      <c r="C1076" s="1">
        <v>2023.0</v>
      </c>
      <c r="D1076" s="1">
        <v>4.0</v>
      </c>
      <c r="E1076" s="1">
        <v>19.0</v>
      </c>
      <c r="F1076" s="28">
        <v>0.08333333333333333</v>
      </c>
      <c r="G1076" s="1" t="s">
        <v>23</v>
      </c>
      <c r="H1076" s="1">
        <v>4.0</v>
      </c>
    </row>
    <row r="1077">
      <c r="A1077" s="1" t="s">
        <v>318</v>
      </c>
      <c r="C1077" s="1">
        <v>2023.0</v>
      </c>
      <c r="D1077" s="1">
        <v>4.0</v>
      </c>
      <c r="E1077" s="1">
        <v>19.0</v>
      </c>
      <c r="F1077" s="28">
        <v>0.08333333333333333</v>
      </c>
      <c r="G1077" s="1" t="s">
        <v>122</v>
      </c>
      <c r="H1077" s="1">
        <v>5.0</v>
      </c>
    </row>
    <row r="1078">
      <c r="A1078" s="1" t="s">
        <v>318</v>
      </c>
      <c r="B1078" s="1" t="s">
        <v>832</v>
      </c>
      <c r="C1078" s="1">
        <v>2023.0</v>
      </c>
      <c r="D1078" s="1">
        <v>4.0</v>
      </c>
      <c r="E1078" s="1">
        <v>19.0</v>
      </c>
      <c r="F1078" s="28">
        <v>0.08333333333333333</v>
      </c>
      <c r="G1078" s="1" t="s">
        <v>122</v>
      </c>
      <c r="H1078" s="1">
        <v>6.0</v>
      </c>
    </row>
    <row r="1079">
      <c r="A1079" s="1" t="s">
        <v>318</v>
      </c>
      <c r="B1079" s="1" t="s">
        <v>833</v>
      </c>
      <c r="C1079" s="1">
        <v>2023.0</v>
      </c>
      <c r="D1079" s="1">
        <v>4.0</v>
      </c>
      <c r="E1079" s="1">
        <v>19.0</v>
      </c>
      <c r="F1079" s="28">
        <v>0.08333333333333333</v>
      </c>
      <c r="G1079" s="1" t="s">
        <v>122</v>
      </c>
      <c r="H1079" s="1">
        <v>7.0</v>
      </c>
    </row>
    <row r="1080">
      <c r="A1080" s="1" t="s">
        <v>318</v>
      </c>
      <c r="B1080" s="1" t="s">
        <v>834</v>
      </c>
      <c r="C1080" s="1">
        <v>2023.0</v>
      </c>
      <c r="D1080" s="1">
        <v>4.0</v>
      </c>
      <c r="E1080" s="1">
        <v>19.0</v>
      </c>
      <c r="F1080" s="28">
        <v>0.08333333333333333</v>
      </c>
      <c r="G1080" s="1" t="s">
        <v>122</v>
      </c>
      <c r="H1080" s="1">
        <v>8.0</v>
      </c>
    </row>
    <row r="1081">
      <c r="A1081" s="1" t="s">
        <v>318</v>
      </c>
      <c r="B1081" s="1" t="s">
        <v>835</v>
      </c>
      <c r="C1081" s="1">
        <v>2023.0</v>
      </c>
      <c r="D1081" s="1">
        <v>4.0</v>
      </c>
      <c r="E1081" s="1">
        <v>19.0</v>
      </c>
      <c r="F1081" s="28">
        <v>0.08333333333333333</v>
      </c>
      <c r="G1081" s="1" t="s">
        <v>201</v>
      </c>
      <c r="H1081" s="1">
        <v>9.0</v>
      </c>
    </row>
    <row r="1082">
      <c r="A1082" s="1" t="s">
        <v>318</v>
      </c>
      <c r="B1082" s="1" t="s">
        <v>836</v>
      </c>
      <c r="C1082" s="1">
        <v>2023.0</v>
      </c>
      <c r="D1082" s="1">
        <v>4.0</v>
      </c>
      <c r="E1082" s="1">
        <v>19.0</v>
      </c>
      <c r="F1082" s="28">
        <v>0.08333333333333333</v>
      </c>
      <c r="G1082" s="1" t="s">
        <v>201</v>
      </c>
      <c r="H1082" s="1">
        <v>10.0</v>
      </c>
    </row>
    <row r="1083">
      <c r="A1083" s="1" t="s">
        <v>318</v>
      </c>
      <c r="B1083" s="1" t="s">
        <v>837</v>
      </c>
      <c r="C1083" s="1">
        <v>2023.0</v>
      </c>
      <c r="D1083" s="1">
        <v>4.0</v>
      </c>
      <c r="E1083" s="1">
        <v>19.0</v>
      </c>
      <c r="F1083" s="28">
        <v>0.08333333333333333</v>
      </c>
      <c r="G1083" s="1" t="s">
        <v>201</v>
      </c>
      <c r="H1083" s="1">
        <v>11.0</v>
      </c>
    </row>
    <row r="1084">
      <c r="A1084" s="1" t="s">
        <v>318</v>
      </c>
      <c r="B1084" s="1" t="s">
        <v>838</v>
      </c>
      <c r="C1084" s="1">
        <v>2023.0</v>
      </c>
      <c r="D1084" s="1">
        <v>4.0</v>
      </c>
      <c r="E1084" s="1">
        <v>19.0</v>
      </c>
      <c r="F1084" s="28">
        <v>0.08333333333333333</v>
      </c>
      <c r="G1084" s="1" t="s">
        <v>201</v>
      </c>
      <c r="H1084" s="1">
        <v>12.0</v>
      </c>
    </row>
    <row r="1087">
      <c r="A1087" s="1" t="s">
        <v>318</v>
      </c>
      <c r="B1087" s="1" t="s">
        <v>839</v>
      </c>
      <c r="C1087" s="1">
        <v>2023.0</v>
      </c>
      <c r="D1087" s="1">
        <v>4.0</v>
      </c>
      <c r="E1087" s="1">
        <v>20.0</v>
      </c>
      <c r="F1087" s="28">
        <v>0.08333333333333333</v>
      </c>
      <c r="G1087" s="1" t="s">
        <v>23</v>
      </c>
      <c r="H1087" s="1">
        <v>1.0</v>
      </c>
    </row>
    <row r="1088">
      <c r="A1088" s="1" t="s">
        <v>318</v>
      </c>
      <c r="B1088" s="1" t="s">
        <v>840</v>
      </c>
      <c r="C1088" s="1">
        <v>2023.0</v>
      </c>
      <c r="D1088" s="1">
        <v>4.0</v>
      </c>
      <c r="E1088" s="1">
        <v>20.0</v>
      </c>
      <c r="F1088" s="28">
        <v>0.08333333333333333</v>
      </c>
      <c r="G1088" s="1" t="s">
        <v>23</v>
      </c>
      <c r="H1088" s="1">
        <v>2.0</v>
      </c>
    </row>
    <row r="1089">
      <c r="A1089" s="1" t="s">
        <v>318</v>
      </c>
      <c r="B1089" s="1" t="s">
        <v>841</v>
      </c>
      <c r="C1089" s="1">
        <v>2023.0</v>
      </c>
      <c r="D1089" s="1">
        <v>4.0</v>
      </c>
      <c r="E1089" s="1">
        <v>20.0</v>
      </c>
      <c r="F1089" s="28">
        <v>0.08333333333333333</v>
      </c>
      <c r="G1089" s="1" t="s">
        <v>23</v>
      </c>
      <c r="H1089" s="1">
        <v>3.0</v>
      </c>
    </row>
    <row r="1090">
      <c r="A1090" s="1" t="s">
        <v>318</v>
      </c>
      <c r="B1090" s="1" t="s">
        <v>842</v>
      </c>
      <c r="C1090" s="1">
        <v>2023.0</v>
      </c>
      <c r="D1090" s="1">
        <v>4.0</v>
      </c>
      <c r="E1090" s="1">
        <v>20.0</v>
      </c>
      <c r="F1090" s="28">
        <v>0.08333333333333333</v>
      </c>
      <c r="G1090" s="1" t="s">
        <v>23</v>
      </c>
      <c r="H1090" s="1">
        <v>4.0</v>
      </c>
    </row>
    <row r="1091">
      <c r="A1091" s="1" t="s">
        <v>318</v>
      </c>
      <c r="C1091" s="1">
        <v>2023.0</v>
      </c>
      <c r="D1091" s="1">
        <v>4.0</v>
      </c>
      <c r="E1091" s="1">
        <v>20.0</v>
      </c>
      <c r="F1091" s="28">
        <v>0.08333333333333333</v>
      </c>
      <c r="G1091" s="1" t="s">
        <v>122</v>
      </c>
      <c r="H1091" s="1">
        <v>5.0</v>
      </c>
    </row>
    <row r="1092">
      <c r="A1092" s="1" t="s">
        <v>318</v>
      </c>
      <c r="B1092" s="1" t="s">
        <v>843</v>
      </c>
      <c r="C1092" s="1">
        <v>2023.0</v>
      </c>
      <c r="D1092" s="1">
        <v>4.0</v>
      </c>
      <c r="E1092" s="1">
        <v>20.0</v>
      </c>
      <c r="F1092" s="28">
        <v>0.08333333333333333</v>
      </c>
      <c r="G1092" s="1" t="s">
        <v>122</v>
      </c>
      <c r="H1092" s="1">
        <v>6.0</v>
      </c>
    </row>
    <row r="1093">
      <c r="A1093" s="1" t="s">
        <v>318</v>
      </c>
      <c r="B1093" s="1" t="s">
        <v>844</v>
      </c>
      <c r="C1093" s="1">
        <v>2023.0</v>
      </c>
      <c r="D1093" s="1">
        <v>4.0</v>
      </c>
      <c r="E1093" s="1">
        <v>20.0</v>
      </c>
      <c r="F1093" s="28">
        <v>0.08333333333333333</v>
      </c>
      <c r="G1093" s="1" t="s">
        <v>122</v>
      </c>
      <c r="H1093" s="1">
        <v>7.0</v>
      </c>
    </row>
    <row r="1094">
      <c r="A1094" s="1" t="s">
        <v>318</v>
      </c>
      <c r="B1094" s="1" t="s">
        <v>845</v>
      </c>
      <c r="C1094" s="1">
        <v>2023.0</v>
      </c>
      <c r="D1094" s="1">
        <v>4.0</v>
      </c>
      <c r="E1094" s="1">
        <v>20.0</v>
      </c>
      <c r="F1094" s="28">
        <v>0.08333333333333333</v>
      </c>
      <c r="G1094" s="1" t="s">
        <v>122</v>
      </c>
      <c r="H1094" s="1">
        <v>8.0</v>
      </c>
    </row>
    <row r="1095">
      <c r="A1095" s="1" t="s">
        <v>318</v>
      </c>
      <c r="B1095" s="1" t="s">
        <v>846</v>
      </c>
      <c r="C1095" s="1">
        <v>2023.0</v>
      </c>
      <c r="D1095" s="1">
        <v>4.0</v>
      </c>
      <c r="E1095" s="1">
        <v>20.0</v>
      </c>
      <c r="F1095" s="28">
        <v>0.08333333333333333</v>
      </c>
      <c r="G1095" s="1" t="s">
        <v>201</v>
      </c>
      <c r="H1095" s="1">
        <v>9.0</v>
      </c>
    </row>
    <row r="1096">
      <c r="A1096" s="1" t="s">
        <v>318</v>
      </c>
      <c r="B1096" s="1" t="s">
        <v>847</v>
      </c>
      <c r="C1096" s="1">
        <v>2023.0</v>
      </c>
      <c r="D1096" s="1">
        <v>4.0</v>
      </c>
      <c r="E1096" s="1">
        <v>20.0</v>
      </c>
      <c r="F1096" s="28">
        <v>0.08333333333333333</v>
      </c>
      <c r="G1096" s="1" t="s">
        <v>201</v>
      </c>
      <c r="H1096" s="1">
        <v>10.0</v>
      </c>
    </row>
    <row r="1097">
      <c r="A1097" s="1" t="s">
        <v>318</v>
      </c>
      <c r="B1097" s="1" t="s">
        <v>848</v>
      </c>
      <c r="C1097" s="1">
        <v>2023.0</v>
      </c>
      <c r="D1097" s="1">
        <v>4.0</v>
      </c>
      <c r="E1097" s="1">
        <v>20.0</v>
      </c>
      <c r="F1097" s="28">
        <v>0.08333333333333333</v>
      </c>
      <c r="G1097" s="1" t="s">
        <v>201</v>
      </c>
      <c r="H1097" s="1">
        <v>11.0</v>
      </c>
    </row>
    <row r="1098">
      <c r="A1098" s="1" t="s">
        <v>318</v>
      </c>
      <c r="B1098" s="1" t="s">
        <v>849</v>
      </c>
      <c r="C1098" s="1">
        <v>2023.0</v>
      </c>
      <c r="D1098" s="1">
        <v>4.0</v>
      </c>
      <c r="E1098" s="1">
        <v>20.0</v>
      </c>
      <c r="F1098" s="28">
        <v>0.08333333333333333</v>
      </c>
      <c r="G1098" s="1" t="s">
        <v>201</v>
      </c>
      <c r="H1098" s="1">
        <v>12.0</v>
      </c>
    </row>
    <row r="1100">
      <c r="A1100" s="1" t="s">
        <v>316</v>
      </c>
      <c r="B1100" s="1" t="s">
        <v>404</v>
      </c>
      <c r="C1100" s="1">
        <v>2023.0</v>
      </c>
      <c r="D1100" s="1">
        <v>4.0</v>
      </c>
      <c r="E1100" s="1">
        <v>20.0</v>
      </c>
      <c r="F1100" s="1">
        <v>2200.0</v>
      </c>
      <c r="G1100" s="1" t="s">
        <v>350</v>
      </c>
      <c r="H1100" s="1">
        <v>1.0</v>
      </c>
      <c r="S1100" s="1" t="s">
        <v>850</v>
      </c>
    </row>
    <row r="1101">
      <c r="A1101" s="1" t="s">
        <v>316</v>
      </c>
      <c r="B1101" s="1" t="s">
        <v>355</v>
      </c>
      <c r="C1101" s="1">
        <v>2023.0</v>
      </c>
      <c r="D1101" s="1">
        <v>4.0</v>
      </c>
      <c r="E1101" s="1">
        <v>20.0</v>
      </c>
      <c r="F1101" s="1">
        <v>2200.0</v>
      </c>
      <c r="G1101" s="1" t="s">
        <v>350</v>
      </c>
      <c r="H1101" s="1">
        <v>2.0</v>
      </c>
      <c r="S1101" s="1" t="s">
        <v>367</v>
      </c>
    </row>
    <row r="1102">
      <c r="A1102" s="1" t="s">
        <v>316</v>
      </c>
      <c r="B1102" s="1" t="s">
        <v>357</v>
      </c>
      <c r="C1102" s="1">
        <v>2023.0</v>
      </c>
      <c r="D1102" s="1">
        <v>4.0</v>
      </c>
      <c r="E1102" s="1">
        <v>20.0</v>
      </c>
      <c r="F1102" s="1">
        <v>2200.0</v>
      </c>
      <c r="G1102" s="1" t="s">
        <v>350</v>
      </c>
      <c r="H1102" s="1">
        <v>3.0</v>
      </c>
      <c r="S1102" s="1" t="s">
        <v>804</v>
      </c>
    </row>
    <row r="1103">
      <c r="A1103" s="1" t="s">
        <v>316</v>
      </c>
      <c r="B1103" s="1" t="s">
        <v>358</v>
      </c>
      <c r="C1103" s="1">
        <v>2023.0</v>
      </c>
      <c r="D1103" s="1">
        <v>4.0</v>
      </c>
      <c r="E1103" s="1">
        <v>20.0</v>
      </c>
      <c r="F1103" s="1">
        <v>2200.0</v>
      </c>
      <c r="G1103" s="1" t="s">
        <v>350</v>
      </c>
      <c r="H1103" s="1">
        <v>4.0</v>
      </c>
      <c r="S1103" s="1" t="s">
        <v>367</v>
      </c>
    </row>
    <row r="1104">
      <c r="A1104" s="1" t="s">
        <v>316</v>
      </c>
      <c r="B1104" s="1" t="s">
        <v>359</v>
      </c>
      <c r="C1104" s="1">
        <v>2023.0</v>
      </c>
      <c r="D1104" s="1">
        <v>4.0</v>
      </c>
      <c r="E1104" s="1">
        <v>20.0</v>
      </c>
      <c r="F1104" s="1">
        <v>2200.0</v>
      </c>
      <c r="G1104" s="1" t="s">
        <v>360</v>
      </c>
      <c r="H1104" s="1">
        <v>5.0</v>
      </c>
      <c r="S1104" s="1" t="s">
        <v>804</v>
      </c>
    </row>
    <row r="1105">
      <c r="A1105" s="1" t="s">
        <v>316</v>
      </c>
      <c r="B1105" s="1" t="s">
        <v>366</v>
      </c>
      <c r="C1105" s="1">
        <v>2023.0</v>
      </c>
      <c r="D1105" s="1">
        <v>4.0</v>
      </c>
      <c r="E1105" s="1">
        <v>20.0</v>
      </c>
      <c r="F1105" s="1">
        <v>2200.0</v>
      </c>
      <c r="G1105" s="1" t="s">
        <v>360</v>
      </c>
      <c r="H1105" s="1">
        <v>6.0</v>
      </c>
      <c r="S1105" s="1" t="s">
        <v>367</v>
      </c>
    </row>
    <row r="1106">
      <c r="A1106" s="1" t="s">
        <v>316</v>
      </c>
      <c r="B1106" s="1" t="s">
        <v>368</v>
      </c>
      <c r="C1106" s="1">
        <v>2023.0</v>
      </c>
      <c r="D1106" s="1">
        <v>4.0</v>
      </c>
      <c r="E1106" s="1">
        <v>20.0</v>
      </c>
      <c r="F1106" s="1">
        <v>2200.0</v>
      </c>
      <c r="G1106" s="1" t="s">
        <v>360</v>
      </c>
      <c r="H1106" s="1">
        <v>7.0</v>
      </c>
      <c r="S1106" s="1" t="s">
        <v>367</v>
      </c>
    </row>
    <row r="1107">
      <c r="A1107" s="1" t="s">
        <v>316</v>
      </c>
      <c r="B1107" s="1" t="s">
        <v>369</v>
      </c>
      <c r="C1107" s="1">
        <v>2023.0</v>
      </c>
      <c r="D1107" s="1">
        <v>4.0</v>
      </c>
      <c r="E1107" s="1">
        <v>20.0</v>
      </c>
      <c r="F1107" s="1">
        <v>2200.0</v>
      </c>
      <c r="G1107" s="1" t="s">
        <v>360</v>
      </c>
      <c r="H1107" s="1">
        <v>8.0</v>
      </c>
      <c r="S1107" s="1" t="s">
        <v>367</v>
      </c>
    </row>
    <row r="1108">
      <c r="A1108" s="1" t="s">
        <v>316</v>
      </c>
      <c r="B1108" s="1" t="s">
        <v>370</v>
      </c>
      <c r="C1108" s="1">
        <v>2023.0</v>
      </c>
      <c r="D1108" s="1">
        <v>4.0</v>
      </c>
      <c r="E1108" s="1">
        <v>20.0</v>
      </c>
      <c r="F1108" s="1">
        <v>2200.0</v>
      </c>
      <c r="G1108" s="1" t="s">
        <v>371</v>
      </c>
      <c r="H1108" s="1">
        <v>9.0</v>
      </c>
      <c r="S1108" s="1" t="s">
        <v>367</v>
      </c>
    </row>
    <row r="1109">
      <c r="A1109" s="1" t="s">
        <v>316</v>
      </c>
      <c r="B1109" s="1" t="s">
        <v>372</v>
      </c>
      <c r="C1109" s="1">
        <v>2023.0</v>
      </c>
      <c r="D1109" s="1">
        <v>4.0</v>
      </c>
      <c r="E1109" s="1">
        <v>20.0</v>
      </c>
      <c r="F1109" s="1">
        <v>2200.0</v>
      </c>
      <c r="G1109" s="1" t="s">
        <v>371</v>
      </c>
      <c r="H1109" s="1">
        <v>10.0</v>
      </c>
      <c r="S1109" s="1" t="s">
        <v>356</v>
      </c>
    </row>
    <row r="1110">
      <c r="A1110" s="1" t="s">
        <v>316</v>
      </c>
      <c r="B1110" s="1" t="s">
        <v>373</v>
      </c>
      <c r="C1110" s="1">
        <v>2023.0</v>
      </c>
      <c r="D1110" s="1">
        <v>4.0</v>
      </c>
      <c r="E1110" s="1">
        <v>20.0</v>
      </c>
      <c r="F1110" s="1">
        <v>2200.0</v>
      </c>
      <c r="G1110" s="1" t="s">
        <v>371</v>
      </c>
      <c r="H1110" s="1">
        <v>11.0</v>
      </c>
      <c r="S1110" s="1" t="s">
        <v>367</v>
      </c>
    </row>
    <row r="1111">
      <c r="A1111" s="1" t="s">
        <v>316</v>
      </c>
      <c r="B1111" s="1" t="s">
        <v>374</v>
      </c>
      <c r="C1111" s="1">
        <v>2023.0</v>
      </c>
      <c r="D1111" s="1">
        <v>4.0</v>
      </c>
      <c r="E1111" s="1">
        <v>20.0</v>
      </c>
      <c r="F1111" s="1">
        <v>2200.0</v>
      </c>
      <c r="G1111" s="1" t="s">
        <v>371</v>
      </c>
      <c r="H1111" s="1">
        <v>12.0</v>
      </c>
      <c r="S1111" s="1" t="s">
        <v>356</v>
      </c>
    </row>
    <row r="1115">
      <c r="A1115" s="1" t="s">
        <v>316</v>
      </c>
      <c r="B1115" s="1" t="s">
        <v>404</v>
      </c>
      <c r="C1115" s="1">
        <v>2023.0</v>
      </c>
      <c r="D1115" s="1">
        <v>4.0</v>
      </c>
      <c r="E1115" s="1">
        <v>21.0</v>
      </c>
      <c r="F1115" s="1">
        <v>2200.0</v>
      </c>
      <c r="G1115" s="1" t="s">
        <v>350</v>
      </c>
      <c r="H1115" s="1">
        <v>1.0</v>
      </c>
      <c r="S1115" s="1" t="s">
        <v>367</v>
      </c>
    </row>
    <row r="1116">
      <c r="A1116" s="1" t="s">
        <v>316</v>
      </c>
      <c r="B1116" s="1" t="s">
        <v>355</v>
      </c>
      <c r="C1116" s="1">
        <v>2023.0</v>
      </c>
      <c r="D1116" s="1">
        <v>4.0</v>
      </c>
      <c r="E1116" s="1">
        <v>21.0</v>
      </c>
      <c r="F1116" s="1">
        <v>2200.0</v>
      </c>
      <c r="G1116" s="1" t="s">
        <v>350</v>
      </c>
      <c r="H1116" s="1">
        <v>2.0</v>
      </c>
      <c r="S1116" s="1" t="s">
        <v>367</v>
      </c>
    </row>
    <row r="1117">
      <c r="A1117" s="1" t="s">
        <v>316</v>
      </c>
      <c r="B1117" s="1" t="s">
        <v>357</v>
      </c>
      <c r="C1117" s="1">
        <v>2023.0</v>
      </c>
      <c r="D1117" s="1">
        <v>4.0</v>
      </c>
      <c r="E1117" s="1">
        <v>21.0</v>
      </c>
      <c r="F1117" s="1">
        <v>2200.0</v>
      </c>
      <c r="G1117" s="1" t="s">
        <v>350</v>
      </c>
      <c r="H1117" s="1">
        <v>3.0</v>
      </c>
      <c r="S1117" s="1" t="s">
        <v>367</v>
      </c>
    </row>
    <row r="1118">
      <c r="A1118" s="1" t="s">
        <v>316</v>
      </c>
      <c r="B1118" s="1" t="s">
        <v>358</v>
      </c>
      <c r="C1118" s="1">
        <v>2023.0</v>
      </c>
      <c r="D1118" s="1">
        <v>4.0</v>
      </c>
      <c r="E1118" s="1">
        <v>21.0</v>
      </c>
      <c r="F1118" s="1">
        <v>2200.0</v>
      </c>
      <c r="G1118" s="1" t="s">
        <v>350</v>
      </c>
      <c r="H1118" s="1">
        <v>4.0</v>
      </c>
      <c r="S1118" s="1" t="s">
        <v>367</v>
      </c>
    </row>
    <row r="1119">
      <c r="A1119" s="1" t="s">
        <v>316</v>
      </c>
      <c r="B1119" s="1" t="s">
        <v>359</v>
      </c>
      <c r="C1119" s="1">
        <v>2023.0</v>
      </c>
      <c r="D1119" s="1">
        <v>4.0</v>
      </c>
      <c r="E1119" s="1">
        <v>21.0</v>
      </c>
      <c r="F1119" s="1">
        <v>2200.0</v>
      </c>
      <c r="G1119" s="1" t="s">
        <v>360</v>
      </c>
      <c r="H1119" s="1">
        <v>5.0</v>
      </c>
      <c r="S1119" s="1" t="s">
        <v>804</v>
      </c>
    </row>
    <row r="1120">
      <c r="A1120" s="1" t="s">
        <v>316</v>
      </c>
      <c r="B1120" s="1" t="s">
        <v>366</v>
      </c>
      <c r="C1120" s="1">
        <v>2023.0</v>
      </c>
      <c r="D1120" s="1">
        <v>4.0</v>
      </c>
      <c r="E1120" s="1">
        <v>21.0</v>
      </c>
      <c r="F1120" s="1">
        <v>2200.0</v>
      </c>
      <c r="G1120" s="1" t="s">
        <v>360</v>
      </c>
      <c r="H1120" s="1">
        <v>6.0</v>
      </c>
      <c r="S1120" s="1" t="s">
        <v>367</v>
      </c>
    </row>
    <row r="1121">
      <c r="A1121" s="1" t="s">
        <v>316</v>
      </c>
      <c r="B1121" s="1" t="s">
        <v>368</v>
      </c>
      <c r="C1121" s="1">
        <v>2023.0</v>
      </c>
      <c r="D1121" s="1">
        <v>4.0</v>
      </c>
      <c r="E1121" s="1">
        <v>21.0</v>
      </c>
      <c r="F1121" s="1">
        <v>2200.0</v>
      </c>
      <c r="G1121" s="1" t="s">
        <v>360</v>
      </c>
      <c r="H1121" s="1">
        <v>7.0</v>
      </c>
      <c r="S1121" s="1" t="s">
        <v>367</v>
      </c>
    </row>
    <row r="1122">
      <c r="A1122" s="1" t="s">
        <v>316</v>
      </c>
      <c r="B1122" s="1" t="s">
        <v>369</v>
      </c>
      <c r="C1122" s="1">
        <v>2023.0</v>
      </c>
      <c r="D1122" s="1">
        <v>4.0</v>
      </c>
      <c r="E1122" s="1">
        <v>21.0</v>
      </c>
      <c r="F1122" s="1">
        <v>2200.0</v>
      </c>
      <c r="G1122" s="1" t="s">
        <v>360</v>
      </c>
      <c r="H1122" s="1">
        <v>8.0</v>
      </c>
      <c r="S1122" s="1" t="s">
        <v>367</v>
      </c>
    </row>
    <row r="1123">
      <c r="A1123" s="1" t="s">
        <v>316</v>
      </c>
      <c r="B1123" s="1" t="s">
        <v>370</v>
      </c>
      <c r="C1123" s="1">
        <v>2023.0</v>
      </c>
      <c r="D1123" s="1">
        <v>4.0</v>
      </c>
      <c r="E1123" s="1">
        <v>21.0</v>
      </c>
      <c r="F1123" s="1">
        <v>2200.0</v>
      </c>
      <c r="G1123" s="1" t="s">
        <v>371</v>
      </c>
      <c r="H1123" s="1">
        <v>9.0</v>
      </c>
      <c r="S1123" s="1" t="s">
        <v>367</v>
      </c>
    </row>
    <row r="1124">
      <c r="A1124" s="1" t="s">
        <v>316</v>
      </c>
      <c r="B1124" s="1" t="s">
        <v>372</v>
      </c>
      <c r="C1124" s="1">
        <v>2023.0</v>
      </c>
      <c r="D1124" s="1">
        <v>4.0</v>
      </c>
      <c r="E1124" s="1">
        <v>21.0</v>
      </c>
      <c r="F1124" s="1">
        <v>2200.0</v>
      </c>
      <c r="G1124" s="1" t="s">
        <v>371</v>
      </c>
      <c r="H1124" s="1">
        <v>10.0</v>
      </c>
      <c r="S1124" s="1" t="s">
        <v>367</v>
      </c>
    </row>
    <row r="1125">
      <c r="A1125" s="1" t="s">
        <v>316</v>
      </c>
      <c r="B1125" s="1" t="s">
        <v>373</v>
      </c>
      <c r="C1125" s="1">
        <v>2023.0</v>
      </c>
      <c r="D1125" s="1">
        <v>4.0</v>
      </c>
      <c r="E1125" s="1">
        <v>21.0</v>
      </c>
      <c r="F1125" s="1">
        <v>2200.0</v>
      </c>
      <c r="G1125" s="1" t="s">
        <v>371</v>
      </c>
      <c r="H1125" s="1">
        <v>11.0</v>
      </c>
      <c r="S1125" s="1" t="s">
        <v>367</v>
      </c>
    </row>
    <row r="1126">
      <c r="A1126" s="1" t="s">
        <v>316</v>
      </c>
      <c r="B1126" s="1" t="s">
        <v>374</v>
      </c>
      <c r="C1126" s="1">
        <v>2023.0</v>
      </c>
      <c r="D1126" s="1">
        <v>4.0</v>
      </c>
      <c r="E1126" s="1">
        <v>21.0</v>
      </c>
      <c r="F1126" s="1">
        <v>2200.0</v>
      </c>
      <c r="G1126" s="1" t="s">
        <v>371</v>
      </c>
      <c r="H1126" s="1">
        <v>12.0</v>
      </c>
      <c r="S1126" s="1" t="s">
        <v>367</v>
      </c>
    </row>
    <row r="1128">
      <c r="A1128" s="1" t="s">
        <v>318</v>
      </c>
      <c r="B1128" s="1" t="s">
        <v>851</v>
      </c>
      <c r="C1128" s="1">
        <v>2023.0</v>
      </c>
      <c r="D1128" s="1">
        <v>4.0</v>
      </c>
      <c r="E1128" s="1">
        <v>21.0</v>
      </c>
      <c r="F1128" s="28">
        <v>0.08333333333333333</v>
      </c>
      <c r="G1128" s="1" t="s">
        <v>23</v>
      </c>
      <c r="H1128" s="1">
        <v>1.0</v>
      </c>
    </row>
    <row r="1129">
      <c r="A1129" s="1" t="s">
        <v>318</v>
      </c>
      <c r="B1129" s="1" t="s">
        <v>852</v>
      </c>
      <c r="C1129" s="1">
        <v>2023.0</v>
      </c>
      <c r="D1129" s="1">
        <v>4.0</v>
      </c>
      <c r="E1129" s="1">
        <v>21.0</v>
      </c>
      <c r="F1129" s="28">
        <v>0.08333333333333333</v>
      </c>
      <c r="G1129" s="1" t="s">
        <v>23</v>
      </c>
      <c r="H1129" s="1">
        <v>2.0</v>
      </c>
    </row>
    <row r="1130">
      <c r="A1130" s="1" t="s">
        <v>318</v>
      </c>
      <c r="B1130" s="1" t="s">
        <v>853</v>
      </c>
      <c r="C1130" s="1">
        <v>2023.0</v>
      </c>
      <c r="D1130" s="1">
        <v>4.0</v>
      </c>
      <c r="E1130" s="1">
        <v>21.0</v>
      </c>
      <c r="F1130" s="28">
        <v>0.08333333333333333</v>
      </c>
      <c r="G1130" s="1" t="s">
        <v>23</v>
      </c>
      <c r="H1130" s="1">
        <v>3.0</v>
      </c>
    </row>
    <row r="1131">
      <c r="A1131" s="1" t="s">
        <v>318</v>
      </c>
      <c r="B1131" s="1" t="s">
        <v>854</v>
      </c>
      <c r="C1131" s="1">
        <v>2023.0</v>
      </c>
      <c r="D1131" s="1">
        <v>4.0</v>
      </c>
      <c r="E1131" s="1">
        <v>21.0</v>
      </c>
      <c r="F1131" s="28">
        <v>0.08333333333333333</v>
      </c>
      <c r="G1131" s="1" t="s">
        <v>23</v>
      </c>
      <c r="H1131" s="1">
        <v>4.0</v>
      </c>
    </row>
    <row r="1132">
      <c r="A1132" s="1" t="s">
        <v>318</v>
      </c>
      <c r="C1132" s="1">
        <v>2023.0</v>
      </c>
      <c r="D1132" s="1">
        <v>4.0</v>
      </c>
      <c r="E1132" s="1">
        <v>21.0</v>
      </c>
      <c r="F1132" s="28">
        <v>0.08333333333333333</v>
      </c>
      <c r="G1132" s="1" t="s">
        <v>122</v>
      </c>
      <c r="H1132" s="1">
        <v>5.0</v>
      </c>
    </row>
    <row r="1133">
      <c r="A1133" s="1" t="s">
        <v>318</v>
      </c>
      <c r="B1133" s="1" t="s">
        <v>855</v>
      </c>
      <c r="C1133" s="1">
        <v>2023.0</v>
      </c>
      <c r="D1133" s="1">
        <v>4.0</v>
      </c>
      <c r="E1133" s="1">
        <v>21.0</v>
      </c>
      <c r="F1133" s="28">
        <v>0.08333333333333333</v>
      </c>
      <c r="G1133" s="1" t="s">
        <v>122</v>
      </c>
      <c r="H1133" s="1">
        <v>6.0</v>
      </c>
    </row>
    <row r="1134">
      <c r="A1134" s="1" t="s">
        <v>318</v>
      </c>
      <c r="B1134" s="1" t="s">
        <v>856</v>
      </c>
      <c r="C1134" s="1">
        <v>2023.0</v>
      </c>
      <c r="D1134" s="1">
        <v>4.0</v>
      </c>
      <c r="E1134" s="1">
        <v>21.0</v>
      </c>
      <c r="F1134" s="28">
        <v>0.08333333333333333</v>
      </c>
      <c r="G1134" s="1" t="s">
        <v>122</v>
      </c>
      <c r="H1134" s="1">
        <v>7.0</v>
      </c>
    </row>
    <row r="1135">
      <c r="A1135" s="1" t="s">
        <v>318</v>
      </c>
      <c r="B1135" s="1" t="s">
        <v>857</v>
      </c>
      <c r="C1135" s="1">
        <v>2023.0</v>
      </c>
      <c r="D1135" s="1">
        <v>4.0</v>
      </c>
      <c r="E1135" s="1">
        <v>21.0</v>
      </c>
      <c r="F1135" s="28">
        <v>0.08333333333333333</v>
      </c>
      <c r="G1135" s="1" t="s">
        <v>122</v>
      </c>
      <c r="H1135" s="1">
        <v>8.0</v>
      </c>
    </row>
    <row r="1136">
      <c r="A1136" s="1" t="s">
        <v>318</v>
      </c>
      <c r="B1136" s="1" t="s">
        <v>858</v>
      </c>
      <c r="C1136" s="1">
        <v>2023.0</v>
      </c>
      <c r="D1136" s="1">
        <v>4.0</v>
      </c>
      <c r="E1136" s="1">
        <v>21.0</v>
      </c>
      <c r="F1136" s="28">
        <v>0.08333333333333333</v>
      </c>
      <c r="G1136" s="1" t="s">
        <v>201</v>
      </c>
      <c r="H1136" s="1">
        <v>9.0</v>
      </c>
    </row>
    <row r="1137">
      <c r="A1137" s="1" t="s">
        <v>318</v>
      </c>
      <c r="B1137" s="1" t="s">
        <v>859</v>
      </c>
      <c r="C1137" s="1">
        <v>2023.0</v>
      </c>
      <c r="D1137" s="1">
        <v>4.0</v>
      </c>
      <c r="E1137" s="1">
        <v>21.0</v>
      </c>
      <c r="F1137" s="28">
        <v>0.08333333333333333</v>
      </c>
      <c r="G1137" s="1" t="s">
        <v>201</v>
      </c>
      <c r="H1137" s="1">
        <v>10.0</v>
      </c>
    </row>
    <row r="1138">
      <c r="A1138" s="1" t="s">
        <v>318</v>
      </c>
      <c r="B1138" s="1" t="s">
        <v>860</v>
      </c>
      <c r="C1138" s="1">
        <v>2023.0</v>
      </c>
      <c r="D1138" s="1">
        <v>4.0</v>
      </c>
      <c r="E1138" s="1">
        <v>21.0</v>
      </c>
      <c r="F1138" s="28">
        <v>0.08333333333333333</v>
      </c>
      <c r="G1138" s="1" t="s">
        <v>201</v>
      </c>
      <c r="H1138" s="1">
        <v>11.0</v>
      </c>
    </row>
    <row r="1139">
      <c r="A1139" s="1" t="s">
        <v>318</v>
      </c>
      <c r="B1139" s="1" t="s">
        <v>861</v>
      </c>
      <c r="C1139" s="1">
        <v>2023.0</v>
      </c>
      <c r="D1139" s="1">
        <v>4.0</v>
      </c>
      <c r="E1139" s="1">
        <v>21.0</v>
      </c>
      <c r="F1139" s="28">
        <v>0.08333333333333333</v>
      </c>
      <c r="G1139" s="1" t="s">
        <v>201</v>
      </c>
      <c r="H1139" s="1">
        <v>12.0</v>
      </c>
    </row>
    <row r="1140">
      <c r="H1140" s="1"/>
    </row>
    <row r="1141">
      <c r="A1141" s="1" t="s">
        <v>316</v>
      </c>
      <c r="B1141" s="1" t="s">
        <v>404</v>
      </c>
      <c r="C1141" s="1">
        <v>2023.0</v>
      </c>
      <c r="D1141" s="1">
        <v>4.0</v>
      </c>
      <c r="E1141" s="1">
        <v>22.0</v>
      </c>
      <c r="F1141" s="1">
        <v>2200.0</v>
      </c>
      <c r="G1141" s="1" t="s">
        <v>350</v>
      </c>
      <c r="H1141" s="1">
        <v>1.0</v>
      </c>
    </row>
    <row r="1142">
      <c r="A1142" s="1" t="s">
        <v>316</v>
      </c>
      <c r="B1142" s="1" t="s">
        <v>355</v>
      </c>
      <c r="C1142" s="1">
        <v>2023.0</v>
      </c>
      <c r="D1142" s="1">
        <v>4.0</v>
      </c>
      <c r="E1142" s="1">
        <v>22.0</v>
      </c>
      <c r="F1142" s="1">
        <v>2200.0</v>
      </c>
      <c r="G1142" s="1" t="s">
        <v>350</v>
      </c>
      <c r="H1142" s="1">
        <v>2.0</v>
      </c>
    </row>
    <row r="1143">
      <c r="A1143" s="1" t="s">
        <v>316</v>
      </c>
      <c r="B1143" s="1" t="s">
        <v>357</v>
      </c>
      <c r="C1143" s="1">
        <v>2023.0</v>
      </c>
      <c r="D1143" s="1">
        <v>4.0</v>
      </c>
      <c r="E1143" s="1">
        <v>22.0</v>
      </c>
      <c r="F1143" s="1">
        <v>2200.0</v>
      </c>
      <c r="G1143" s="1" t="s">
        <v>350</v>
      </c>
      <c r="H1143" s="1">
        <v>3.0</v>
      </c>
    </row>
    <row r="1144">
      <c r="A1144" s="1" t="s">
        <v>316</v>
      </c>
      <c r="B1144" s="1" t="s">
        <v>358</v>
      </c>
      <c r="C1144" s="1">
        <v>2023.0</v>
      </c>
      <c r="D1144" s="1">
        <v>4.0</v>
      </c>
      <c r="E1144" s="1">
        <v>22.0</v>
      </c>
      <c r="F1144" s="1">
        <v>2200.0</v>
      </c>
      <c r="G1144" s="1" t="s">
        <v>350</v>
      </c>
      <c r="H1144" s="1">
        <v>4.0</v>
      </c>
    </row>
    <row r="1145">
      <c r="A1145" s="1" t="s">
        <v>316</v>
      </c>
      <c r="B1145" s="1" t="s">
        <v>359</v>
      </c>
      <c r="C1145" s="1">
        <v>2023.0</v>
      </c>
      <c r="D1145" s="1">
        <v>4.0</v>
      </c>
      <c r="E1145" s="1">
        <v>22.0</v>
      </c>
      <c r="F1145" s="1">
        <v>2200.0</v>
      </c>
      <c r="G1145" s="1" t="s">
        <v>360</v>
      </c>
      <c r="H1145" s="1">
        <v>5.0</v>
      </c>
    </row>
    <row r="1146">
      <c r="A1146" s="1" t="s">
        <v>316</v>
      </c>
      <c r="B1146" s="1" t="s">
        <v>366</v>
      </c>
      <c r="C1146" s="1">
        <v>2023.0</v>
      </c>
      <c r="D1146" s="1">
        <v>4.0</v>
      </c>
      <c r="E1146" s="1">
        <v>22.0</v>
      </c>
      <c r="F1146" s="1">
        <v>2200.0</v>
      </c>
      <c r="G1146" s="1" t="s">
        <v>360</v>
      </c>
      <c r="H1146" s="1">
        <v>6.0</v>
      </c>
    </row>
    <row r="1147">
      <c r="A1147" s="1" t="s">
        <v>316</v>
      </c>
      <c r="B1147" s="1" t="s">
        <v>368</v>
      </c>
      <c r="C1147" s="1">
        <v>2023.0</v>
      </c>
      <c r="D1147" s="1">
        <v>4.0</v>
      </c>
      <c r="E1147" s="1">
        <v>22.0</v>
      </c>
      <c r="F1147" s="1">
        <v>2200.0</v>
      </c>
      <c r="G1147" s="1" t="s">
        <v>360</v>
      </c>
      <c r="H1147" s="1">
        <v>7.0</v>
      </c>
    </row>
    <row r="1148">
      <c r="A1148" s="1" t="s">
        <v>316</v>
      </c>
      <c r="B1148" s="1" t="s">
        <v>369</v>
      </c>
      <c r="C1148" s="1">
        <v>2023.0</v>
      </c>
      <c r="D1148" s="1">
        <v>4.0</v>
      </c>
      <c r="E1148" s="1">
        <v>22.0</v>
      </c>
      <c r="F1148" s="1">
        <v>2200.0</v>
      </c>
      <c r="G1148" s="1" t="s">
        <v>360</v>
      </c>
      <c r="H1148" s="1">
        <v>8.0</v>
      </c>
    </row>
    <row r="1149">
      <c r="A1149" s="1" t="s">
        <v>316</v>
      </c>
      <c r="B1149" s="1" t="s">
        <v>370</v>
      </c>
      <c r="C1149" s="1">
        <v>2023.0</v>
      </c>
      <c r="D1149" s="1">
        <v>4.0</v>
      </c>
      <c r="E1149" s="1">
        <v>22.0</v>
      </c>
      <c r="F1149" s="1">
        <v>2200.0</v>
      </c>
      <c r="G1149" s="1" t="s">
        <v>371</v>
      </c>
      <c r="H1149" s="1">
        <v>9.0</v>
      </c>
    </row>
    <row r="1150">
      <c r="A1150" s="1" t="s">
        <v>316</v>
      </c>
      <c r="B1150" s="1" t="s">
        <v>372</v>
      </c>
      <c r="C1150" s="1">
        <v>2023.0</v>
      </c>
      <c r="D1150" s="1">
        <v>4.0</v>
      </c>
      <c r="E1150" s="1">
        <v>22.0</v>
      </c>
      <c r="F1150" s="1">
        <v>2200.0</v>
      </c>
      <c r="G1150" s="1" t="s">
        <v>371</v>
      </c>
      <c r="H1150" s="1">
        <v>10.0</v>
      </c>
    </row>
    <row r="1151">
      <c r="A1151" s="1" t="s">
        <v>316</v>
      </c>
      <c r="B1151" s="1" t="s">
        <v>373</v>
      </c>
      <c r="C1151" s="1">
        <v>2023.0</v>
      </c>
      <c r="D1151" s="1">
        <v>4.0</v>
      </c>
      <c r="E1151" s="1">
        <v>22.0</v>
      </c>
      <c r="F1151" s="1">
        <v>2200.0</v>
      </c>
      <c r="G1151" s="1" t="s">
        <v>371</v>
      </c>
      <c r="H1151" s="1">
        <v>11.0</v>
      </c>
    </row>
    <row r="1152">
      <c r="A1152" s="1" t="s">
        <v>316</v>
      </c>
      <c r="B1152" s="1" t="s">
        <v>374</v>
      </c>
      <c r="C1152" s="1">
        <v>2023.0</v>
      </c>
      <c r="D1152" s="1">
        <v>4.0</v>
      </c>
      <c r="E1152" s="1">
        <v>22.0</v>
      </c>
      <c r="F1152" s="1">
        <v>2200.0</v>
      </c>
      <c r="G1152" s="1" t="s">
        <v>371</v>
      </c>
      <c r="H1152" s="1">
        <v>12.0</v>
      </c>
    </row>
    <row r="1154">
      <c r="A1154" s="1" t="s">
        <v>318</v>
      </c>
      <c r="B1154" s="1" t="s">
        <v>862</v>
      </c>
      <c r="C1154" s="1">
        <v>2023.0</v>
      </c>
      <c r="D1154" s="1">
        <v>4.0</v>
      </c>
      <c r="E1154" s="1">
        <v>22.0</v>
      </c>
      <c r="F1154" s="28">
        <v>0.08333333333333333</v>
      </c>
      <c r="G1154" s="1" t="s">
        <v>23</v>
      </c>
      <c r="H1154" s="1">
        <v>1.0</v>
      </c>
    </row>
    <row r="1155">
      <c r="A1155" s="1" t="s">
        <v>318</v>
      </c>
      <c r="B1155" s="1" t="s">
        <v>863</v>
      </c>
      <c r="C1155" s="1">
        <v>2023.0</v>
      </c>
      <c r="D1155" s="1">
        <v>4.0</v>
      </c>
      <c r="E1155" s="1">
        <v>22.0</v>
      </c>
      <c r="F1155" s="28">
        <v>0.08333333333333333</v>
      </c>
      <c r="G1155" s="1" t="s">
        <v>23</v>
      </c>
      <c r="H1155" s="1">
        <v>2.0</v>
      </c>
    </row>
    <row r="1156">
      <c r="A1156" s="1" t="s">
        <v>318</v>
      </c>
      <c r="B1156" s="1" t="s">
        <v>864</v>
      </c>
      <c r="C1156" s="1">
        <v>2023.0</v>
      </c>
      <c r="D1156" s="1">
        <v>4.0</v>
      </c>
      <c r="E1156" s="1">
        <v>22.0</v>
      </c>
      <c r="F1156" s="28">
        <v>0.08333333333333333</v>
      </c>
      <c r="G1156" s="1" t="s">
        <v>23</v>
      </c>
      <c r="H1156" s="1">
        <v>3.0</v>
      </c>
    </row>
    <row r="1157">
      <c r="A1157" s="1" t="s">
        <v>318</v>
      </c>
      <c r="B1157" s="1" t="s">
        <v>865</v>
      </c>
      <c r="C1157" s="1">
        <v>2023.0</v>
      </c>
      <c r="D1157" s="1">
        <v>4.0</v>
      </c>
      <c r="E1157" s="1">
        <v>22.0</v>
      </c>
      <c r="F1157" s="28">
        <v>0.08333333333333333</v>
      </c>
      <c r="G1157" s="1" t="s">
        <v>23</v>
      </c>
      <c r="H1157" s="1">
        <v>4.0</v>
      </c>
    </row>
    <row r="1158">
      <c r="A1158" s="1" t="s">
        <v>318</v>
      </c>
      <c r="C1158" s="1">
        <v>2023.0</v>
      </c>
      <c r="D1158" s="1">
        <v>4.0</v>
      </c>
      <c r="E1158" s="1">
        <v>22.0</v>
      </c>
      <c r="F1158" s="28">
        <v>0.08333333333333333</v>
      </c>
      <c r="G1158" s="1" t="s">
        <v>122</v>
      </c>
      <c r="H1158" s="1">
        <v>5.0</v>
      </c>
    </row>
    <row r="1159">
      <c r="A1159" s="1" t="s">
        <v>318</v>
      </c>
      <c r="B1159" s="1" t="s">
        <v>866</v>
      </c>
      <c r="C1159" s="1">
        <v>2023.0</v>
      </c>
      <c r="D1159" s="1">
        <v>4.0</v>
      </c>
      <c r="E1159" s="1">
        <v>22.0</v>
      </c>
      <c r="F1159" s="28">
        <v>0.08333333333333333</v>
      </c>
      <c r="G1159" s="1" t="s">
        <v>122</v>
      </c>
      <c r="H1159" s="1">
        <v>6.0</v>
      </c>
    </row>
    <row r="1160">
      <c r="A1160" s="1" t="s">
        <v>318</v>
      </c>
      <c r="B1160" s="1" t="s">
        <v>867</v>
      </c>
      <c r="C1160" s="1">
        <v>2023.0</v>
      </c>
      <c r="D1160" s="1">
        <v>4.0</v>
      </c>
      <c r="E1160" s="1">
        <v>22.0</v>
      </c>
      <c r="F1160" s="28">
        <v>0.08333333333333333</v>
      </c>
      <c r="G1160" s="1" t="s">
        <v>122</v>
      </c>
      <c r="H1160" s="1">
        <v>7.0</v>
      </c>
    </row>
    <row r="1161">
      <c r="A1161" s="1" t="s">
        <v>318</v>
      </c>
      <c r="B1161" s="1" t="s">
        <v>868</v>
      </c>
      <c r="C1161" s="1">
        <v>2023.0</v>
      </c>
      <c r="D1161" s="1">
        <v>4.0</v>
      </c>
      <c r="E1161" s="1">
        <v>22.0</v>
      </c>
      <c r="F1161" s="28">
        <v>0.08333333333333333</v>
      </c>
      <c r="G1161" s="1" t="s">
        <v>122</v>
      </c>
      <c r="H1161" s="1">
        <v>8.0</v>
      </c>
    </row>
    <row r="1162">
      <c r="A1162" s="1" t="s">
        <v>318</v>
      </c>
      <c r="B1162" s="1" t="s">
        <v>869</v>
      </c>
      <c r="C1162" s="1">
        <v>2023.0</v>
      </c>
      <c r="D1162" s="1">
        <v>4.0</v>
      </c>
      <c r="E1162" s="1">
        <v>22.0</v>
      </c>
      <c r="F1162" s="28">
        <v>0.08333333333333333</v>
      </c>
      <c r="G1162" s="1" t="s">
        <v>201</v>
      </c>
      <c r="H1162" s="1">
        <v>9.0</v>
      </c>
    </row>
    <row r="1163">
      <c r="A1163" s="1" t="s">
        <v>318</v>
      </c>
      <c r="B1163" s="1" t="s">
        <v>870</v>
      </c>
      <c r="C1163" s="1">
        <v>2023.0</v>
      </c>
      <c r="D1163" s="1">
        <v>4.0</v>
      </c>
      <c r="E1163" s="1">
        <v>22.0</v>
      </c>
      <c r="F1163" s="28">
        <v>0.08333333333333333</v>
      </c>
      <c r="G1163" s="1" t="s">
        <v>201</v>
      </c>
      <c r="H1163" s="1">
        <v>10.0</v>
      </c>
    </row>
    <row r="1164">
      <c r="A1164" s="1" t="s">
        <v>318</v>
      </c>
      <c r="B1164" s="1" t="s">
        <v>871</v>
      </c>
      <c r="C1164" s="1">
        <v>2023.0</v>
      </c>
      <c r="D1164" s="1">
        <v>4.0</v>
      </c>
      <c r="E1164" s="1">
        <v>22.0</v>
      </c>
      <c r="F1164" s="28">
        <v>0.08333333333333333</v>
      </c>
      <c r="G1164" s="1" t="s">
        <v>201</v>
      </c>
      <c r="H1164" s="1">
        <v>11.0</v>
      </c>
    </row>
    <row r="1165">
      <c r="A1165" s="1" t="s">
        <v>318</v>
      </c>
      <c r="B1165" s="1" t="s">
        <v>872</v>
      </c>
      <c r="C1165" s="1">
        <v>2023.0</v>
      </c>
      <c r="D1165" s="1">
        <v>4.0</v>
      </c>
      <c r="E1165" s="1">
        <v>22.0</v>
      </c>
      <c r="F1165" s="28">
        <v>0.08333333333333333</v>
      </c>
      <c r="G1165" s="1" t="s">
        <v>201</v>
      </c>
      <c r="H1165" s="1">
        <v>12.0</v>
      </c>
    </row>
    <row r="1166">
      <c r="H1166" s="1"/>
    </row>
    <row r="1167">
      <c r="A1167" s="1" t="s">
        <v>316</v>
      </c>
      <c r="B1167" s="1" t="s">
        <v>404</v>
      </c>
      <c r="C1167" s="1">
        <v>2023.0</v>
      </c>
      <c r="D1167" s="1">
        <v>4.0</v>
      </c>
      <c r="E1167" s="1">
        <v>23.0</v>
      </c>
      <c r="F1167" s="1">
        <v>2200.0</v>
      </c>
      <c r="G1167" s="1" t="s">
        <v>350</v>
      </c>
      <c r="H1167" s="1">
        <v>1.0</v>
      </c>
    </row>
    <row r="1168">
      <c r="A1168" s="1" t="s">
        <v>316</v>
      </c>
      <c r="B1168" s="1" t="s">
        <v>355</v>
      </c>
      <c r="C1168" s="1">
        <v>2023.0</v>
      </c>
      <c r="D1168" s="1">
        <v>4.0</v>
      </c>
      <c r="E1168" s="1">
        <v>23.0</v>
      </c>
      <c r="F1168" s="1">
        <v>2200.0</v>
      </c>
      <c r="G1168" s="1" t="s">
        <v>350</v>
      </c>
      <c r="H1168" s="1">
        <v>2.0</v>
      </c>
    </row>
    <row r="1169">
      <c r="A1169" s="1" t="s">
        <v>316</v>
      </c>
      <c r="B1169" s="1" t="s">
        <v>357</v>
      </c>
      <c r="C1169" s="1">
        <v>2023.0</v>
      </c>
      <c r="D1169" s="1">
        <v>4.0</v>
      </c>
      <c r="E1169" s="1">
        <v>23.0</v>
      </c>
      <c r="F1169" s="1">
        <v>2200.0</v>
      </c>
      <c r="G1169" s="1" t="s">
        <v>350</v>
      </c>
      <c r="H1169" s="1">
        <v>3.0</v>
      </c>
    </row>
    <row r="1170">
      <c r="A1170" s="1" t="s">
        <v>316</v>
      </c>
      <c r="B1170" s="1" t="s">
        <v>358</v>
      </c>
      <c r="C1170" s="1">
        <v>2023.0</v>
      </c>
      <c r="D1170" s="1">
        <v>4.0</v>
      </c>
      <c r="E1170" s="1">
        <v>23.0</v>
      </c>
      <c r="F1170" s="1">
        <v>2200.0</v>
      </c>
      <c r="G1170" s="1" t="s">
        <v>350</v>
      </c>
      <c r="H1170" s="1">
        <v>4.0</v>
      </c>
    </row>
    <row r="1171">
      <c r="A1171" s="1" t="s">
        <v>316</v>
      </c>
      <c r="B1171" s="1" t="s">
        <v>359</v>
      </c>
      <c r="C1171" s="1">
        <v>2023.0</v>
      </c>
      <c r="D1171" s="1">
        <v>4.0</v>
      </c>
      <c r="E1171" s="1">
        <v>23.0</v>
      </c>
      <c r="F1171" s="1">
        <v>2200.0</v>
      </c>
      <c r="G1171" s="1" t="s">
        <v>360</v>
      </c>
      <c r="H1171" s="1">
        <v>5.0</v>
      </c>
    </row>
    <row r="1172">
      <c r="A1172" s="1" t="s">
        <v>316</v>
      </c>
      <c r="B1172" s="1" t="s">
        <v>366</v>
      </c>
      <c r="C1172" s="1">
        <v>2023.0</v>
      </c>
      <c r="D1172" s="1">
        <v>4.0</v>
      </c>
      <c r="E1172" s="1">
        <v>23.0</v>
      </c>
      <c r="F1172" s="1">
        <v>2200.0</v>
      </c>
      <c r="G1172" s="1" t="s">
        <v>360</v>
      </c>
      <c r="H1172" s="1">
        <v>6.0</v>
      </c>
    </row>
    <row r="1173">
      <c r="A1173" s="1" t="s">
        <v>316</v>
      </c>
      <c r="B1173" s="1" t="s">
        <v>368</v>
      </c>
      <c r="C1173" s="1">
        <v>2023.0</v>
      </c>
      <c r="D1173" s="1">
        <v>4.0</v>
      </c>
      <c r="E1173" s="1">
        <v>23.0</v>
      </c>
      <c r="F1173" s="1">
        <v>2200.0</v>
      </c>
      <c r="G1173" s="1" t="s">
        <v>360</v>
      </c>
      <c r="H1173" s="1">
        <v>7.0</v>
      </c>
    </row>
    <row r="1174">
      <c r="A1174" s="1" t="s">
        <v>316</v>
      </c>
      <c r="B1174" s="1" t="s">
        <v>369</v>
      </c>
      <c r="C1174" s="1">
        <v>2023.0</v>
      </c>
      <c r="D1174" s="1">
        <v>4.0</v>
      </c>
      <c r="E1174" s="1">
        <v>23.0</v>
      </c>
      <c r="F1174" s="1">
        <v>2200.0</v>
      </c>
      <c r="G1174" s="1" t="s">
        <v>360</v>
      </c>
      <c r="H1174" s="1">
        <v>8.0</v>
      </c>
    </row>
    <row r="1175">
      <c r="A1175" s="1" t="s">
        <v>316</v>
      </c>
      <c r="B1175" s="1" t="s">
        <v>370</v>
      </c>
      <c r="C1175" s="1">
        <v>2023.0</v>
      </c>
      <c r="D1175" s="1">
        <v>4.0</v>
      </c>
      <c r="E1175" s="1">
        <v>23.0</v>
      </c>
      <c r="F1175" s="1">
        <v>2200.0</v>
      </c>
      <c r="G1175" s="1" t="s">
        <v>371</v>
      </c>
      <c r="H1175" s="1">
        <v>9.0</v>
      </c>
    </row>
    <row r="1176">
      <c r="A1176" s="1" t="s">
        <v>316</v>
      </c>
      <c r="B1176" s="1" t="s">
        <v>372</v>
      </c>
      <c r="C1176" s="1">
        <v>2023.0</v>
      </c>
      <c r="D1176" s="1">
        <v>4.0</v>
      </c>
      <c r="E1176" s="1">
        <v>23.0</v>
      </c>
      <c r="F1176" s="1">
        <v>2200.0</v>
      </c>
      <c r="G1176" s="1" t="s">
        <v>371</v>
      </c>
      <c r="H1176" s="1">
        <v>10.0</v>
      </c>
    </row>
    <row r="1177">
      <c r="A1177" s="1" t="s">
        <v>316</v>
      </c>
      <c r="B1177" s="1" t="s">
        <v>373</v>
      </c>
      <c r="C1177" s="1">
        <v>2023.0</v>
      </c>
      <c r="D1177" s="1">
        <v>4.0</v>
      </c>
      <c r="E1177" s="1">
        <v>23.0</v>
      </c>
      <c r="F1177" s="1">
        <v>2200.0</v>
      </c>
      <c r="G1177" s="1" t="s">
        <v>371</v>
      </c>
      <c r="H1177" s="1">
        <v>11.0</v>
      </c>
    </row>
    <row r="1178">
      <c r="A1178" s="1" t="s">
        <v>316</v>
      </c>
      <c r="B1178" s="1" t="s">
        <v>374</v>
      </c>
      <c r="C1178" s="1">
        <v>2023.0</v>
      </c>
      <c r="D1178" s="1">
        <v>4.0</v>
      </c>
      <c r="E1178" s="1">
        <v>23.0</v>
      </c>
      <c r="F1178" s="1">
        <v>2200.0</v>
      </c>
      <c r="G1178" s="1" t="s">
        <v>371</v>
      </c>
      <c r="H1178" s="1">
        <v>12.0</v>
      </c>
    </row>
    <row r="1180">
      <c r="A1180" s="1" t="s">
        <v>318</v>
      </c>
      <c r="B1180" s="1" t="s">
        <v>873</v>
      </c>
      <c r="C1180" s="1">
        <v>2023.0</v>
      </c>
      <c r="D1180" s="1">
        <v>4.0</v>
      </c>
      <c r="E1180" s="1">
        <v>23.0</v>
      </c>
      <c r="F1180" s="28">
        <v>0.08333333333333333</v>
      </c>
      <c r="G1180" s="1" t="s">
        <v>23</v>
      </c>
      <c r="H1180" s="1">
        <v>1.0</v>
      </c>
    </row>
    <row r="1181">
      <c r="A1181" s="1" t="s">
        <v>318</v>
      </c>
      <c r="B1181" s="1" t="s">
        <v>874</v>
      </c>
      <c r="C1181" s="1">
        <v>2023.0</v>
      </c>
      <c r="D1181" s="1">
        <v>4.0</v>
      </c>
      <c r="E1181" s="1">
        <v>23.0</v>
      </c>
      <c r="F1181" s="28">
        <v>0.08333333333333333</v>
      </c>
      <c r="G1181" s="1" t="s">
        <v>23</v>
      </c>
      <c r="H1181" s="1">
        <v>2.0</v>
      </c>
    </row>
    <row r="1182">
      <c r="A1182" s="1" t="s">
        <v>318</v>
      </c>
      <c r="B1182" s="1" t="s">
        <v>875</v>
      </c>
      <c r="C1182" s="1">
        <v>2023.0</v>
      </c>
      <c r="D1182" s="1">
        <v>4.0</v>
      </c>
      <c r="E1182" s="1">
        <v>23.0</v>
      </c>
      <c r="F1182" s="28">
        <v>0.08333333333333333</v>
      </c>
      <c r="G1182" s="1" t="s">
        <v>23</v>
      </c>
      <c r="H1182" s="1">
        <v>3.0</v>
      </c>
    </row>
    <row r="1183">
      <c r="A1183" s="1" t="s">
        <v>318</v>
      </c>
      <c r="B1183" s="1" t="s">
        <v>876</v>
      </c>
      <c r="C1183" s="1">
        <v>2023.0</v>
      </c>
      <c r="D1183" s="1">
        <v>4.0</v>
      </c>
      <c r="E1183" s="1">
        <v>23.0</v>
      </c>
      <c r="F1183" s="28">
        <v>0.08333333333333333</v>
      </c>
      <c r="G1183" s="1" t="s">
        <v>23</v>
      </c>
      <c r="H1183" s="1">
        <v>4.0</v>
      </c>
    </row>
    <row r="1184">
      <c r="A1184" s="1" t="s">
        <v>318</v>
      </c>
      <c r="C1184" s="1">
        <v>2023.0</v>
      </c>
      <c r="D1184" s="1">
        <v>4.0</v>
      </c>
      <c r="E1184" s="1">
        <v>23.0</v>
      </c>
      <c r="F1184" s="28">
        <v>0.08333333333333333</v>
      </c>
      <c r="G1184" s="1" t="s">
        <v>122</v>
      </c>
      <c r="H1184" s="1">
        <v>5.0</v>
      </c>
    </row>
    <row r="1185">
      <c r="A1185" s="1" t="s">
        <v>318</v>
      </c>
      <c r="B1185" s="1" t="s">
        <v>877</v>
      </c>
      <c r="C1185" s="1">
        <v>2023.0</v>
      </c>
      <c r="D1185" s="1">
        <v>4.0</v>
      </c>
      <c r="E1185" s="1">
        <v>23.0</v>
      </c>
      <c r="F1185" s="28">
        <v>0.08333333333333333</v>
      </c>
      <c r="G1185" s="1" t="s">
        <v>122</v>
      </c>
      <c r="H1185" s="1">
        <v>6.0</v>
      </c>
    </row>
    <row r="1186">
      <c r="A1186" s="1" t="s">
        <v>318</v>
      </c>
      <c r="B1186" s="1" t="s">
        <v>878</v>
      </c>
      <c r="C1186" s="1">
        <v>2023.0</v>
      </c>
      <c r="D1186" s="1">
        <v>4.0</v>
      </c>
      <c r="E1186" s="1">
        <v>23.0</v>
      </c>
      <c r="F1186" s="28">
        <v>0.08333333333333333</v>
      </c>
      <c r="G1186" s="1" t="s">
        <v>122</v>
      </c>
      <c r="H1186" s="1">
        <v>7.0</v>
      </c>
    </row>
    <row r="1187">
      <c r="A1187" s="1" t="s">
        <v>318</v>
      </c>
      <c r="B1187" s="1" t="s">
        <v>879</v>
      </c>
      <c r="C1187" s="1">
        <v>2023.0</v>
      </c>
      <c r="D1187" s="1">
        <v>4.0</v>
      </c>
      <c r="E1187" s="1">
        <v>23.0</v>
      </c>
      <c r="F1187" s="28">
        <v>0.08333333333333333</v>
      </c>
      <c r="G1187" s="1" t="s">
        <v>122</v>
      </c>
      <c r="H1187" s="1">
        <v>8.0</v>
      </c>
    </row>
    <row r="1188">
      <c r="A1188" s="1" t="s">
        <v>318</v>
      </c>
      <c r="B1188" s="1" t="s">
        <v>880</v>
      </c>
      <c r="C1188" s="1">
        <v>2023.0</v>
      </c>
      <c r="D1188" s="1">
        <v>4.0</v>
      </c>
      <c r="E1188" s="1">
        <v>23.0</v>
      </c>
      <c r="F1188" s="28">
        <v>0.08333333333333333</v>
      </c>
      <c r="G1188" s="1" t="s">
        <v>201</v>
      </c>
      <c r="H1188" s="1">
        <v>9.0</v>
      </c>
    </row>
    <row r="1189">
      <c r="A1189" s="1" t="s">
        <v>318</v>
      </c>
      <c r="B1189" s="1" t="s">
        <v>881</v>
      </c>
      <c r="C1189" s="1">
        <v>2023.0</v>
      </c>
      <c r="D1189" s="1">
        <v>4.0</v>
      </c>
      <c r="E1189" s="1">
        <v>23.0</v>
      </c>
      <c r="F1189" s="28">
        <v>0.08333333333333333</v>
      </c>
      <c r="G1189" s="1" t="s">
        <v>201</v>
      </c>
      <c r="H1189" s="1">
        <v>10.0</v>
      </c>
    </row>
    <row r="1190">
      <c r="A1190" s="1" t="s">
        <v>318</v>
      </c>
      <c r="B1190" s="1" t="s">
        <v>882</v>
      </c>
      <c r="C1190" s="1">
        <v>2023.0</v>
      </c>
      <c r="D1190" s="1">
        <v>4.0</v>
      </c>
      <c r="E1190" s="1">
        <v>23.0</v>
      </c>
      <c r="F1190" s="28">
        <v>0.08333333333333333</v>
      </c>
      <c r="G1190" s="1" t="s">
        <v>201</v>
      </c>
      <c r="H1190" s="1">
        <v>11.0</v>
      </c>
    </row>
    <row r="1191">
      <c r="A1191" s="1" t="s">
        <v>318</v>
      </c>
      <c r="B1191" s="1" t="s">
        <v>883</v>
      </c>
      <c r="C1191" s="1">
        <v>2023.0</v>
      </c>
      <c r="D1191" s="1">
        <v>4.0</v>
      </c>
      <c r="E1191" s="1">
        <v>23.0</v>
      </c>
      <c r="F1191" s="28">
        <v>0.08333333333333333</v>
      </c>
      <c r="G1191" s="1" t="s">
        <v>201</v>
      </c>
      <c r="H1191" s="1">
        <v>12.0</v>
      </c>
    </row>
    <row r="1193">
      <c r="A1193" s="1" t="s">
        <v>316</v>
      </c>
      <c r="B1193" s="1" t="s">
        <v>404</v>
      </c>
      <c r="C1193" s="1">
        <v>2023.0</v>
      </c>
      <c r="D1193" s="1">
        <v>4.0</v>
      </c>
      <c r="E1193" s="1">
        <v>24.0</v>
      </c>
      <c r="F1193" s="1">
        <v>2200.0</v>
      </c>
      <c r="G1193" s="1" t="s">
        <v>350</v>
      </c>
      <c r="H1193" s="1">
        <v>1.0</v>
      </c>
    </row>
    <row r="1194">
      <c r="A1194" s="1" t="s">
        <v>316</v>
      </c>
      <c r="B1194" s="1" t="s">
        <v>355</v>
      </c>
      <c r="C1194" s="1">
        <v>2023.0</v>
      </c>
      <c r="D1194" s="1">
        <v>4.0</v>
      </c>
      <c r="E1194" s="1">
        <v>24.0</v>
      </c>
      <c r="F1194" s="1">
        <v>2200.0</v>
      </c>
      <c r="G1194" s="1" t="s">
        <v>350</v>
      </c>
      <c r="H1194" s="1">
        <v>2.0</v>
      </c>
    </row>
    <row r="1195">
      <c r="A1195" s="1" t="s">
        <v>316</v>
      </c>
      <c r="B1195" s="1" t="s">
        <v>357</v>
      </c>
      <c r="C1195" s="1">
        <v>2023.0</v>
      </c>
      <c r="D1195" s="1">
        <v>4.0</v>
      </c>
      <c r="E1195" s="1">
        <v>24.0</v>
      </c>
      <c r="F1195" s="1">
        <v>2200.0</v>
      </c>
      <c r="G1195" s="1" t="s">
        <v>350</v>
      </c>
      <c r="H1195" s="1">
        <v>3.0</v>
      </c>
    </row>
    <row r="1196">
      <c r="A1196" s="1" t="s">
        <v>316</v>
      </c>
      <c r="B1196" s="1" t="s">
        <v>358</v>
      </c>
      <c r="C1196" s="1">
        <v>2023.0</v>
      </c>
      <c r="D1196" s="1">
        <v>4.0</v>
      </c>
      <c r="E1196" s="1">
        <v>24.0</v>
      </c>
      <c r="F1196" s="1">
        <v>2200.0</v>
      </c>
      <c r="G1196" s="1" t="s">
        <v>350</v>
      </c>
      <c r="H1196" s="1">
        <v>4.0</v>
      </c>
    </row>
    <row r="1197">
      <c r="A1197" s="1" t="s">
        <v>316</v>
      </c>
      <c r="B1197" s="1" t="s">
        <v>359</v>
      </c>
      <c r="C1197" s="1">
        <v>2023.0</v>
      </c>
      <c r="D1197" s="1">
        <v>4.0</v>
      </c>
      <c r="E1197" s="1">
        <v>24.0</v>
      </c>
      <c r="F1197" s="1">
        <v>2200.0</v>
      </c>
      <c r="G1197" s="1" t="s">
        <v>360</v>
      </c>
      <c r="H1197" s="1">
        <v>5.0</v>
      </c>
    </row>
    <row r="1198">
      <c r="A1198" s="1" t="s">
        <v>316</v>
      </c>
      <c r="B1198" s="1" t="s">
        <v>366</v>
      </c>
      <c r="C1198" s="1">
        <v>2023.0</v>
      </c>
      <c r="D1198" s="1">
        <v>4.0</v>
      </c>
      <c r="E1198" s="1">
        <v>24.0</v>
      </c>
      <c r="F1198" s="1">
        <v>2200.0</v>
      </c>
      <c r="G1198" s="1" t="s">
        <v>360</v>
      </c>
      <c r="H1198" s="1">
        <v>6.0</v>
      </c>
    </row>
    <row r="1199">
      <c r="A1199" s="1" t="s">
        <v>316</v>
      </c>
      <c r="B1199" s="1" t="s">
        <v>368</v>
      </c>
      <c r="C1199" s="1">
        <v>2023.0</v>
      </c>
      <c r="D1199" s="1">
        <v>4.0</v>
      </c>
      <c r="E1199" s="1">
        <v>24.0</v>
      </c>
      <c r="F1199" s="1">
        <v>2200.0</v>
      </c>
      <c r="G1199" s="1" t="s">
        <v>360</v>
      </c>
      <c r="H1199" s="1">
        <v>7.0</v>
      </c>
    </row>
    <row r="1200">
      <c r="A1200" s="1" t="s">
        <v>316</v>
      </c>
      <c r="B1200" s="1" t="s">
        <v>369</v>
      </c>
      <c r="C1200" s="1">
        <v>2023.0</v>
      </c>
      <c r="D1200" s="1">
        <v>4.0</v>
      </c>
      <c r="E1200" s="1">
        <v>24.0</v>
      </c>
      <c r="F1200" s="1">
        <v>2200.0</v>
      </c>
      <c r="G1200" s="1" t="s">
        <v>360</v>
      </c>
      <c r="H1200" s="1">
        <v>8.0</v>
      </c>
    </row>
    <row r="1201">
      <c r="A1201" s="1" t="s">
        <v>316</v>
      </c>
      <c r="B1201" s="1" t="s">
        <v>370</v>
      </c>
      <c r="C1201" s="1">
        <v>2023.0</v>
      </c>
      <c r="D1201" s="1">
        <v>4.0</v>
      </c>
      <c r="E1201" s="1">
        <v>24.0</v>
      </c>
      <c r="F1201" s="1">
        <v>2200.0</v>
      </c>
      <c r="G1201" s="1" t="s">
        <v>371</v>
      </c>
      <c r="H1201" s="1">
        <v>9.0</v>
      </c>
    </row>
    <row r="1202">
      <c r="A1202" s="1" t="s">
        <v>316</v>
      </c>
      <c r="B1202" s="1" t="s">
        <v>372</v>
      </c>
      <c r="C1202" s="1">
        <v>2023.0</v>
      </c>
      <c r="D1202" s="1">
        <v>4.0</v>
      </c>
      <c r="E1202" s="1">
        <v>24.0</v>
      </c>
      <c r="F1202" s="1">
        <v>2200.0</v>
      </c>
      <c r="G1202" s="1" t="s">
        <v>371</v>
      </c>
      <c r="H1202" s="1">
        <v>10.0</v>
      </c>
    </row>
    <row r="1203">
      <c r="A1203" s="1" t="s">
        <v>316</v>
      </c>
      <c r="B1203" s="1" t="s">
        <v>373</v>
      </c>
      <c r="C1203" s="1">
        <v>2023.0</v>
      </c>
      <c r="D1203" s="1">
        <v>4.0</v>
      </c>
      <c r="E1203" s="1">
        <v>24.0</v>
      </c>
      <c r="F1203" s="1">
        <v>2200.0</v>
      </c>
      <c r="G1203" s="1" t="s">
        <v>371</v>
      </c>
      <c r="H1203" s="1">
        <v>11.0</v>
      </c>
    </row>
    <row r="1204">
      <c r="A1204" s="1" t="s">
        <v>316</v>
      </c>
      <c r="B1204" s="1" t="s">
        <v>374</v>
      </c>
      <c r="C1204" s="1">
        <v>2023.0</v>
      </c>
      <c r="D1204" s="1">
        <v>4.0</v>
      </c>
      <c r="E1204" s="1">
        <v>24.0</v>
      </c>
      <c r="F1204" s="1">
        <v>2200.0</v>
      </c>
      <c r="G1204" s="1" t="s">
        <v>371</v>
      </c>
      <c r="H1204" s="1">
        <v>12.0</v>
      </c>
    </row>
    <row r="1206">
      <c r="A1206" s="1" t="s">
        <v>318</v>
      </c>
      <c r="B1206" s="1" t="s">
        <v>884</v>
      </c>
      <c r="C1206" s="1">
        <v>2023.0</v>
      </c>
      <c r="D1206" s="1">
        <v>4.0</v>
      </c>
      <c r="E1206" s="1">
        <v>24.0</v>
      </c>
      <c r="F1206" s="28">
        <v>0.08333333333333333</v>
      </c>
      <c r="G1206" s="1" t="s">
        <v>23</v>
      </c>
      <c r="H1206" s="1">
        <v>1.0</v>
      </c>
    </row>
    <row r="1207">
      <c r="A1207" s="1" t="s">
        <v>318</v>
      </c>
      <c r="B1207" s="1" t="s">
        <v>885</v>
      </c>
      <c r="C1207" s="1">
        <v>2023.0</v>
      </c>
      <c r="D1207" s="1">
        <v>4.0</v>
      </c>
      <c r="E1207" s="1">
        <v>24.0</v>
      </c>
      <c r="F1207" s="28">
        <v>0.08333333333333333</v>
      </c>
      <c r="G1207" s="1" t="s">
        <v>23</v>
      </c>
    </row>
    <row r="1208">
      <c r="A1208" s="1" t="s">
        <v>318</v>
      </c>
      <c r="B1208" s="1" t="s">
        <v>886</v>
      </c>
      <c r="C1208" s="1">
        <v>2023.0</v>
      </c>
      <c r="D1208" s="1">
        <v>4.0</v>
      </c>
      <c r="E1208" s="1">
        <v>24.0</v>
      </c>
      <c r="F1208" s="28">
        <v>0.08333333333333333</v>
      </c>
      <c r="G1208" s="1" t="s">
        <v>23</v>
      </c>
    </row>
    <row r="1209">
      <c r="A1209" s="1" t="s">
        <v>318</v>
      </c>
      <c r="B1209" s="1" t="s">
        <v>887</v>
      </c>
      <c r="C1209" s="1">
        <v>2023.0</v>
      </c>
      <c r="D1209" s="1">
        <v>4.0</v>
      </c>
      <c r="E1209" s="1">
        <v>24.0</v>
      </c>
      <c r="F1209" s="28">
        <v>0.08333333333333333</v>
      </c>
      <c r="G1209" s="1" t="s">
        <v>23</v>
      </c>
    </row>
    <row r="1210">
      <c r="A1210" s="1" t="s">
        <v>318</v>
      </c>
      <c r="C1210" s="1">
        <v>2023.0</v>
      </c>
      <c r="D1210" s="1">
        <v>4.0</v>
      </c>
      <c r="E1210" s="1">
        <v>24.0</v>
      </c>
      <c r="F1210" s="28">
        <v>0.08333333333333333</v>
      </c>
    </row>
    <row r="1211">
      <c r="A1211" s="1" t="s">
        <v>318</v>
      </c>
      <c r="B1211" s="1" t="s">
        <v>888</v>
      </c>
      <c r="C1211" s="1">
        <v>2023.0</v>
      </c>
      <c r="D1211" s="1">
        <v>4.0</v>
      </c>
      <c r="E1211" s="1">
        <v>24.0</v>
      </c>
      <c r="F1211" s="28">
        <v>0.08333333333333333</v>
      </c>
    </row>
    <row r="1212">
      <c r="A1212" s="1" t="s">
        <v>318</v>
      </c>
      <c r="B1212" s="1" t="s">
        <v>889</v>
      </c>
      <c r="C1212" s="1">
        <v>2023.0</v>
      </c>
      <c r="D1212" s="1">
        <v>4.0</v>
      </c>
      <c r="E1212" s="1">
        <v>24.0</v>
      </c>
      <c r="F1212" s="28">
        <v>0.08333333333333333</v>
      </c>
    </row>
    <row r="1213">
      <c r="A1213" s="1" t="s">
        <v>318</v>
      </c>
      <c r="B1213" s="1" t="s">
        <v>890</v>
      </c>
      <c r="C1213" s="1">
        <v>2023.0</v>
      </c>
      <c r="D1213" s="1">
        <v>4.0</v>
      </c>
      <c r="E1213" s="1">
        <v>24.0</v>
      </c>
      <c r="F1213" s="28">
        <v>0.08333333333333333</v>
      </c>
    </row>
    <row r="1214">
      <c r="A1214" s="1" t="s">
        <v>318</v>
      </c>
      <c r="B1214" s="1" t="s">
        <v>891</v>
      </c>
      <c r="C1214" s="1">
        <v>2023.0</v>
      </c>
      <c r="D1214" s="1">
        <v>4.0</v>
      </c>
      <c r="E1214" s="1">
        <v>24.0</v>
      </c>
      <c r="F1214" s="28">
        <v>0.08333333333333333</v>
      </c>
    </row>
    <row r="1215">
      <c r="A1215" s="1" t="s">
        <v>318</v>
      </c>
      <c r="B1215" s="1" t="s">
        <v>892</v>
      </c>
      <c r="C1215" s="1">
        <v>2023.0</v>
      </c>
      <c r="D1215" s="1">
        <v>4.0</v>
      </c>
      <c r="E1215" s="1">
        <v>24.0</v>
      </c>
      <c r="F1215" s="28">
        <v>0.08333333333333333</v>
      </c>
    </row>
    <row r="1216">
      <c r="A1216" s="1" t="s">
        <v>318</v>
      </c>
      <c r="B1216" s="1" t="s">
        <v>893</v>
      </c>
      <c r="C1216" s="1">
        <v>2023.0</v>
      </c>
      <c r="D1216" s="1">
        <v>4.0</v>
      </c>
      <c r="E1216" s="1">
        <v>24.0</v>
      </c>
      <c r="F1216" s="28">
        <v>0.08333333333333333</v>
      </c>
    </row>
    <row r="1217">
      <c r="A1217" s="1" t="s">
        <v>318</v>
      </c>
      <c r="B1217" s="1" t="s">
        <v>894</v>
      </c>
      <c r="C1217" s="1">
        <v>2023.0</v>
      </c>
      <c r="D1217" s="1">
        <v>4.0</v>
      </c>
      <c r="E1217" s="1">
        <v>24.0</v>
      </c>
      <c r="F1217" s="28">
        <v>0.08333333333333333</v>
      </c>
    </row>
    <row r="1219">
      <c r="A1219" s="1" t="s">
        <v>316</v>
      </c>
      <c r="B1219" s="1" t="s">
        <v>404</v>
      </c>
      <c r="C1219" s="1">
        <v>2023.0</v>
      </c>
      <c r="D1219" s="1">
        <v>4.0</v>
      </c>
      <c r="E1219" s="1">
        <v>25.0</v>
      </c>
      <c r="F1219" s="1">
        <v>2200.0</v>
      </c>
      <c r="G1219" s="1" t="s">
        <v>350</v>
      </c>
      <c r="H1219" s="1">
        <v>1.0</v>
      </c>
      <c r="S1219" s="1" t="s">
        <v>895</v>
      </c>
    </row>
    <row r="1220">
      <c r="A1220" s="1" t="s">
        <v>316</v>
      </c>
      <c r="B1220" s="1" t="s">
        <v>355</v>
      </c>
      <c r="C1220" s="1">
        <v>2023.0</v>
      </c>
      <c r="D1220" s="1">
        <v>4.0</v>
      </c>
      <c r="E1220" s="1">
        <v>25.0</v>
      </c>
      <c r="F1220" s="1">
        <v>2200.0</v>
      </c>
      <c r="G1220" s="1" t="s">
        <v>350</v>
      </c>
      <c r="H1220" s="1">
        <v>2.0</v>
      </c>
      <c r="S1220" s="1" t="s">
        <v>896</v>
      </c>
    </row>
    <row r="1221">
      <c r="A1221" s="1" t="s">
        <v>316</v>
      </c>
      <c r="B1221" s="1" t="s">
        <v>357</v>
      </c>
      <c r="C1221" s="1">
        <v>2023.0</v>
      </c>
      <c r="D1221" s="1">
        <v>4.0</v>
      </c>
      <c r="E1221" s="1">
        <v>25.0</v>
      </c>
      <c r="F1221" s="1">
        <v>2200.0</v>
      </c>
      <c r="G1221" s="1" t="s">
        <v>350</v>
      </c>
      <c r="H1221" s="1">
        <v>3.0</v>
      </c>
      <c r="S1221" s="1" t="s">
        <v>895</v>
      </c>
    </row>
    <row r="1222">
      <c r="A1222" s="1" t="s">
        <v>316</v>
      </c>
      <c r="B1222" s="1" t="s">
        <v>358</v>
      </c>
      <c r="C1222" s="1">
        <v>2023.0</v>
      </c>
      <c r="D1222" s="1">
        <v>4.0</v>
      </c>
      <c r="E1222" s="1">
        <v>25.0</v>
      </c>
      <c r="F1222" s="1">
        <v>2200.0</v>
      </c>
      <c r="G1222" s="1" t="s">
        <v>350</v>
      </c>
      <c r="H1222" s="1">
        <v>4.0</v>
      </c>
      <c r="S1222" s="1" t="s">
        <v>356</v>
      </c>
    </row>
    <row r="1223">
      <c r="A1223" s="1" t="s">
        <v>316</v>
      </c>
      <c r="B1223" s="1" t="s">
        <v>359</v>
      </c>
      <c r="C1223" s="1">
        <v>2023.0</v>
      </c>
      <c r="D1223" s="1">
        <v>4.0</v>
      </c>
      <c r="E1223" s="1">
        <v>25.0</v>
      </c>
      <c r="F1223" s="1">
        <v>2200.0</v>
      </c>
      <c r="G1223" s="1" t="s">
        <v>360</v>
      </c>
      <c r="H1223" s="1">
        <v>5.0</v>
      </c>
      <c r="S1223" s="1" t="s">
        <v>804</v>
      </c>
    </row>
    <row r="1224">
      <c r="A1224" s="1" t="s">
        <v>316</v>
      </c>
      <c r="B1224" s="1" t="s">
        <v>366</v>
      </c>
      <c r="C1224" s="1">
        <v>2023.0</v>
      </c>
      <c r="D1224" s="1">
        <v>4.0</v>
      </c>
      <c r="E1224" s="1">
        <v>25.0</v>
      </c>
      <c r="F1224" s="1">
        <v>2200.0</v>
      </c>
      <c r="G1224" s="1" t="s">
        <v>360</v>
      </c>
      <c r="H1224" s="1">
        <v>6.0</v>
      </c>
      <c r="S1224" s="1" t="s">
        <v>367</v>
      </c>
    </row>
    <row r="1225">
      <c r="A1225" s="1" t="s">
        <v>316</v>
      </c>
      <c r="B1225" s="1" t="s">
        <v>368</v>
      </c>
      <c r="C1225" s="1">
        <v>2023.0</v>
      </c>
      <c r="D1225" s="1">
        <v>4.0</v>
      </c>
      <c r="E1225" s="1">
        <v>25.0</v>
      </c>
      <c r="F1225" s="1">
        <v>2200.0</v>
      </c>
      <c r="G1225" s="1" t="s">
        <v>360</v>
      </c>
      <c r="H1225" s="1">
        <v>7.0</v>
      </c>
      <c r="S1225" s="1" t="s">
        <v>367</v>
      </c>
    </row>
    <row r="1226">
      <c r="A1226" s="1" t="s">
        <v>316</v>
      </c>
      <c r="B1226" s="1" t="s">
        <v>369</v>
      </c>
      <c r="C1226" s="1">
        <v>2023.0</v>
      </c>
      <c r="D1226" s="1">
        <v>4.0</v>
      </c>
      <c r="E1226" s="1">
        <v>25.0</v>
      </c>
      <c r="F1226" s="1">
        <v>2200.0</v>
      </c>
      <c r="G1226" s="1" t="s">
        <v>360</v>
      </c>
      <c r="H1226" s="1">
        <v>8.0</v>
      </c>
      <c r="S1226" s="1" t="s">
        <v>367</v>
      </c>
    </row>
    <row r="1227">
      <c r="A1227" s="1" t="s">
        <v>316</v>
      </c>
      <c r="B1227" s="1" t="s">
        <v>370</v>
      </c>
      <c r="C1227" s="1">
        <v>2023.0</v>
      </c>
      <c r="D1227" s="1">
        <v>4.0</v>
      </c>
      <c r="E1227" s="1">
        <v>25.0</v>
      </c>
      <c r="F1227" s="1">
        <v>2200.0</v>
      </c>
      <c r="G1227" s="1" t="s">
        <v>371</v>
      </c>
      <c r="H1227" s="1">
        <v>9.0</v>
      </c>
      <c r="S1227" s="1" t="s">
        <v>367</v>
      </c>
    </row>
    <row r="1228">
      <c r="A1228" s="1" t="s">
        <v>316</v>
      </c>
      <c r="B1228" s="1" t="s">
        <v>372</v>
      </c>
      <c r="C1228" s="1">
        <v>2023.0</v>
      </c>
      <c r="D1228" s="1">
        <v>4.0</v>
      </c>
      <c r="E1228" s="1">
        <v>25.0</v>
      </c>
      <c r="F1228" s="1">
        <v>2200.0</v>
      </c>
      <c r="G1228" s="1" t="s">
        <v>371</v>
      </c>
      <c r="H1228" s="1">
        <v>10.0</v>
      </c>
      <c r="S1228" s="1" t="s">
        <v>356</v>
      </c>
    </row>
    <row r="1229">
      <c r="A1229" s="1" t="s">
        <v>316</v>
      </c>
      <c r="B1229" s="1" t="s">
        <v>373</v>
      </c>
      <c r="C1229" s="1">
        <v>2023.0</v>
      </c>
      <c r="D1229" s="1">
        <v>4.0</v>
      </c>
      <c r="E1229" s="1">
        <v>25.0</v>
      </c>
      <c r="F1229" s="1">
        <v>2200.0</v>
      </c>
      <c r="G1229" s="1" t="s">
        <v>371</v>
      </c>
      <c r="H1229" s="1">
        <v>11.0</v>
      </c>
      <c r="S1229" s="1" t="s">
        <v>367</v>
      </c>
    </row>
    <row r="1230">
      <c r="A1230" s="1" t="s">
        <v>316</v>
      </c>
      <c r="B1230" s="1" t="s">
        <v>374</v>
      </c>
      <c r="C1230" s="1">
        <v>2023.0</v>
      </c>
      <c r="D1230" s="1">
        <v>4.0</v>
      </c>
      <c r="E1230" s="1">
        <v>25.0</v>
      </c>
      <c r="F1230" s="1">
        <v>2200.0</v>
      </c>
      <c r="G1230" s="1" t="s">
        <v>371</v>
      </c>
      <c r="H1230" s="1">
        <v>12.0</v>
      </c>
      <c r="S1230" s="1" t="s">
        <v>356</v>
      </c>
    </row>
    <row r="1232">
      <c r="A1232" s="1" t="s">
        <v>318</v>
      </c>
      <c r="B1232" s="1" t="s">
        <v>897</v>
      </c>
      <c r="C1232" s="1">
        <v>2023.0</v>
      </c>
      <c r="D1232" s="1">
        <v>4.0</v>
      </c>
      <c r="E1232" s="1">
        <v>25.0</v>
      </c>
      <c r="F1232" s="28">
        <v>0.08333333333333333</v>
      </c>
      <c r="G1232" s="1" t="s">
        <v>23</v>
      </c>
      <c r="H1232" s="1">
        <v>1.0</v>
      </c>
    </row>
    <row r="1233">
      <c r="A1233" s="1" t="s">
        <v>318</v>
      </c>
      <c r="B1233" s="1" t="s">
        <v>898</v>
      </c>
      <c r="C1233" s="1">
        <v>2023.0</v>
      </c>
      <c r="D1233" s="1">
        <v>4.0</v>
      </c>
      <c r="E1233" s="1">
        <v>25.0</v>
      </c>
      <c r="F1233" s="28">
        <v>0.08333333333333333</v>
      </c>
      <c r="G1233" s="1" t="s">
        <v>23</v>
      </c>
      <c r="H1233" s="1">
        <v>2.0</v>
      </c>
    </row>
    <row r="1234">
      <c r="A1234" s="1" t="s">
        <v>318</v>
      </c>
      <c r="B1234" s="1" t="s">
        <v>899</v>
      </c>
      <c r="C1234" s="1">
        <v>2023.0</v>
      </c>
      <c r="D1234" s="1">
        <v>4.0</v>
      </c>
      <c r="E1234" s="1">
        <v>25.0</v>
      </c>
      <c r="F1234" s="28">
        <v>0.08333333333333333</v>
      </c>
      <c r="G1234" s="1" t="s">
        <v>23</v>
      </c>
      <c r="H1234" s="1">
        <v>3.0</v>
      </c>
    </row>
    <row r="1235">
      <c r="A1235" s="1" t="s">
        <v>318</v>
      </c>
      <c r="B1235" s="1" t="s">
        <v>900</v>
      </c>
      <c r="C1235" s="1">
        <v>2023.0</v>
      </c>
      <c r="D1235" s="1">
        <v>4.0</v>
      </c>
      <c r="E1235" s="1">
        <v>25.0</v>
      </c>
      <c r="F1235" s="28">
        <v>0.08333333333333333</v>
      </c>
      <c r="G1235" s="1" t="s">
        <v>23</v>
      </c>
      <c r="H1235" s="1">
        <v>4.0</v>
      </c>
    </row>
    <row r="1236">
      <c r="A1236" s="1" t="s">
        <v>318</v>
      </c>
      <c r="C1236" s="1">
        <v>2023.0</v>
      </c>
      <c r="D1236" s="1">
        <v>4.0</v>
      </c>
      <c r="E1236" s="1">
        <v>25.0</v>
      </c>
      <c r="F1236" s="28">
        <v>0.08333333333333333</v>
      </c>
      <c r="G1236" s="1" t="s">
        <v>122</v>
      </c>
      <c r="H1236" s="1">
        <v>5.0</v>
      </c>
    </row>
    <row r="1237">
      <c r="A1237" s="1" t="s">
        <v>318</v>
      </c>
      <c r="B1237" s="1" t="s">
        <v>901</v>
      </c>
      <c r="C1237" s="1">
        <v>2023.0</v>
      </c>
      <c r="D1237" s="1">
        <v>4.0</v>
      </c>
      <c r="E1237" s="1">
        <v>25.0</v>
      </c>
      <c r="F1237" s="28">
        <v>0.08333333333333333</v>
      </c>
      <c r="G1237" s="1" t="s">
        <v>122</v>
      </c>
      <c r="H1237" s="1">
        <v>6.0</v>
      </c>
    </row>
    <row r="1238">
      <c r="A1238" s="1" t="s">
        <v>318</v>
      </c>
      <c r="B1238" s="1" t="s">
        <v>902</v>
      </c>
      <c r="C1238" s="1">
        <v>2023.0</v>
      </c>
      <c r="D1238" s="1">
        <v>4.0</v>
      </c>
      <c r="E1238" s="1">
        <v>25.0</v>
      </c>
      <c r="F1238" s="28">
        <v>0.08333333333333333</v>
      </c>
      <c r="G1238" s="1" t="s">
        <v>122</v>
      </c>
      <c r="H1238" s="1">
        <v>7.0</v>
      </c>
    </row>
    <row r="1239">
      <c r="A1239" s="1" t="s">
        <v>318</v>
      </c>
      <c r="B1239" s="1" t="s">
        <v>903</v>
      </c>
      <c r="C1239" s="1">
        <v>2023.0</v>
      </c>
      <c r="D1239" s="1">
        <v>4.0</v>
      </c>
      <c r="E1239" s="1">
        <v>25.0</v>
      </c>
      <c r="F1239" s="28">
        <v>0.08333333333333333</v>
      </c>
      <c r="G1239" s="1" t="s">
        <v>122</v>
      </c>
      <c r="H1239" s="1">
        <v>8.0</v>
      </c>
    </row>
    <row r="1240">
      <c r="A1240" s="1" t="s">
        <v>318</v>
      </c>
      <c r="B1240" s="1" t="s">
        <v>904</v>
      </c>
      <c r="C1240" s="1">
        <v>2023.0</v>
      </c>
      <c r="D1240" s="1">
        <v>4.0</v>
      </c>
      <c r="E1240" s="1">
        <v>25.0</v>
      </c>
      <c r="F1240" s="28">
        <v>0.08333333333333333</v>
      </c>
      <c r="G1240" s="1" t="s">
        <v>201</v>
      </c>
      <c r="H1240" s="1">
        <v>9.0</v>
      </c>
    </row>
    <row r="1241">
      <c r="A1241" s="1" t="s">
        <v>318</v>
      </c>
      <c r="B1241" s="1" t="s">
        <v>905</v>
      </c>
      <c r="C1241" s="1">
        <v>2023.0</v>
      </c>
      <c r="D1241" s="1">
        <v>4.0</v>
      </c>
      <c r="E1241" s="1">
        <v>25.0</v>
      </c>
      <c r="F1241" s="28">
        <v>0.08333333333333333</v>
      </c>
      <c r="G1241" s="1" t="s">
        <v>201</v>
      </c>
      <c r="H1241" s="1">
        <v>10.0</v>
      </c>
    </row>
    <row r="1242">
      <c r="A1242" s="1" t="s">
        <v>318</v>
      </c>
      <c r="B1242" s="1" t="s">
        <v>906</v>
      </c>
      <c r="C1242" s="1">
        <v>2023.0</v>
      </c>
      <c r="D1242" s="1">
        <v>4.0</v>
      </c>
      <c r="E1242" s="1">
        <v>25.0</v>
      </c>
      <c r="F1242" s="28">
        <v>0.08333333333333333</v>
      </c>
      <c r="G1242" s="1" t="s">
        <v>201</v>
      </c>
      <c r="H1242" s="1">
        <v>11.0</v>
      </c>
    </row>
    <row r="1243">
      <c r="A1243" s="1" t="s">
        <v>318</v>
      </c>
      <c r="B1243" s="1" t="s">
        <v>907</v>
      </c>
      <c r="C1243" s="1">
        <v>2023.0</v>
      </c>
      <c r="D1243" s="1">
        <v>4.0</v>
      </c>
      <c r="E1243" s="1">
        <v>25.0</v>
      </c>
      <c r="F1243" s="28">
        <v>0.08333333333333333</v>
      </c>
      <c r="G1243" s="1" t="s">
        <v>201</v>
      </c>
      <c r="H1243" s="1">
        <v>12.0</v>
      </c>
    </row>
    <row r="1244">
      <c r="F1244" s="28"/>
    </row>
    <row r="1245">
      <c r="A1245" s="1" t="s">
        <v>316</v>
      </c>
      <c r="B1245" s="1" t="s">
        <v>404</v>
      </c>
      <c r="C1245" s="1">
        <v>2023.0</v>
      </c>
      <c r="D1245" s="1">
        <v>4.0</v>
      </c>
      <c r="E1245" s="1">
        <v>26.0</v>
      </c>
      <c r="F1245" s="1">
        <v>2200.0</v>
      </c>
      <c r="G1245" s="1" t="s">
        <v>350</v>
      </c>
      <c r="H1245" s="1">
        <v>1.0</v>
      </c>
      <c r="S1245" s="1" t="s">
        <v>367</v>
      </c>
    </row>
    <row r="1246">
      <c r="A1246" s="1" t="s">
        <v>316</v>
      </c>
      <c r="B1246" s="1" t="s">
        <v>355</v>
      </c>
      <c r="C1246" s="1">
        <v>2023.0</v>
      </c>
      <c r="D1246" s="1">
        <v>4.0</v>
      </c>
      <c r="E1246" s="1">
        <v>26.0</v>
      </c>
      <c r="F1246" s="1">
        <v>2200.0</v>
      </c>
      <c r="G1246" s="1" t="s">
        <v>350</v>
      </c>
      <c r="H1246" s="1">
        <v>2.0</v>
      </c>
      <c r="S1246" s="1" t="s">
        <v>896</v>
      </c>
    </row>
    <row r="1247">
      <c r="A1247" s="1" t="s">
        <v>316</v>
      </c>
      <c r="B1247" s="1" t="s">
        <v>357</v>
      </c>
      <c r="C1247" s="1">
        <v>2023.0</v>
      </c>
      <c r="D1247" s="1">
        <v>4.0</v>
      </c>
      <c r="E1247" s="1">
        <v>26.0</v>
      </c>
      <c r="F1247" s="1">
        <v>2200.0</v>
      </c>
      <c r="G1247" s="1" t="s">
        <v>350</v>
      </c>
      <c r="H1247" s="1">
        <v>3.0</v>
      </c>
      <c r="S1247" s="1" t="s">
        <v>356</v>
      </c>
    </row>
    <row r="1248">
      <c r="A1248" s="1" t="s">
        <v>316</v>
      </c>
      <c r="B1248" s="1" t="s">
        <v>358</v>
      </c>
      <c r="C1248" s="1">
        <v>2023.0</v>
      </c>
      <c r="D1248" s="1">
        <v>4.0</v>
      </c>
      <c r="E1248" s="1">
        <v>26.0</v>
      </c>
      <c r="F1248" s="1">
        <v>2200.0</v>
      </c>
      <c r="G1248" s="1" t="s">
        <v>350</v>
      </c>
      <c r="H1248" s="1">
        <v>4.0</v>
      </c>
      <c r="S1248" s="1" t="s">
        <v>367</v>
      </c>
    </row>
    <row r="1249">
      <c r="A1249" s="1" t="s">
        <v>316</v>
      </c>
      <c r="B1249" s="1" t="s">
        <v>359</v>
      </c>
      <c r="C1249" s="1">
        <v>2023.0</v>
      </c>
      <c r="D1249" s="1">
        <v>4.0</v>
      </c>
      <c r="E1249" s="1">
        <v>26.0</v>
      </c>
      <c r="F1249" s="1">
        <v>2200.0</v>
      </c>
      <c r="G1249" s="1" t="s">
        <v>360</v>
      </c>
      <c r="H1249" s="1">
        <v>5.0</v>
      </c>
      <c r="S1249" s="1" t="s">
        <v>803</v>
      </c>
    </row>
    <row r="1250">
      <c r="A1250" s="1" t="s">
        <v>316</v>
      </c>
      <c r="B1250" s="1" t="s">
        <v>366</v>
      </c>
      <c r="C1250" s="1">
        <v>2023.0</v>
      </c>
      <c r="D1250" s="1">
        <v>4.0</v>
      </c>
      <c r="E1250" s="1">
        <v>26.0</v>
      </c>
      <c r="F1250" s="1">
        <v>2200.0</v>
      </c>
      <c r="G1250" s="1" t="s">
        <v>360</v>
      </c>
      <c r="H1250" s="1">
        <v>6.0</v>
      </c>
      <c r="S1250" s="1" t="s">
        <v>367</v>
      </c>
    </row>
    <row r="1251">
      <c r="A1251" s="1" t="s">
        <v>316</v>
      </c>
      <c r="B1251" s="1" t="s">
        <v>368</v>
      </c>
      <c r="C1251" s="1">
        <v>2023.0</v>
      </c>
      <c r="D1251" s="1">
        <v>4.0</v>
      </c>
      <c r="E1251" s="1">
        <v>26.0</v>
      </c>
      <c r="F1251" s="1">
        <v>2200.0</v>
      </c>
      <c r="G1251" s="1" t="s">
        <v>360</v>
      </c>
      <c r="H1251" s="1">
        <v>7.0</v>
      </c>
      <c r="S1251" s="1" t="s">
        <v>367</v>
      </c>
    </row>
    <row r="1252">
      <c r="A1252" s="1" t="s">
        <v>316</v>
      </c>
      <c r="B1252" s="1" t="s">
        <v>369</v>
      </c>
      <c r="C1252" s="1">
        <v>2023.0</v>
      </c>
      <c r="D1252" s="1">
        <v>4.0</v>
      </c>
      <c r="E1252" s="1">
        <v>26.0</v>
      </c>
      <c r="F1252" s="1">
        <v>2200.0</v>
      </c>
      <c r="G1252" s="1" t="s">
        <v>360</v>
      </c>
      <c r="H1252" s="1">
        <v>8.0</v>
      </c>
      <c r="S1252" s="1" t="s">
        <v>367</v>
      </c>
    </row>
    <row r="1253">
      <c r="A1253" s="1" t="s">
        <v>316</v>
      </c>
      <c r="B1253" s="1" t="s">
        <v>370</v>
      </c>
      <c r="C1253" s="1">
        <v>2023.0</v>
      </c>
      <c r="D1253" s="1">
        <v>4.0</v>
      </c>
      <c r="E1253" s="1">
        <v>26.0</v>
      </c>
      <c r="F1253" s="1">
        <v>2200.0</v>
      </c>
      <c r="G1253" s="1" t="s">
        <v>371</v>
      </c>
      <c r="H1253" s="1">
        <v>9.0</v>
      </c>
      <c r="S1253" s="1" t="s">
        <v>367</v>
      </c>
    </row>
    <row r="1254">
      <c r="A1254" s="1" t="s">
        <v>316</v>
      </c>
      <c r="B1254" s="1" t="s">
        <v>372</v>
      </c>
      <c r="C1254" s="1">
        <v>2023.0</v>
      </c>
      <c r="D1254" s="1">
        <v>4.0</v>
      </c>
      <c r="E1254" s="1">
        <v>26.0</v>
      </c>
      <c r="F1254" s="1">
        <v>2200.0</v>
      </c>
      <c r="G1254" s="1" t="s">
        <v>371</v>
      </c>
      <c r="H1254" s="1">
        <v>10.0</v>
      </c>
      <c r="S1254" s="1" t="s">
        <v>367</v>
      </c>
    </row>
    <row r="1255">
      <c r="A1255" s="1" t="s">
        <v>316</v>
      </c>
      <c r="B1255" s="1" t="s">
        <v>373</v>
      </c>
      <c r="C1255" s="1">
        <v>2023.0</v>
      </c>
      <c r="D1255" s="1">
        <v>4.0</v>
      </c>
      <c r="E1255" s="1">
        <v>26.0</v>
      </c>
      <c r="F1255" s="1">
        <v>2200.0</v>
      </c>
      <c r="G1255" s="1" t="s">
        <v>371</v>
      </c>
      <c r="H1255" s="1">
        <v>11.0</v>
      </c>
      <c r="S1255" s="1" t="s">
        <v>367</v>
      </c>
    </row>
    <row r="1256">
      <c r="A1256" s="1" t="s">
        <v>316</v>
      </c>
      <c r="B1256" s="1" t="s">
        <v>374</v>
      </c>
      <c r="C1256" s="1">
        <v>2023.0</v>
      </c>
      <c r="D1256" s="1">
        <v>4.0</v>
      </c>
      <c r="E1256" s="1">
        <v>26.0</v>
      </c>
      <c r="F1256" s="1">
        <v>2200.0</v>
      </c>
      <c r="G1256" s="1" t="s">
        <v>371</v>
      </c>
      <c r="H1256" s="1">
        <v>12.0</v>
      </c>
      <c r="S1256" s="1" t="s">
        <v>367</v>
      </c>
    </row>
    <row r="1258">
      <c r="A1258" s="1" t="s">
        <v>318</v>
      </c>
      <c r="B1258" s="1" t="s">
        <v>908</v>
      </c>
      <c r="C1258" s="1">
        <v>2023.0</v>
      </c>
      <c r="D1258" s="1">
        <v>4.0</v>
      </c>
      <c r="E1258" s="1">
        <v>26.0</v>
      </c>
      <c r="F1258" s="28">
        <v>0.08333333333333333</v>
      </c>
      <c r="G1258" s="1" t="s">
        <v>23</v>
      </c>
      <c r="H1258" s="1">
        <v>1.0</v>
      </c>
    </row>
    <row r="1259">
      <c r="A1259" s="1" t="s">
        <v>318</v>
      </c>
      <c r="C1259" s="1">
        <v>2023.0</v>
      </c>
      <c r="D1259" s="1">
        <v>4.0</v>
      </c>
      <c r="E1259" s="1">
        <v>26.0</v>
      </c>
      <c r="F1259" s="28">
        <v>0.08333333333333333</v>
      </c>
      <c r="G1259" s="1" t="s">
        <v>23</v>
      </c>
      <c r="H1259" s="1">
        <v>2.0</v>
      </c>
    </row>
    <row r="1260">
      <c r="A1260" s="1" t="s">
        <v>318</v>
      </c>
      <c r="B1260" s="1" t="s">
        <v>909</v>
      </c>
      <c r="C1260" s="1">
        <v>2023.0</v>
      </c>
      <c r="D1260" s="1">
        <v>4.0</v>
      </c>
      <c r="E1260" s="1">
        <v>26.0</v>
      </c>
      <c r="F1260" s="28">
        <v>0.08333333333333333</v>
      </c>
      <c r="G1260" s="1" t="s">
        <v>23</v>
      </c>
      <c r="H1260" s="1">
        <v>3.0</v>
      </c>
    </row>
    <row r="1261">
      <c r="A1261" s="1" t="s">
        <v>318</v>
      </c>
      <c r="B1261" s="1" t="s">
        <v>910</v>
      </c>
      <c r="C1261" s="1">
        <v>2023.0</v>
      </c>
      <c r="D1261" s="1">
        <v>4.0</v>
      </c>
      <c r="E1261" s="1">
        <v>26.0</v>
      </c>
      <c r="F1261" s="28">
        <v>0.08333333333333333</v>
      </c>
      <c r="G1261" s="1" t="s">
        <v>23</v>
      </c>
      <c r="H1261" s="1">
        <v>4.0</v>
      </c>
    </row>
    <row r="1262">
      <c r="A1262" s="1" t="s">
        <v>318</v>
      </c>
      <c r="C1262" s="1">
        <v>2023.0</v>
      </c>
      <c r="D1262" s="1">
        <v>4.0</v>
      </c>
      <c r="E1262" s="1">
        <v>26.0</v>
      </c>
      <c r="F1262" s="28">
        <v>0.08333333333333333</v>
      </c>
      <c r="G1262" s="1" t="s">
        <v>122</v>
      </c>
      <c r="H1262" s="1">
        <v>5.0</v>
      </c>
    </row>
    <row r="1263">
      <c r="A1263" s="1" t="s">
        <v>318</v>
      </c>
      <c r="B1263" s="1" t="s">
        <v>911</v>
      </c>
      <c r="C1263" s="1">
        <v>2023.0</v>
      </c>
      <c r="D1263" s="1">
        <v>4.0</v>
      </c>
      <c r="E1263" s="1">
        <v>26.0</v>
      </c>
      <c r="F1263" s="28">
        <v>0.08333333333333333</v>
      </c>
      <c r="G1263" s="1" t="s">
        <v>122</v>
      </c>
      <c r="H1263" s="1">
        <v>6.0</v>
      </c>
    </row>
    <row r="1264">
      <c r="A1264" s="1" t="s">
        <v>318</v>
      </c>
      <c r="B1264" s="1" t="s">
        <v>912</v>
      </c>
      <c r="C1264" s="1">
        <v>2023.0</v>
      </c>
      <c r="D1264" s="1">
        <v>4.0</v>
      </c>
      <c r="E1264" s="1">
        <v>26.0</v>
      </c>
      <c r="F1264" s="28">
        <v>0.08333333333333333</v>
      </c>
      <c r="G1264" s="1" t="s">
        <v>122</v>
      </c>
      <c r="H1264" s="1">
        <v>7.0</v>
      </c>
    </row>
    <row r="1265">
      <c r="A1265" s="1" t="s">
        <v>318</v>
      </c>
      <c r="B1265" s="1" t="s">
        <v>913</v>
      </c>
      <c r="C1265" s="1">
        <v>2023.0</v>
      </c>
      <c r="D1265" s="1">
        <v>4.0</v>
      </c>
      <c r="E1265" s="1">
        <v>26.0</v>
      </c>
      <c r="F1265" s="28">
        <v>0.08333333333333333</v>
      </c>
      <c r="G1265" s="1" t="s">
        <v>122</v>
      </c>
      <c r="H1265" s="1">
        <v>8.0</v>
      </c>
    </row>
    <row r="1266">
      <c r="A1266" s="1" t="s">
        <v>318</v>
      </c>
      <c r="B1266" s="1" t="s">
        <v>914</v>
      </c>
      <c r="C1266" s="1">
        <v>2023.0</v>
      </c>
      <c r="D1266" s="1">
        <v>4.0</v>
      </c>
      <c r="E1266" s="1">
        <v>26.0</v>
      </c>
      <c r="F1266" s="28">
        <v>0.08333333333333333</v>
      </c>
      <c r="G1266" s="1" t="s">
        <v>201</v>
      </c>
      <c r="H1266" s="1">
        <v>9.0</v>
      </c>
    </row>
    <row r="1267">
      <c r="A1267" s="1" t="s">
        <v>318</v>
      </c>
      <c r="B1267" s="1" t="s">
        <v>915</v>
      </c>
      <c r="C1267" s="1">
        <v>2023.0</v>
      </c>
      <c r="D1267" s="1">
        <v>4.0</v>
      </c>
      <c r="E1267" s="1">
        <v>26.0</v>
      </c>
      <c r="F1267" s="28">
        <v>0.08333333333333333</v>
      </c>
      <c r="G1267" s="1" t="s">
        <v>201</v>
      </c>
      <c r="H1267" s="1">
        <v>10.0</v>
      </c>
    </row>
    <row r="1268">
      <c r="A1268" s="1" t="s">
        <v>318</v>
      </c>
      <c r="B1268" s="1" t="s">
        <v>916</v>
      </c>
      <c r="C1268" s="1">
        <v>2023.0</v>
      </c>
      <c r="D1268" s="1">
        <v>4.0</v>
      </c>
      <c r="E1268" s="1">
        <v>26.0</v>
      </c>
      <c r="F1268" s="28">
        <v>0.08333333333333333</v>
      </c>
      <c r="G1268" s="1" t="s">
        <v>201</v>
      </c>
      <c r="H1268" s="1">
        <v>11.0</v>
      </c>
    </row>
    <row r="1269">
      <c r="A1269" s="1" t="s">
        <v>318</v>
      </c>
      <c r="B1269" s="1" t="s">
        <v>917</v>
      </c>
      <c r="C1269" s="1">
        <v>2023.0</v>
      </c>
      <c r="D1269" s="1">
        <v>4.0</v>
      </c>
      <c r="E1269" s="1">
        <v>26.0</v>
      </c>
      <c r="F1269" s="28">
        <v>0.08333333333333333</v>
      </c>
      <c r="G1269" s="1" t="s">
        <v>201</v>
      </c>
      <c r="H1269" s="1">
        <v>12.0</v>
      </c>
    </row>
    <row r="1271">
      <c r="A1271" s="1" t="s">
        <v>316</v>
      </c>
      <c r="B1271" s="1" t="s">
        <v>404</v>
      </c>
      <c r="C1271" s="1">
        <v>2023.0</v>
      </c>
      <c r="D1271" s="1">
        <v>4.0</v>
      </c>
      <c r="E1271" s="1">
        <v>27.0</v>
      </c>
      <c r="F1271" s="1">
        <v>2200.0</v>
      </c>
      <c r="G1271" s="1" t="s">
        <v>350</v>
      </c>
      <c r="H1271" s="1">
        <v>1.0</v>
      </c>
      <c r="S1271" s="1" t="s">
        <v>367</v>
      </c>
    </row>
    <row r="1272">
      <c r="A1272" s="1" t="s">
        <v>316</v>
      </c>
      <c r="B1272" s="1" t="s">
        <v>404</v>
      </c>
      <c r="C1272" s="1">
        <v>2023.0</v>
      </c>
      <c r="D1272" s="1">
        <v>4.0</v>
      </c>
      <c r="E1272" s="1">
        <v>27.0</v>
      </c>
      <c r="F1272" s="1">
        <v>2213.0</v>
      </c>
      <c r="G1272" s="1" t="s">
        <v>350</v>
      </c>
      <c r="H1272" s="1">
        <v>1.0</v>
      </c>
      <c r="S1272" s="1" t="s">
        <v>367</v>
      </c>
    </row>
    <row r="1273">
      <c r="A1273" s="1" t="s">
        <v>316</v>
      </c>
      <c r="B1273" s="1" t="s">
        <v>355</v>
      </c>
      <c r="C1273" s="1">
        <v>2023.0</v>
      </c>
      <c r="D1273" s="1">
        <v>4.0</v>
      </c>
      <c r="E1273" s="1">
        <v>27.0</v>
      </c>
      <c r="F1273" s="1">
        <v>2200.0</v>
      </c>
      <c r="G1273" s="1" t="s">
        <v>350</v>
      </c>
      <c r="H1273" s="1">
        <v>2.0</v>
      </c>
      <c r="S1273" s="1" t="s">
        <v>896</v>
      </c>
    </row>
    <row r="1274">
      <c r="A1274" s="1" t="s">
        <v>316</v>
      </c>
      <c r="B1274" s="1" t="s">
        <v>355</v>
      </c>
      <c r="C1274" s="1">
        <v>2023.0</v>
      </c>
      <c r="D1274" s="1">
        <v>4.0</v>
      </c>
      <c r="E1274" s="1">
        <v>27.0</v>
      </c>
      <c r="F1274" s="1">
        <v>2213.0</v>
      </c>
      <c r="G1274" s="1" t="s">
        <v>350</v>
      </c>
      <c r="H1274" s="1">
        <v>2.0</v>
      </c>
      <c r="S1274" s="1" t="s">
        <v>896</v>
      </c>
    </row>
    <row r="1275">
      <c r="A1275" s="1" t="s">
        <v>316</v>
      </c>
      <c r="B1275" s="1" t="s">
        <v>357</v>
      </c>
      <c r="C1275" s="1">
        <v>2023.0</v>
      </c>
      <c r="D1275" s="1">
        <v>4.0</v>
      </c>
      <c r="E1275" s="1">
        <v>27.0</v>
      </c>
      <c r="F1275" s="1">
        <v>2200.0</v>
      </c>
      <c r="G1275" s="1" t="s">
        <v>350</v>
      </c>
      <c r="H1275" s="1">
        <v>3.0</v>
      </c>
      <c r="S1275" s="1" t="s">
        <v>367</v>
      </c>
    </row>
    <row r="1276">
      <c r="A1276" s="1" t="s">
        <v>316</v>
      </c>
      <c r="B1276" s="1" t="s">
        <v>357</v>
      </c>
      <c r="C1276" s="1">
        <v>2023.0</v>
      </c>
      <c r="D1276" s="1">
        <v>4.0</v>
      </c>
      <c r="E1276" s="1">
        <v>27.0</v>
      </c>
      <c r="F1276" s="1">
        <v>2213.0</v>
      </c>
      <c r="G1276" s="1" t="s">
        <v>350</v>
      </c>
      <c r="H1276" s="1">
        <v>3.0</v>
      </c>
      <c r="S1276" s="1" t="s">
        <v>367</v>
      </c>
    </row>
    <row r="1277">
      <c r="A1277" s="1" t="s">
        <v>316</v>
      </c>
      <c r="B1277" s="1" t="s">
        <v>358</v>
      </c>
      <c r="C1277" s="1">
        <v>2023.0</v>
      </c>
      <c r="D1277" s="1">
        <v>4.0</v>
      </c>
      <c r="E1277" s="1">
        <v>27.0</v>
      </c>
      <c r="F1277" s="1">
        <v>2200.0</v>
      </c>
      <c r="G1277" s="1" t="s">
        <v>350</v>
      </c>
      <c r="H1277" s="1">
        <v>4.0</v>
      </c>
      <c r="S1277" s="1" t="s">
        <v>367</v>
      </c>
    </row>
    <row r="1278">
      <c r="A1278" s="1" t="s">
        <v>316</v>
      </c>
      <c r="B1278" s="1" t="s">
        <v>358</v>
      </c>
      <c r="C1278" s="1">
        <v>2023.0</v>
      </c>
      <c r="D1278" s="1">
        <v>4.0</v>
      </c>
      <c r="E1278" s="1">
        <v>27.0</v>
      </c>
      <c r="F1278" s="1">
        <v>2213.0</v>
      </c>
      <c r="G1278" s="1" t="s">
        <v>350</v>
      </c>
      <c r="H1278" s="1">
        <v>4.0</v>
      </c>
      <c r="S1278" s="1" t="s">
        <v>356</v>
      </c>
    </row>
    <row r="1279">
      <c r="A1279" s="1" t="s">
        <v>316</v>
      </c>
      <c r="B1279" s="1" t="s">
        <v>359</v>
      </c>
      <c r="C1279" s="1">
        <v>2023.0</v>
      </c>
      <c r="D1279" s="1">
        <v>4.0</v>
      </c>
      <c r="E1279" s="1">
        <v>27.0</v>
      </c>
      <c r="F1279" s="1">
        <v>2200.0</v>
      </c>
      <c r="G1279" s="1" t="s">
        <v>360</v>
      </c>
      <c r="H1279" s="1">
        <v>5.0</v>
      </c>
      <c r="S1279" s="1" t="s">
        <v>787</v>
      </c>
    </row>
    <row r="1280">
      <c r="A1280" s="1" t="s">
        <v>316</v>
      </c>
      <c r="B1280" s="1" t="s">
        <v>359</v>
      </c>
      <c r="C1280" s="1">
        <v>2023.0</v>
      </c>
      <c r="D1280" s="1">
        <v>4.0</v>
      </c>
      <c r="E1280" s="1">
        <v>27.0</v>
      </c>
      <c r="F1280" s="1">
        <v>2213.0</v>
      </c>
      <c r="G1280" s="1" t="s">
        <v>360</v>
      </c>
      <c r="H1280" s="1">
        <v>5.0</v>
      </c>
      <c r="S1280" s="1" t="s">
        <v>787</v>
      </c>
    </row>
    <row r="1281">
      <c r="A1281" s="1" t="s">
        <v>316</v>
      </c>
      <c r="B1281" s="1" t="s">
        <v>366</v>
      </c>
      <c r="C1281" s="1">
        <v>2023.0</v>
      </c>
      <c r="D1281" s="1">
        <v>4.0</v>
      </c>
      <c r="E1281" s="1">
        <v>27.0</v>
      </c>
      <c r="F1281" s="1">
        <v>2200.0</v>
      </c>
      <c r="G1281" s="1" t="s">
        <v>360</v>
      </c>
      <c r="H1281" s="1">
        <v>6.0</v>
      </c>
      <c r="S1281" s="1" t="s">
        <v>367</v>
      </c>
    </row>
    <row r="1282">
      <c r="A1282" s="1" t="s">
        <v>316</v>
      </c>
      <c r="B1282" s="1" t="s">
        <v>366</v>
      </c>
      <c r="C1282" s="1">
        <v>2023.0</v>
      </c>
      <c r="D1282" s="1">
        <v>4.0</v>
      </c>
      <c r="E1282" s="1">
        <v>27.0</v>
      </c>
      <c r="F1282" s="1">
        <v>2213.0</v>
      </c>
      <c r="G1282" s="1" t="s">
        <v>360</v>
      </c>
      <c r="H1282" s="1">
        <v>6.0</v>
      </c>
      <c r="S1282" s="1" t="s">
        <v>367</v>
      </c>
    </row>
    <row r="1283">
      <c r="A1283" s="1" t="s">
        <v>316</v>
      </c>
      <c r="B1283" s="1" t="s">
        <v>368</v>
      </c>
      <c r="C1283" s="1">
        <v>2023.0</v>
      </c>
      <c r="D1283" s="1">
        <v>4.0</v>
      </c>
      <c r="E1283" s="1">
        <v>27.0</v>
      </c>
      <c r="F1283" s="1">
        <v>2200.0</v>
      </c>
      <c r="G1283" s="1" t="s">
        <v>360</v>
      </c>
      <c r="H1283" s="1">
        <v>7.0</v>
      </c>
      <c r="S1283" s="1" t="s">
        <v>367</v>
      </c>
    </row>
    <row r="1284">
      <c r="A1284" s="1" t="s">
        <v>316</v>
      </c>
      <c r="B1284" s="1" t="s">
        <v>368</v>
      </c>
      <c r="C1284" s="1">
        <v>2023.0</v>
      </c>
      <c r="D1284" s="1">
        <v>4.0</v>
      </c>
      <c r="E1284" s="1">
        <v>27.0</v>
      </c>
      <c r="F1284" s="1">
        <v>2213.0</v>
      </c>
      <c r="G1284" s="1" t="s">
        <v>360</v>
      </c>
      <c r="H1284" s="1">
        <v>7.0</v>
      </c>
      <c r="S1284" s="1" t="s">
        <v>367</v>
      </c>
    </row>
    <row r="1285">
      <c r="A1285" s="1" t="s">
        <v>316</v>
      </c>
      <c r="B1285" s="1" t="s">
        <v>369</v>
      </c>
      <c r="C1285" s="1">
        <v>2023.0</v>
      </c>
      <c r="D1285" s="1">
        <v>4.0</v>
      </c>
      <c r="E1285" s="1">
        <v>27.0</v>
      </c>
      <c r="F1285" s="1">
        <v>2200.0</v>
      </c>
      <c r="G1285" s="1" t="s">
        <v>360</v>
      </c>
      <c r="H1285" s="1">
        <v>8.0</v>
      </c>
      <c r="S1285" s="1" t="s">
        <v>367</v>
      </c>
    </row>
    <row r="1286">
      <c r="A1286" s="1" t="s">
        <v>316</v>
      </c>
      <c r="B1286" s="1" t="s">
        <v>369</v>
      </c>
      <c r="C1286" s="1">
        <v>2023.0</v>
      </c>
      <c r="D1286" s="1">
        <v>4.0</v>
      </c>
      <c r="E1286" s="1">
        <v>27.0</v>
      </c>
      <c r="F1286" s="1">
        <v>2213.0</v>
      </c>
      <c r="G1286" s="1" t="s">
        <v>360</v>
      </c>
      <c r="H1286" s="1">
        <v>8.0</v>
      </c>
      <c r="S1286" s="1" t="s">
        <v>367</v>
      </c>
    </row>
    <row r="1287">
      <c r="A1287" s="1" t="s">
        <v>316</v>
      </c>
      <c r="B1287" s="1" t="s">
        <v>370</v>
      </c>
      <c r="C1287" s="1">
        <v>2023.0</v>
      </c>
      <c r="D1287" s="1">
        <v>4.0</v>
      </c>
      <c r="E1287" s="1">
        <v>27.0</v>
      </c>
      <c r="F1287" s="1">
        <v>2200.0</v>
      </c>
      <c r="G1287" s="1" t="s">
        <v>371</v>
      </c>
      <c r="H1287" s="1">
        <v>9.0</v>
      </c>
      <c r="S1287" s="1" t="s">
        <v>367</v>
      </c>
    </row>
    <row r="1288">
      <c r="A1288" s="1" t="s">
        <v>316</v>
      </c>
      <c r="B1288" s="1" t="s">
        <v>370</v>
      </c>
      <c r="C1288" s="1">
        <v>2023.0</v>
      </c>
      <c r="D1288" s="1">
        <v>4.0</v>
      </c>
      <c r="E1288" s="1">
        <v>27.0</v>
      </c>
      <c r="F1288" s="1">
        <v>2213.0</v>
      </c>
      <c r="G1288" s="1" t="s">
        <v>371</v>
      </c>
      <c r="H1288" s="1">
        <v>9.0</v>
      </c>
      <c r="S1288" s="1" t="s">
        <v>356</v>
      </c>
    </row>
    <row r="1289">
      <c r="A1289" s="1" t="s">
        <v>316</v>
      </c>
      <c r="B1289" s="1" t="s">
        <v>372</v>
      </c>
      <c r="C1289" s="1">
        <v>2023.0</v>
      </c>
      <c r="D1289" s="1">
        <v>4.0</v>
      </c>
      <c r="E1289" s="1">
        <v>27.0</v>
      </c>
      <c r="F1289" s="1">
        <v>2200.0</v>
      </c>
      <c r="G1289" s="1" t="s">
        <v>371</v>
      </c>
      <c r="H1289" s="1">
        <v>10.0</v>
      </c>
      <c r="S1289" s="1" t="s">
        <v>367</v>
      </c>
    </row>
    <row r="1290">
      <c r="A1290" s="1" t="s">
        <v>316</v>
      </c>
      <c r="B1290" s="1" t="s">
        <v>372</v>
      </c>
      <c r="C1290" s="1">
        <v>2023.0</v>
      </c>
      <c r="D1290" s="1">
        <v>4.0</v>
      </c>
      <c r="E1290" s="1">
        <v>27.0</v>
      </c>
      <c r="F1290" s="1">
        <v>2213.0</v>
      </c>
      <c r="G1290" s="1" t="s">
        <v>371</v>
      </c>
      <c r="H1290" s="1">
        <v>10.0</v>
      </c>
      <c r="S1290" s="1" t="s">
        <v>356</v>
      </c>
    </row>
    <row r="1291">
      <c r="A1291" s="1" t="s">
        <v>316</v>
      </c>
      <c r="B1291" s="1" t="s">
        <v>373</v>
      </c>
      <c r="C1291" s="1">
        <v>2023.0</v>
      </c>
      <c r="D1291" s="1">
        <v>4.0</v>
      </c>
      <c r="E1291" s="1">
        <v>27.0</v>
      </c>
      <c r="F1291" s="1">
        <v>2200.0</v>
      </c>
      <c r="G1291" s="1" t="s">
        <v>371</v>
      </c>
      <c r="H1291" s="1">
        <v>11.0</v>
      </c>
      <c r="S1291" s="1" t="s">
        <v>367</v>
      </c>
    </row>
    <row r="1292">
      <c r="A1292" s="1" t="s">
        <v>316</v>
      </c>
      <c r="B1292" s="1" t="s">
        <v>373</v>
      </c>
      <c r="C1292" s="1">
        <v>2023.0</v>
      </c>
      <c r="D1292" s="1">
        <v>4.0</v>
      </c>
      <c r="E1292" s="1">
        <v>27.0</v>
      </c>
      <c r="F1292" s="1">
        <v>2213.0</v>
      </c>
      <c r="G1292" s="1" t="s">
        <v>371</v>
      </c>
      <c r="H1292" s="1">
        <v>11.0</v>
      </c>
      <c r="S1292" s="1" t="s">
        <v>367</v>
      </c>
    </row>
    <row r="1293">
      <c r="A1293" s="1" t="s">
        <v>316</v>
      </c>
      <c r="B1293" s="1" t="s">
        <v>374</v>
      </c>
      <c r="C1293" s="1">
        <v>2023.0</v>
      </c>
      <c r="D1293" s="1">
        <v>4.0</v>
      </c>
      <c r="E1293" s="1">
        <v>27.0</v>
      </c>
      <c r="F1293" s="1">
        <v>2200.0</v>
      </c>
      <c r="G1293" s="1" t="s">
        <v>371</v>
      </c>
      <c r="H1293" s="1">
        <v>12.0</v>
      </c>
      <c r="S1293" s="1" t="s">
        <v>367</v>
      </c>
    </row>
    <row r="1294">
      <c r="A1294" s="1" t="s">
        <v>316</v>
      </c>
      <c r="B1294" s="1" t="s">
        <v>374</v>
      </c>
      <c r="C1294" s="1">
        <v>2023.0</v>
      </c>
      <c r="D1294" s="1">
        <v>4.0</v>
      </c>
      <c r="E1294" s="1">
        <v>27.0</v>
      </c>
      <c r="F1294" s="1">
        <v>2213.0</v>
      </c>
      <c r="G1294" s="1" t="s">
        <v>371</v>
      </c>
      <c r="H1294" s="1">
        <v>12.0</v>
      </c>
      <c r="S1294" s="1" t="s">
        <v>356</v>
      </c>
    </row>
    <row r="1296">
      <c r="A1296" s="1" t="s">
        <v>318</v>
      </c>
      <c r="B1296" s="31" t="s">
        <v>349</v>
      </c>
      <c r="C1296" s="1">
        <v>2023.0</v>
      </c>
      <c r="D1296" s="1">
        <v>4.0</v>
      </c>
      <c r="E1296" s="1">
        <v>27.0</v>
      </c>
      <c r="F1296" s="28">
        <v>0.08333333333333333</v>
      </c>
      <c r="G1296" s="1" t="s">
        <v>23</v>
      </c>
      <c r="H1296" s="1">
        <v>1.0</v>
      </c>
    </row>
    <row r="1297">
      <c r="A1297" s="1" t="s">
        <v>318</v>
      </c>
      <c r="B1297" s="31" t="s">
        <v>355</v>
      </c>
      <c r="C1297" s="1">
        <v>2023.0</v>
      </c>
      <c r="D1297" s="1">
        <v>4.0</v>
      </c>
      <c r="E1297" s="1">
        <v>27.0</v>
      </c>
      <c r="F1297" s="28">
        <v>0.08333333333333333</v>
      </c>
      <c r="G1297" s="1" t="s">
        <v>23</v>
      </c>
    </row>
    <row r="1298">
      <c r="A1298" s="1" t="s">
        <v>318</v>
      </c>
      <c r="B1298" s="31" t="s">
        <v>357</v>
      </c>
      <c r="C1298" s="1">
        <v>2023.0</v>
      </c>
      <c r="D1298" s="1">
        <v>4.0</v>
      </c>
      <c r="E1298" s="1">
        <v>27.0</v>
      </c>
      <c r="F1298" s="28">
        <v>0.08333333333333333</v>
      </c>
      <c r="G1298" s="1" t="s">
        <v>23</v>
      </c>
    </row>
    <row r="1299">
      <c r="A1299" s="1" t="s">
        <v>318</v>
      </c>
      <c r="B1299" s="31" t="s">
        <v>358</v>
      </c>
      <c r="C1299" s="1">
        <v>2023.0</v>
      </c>
      <c r="D1299" s="1">
        <v>4.0</v>
      </c>
      <c r="E1299" s="1">
        <v>27.0</v>
      </c>
      <c r="F1299" s="28">
        <v>0.08333333333333333</v>
      </c>
      <c r="G1299" s="1" t="s">
        <v>23</v>
      </c>
    </row>
    <row r="1300">
      <c r="A1300" s="1" t="s">
        <v>318</v>
      </c>
      <c r="B1300" s="31" t="s">
        <v>359</v>
      </c>
      <c r="C1300" s="1">
        <v>2023.0</v>
      </c>
      <c r="D1300" s="1">
        <v>4.0</v>
      </c>
      <c r="E1300" s="1">
        <v>27.0</v>
      </c>
      <c r="F1300" s="28">
        <v>0.08333333333333333</v>
      </c>
    </row>
    <row r="1301">
      <c r="A1301" s="1" t="s">
        <v>318</v>
      </c>
      <c r="B1301" s="31" t="s">
        <v>366</v>
      </c>
      <c r="C1301" s="1">
        <v>2023.0</v>
      </c>
      <c r="D1301" s="1">
        <v>4.0</v>
      </c>
      <c r="E1301" s="1">
        <v>27.0</v>
      </c>
      <c r="F1301" s="28">
        <v>0.08333333333333333</v>
      </c>
    </row>
    <row r="1302">
      <c r="A1302" s="1" t="s">
        <v>318</v>
      </c>
      <c r="B1302" s="31" t="s">
        <v>368</v>
      </c>
      <c r="C1302" s="1">
        <v>2023.0</v>
      </c>
      <c r="D1302" s="1">
        <v>4.0</v>
      </c>
      <c r="E1302" s="1">
        <v>27.0</v>
      </c>
      <c r="F1302" s="28">
        <v>0.08333333333333333</v>
      </c>
    </row>
    <row r="1303">
      <c r="A1303" s="1" t="s">
        <v>318</v>
      </c>
      <c r="B1303" s="31" t="s">
        <v>369</v>
      </c>
      <c r="C1303" s="1">
        <v>2023.0</v>
      </c>
      <c r="D1303" s="1">
        <v>4.0</v>
      </c>
      <c r="E1303" s="1">
        <v>27.0</v>
      </c>
      <c r="F1303" s="28">
        <v>0.08333333333333333</v>
      </c>
    </row>
    <row r="1304">
      <c r="A1304" s="1" t="s">
        <v>318</v>
      </c>
      <c r="B1304" s="31" t="s">
        <v>370</v>
      </c>
      <c r="C1304" s="1">
        <v>2023.0</v>
      </c>
      <c r="D1304" s="1">
        <v>4.0</v>
      </c>
      <c r="E1304" s="1">
        <v>27.0</v>
      </c>
      <c r="F1304" s="28">
        <v>0.08333333333333333</v>
      </c>
    </row>
    <row r="1305">
      <c r="A1305" s="1" t="s">
        <v>318</v>
      </c>
      <c r="B1305" s="31" t="s">
        <v>372</v>
      </c>
      <c r="C1305" s="1">
        <v>2023.0</v>
      </c>
      <c r="D1305" s="1">
        <v>4.0</v>
      </c>
      <c r="E1305" s="1">
        <v>27.0</v>
      </c>
      <c r="F1305" s="28">
        <v>0.08333333333333333</v>
      </c>
    </row>
    <row r="1306">
      <c r="A1306" s="1" t="s">
        <v>318</v>
      </c>
      <c r="B1306" s="31" t="s">
        <v>373</v>
      </c>
      <c r="C1306" s="1">
        <v>2023.0</v>
      </c>
      <c r="D1306" s="1">
        <v>4.0</v>
      </c>
      <c r="E1306" s="1">
        <v>27.0</v>
      </c>
      <c r="F1306" s="28">
        <v>0.08333333333333333</v>
      </c>
    </row>
    <row r="1307">
      <c r="A1307" s="1" t="s">
        <v>318</v>
      </c>
      <c r="B1307" s="31" t="s">
        <v>374</v>
      </c>
      <c r="C1307" s="1">
        <v>2023.0</v>
      </c>
      <c r="D1307" s="1">
        <v>4.0</v>
      </c>
      <c r="E1307" s="1">
        <v>27.0</v>
      </c>
      <c r="F1307" s="28">
        <v>0.08333333333333333</v>
      </c>
    </row>
    <row r="1309">
      <c r="A1309" s="1" t="s">
        <v>316</v>
      </c>
      <c r="B1309" s="1" t="s">
        <v>404</v>
      </c>
      <c r="C1309" s="1">
        <v>2023.0</v>
      </c>
      <c r="D1309" s="1">
        <v>4.0</v>
      </c>
      <c r="E1309" s="1">
        <v>28.0</v>
      </c>
      <c r="F1309" s="1">
        <v>2200.0</v>
      </c>
      <c r="G1309" s="1" t="s">
        <v>350</v>
      </c>
      <c r="H1309" s="1">
        <v>1.0</v>
      </c>
    </row>
    <row r="1310">
      <c r="A1310" s="1" t="s">
        <v>316</v>
      </c>
      <c r="B1310" s="1" t="s">
        <v>355</v>
      </c>
      <c r="C1310" s="1">
        <v>2023.0</v>
      </c>
      <c r="D1310" s="1">
        <v>4.0</v>
      </c>
      <c r="E1310" s="1">
        <v>28.0</v>
      </c>
      <c r="F1310" s="1">
        <v>2200.0</v>
      </c>
      <c r="G1310" s="1" t="s">
        <v>350</v>
      </c>
      <c r="H1310" s="1">
        <v>2.0</v>
      </c>
    </row>
    <row r="1311">
      <c r="A1311" s="1" t="s">
        <v>316</v>
      </c>
      <c r="B1311" s="1" t="s">
        <v>357</v>
      </c>
      <c r="C1311" s="1">
        <v>2023.0</v>
      </c>
      <c r="D1311" s="1">
        <v>4.0</v>
      </c>
      <c r="E1311" s="1">
        <v>28.0</v>
      </c>
      <c r="F1311" s="1">
        <v>2200.0</v>
      </c>
      <c r="G1311" s="1" t="s">
        <v>350</v>
      </c>
      <c r="H1311" s="1">
        <v>3.0</v>
      </c>
    </row>
    <row r="1312">
      <c r="A1312" s="1" t="s">
        <v>316</v>
      </c>
      <c r="B1312" s="1" t="s">
        <v>358</v>
      </c>
      <c r="C1312" s="1">
        <v>2023.0</v>
      </c>
      <c r="D1312" s="1">
        <v>4.0</v>
      </c>
      <c r="E1312" s="1">
        <v>28.0</v>
      </c>
      <c r="F1312" s="1">
        <v>2200.0</v>
      </c>
      <c r="G1312" s="1" t="s">
        <v>350</v>
      </c>
      <c r="H1312" s="1">
        <v>4.0</v>
      </c>
    </row>
    <row r="1313">
      <c r="A1313" s="1" t="s">
        <v>316</v>
      </c>
      <c r="B1313" s="1" t="s">
        <v>359</v>
      </c>
      <c r="C1313" s="1">
        <v>2023.0</v>
      </c>
      <c r="D1313" s="1">
        <v>4.0</v>
      </c>
      <c r="E1313" s="1">
        <v>28.0</v>
      </c>
      <c r="F1313" s="1">
        <v>2200.0</v>
      </c>
      <c r="G1313" s="1" t="s">
        <v>360</v>
      </c>
      <c r="H1313" s="1">
        <v>5.0</v>
      </c>
    </row>
    <row r="1314">
      <c r="A1314" s="1" t="s">
        <v>316</v>
      </c>
      <c r="B1314" s="1" t="s">
        <v>366</v>
      </c>
      <c r="C1314" s="1">
        <v>2023.0</v>
      </c>
      <c r="D1314" s="1">
        <v>4.0</v>
      </c>
      <c r="E1314" s="1">
        <v>28.0</v>
      </c>
      <c r="F1314" s="1">
        <v>2200.0</v>
      </c>
      <c r="G1314" s="1" t="s">
        <v>360</v>
      </c>
      <c r="H1314" s="1">
        <v>6.0</v>
      </c>
    </row>
    <row r="1315">
      <c r="A1315" s="1" t="s">
        <v>316</v>
      </c>
      <c r="B1315" s="1" t="s">
        <v>368</v>
      </c>
      <c r="C1315" s="1">
        <v>2023.0</v>
      </c>
      <c r="D1315" s="1">
        <v>4.0</v>
      </c>
      <c r="E1315" s="1">
        <v>28.0</v>
      </c>
      <c r="F1315" s="1">
        <v>2200.0</v>
      </c>
      <c r="G1315" s="1" t="s">
        <v>360</v>
      </c>
      <c r="H1315" s="1">
        <v>7.0</v>
      </c>
    </row>
    <row r="1316">
      <c r="A1316" s="1" t="s">
        <v>316</v>
      </c>
      <c r="B1316" s="1" t="s">
        <v>369</v>
      </c>
      <c r="C1316" s="1">
        <v>2023.0</v>
      </c>
      <c r="D1316" s="1">
        <v>4.0</v>
      </c>
      <c r="E1316" s="1">
        <v>28.0</v>
      </c>
      <c r="F1316" s="1">
        <v>2200.0</v>
      </c>
      <c r="G1316" s="1" t="s">
        <v>360</v>
      </c>
      <c r="H1316" s="1">
        <v>8.0</v>
      </c>
    </row>
    <row r="1317">
      <c r="A1317" s="1" t="s">
        <v>316</v>
      </c>
      <c r="B1317" s="1" t="s">
        <v>370</v>
      </c>
      <c r="C1317" s="1">
        <v>2023.0</v>
      </c>
      <c r="D1317" s="1">
        <v>4.0</v>
      </c>
      <c r="E1317" s="1">
        <v>28.0</v>
      </c>
      <c r="F1317" s="1">
        <v>2200.0</v>
      </c>
      <c r="G1317" s="1" t="s">
        <v>371</v>
      </c>
      <c r="H1317" s="1">
        <v>9.0</v>
      </c>
    </row>
    <row r="1318">
      <c r="A1318" s="1" t="s">
        <v>316</v>
      </c>
      <c r="B1318" s="1" t="s">
        <v>372</v>
      </c>
      <c r="C1318" s="1">
        <v>2023.0</v>
      </c>
      <c r="D1318" s="1">
        <v>4.0</v>
      </c>
      <c r="E1318" s="1">
        <v>28.0</v>
      </c>
      <c r="F1318" s="1">
        <v>2200.0</v>
      </c>
      <c r="G1318" s="1" t="s">
        <v>371</v>
      </c>
      <c r="H1318" s="1">
        <v>10.0</v>
      </c>
    </row>
    <row r="1319">
      <c r="A1319" s="1" t="s">
        <v>316</v>
      </c>
      <c r="B1319" s="1" t="s">
        <v>373</v>
      </c>
      <c r="C1319" s="1">
        <v>2023.0</v>
      </c>
      <c r="D1319" s="1">
        <v>4.0</v>
      </c>
      <c r="E1319" s="1">
        <v>28.0</v>
      </c>
      <c r="F1319" s="1">
        <v>2200.0</v>
      </c>
      <c r="G1319" s="1" t="s">
        <v>371</v>
      </c>
      <c r="H1319" s="1">
        <v>11.0</v>
      </c>
    </row>
    <row r="1320">
      <c r="A1320" s="1" t="s">
        <v>316</v>
      </c>
      <c r="B1320" s="1" t="s">
        <v>374</v>
      </c>
      <c r="C1320" s="1">
        <v>2023.0</v>
      </c>
      <c r="D1320" s="1">
        <v>4.0</v>
      </c>
      <c r="E1320" s="1">
        <v>28.0</v>
      </c>
      <c r="F1320" s="1">
        <v>2200.0</v>
      </c>
      <c r="G1320" s="1" t="s">
        <v>371</v>
      </c>
      <c r="H1320" s="1">
        <v>12.0</v>
      </c>
    </row>
    <row r="1322">
      <c r="A1322" s="1" t="s">
        <v>318</v>
      </c>
      <c r="B1322" s="31" t="s">
        <v>349</v>
      </c>
      <c r="C1322" s="1">
        <v>2023.0</v>
      </c>
      <c r="D1322" s="1">
        <v>4.0</v>
      </c>
      <c r="E1322" s="1">
        <v>28.0</v>
      </c>
      <c r="F1322" s="28">
        <v>0.08333333333333333</v>
      </c>
      <c r="G1322" s="1" t="s">
        <v>23</v>
      </c>
      <c r="H1322" s="1">
        <v>1.0</v>
      </c>
    </row>
    <row r="1323">
      <c r="A1323" s="1" t="s">
        <v>318</v>
      </c>
      <c r="B1323" s="31" t="s">
        <v>355</v>
      </c>
      <c r="C1323" s="1">
        <v>2023.0</v>
      </c>
      <c r="D1323" s="1">
        <v>4.0</v>
      </c>
      <c r="E1323" s="1">
        <v>28.0</v>
      </c>
      <c r="F1323" s="28">
        <v>0.08333333333333333</v>
      </c>
      <c r="G1323" s="1" t="s">
        <v>23</v>
      </c>
    </row>
    <row r="1324">
      <c r="A1324" s="1" t="s">
        <v>318</v>
      </c>
      <c r="B1324" s="31" t="s">
        <v>357</v>
      </c>
      <c r="C1324" s="1">
        <v>2023.0</v>
      </c>
      <c r="D1324" s="1">
        <v>4.0</v>
      </c>
      <c r="E1324" s="1">
        <v>28.0</v>
      </c>
      <c r="F1324" s="28">
        <v>0.08333333333333333</v>
      </c>
      <c r="G1324" s="1" t="s">
        <v>23</v>
      </c>
    </row>
    <row r="1325">
      <c r="A1325" s="1" t="s">
        <v>318</v>
      </c>
      <c r="B1325" s="31" t="s">
        <v>358</v>
      </c>
      <c r="C1325" s="1">
        <v>2023.0</v>
      </c>
      <c r="D1325" s="1">
        <v>4.0</v>
      </c>
      <c r="E1325" s="1">
        <v>28.0</v>
      </c>
      <c r="F1325" s="28">
        <v>0.08333333333333333</v>
      </c>
      <c r="G1325" s="1" t="s">
        <v>23</v>
      </c>
    </row>
    <row r="1326">
      <c r="A1326" s="1" t="s">
        <v>318</v>
      </c>
      <c r="B1326" s="31" t="s">
        <v>359</v>
      </c>
      <c r="C1326" s="1">
        <v>2023.0</v>
      </c>
      <c r="D1326" s="1">
        <v>4.0</v>
      </c>
      <c r="E1326" s="1">
        <v>28.0</v>
      </c>
      <c r="F1326" s="28">
        <v>0.08333333333333333</v>
      </c>
    </row>
    <row r="1327">
      <c r="A1327" s="1" t="s">
        <v>318</v>
      </c>
      <c r="B1327" s="31" t="s">
        <v>366</v>
      </c>
      <c r="C1327" s="1">
        <v>2023.0</v>
      </c>
      <c r="D1327" s="1">
        <v>4.0</v>
      </c>
      <c r="E1327" s="1">
        <v>28.0</v>
      </c>
      <c r="F1327" s="28">
        <v>0.08333333333333333</v>
      </c>
    </row>
    <row r="1328">
      <c r="A1328" s="1" t="s">
        <v>318</v>
      </c>
      <c r="B1328" s="31" t="s">
        <v>368</v>
      </c>
      <c r="C1328" s="1">
        <v>2023.0</v>
      </c>
      <c r="D1328" s="1">
        <v>4.0</v>
      </c>
      <c r="E1328" s="1">
        <v>28.0</v>
      </c>
      <c r="F1328" s="28">
        <v>0.08333333333333333</v>
      </c>
    </row>
    <row r="1329">
      <c r="A1329" s="1" t="s">
        <v>318</v>
      </c>
      <c r="B1329" s="31" t="s">
        <v>369</v>
      </c>
      <c r="C1329" s="1">
        <v>2023.0</v>
      </c>
      <c r="D1329" s="1">
        <v>4.0</v>
      </c>
      <c r="E1329" s="1">
        <v>28.0</v>
      </c>
      <c r="F1329" s="28">
        <v>0.08333333333333333</v>
      </c>
    </row>
    <row r="1330">
      <c r="A1330" s="1" t="s">
        <v>318</v>
      </c>
      <c r="B1330" s="31" t="s">
        <v>370</v>
      </c>
      <c r="C1330" s="1">
        <v>2023.0</v>
      </c>
      <c r="D1330" s="1">
        <v>4.0</v>
      </c>
      <c r="E1330" s="1">
        <v>28.0</v>
      </c>
      <c r="F1330" s="28">
        <v>0.08333333333333333</v>
      </c>
    </row>
    <row r="1331">
      <c r="A1331" s="1" t="s">
        <v>318</v>
      </c>
      <c r="B1331" s="31" t="s">
        <v>372</v>
      </c>
      <c r="C1331" s="1">
        <v>2023.0</v>
      </c>
      <c r="D1331" s="1">
        <v>4.0</v>
      </c>
      <c r="E1331" s="1">
        <v>28.0</v>
      </c>
      <c r="F1331" s="28">
        <v>0.08333333333333333</v>
      </c>
    </row>
    <row r="1332">
      <c r="A1332" s="1" t="s">
        <v>318</v>
      </c>
      <c r="B1332" s="31" t="s">
        <v>373</v>
      </c>
      <c r="C1332" s="1">
        <v>2023.0</v>
      </c>
      <c r="D1332" s="1">
        <v>4.0</v>
      </c>
      <c r="E1332" s="1">
        <v>28.0</v>
      </c>
      <c r="F1332" s="28">
        <v>0.08333333333333333</v>
      </c>
    </row>
    <row r="1333">
      <c r="A1333" s="1" t="s">
        <v>318</v>
      </c>
      <c r="B1333" s="31" t="s">
        <v>374</v>
      </c>
      <c r="C1333" s="1">
        <v>2023.0</v>
      </c>
      <c r="D1333" s="1">
        <v>4.0</v>
      </c>
      <c r="E1333" s="1">
        <v>28.0</v>
      </c>
      <c r="F1333" s="28">
        <v>0.08333333333333333</v>
      </c>
    </row>
    <row r="1334">
      <c r="F1334" s="28"/>
    </row>
    <row r="1335">
      <c r="A1335" s="1" t="s">
        <v>316</v>
      </c>
      <c r="B1335" s="1" t="s">
        <v>404</v>
      </c>
      <c r="C1335" s="1">
        <v>2023.0</v>
      </c>
      <c r="D1335" s="1">
        <v>4.0</v>
      </c>
      <c r="E1335" s="1">
        <v>29.0</v>
      </c>
      <c r="F1335" s="1">
        <v>2200.0</v>
      </c>
      <c r="G1335" s="1" t="s">
        <v>350</v>
      </c>
      <c r="H1335" s="1">
        <v>1.0</v>
      </c>
    </row>
    <row r="1336">
      <c r="A1336" s="1" t="s">
        <v>316</v>
      </c>
      <c r="B1336" s="1" t="s">
        <v>355</v>
      </c>
      <c r="C1336" s="1">
        <v>2023.0</v>
      </c>
      <c r="D1336" s="1">
        <v>4.0</v>
      </c>
      <c r="E1336" s="1">
        <v>29.0</v>
      </c>
      <c r="F1336" s="1">
        <v>2200.0</v>
      </c>
      <c r="G1336" s="1" t="s">
        <v>350</v>
      </c>
      <c r="H1336" s="1">
        <v>2.0</v>
      </c>
    </row>
    <row r="1337">
      <c r="A1337" s="1" t="s">
        <v>316</v>
      </c>
      <c r="B1337" s="1" t="s">
        <v>357</v>
      </c>
      <c r="C1337" s="1">
        <v>2023.0</v>
      </c>
      <c r="D1337" s="1">
        <v>4.0</v>
      </c>
      <c r="E1337" s="1">
        <v>29.0</v>
      </c>
      <c r="F1337" s="1">
        <v>2200.0</v>
      </c>
      <c r="G1337" s="1" t="s">
        <v>350</v>
      </c>
      <c r="H1337" s="1">
        <v>3.0</v>
      </c>
    </row>
    <row r="1338">
      <c r="A1338" s="1" t="s">
        <v>316</v>
      </c>
      <c r="B1338" s="1" t="s">
        <v>358</v>
      </c>
      <c r="C1338" s="1">
        <v>2023.0</v>
      </c>
      <c r="D1338" s="1">
        <v>4.0</v>
      </c>
      <c r="E1338" s="1">
        <v>29.0</v>
      </c>
      <c r="F1338" s="1">
        <v>2200.0</v>
      </c>
      <c r="G1338" s="1" t="s">
        <v>350</v>
      </c>
      <c r="H1338" s="1">
        <v>4.0</v>
      </c>
    </row>
    <row r="1339">
      <c r="A1339" s="1" t="s">
        <v>316</v>
      </c>
      <c r="B1339" s="1" t="s">
        <v>359</v>
      </c>
      <c r="C1339" s="1">
        <v>2023.0</v>
      </c>
      <c r="D1339" s="1">
        <v>4.0</v>
      </c>
      <c r="E1339" s="1">
        <v>29.0</v>
      </c>
      <c r="F1339" s="1">
        <v>2200.0</v>
      </c>
      <c r="G1339" s="1" t="s">
        <v>360</v>
      </c>
      <c r="H1339" s="1">
        <v>5.0</v>
      </c>
    </row>
    <row r="1340">
      <c r="A1340" s="1" t="s">
        <v>316</v>
      </c>
      <c r="B1340" s="1" t="s">
        <v>366</v>
      </c>
      <c r="C1340" s="1">
        <v>2023.0</v>
      </c>
      <c r="D1340" s="1">
        <v>4.0</v>
      </c>
      <c r="E1340" s="1">
        <v>29.0</v>
      </c>
      <c r="F1340" s="1">
        <v>2200.0</v>
      </c>
      <c r="G1340" s="1" t="s">
        <v>360</v>
      </c>
      <c r="H1340" s="1">
        <v>6.0</v>
      </c>
    </row>
    <row r="1341">
      <c r="A1341" s="1" t="s">
        <v>316</v>
      </c>
      <c r="B1341" s="1" t="s">
        <v>368</v>
      </c>
      <c r="C1341" s="1">
        <v>2023.0</v>
      </c>
      <c r="D1341" s="1">
        <v>4.0</v>
      </c>
      <c r="E1341" s="1">
        <v>29.0</v>
      </c>
      <c r="F1341" s="1">
        <v>2200.0</v>
      </c>
      <c r="G1341" s="1" t="s">
        <v>360</v>
      </c>
      <c r="H1341" s="1">
        <v>7.0</v>
      </c>
    </row>
    <row r="1342">
      <c r="A1342" s="1" t="s">
        <v>316</v>
      </c>
      <c r="B1342" s="1" t="s">
        <v>369</v>
      </c>
      <c r="C1342" s="1">
        <v>2023.0</v>
      </c>
      <c r="D1342" s="1">
        <v>4.0</v>
      </c>
      <c r="E1342" s="1">
        <v>29.0</v>
      </c>
      <c r="F1342" s="1">
        <v>2200.0</v>
      </c>
      <c r="G1342" s="1" t="s">
        <v>360</v>
      </c>
      <c r="H1342" s="1">
        <v>8.0</v>
      </c>
    </row>
    <row r="1343">
      <c r="A1343" s="1" t="s">
        <v>316</v>
      </c>
      <c r="B1343" s="1" t="s">
        <v>370</v>
      </c>
      <c r="C1343" s="1">
        <v>2023.0</v>
      </c>
      <c r="D1343" s="1">
        <v>4.0</v>
      </c>
      <c r="E1343" s="1">
        <v>29.0</v>
      </c>
      <c r="F1343" s="1">
        <v>2200.0</v>
      </c>
      <c r="G1343" s="1" t="s">
        <v>371</v>
      </c>
      <c r="H1343" s="1">
        <v>9.0</v>
      </c>
    </row>
    <row r="1344">
      <c r="A1344" s="1" t="s">
        <v>316</v>
      </c>
      <c r="B1344" s="1" t="s">
        <v>372</v>
      </c>
      <c r="C1344" s="1">
        <v>2023.0</v>
      </c>
      <c r="D1344" s="1">
        <v>4.0</v>
      </c>
      <c r="E1344" s="1">
        <v>29.0</v>
      </c>
      <c r="F1344" s="1">
        <v>2200.0</v>
      </c>
      <c r="G1344" s="1" t="s">
        <v>371</v>
      </c>
      <c r="H1344" s="1">
        <v>10.0</v>
      </c>
    </row>
    <row r="1345">
      <c r="A1345" s="1" t="s">
        <v>316</v>
      </c>
      <c r="B1345" s="1" t="s">
        <v>373</v>
      </c>
      <c r="C1345" s="1">
        <v>2023.0</v>
      </c>
      <c r="D1345" s="1">
        <v>4.0</v>
      </c>
      <c r="E1345" s="1">
        <v>29.0</v>
      </c>
      <c r="F1345" s="1">
        <v>2200.0</v>
      </c>
      <c r="G1345" s="1" t="s">
        <v>371</v>
      </c>
      <c r="H1345" s="1">
        <v>11.0</v>
      </c>
    </row>
    <row r="1346">
      <c r="A1346" s="1" t="s">
        <v>316</v>
      </c>
      <c r="B1346" s="1" t="s">
        <v>374</v>
      </c>
      <c r="C1346" s="1">
        <v>2023.0</v>
      </c>
      <c r="D1346" s="1">
        <v>4.0</v>
      </c>
      <c r="E1346" s="1">
        <v>29.0</v>
      </c>
      <c r="F1346" s="1">
        <v>2200.0</v>
      </c>
      <c r="G1346" s="1" t="s">
        <v>371</v>
      </c>
      <c r="H1346" s="1">
        <v>12.0</v>
      </c>
    </row>
    <row r="1350">
      <c r="A1350" s="1" t="s">
        <v>316</v>
      </c>
      <c r="B1350" s="1" t="s">
        <v>404</v>
      </c>
      <c r="C1350" s="1">
        <v>2023.0</v>
      </c>
      <c r="D1350" s="1">
        <v>4.0</v>
      </c>
      <c r="E1350" s="1">
        <v>30.0</v>
      </c>
      <c r="F1350" s="1">
        <v>2200.0</v>
      </c>
      <c r="G1350" s="1" t="s">
        <v>350</v>
      </c>
      <c r="H1350" s="1">
        <v>1.0</v>
      </c>
    </row>
    <row r="1351">
      <c r="A1351" s="1" t="s">
        <v>316</v>
      </c>
      <c r="B1351" s="1" t="s">
        <v>355</v>
      </c>
      <c r="C1351" s="1">
        <v>2023.0</v>
      </c>
      <c r="D1351" s="1">
        <v>4.0</v>
      </c>
      <c r="E1351" s="1">
        <v>30.0</v>
      </c>
      <c r="F1351" s="1">
        <v>2200.0</v>
      </c>
      <c r="G1351" s="1" t="s">
        <v>350</v>
      </c>
      <c r="H1351" s="1">
        <v>2.0</v>
      </c>
    </row>
    <row r="1352">
      <c r="A1352" s="1" t="s">
        <v>316</v>
      </c>
      <c r="B1352" s="1" t="s">
        <v>357</v>
      </c>
      <c r="C1352" s="1">
        <v>2023.0</v>
      </c>
      <c r="D1352" s="1">
        <v>4.0</v>
      </c>
      <c r="E1352" s="1">
        <v>30.0</v>
      </c>
      <c r="F1352" s="1">
        <v>2200.0</v>
      </c>
      <c r="G1352" s="1" t="s">
        <v>350</v>
      </c>
      <c r="H1352" s="1">
        <v>3.0</v>
      </c>
    </row>
    <row r="1353">
      <c r="A1353" s="1" t="s">
        <v>316</v>
      </c>
      <c r="B1353" s="1" t="s">
        <v>358</v>
      </c>
      <c r="C1353" s="1">
        <v>2023.0</v>
      </c>
      <c r="D1353" s="1">
        <v>4.0</v>
      </c>
      <c r="E1353" s="1">
        <v>30.0</v>
      </c>
      <c r="F1353" s="1">
        <v>2200.0</v>
      </c>
      <c r="G1353" s="1" t="s">
        <v>350</v>
      </c>
      <c r="H1353" s="1">
        <v>4.0</v>
      </c>
    </row>
    <row r="1354">
      <c r="A1354" s="1" t="s">
        <v>316</v>
      </c>
      <c r="B1354" s="1" t="s">
        <v>359</v>
      </c>
      <c r="C1354" s="1">
        <v>2023.0</v>
      </c>
      <c r="D1354" s="1">
        <v>4.0</v>
      </c>
      <c r="E1354" s="1">
        <v>30.0</v>
      </c>
      <c r="F1354" s="1">
        <v>2200.0</v>
      </c>
      <c r="G1354" s="1" t="s">
        <v>360</v>
      </c>
      <c r="H1354" s="1">
        <v>5.0</v>
      </c>
    </row>
    <row r="1355">
      <c r="A1355" s="1" t="s">
        <v>316</v>
      </c>
      <c r="B1355" s="1" t="s">
        <v>366</v>
      </c>
      <c r="C1355" s="1">
        <v>2023.0</v>
      </c>
      <c r="D1355" s="1">
        <v>4.0</v>
      </c>
      <c r="E1355" s="1">
        <v>30.0</v>
      </c>
      <c r="F1355" s="1">
        <v>2200.0</v>
      </c>
      <c r="G1355" s="1" t="s">
        <v>360</v>
      </c>
      <c r="H1355" s="1">
        <v>6.0</v>
      </c>
    </row>
    <row r="1356">
      <c r="A1356" s="1" t="s">
        <v>316</v>
      </c>
      <c r="B1356" s="1" t="s">
        <v>368</v>
      </c>
      <c r="C1356" s="1">
        <v>2023.0</v>
      </c>
      <c r="D1356" s="1">
        <v>4.0</v>
      </c>
      <c r="E1356" s="1">
        <v>30.0</v>
      </c>
      <c r="F1356" s="1">
        <v>2200.0</v>
      </c>
      <c r="G1356" s="1" t="s">
        <v>360</v>
      </c>
      <c r="H1356" s="1">
        <v>7.0</v>
      </c>
    </row>
    <row r="1357">
      <c r="A1357" s="1" t="s">
        <v>316</v>
      </c>
      <c r="B1357" s="1" t="s">
        <v>369</v>
      </c>
      <c r="C1357" s="1">
        <v>2023.0</v>
      </c>
      <c r="D1357" s="1">
        <v>4.0</v>
      </c>
      <c r="E1357" s="1">
        <v>30.0</v>
      </c>
      <c r="F1357" s="1">
        <v>2200.0</v>
      </c>
      <c r="G1357" s="1" t="s">
        <v>360</v>
      </c>
      <c r="H1357" s="1">
        <v>8.0</v>
      </c>
    </row>
    <row r="1358">
      <c r="A1358" s="1" t="s">
        <v>316</v>
      </c>
      <c r="B1358" s="1" t="s">
        <v>370</v>
      </c>
      <c r="C1358" s="1">
        <v>2023.0</v>
      </c>
      <c r="D1358" s="1">
        <v>4.0</v>
      </c>
      <c r="E1358" s="1">
        <v>30.0</v>
      </c>
      <c r="F1358" s="1">
        <v>2200.0</v>
      </c>
      <c r="G1358" s="1" t="s">
        <v>371</v>
      </c>
      <c r="H1358" s="1">
        <v>9.0</v>
      </c>
    </row>
    <row r="1359">
      <c r="A1359" s="1" t="s">
        <v>316</v>
      </c>
      <c r="B1359" s="1" t="s">
        <v>372</v>
      </c>
      <c r="C1359" s="1">
        <v>2023.0</v>
      </c>
      <c r="D1359" s="1">
        <v>4.0</v>
      </c>
      <c r="E1359" s="1">
        <v>30.0</v>
      </c>
      <c r="F1359" s="1">
        <v>2200.0</v>
      </c>
      <c r="G1359" s="1" t="s">
        <v>371</v>
      </c>
      <c r="H1359" s="1">
        <v>10.0</v>
      </c>
    </row>
    <row r="1360">
      <c r="A1360" s="1" t="s">
        <v>316</v>
      </c>
      <c r="B1360" s="1" t="s">
        <v>373</v>
      </c>
      <c r="C1360" s="1">
        <v>2023.0</v>
      </c>
      <c r="D1360" s="1">
        <v>4.0</v>
      </c>
      <c r="E1360" s="1">
        <v>30.0</v>
      </c>
      <c r="F1360" s="1">
        <v>2200.0</v>
      </c>
      <c r="G1360" s="1" t="s">
        <v>371</v>
      </c>
      <c r="H1360" s="1">
        <v>11.0</v>
      </c>
    </row>
    <row r="1361">
      <c r="A1361" s="1" t="s">
        <v>316</v>
      </c>
      <c r="B1361" s="1" t="s">
        <v>374</v>
      </c>
      <c r="C1361" s="1">
        <v>2023.0</v>
      </c>
      <c r="D1361" s="1">
        <v>4.0</v>
      </c>
      <c r="E1361" s="1">
        <v>30.0</v>
      </c>
      <c r="F1361" s="1">
        <v>2200.0</v>
      </c>
      <c r="G1361" s="1" t="s">
        <v>371</v>
      </c>
      <c r="H1361" s="1">
        <v>12.0</v>
      </c>
    </row>
    <row r="1363">
      <c r="A1363" s="1" t="s">
        <v>318</v>
      </c>
      <c r="B1363" s="1" t="s">
        <v>918</v>
      </c>
      <c r="C1363" s="1">
        <v>2023.0</v>
      </c>
      <c r="D1363" s="1">
        <v>4.0</v>
      </c>
      <c r="E1363" s="1">
        <v>30.0</v>
      </c>
      <c r="F1363" s="28">
        <v>0.08333333333333333</v>
      </c>
      <c r="G1363" s="1" t="s">
        <v>23</v>
      </c>
      <c r="H1363" s="1">
        <v>1.0</v>
      </c>
    </row>
    <row r="1364">
      <c r="A1364" s="1" t="s">
        <v>318</v>
      </c>
      <c r="C1364" s="1">
        <v>2023.0</v>
      </c>
      <c r="D1364" s="1">
        <v>4.0</v>
      </c>
      <c r="E1364" s="1">
        <v>30.0</v>
      </c>
      <c r="F1364" s="28">
        <v>0.08333333333333333</v>
      </c>
      <c r="G1364" s="1" t="s">
        <v>23</v>
      </c>
      <c r="H1364" s="1">
        <v>2.0</v>
      </c>
    </row>
    <row r="1365">
      <c r="A1365" s="1" t="s">
        <v>318</v>
      </c>
      <c r="B1365" s="1" t="s">
        <v>919</v>
      </c>
      <c r="C1365" s="1">
        <v>2023.0</v>
      </c>
      <c r="D1365" s="1">
        <v>4.0</v>
      </c>
      <c r="E1365" s="1">
        <v>30.0</v>
      </c>
      <c r="F1365" s="28">
        <v>0.08333333333333333</v>
      </c>
      <c r="G1365" s="1" t="s">
        <v>23</v>
      </c>
      <c r="H1365" s="1">
        <v>3.0</v>
      </c>
    </row>
    <row r="1366">
      <c r="A1366" s="1" t="s">
        <v>318</v>
      </c>
      <c r="B1366" s="1" t="s">
        <v>920</v>
      </c>
      <c r="C1366" s="1">
        <v>2023.0</v>
      </c>
      <c r="D1366" s="1">
        <v>4.0</v>
      </c>
      <c r="E1366" s="1">
        <v>30.0</v>
      </c>
      <c r="F1366" s="28">
        <v>0.08333333333333333</v>
      </c>
      <c r="G1366" s="1" t="s">
        <v>23</v>
      </c>
      <c r="H1366" s="1">
        <v>4.0</v>
      </c>
    </row>
    <row r="1367">
      <c r="A1367" s="1" t="s">
        <v>318</v>
      </c>
      <c r="C1367" s="1">
        <v>2023.0</v>
      </c>
      <c r="D1367" s="1">
        <v>4.0</v>
      </c>
      <c r="E1367" s="1">
        <v>30.0</v>
      </c>
      <c r="F1367" s="28">
        <v>0.08333333333333333</v>
      </c>
      <c r="G1367" s="1" t="s">
        <v>122</v>
      </c>
      <c r="H1367" s="1">
        <v>5.0</v>
      </c>
    </row>
    <row r="1368">
      <c r="A1368" s="1" t="s">
        <v>318</v>
      </c>
      <c r="B1368" s="1" t="s">
        <v>921</v>
      </c>
      <c r="C1368" s="1">
        <v>2023.0</v>
      </c>
      <c r="D1368" s="1">
        <v>4.0</v>
      </c>
      <c r="E1368" s="1">
        <v>30.0</v>
      </c>
      <c r="F1368" s="28">
        <v>0.08333333333333333</v>
      </c>
      <c r="G1368" s="1" t="s">
        <v>122</v>
      </c>
      <c r="H1368" s="1">
        <v>6.0</v>
      </c>
    </row>
    <row r="1369">
      <c r="A1369" s="1" t="s">
        <v>318</v>
      </c>
      <c r="B1369" s="1" t="s">
        <v>922</v>
      </c>
      <c r="C1369" s="1">
        <v>2023.0</v>
      </c>
      <c r="D1369" s="1">
        <v>4.0</v>
      </c>
      <c r="E1369" s="1">
        <v>30.0</v>
      </c>
      <c r="F1369" s="28">
        <v>0.08333333333333333</v>
      </c>
      <c r="G1369" s="1" t="s">
        <v>122</v>
      </c>
      <c r="H1369" s="1">
        <v>7.0</v>
      </c>
    </row>
    <row r="1370">
      <c r="A1370" s="1" t="s">
        <v>318</v>
      </c>
      <c r="B1370" s="1" t="s">
        <v>923</v>
      </c>
      <c r="C1370" s="1">
        <v>2023.0</v>
      </c>
      <c r="D1370" s="1">
        <v>4.0</v>
      </c>
      <c r="E1370" s="1">
        <v>30.0</v>
      </c>
      <c r="F1370" s="28">
        <v>0.08333333333333333</v>
      </c>
      <c r="G1370" s="1" t="s">
        <v>122</v>
      </c>
      <c r="H1370" s="1">
        <v>8.0</v>
      </c>
    </row>
    <row r="1371">
      <c r="A1371" s="1" t="s">
        <v>318</v>
      </c>
      <c r="B1371" s="1" t="s">
        <v>924</v>
      </c>
      <c r="C1371" s="1">
        <v>2023.0</v>
      </c>
      <c r="D1371" s="1">
        <v>4.0</v>
      </c>
      <c r="E1371" s="1">
        <v>30.0</v>
      </c>
      <c r="F1371" s="28">
        <v>0.08333333333333333</v>
      </c>
      <c r="G1371" s="1" t="s">
        <v>201</v>
      </c>
      <c r="H1371" s="1">
        <v>9.0</v>
      </c>
    </row>
    <row r="1372">
      <c r="A1372" s="1" t="s">
        <v>318</v>
      </c>
      <c r="B1372" s="1" t="s">
        <v>925</v>
      </c>
      <c r="C1372" s="1">
        <v>2023.0</v>
      </c>
      <c r="D1372" s="1">
        <v>4.0</v>
      </c>
      <c r="E1372" s="1">
        <v>30.0</v>
      </c>
      <c r="F1372" s="28">
        <v>0.08333333333333333</v>
      </c>
      <c r="G1372" s="1" t="s">
        <v>201</v>
      </c>
      <c r="H1372" s="1">
        <v>10.0</v>
      </c>
    </row>
    <row r="1373">
      <c r="A1373" s="1" t="s">
        <v>318</v>
      </c>
      <c r="B1373" s="1" t="s">
        <v>926</v>
      </c>
      <c r="C1373" s="1">
        <v>2023.0</v>
      </c>
      <c r="D1373" s="1">
        <v>4.0</v>
      </c>
      <c r="E1373" s="1">
        <v>30.0</v>
      </c>
      <c r="F1373" s="28">
        <v>0.08333333333333333</v>
      </c>
      <c r="G1373" s="1" t="s">
        <v>201</v>
      </c>
      <c r="H1373" s="1">
        <v>11.0</v>
      </c>
    </row>
    <row r="1374">
      <c r="A1374" s="1" t="s">
        <v>318</v>
      </c>
      <c r="B1374" s="1" t="s">
        <v>927</v>
      </c>
      <c r="C1374" s="1">
        <v>2023.0</v>
      </c>
      <c r="D1374" s="1">
        <v>4.0</v>
      </c>
      <c r="E1374" s="1">
        <v>30.0</v>
      </c>
      <c r="F1374" s="28">
        <v>0.08333333333333333</v>
      </c>
      <c r="G1374" s="1" t="s">
        <v>201</v>
      </c>
      <c r="H1374" s="1">
        <v>12.0</v>
      </c>
    </row>
    <row r="1376">
      <c r="A1376" s="5" t="s">
        <v>316</v>
      </c>
      <c r="B1376" s="5" t="s">
        <v>404</v>
      </c>
      <c r="C1376" s="5">
        <v>2023.0</v>
      </c>
      <c r="D1376" s="5">
        <v>5.0</v>
      </c>
      <c r="E1376" s="5">
        <v>1.0</v>
      </c>
      <c r="F1376" s="5">
        <v>1900.0</v>
      </c>
      <c r="G1376" s="5" t="s">
        <v>350</v>
      </c>
      <c r="H1376" s="5">
        <v>1.0</v>
      </c>
      <c r="S1376" s="1" t="s">
        <v>928</v>
      </c>
    </row>
    <row r="1377">
      <c r="A1377" s="1" t="s">
        <v>316</v>
      </c>
      <c r="B1377" s="1" t="s">
        <v>355</v>
      </c>
      <c r="C1377" s="1">
        <v>2023.0</v>
      </c>
      <c r="D1377" s="1">
        <v>5.0</v>
      </c>
      <c r="E1377" s="1">
        <v>1.0</v>
      </c>
      <c r="F1377" s="1">
        <v>1900.0</v>
      </c>
      <c r="G1377" s="1" t="s">
        <v>350</v>
      </c>
      <c r="H1377" s="1">
        <v>2.0</v>
      </c>
      <c r="S1377" s="1" t="s">
        <v>929</v>
      </c>
    </row>
    <row r="1378">
      <c r="A1378" s="1" t="s">
        <v>316</v>
      </c>
      <c r="B1378" s="1" t="s">
        <v>357</v>
      </c>
      <c r="C1378" s="1">
        <v>2023.0</v>
      </c>
      <c r="D1378" s="1">
        <v>5.0</v>
      </c>
      <c r="E1378" s="1">
        <v>1.0</v>
      </c>
      <c r="F1378" s="1">
        <v>1900.0</v>
      </c>
      <c r="G1378" s="1" t="s">
        <v>350</v>
      </c>
      <c r="H1378" s="1">
        <v>3.0</v>
      </c>
      <c r="I1378" s="1" t="s">
        <v>767</v>
      </c>
      <c r="J1378" s="1" t="s">
        <v>351</v>
      </c>
      <c r="K1378" s="1" t="s">
        <v>354</v>
      </c>
      <c r="L1378" s="1">
        <v>19.0</v>
      </c>
      <c r="M1378" s="1">
        <v>36.0</v>
      </c>
      <c r="N1378" s="1">
        <v>52.0</v>
      </c>
      <c r="O1378" s="1">
        <v>19.0</v>
      </c>
      <c r="P1378" s="1">
        <v>37.0</v>
      </c>
      <c r="Q1378" s="1">
        <v>24.0</v>
      </c>
    </row>
    <row r="1379">
      <c r="A1379" s="1" t="s">
        <v>316</v>
      </c>
      <c r="B1379" s="1" t="s">
        <v>357</v>
      </c>
      <c r="C1379" s="1">
        <v>2023.0</v>
      </c>
      <c r="D1379" s="1">
        <v>5.0</v>
      </c>
      <c r="E1379" s="1">
        <v>1.0</v>
      </c>
      <c r="F1379" s="1">
        <v>1900.0</v>
      </c>
      <c r="G1379" s="1" t="s">
        <v>350</v>
      </c>
      <c r="H1379" s="1">
        <v>3.0</v>
      </c>
      <c r="I1379" s="1" t="s">
        <v>930</v>
      </c>
      <c r="J1379" s="1" t="s">
        <v>419</v>
      </c>
      <c r="K1379" s="1" t="s">
        <v>353</v>
      </c>
      <c r="L1379" s="1">
        <v>19.0</v>
      </c>
      <c r="M1379" s="1">
        <v>57.0</v>
      </c>
      <c r="N1379" s="1">
        <v>18.0</v>
      </c>
      <c r="O1379" s="1">
        <v>19.0</v>
      </c>
      <c r="P1379" s="1">
        <v>57.0</v>
      </c>
      <c r="Q1379" s="1">
        <v>50.0</v>
      </c>
    </row>
    <row r="1380">
      <c r="A1380" s="1" t="s">
        <v>316</v>
      </c>
      <c r="B1380" s="1" t="s">
        <v>358</v>
      </c>
      <c r="C1380" s="1">
        <v>2023.0</v>
      </c>
      <c r="D1380" s="1">
        <v>5.0</v>
      </c>
      <c r="E1380" s="1">
        <v>1.0</v>
      </c>
      <c r="F1380" s="1">
        <v>1900.0</v>
      </c>
      <c r="G1380" s="1" t="s">
        <v>350</v>
      </c>
      <c r="H1380" s="1">
        <v>4.0</v>
      </c>
      <c r="S1380" s="1" t="s">
        <v>928</v>
      </c>
    </row>
    <row r="1381">
      <c r="A1381" s="1" t="s">
        <v>316</v>
      </c>
      <c r="B1381" s="1" t="s">
        <v>359</v>
      </c>
      <c r="C1381" s="1">
        <v>2023.0</v>
      </c>
      <c r="D1381" s="1">
        <v>5.0</v>
      </c>
      <c r="E1381" s="1">
        <v>1.0</v>
      </c>
      <c r="F1381" s="1">
        <v>1900.0</v>
      </c>
      <c r="G1381" s="1" t="s">
        <v>360</v>
      </c>
      <c r="H1381" s="1">
        <v>5.0</v>
      </c>
      <c r="I1381" s="1" t="s">
        <v>361</v>
      </c>
      <c r="J1381" s="1" t="s">
        <v>419</v>
      </c>
      <c r="K1381" s="1" t="s">
        <v>354</v>
      </c>
      <c r="L1381" s="1">
        <v>19.0</v>
      </c>
      <c r="M1381" s="1">
        <v>35.0</v>
      </c>
      <c r="N1381" s="1">
        <v>56.0</v>
      </c>
      <c r="O1381" s="1">
        <v>19.0</v>
      </c>
      <c r="P1381" s="1">
        <v>39.0</v>
      </c>
      <c r="Q1381" s="1">
        <v>12.0</v>
      </c>
    </row>
    <row r="1382">
      <c r="A1382" s="1" t="s">
        <v>316</v>
      </c>
      <c r="B1382" s="1" t="s">
        <v>359</v>
      </c>
      <c r="C1382" s="1">
        <v>2023.0</v>
      </c>
      <c r="D1382" s="1">
        <v>5.0</v>
      </c>
      <c r="E1382" s="1">
        <v>1.0</v>
      </c>
      <c r="F1382" s="1">
        <v>1900.0</v>
      </c>
      <c r="G1382" s="1" t="s">
        <v>360</v>
      </c>
      <c r="H1382" s="1">
        <v>5.0</v>
      </c>
      <c r="I1382" s="1" t="s">
        <v>361</v>
      </c>
      <c r="J1382" s="1" t="s">
        <v>419</v>
      </c>
      <c r="K1382" s="1" t="s">
        <v>354</v>
      </c>
      <c r="L1382" s="1">
        <v>19.0</v>
      </c>
      <c r="M1382" s="1">
        <v>39.0</v>
      </c>
      <c r="N1382" s="1">
        <v>1.0</v>
      </c>
      <c r="O1382" s="1">
        <v>19.0</v>
      </c>
      <c r="P1382" s="1">
        <v>39.0</v>
      </c>
      <c r="Q1382" s="1">
        <v>7.0</v>
      </c>
    </row>
    <row r="1383">
      <c r="A1383" s="1" t="s">
        <v>316</v>
      </c>
      <c r="B1383" s="1" t="s">
        <v>359</v>
      </c>
      <c r="C1383" s="1">
        <v>2023.0</v>
      </c>
      <c r="D1383" s="1">
        <v>5.0</v>
      </c>
      <c r="E1383" s="1">
        <v>1.0</v>
      </c>
      <c r="F1383" s="1">
        <v>1900.0</v>
      </c>
      <c r="G1383" s="1" t="s">
        <v>360</v>
      </c>
      <c r="H1383" s="1">
        <v>5.0</v>
      </c>
      <c r="I1383" s="1" t="s">
        <v>361</v>
      </c>
      <c r="J1383" s="1" t="s">
        <v>419</v>
      </c>
      <c r="K1383" s="1" t="s">
        <v>354</v>
      </c>
      <c r="L1383" s="1">
        <v>19.0</v>
      </c>
      <c r="M1383" s="1">
        <v>43.0</v>
      </c>
      <c r="N1383" s="1">
        <v>1.0</v>
      </c>
      <c r="O1383" s="1">
        <v>19.0</v>
      </c>
      <c r="P1383" s="1">
        <v>43.0</v>
      </c>
      <c r="Q1383" s="1">
        <v>7.0</v>
      </c>
    </row>
    <row r="1384">
      <c r="A1384" s="1" t="s">
        <v>316</v>
      </c>
      <c r="B1384" s="1" t="s">
        <v>366</v>
      </c>
      <c r="C1384" s="1">
        <v>2023.0</v>
      </c>
      <c r="D1384" s="1">
        <v>5.0</v>
      </c>
      <c r="E1384" s="1">
        <v>1.0</v>
      </c>
      <c r="F1384" s="1">
        <v>1900.0</v>
      </c>
      <c r="G1384" s="1" t="s">
        <v>360</v>
      </c>
      <c r="H1384" s="1">
        <v>6.0</v>
      </c>
      <c r="S1384" s="1" t="s">
        <v>928</v>
      </c>
    </row>
    <row r="1385">
      <c r="A1385" s="1" t="s">
        <v>316</v>
      </c>
      <c r="B1385" s="1" t="s">
        <v>368</v>
      </c>
      <c r="C1385" s="1">
        <v>2023.0</v>
      </c>
      <c r="D1385" s="1">
        <v>5.0</v>
      </c>
      <c r="E1385" s="1">
        <v>1.0</v>
      </c>
      <c r="F1385" s="1">
        <v>1900.0</v>
      </c>
      <c r="G1385" s="1" t="s">
        <v>360</v>
      </c>
      <c r="H1385" s="1">
        <v>7.0</v>
      </c>
      <c r="S1385" s="1" t="s">
        <v>928</v>
      </c>
    </row>
    <row r="1386">
      <c r="A1386" s="1" t="s">
        <v>316</v>
      </c>
      <c r="B1386" s="1" t="s">
        <v>369</v>
      </c>
      <c r="C1386" s="1">
        <v>2023.0</v>
      </c>
      <c r="D1386" s="1">
        <v>5.0</v>
      </c>
      <c r="E1386" s="1">
        <v>1.0</v>
      </c>
      <c r="F1386" s="1">
        <v>1900.0</v>
      </c>
      <c r="G1386" s="1" t="s">
        <v>360</v>
      </c>
      <c r="H1386" s="1">
        <v>8.0</v>
      </c>
      <c r="S1386" s="1" t="s">
        <v>928</v>
      </c>
    </row>
    <row r="1387">
      <c r="A1387" s="1" t="s">
        <v>316</v>
      </c>
      <c r="B1387" s="1" t="s">
        <v>370</v>
      </c>
      <c r="C1387" s="1">
        <v>2023.0</v>
      </c>
      <c r="D1387" s="1">
        <v>5.0</v>
      </c>
      <c r="E1387" s="1">
        <v>1.0</v>
      </c>
      <c r="F1387" s="1">
        <v>1900.0</v>
      </c>
      <c r="G1387" s="1" t="s">
        <v>371</v>
      </c>
      <c r="H1387" s="1">
        <v>9.0</v>
      </c>
      <c r="S1387" s="1" t="s">
        <v>928</v>
      </c>
    </row>
    <row r="1388">
      <c r="A1388" s="1" t="s">
        <v>316</v>
      </c>
      <c r="B1388" s="1" t="s">
        <v>372</v>
      </c>
      <c r="C1388" s="1">
        <v>2023.0</v>
      </c>
      <c r="D1388" s="1">
        <v>5.0</v>
      </c>
      <c r="E1388" s="1">
        <v>1.0</v>
      </c>
      <c r="F1388" s="1">
        <v>1900.0</v>
      </c>
      <c r="G1388" s="1" t="s">
        <v>371</v>
      </c>
      <c r="H1388" s="1">
        <v>10.0</v>
      </c>
      <c r="S1388" s="1" t="s">
        <v>928</v>
      </c>
    </row>
    <row r="1389">
      <c r="A1389" s="1" t="s">
        <v>316</v>
      </c>
      <c r="B1389" s="1" t="s">
        <v>373</v>
      </c>
      <c r="C1389" s="1">
        <v>2023.0</v>
      </c>
      <c r="D1389" s="1">
        <v>5.0</v>
      </c>
      <c r="E1389" s="1">
        <v>1.0</v>
      </c>
      <c r="F1389" s="1">
        <v>1900.0</v>
      </c>
      <c r="G1389" s="1" t="s">
        <v>371</v>
      </c>
      <c r="H1389" s="1">
        <v>11.0</v>
      </c>
      <c r="S1389" s="1" t="s">
        <v>367</v>
      </c>
    </row>
    <row r="1390">
      <c r="A1390" s="1" t="s">
        <v>316</v>
      </c>
      <c r="B1390" s="1" t="s">
        <v>374</v>
      </c>
      <c r="C1390" s="1">
        <v>2023.0</v>
      </c>
      <c r="D1390" s="1">
        <v>5.0</v>
      </c>
      <c r="E1390" s="1">
        <v>1.0</v>
      </c>
      <c r="F1390" s="1">
        <v>1900.0</v>
      </c>
      <c r="G1390" s="1" t="s">
        <v>371</v>
      </c>
      <c r="H1390" s="1">
        <v>12.0</v>
      </c>
      <c r="I1390" s="1" t="s">
        <v>754</v>
      </c>
      <c r="J1390" s="1" t="s">
        <v>388</v>
      </c>
      <c r="K1390" s="1" t="s">
        <v>354</v>
      </c>
      <c r="L1390" s="1">
        <v>19.0</v>
      </c>
      <c r="M1390" s="1">
        <v>3.0</v>
      </c>
      <c r="N1390" s="1">
        <v>59.0</v>
      </c>
      <c r="O1390" s="1">
        <v>19.0</v>
      </c>
      <c r="P1390" s="1">
        <v>4.0</v>
      </c>
      <c r="Q1390" s="1">
        <v>9.0</v>
      </c>
    </row>
    <row r="1391">
      <c r="A1391" s="1" t="s">
        <v>316</v>
      </c>
      <c r="B1391" s="1" t="s">
        <v>374</v>
      </c>
      <c r="C1391" s="1">
        <v>2023.0</v>
      </c>
      <c r="D1391" s="1">
        <v>5.0</v>
      </c>
      <c r="E1391" s="1">
        <v>1.0</v>
      </c>
      <c r="F1391" s="1">
        <v>1900.0</v>
      </c>
      <c r="G1391" s="1" t="s">
        <v>371</v>
      </c>
      <c r="H1391" s="1">
        <v>12.0</v>
      </c>
      <c r="I1391" s="1" t="s">
        <v>388</v>
      </c>
      <c r="J1391" s="1" t="s">
        <v>754</v>
      </c>
      <c r="K1391" s="1" t="s">
        <v>354</v>
      </c>
      <c r="L1391" s="1">
        <v>19.0</v>
      </c>
      <c r="M1391" s="1">
        <v>4.0</v>
      </c>
      <c r="N1391" s="1">
        <v>16.0</v>
      </c>
      <c r="O1391" s="1">
        <v>19.0</v>
      </c>
      <c r="P1391" s="1">
        <v>5.0</v>
      </c>
      <c r="Q1391" s="1">
        <v>10.0</v>
      </c>
    </row>
    <row r="1392">
      <c r="A1392" s="1" t="s">
        <v>316</v>
      </c>
      <c r="B1392" s="1" t="s">
        <v>374</v>
      </c>
      <c r="C1392" s="1">
        <v>2023.0</v>
      </c>
      <c r="D1392" s="1">
        <v>5.0</v>
      </c>
      <c r="E1392" s="1">
        <v>1.0</v>
      </c>
      <c r="F1392" s="1">
        <v>1900.0</v>
      </c>
      <c r="G1392" s="1" t="s">
        <v>371</v>
      </c>
      <c r="H1392" s="1">
        <v>12.0</v>
      </c>
      <c r="I1392" s="1" t="s">
        <v>753</v>
      </c>
      <c r="J1392" s="1" t="s">
        <v>755</v>
      </c>
      <c r="K1392" s="1" t="s">
        <v>354</v>
      </c>
      <c r="L1392" s="1">
        <v>19.0</v>
      </c>
      <c r="M1392" s="1">
        <v>4.0</v>
      </c>
      <c r="N1392" s="1">
        <v>53.0</v>
      </c>
      <c r="O1392" s="1">
        <v>19.0</v>
      </c>
      <c r="P1392" s="1">
        <v>5.0</v>
      </c>
      <c r="Q1392" s="1">
        <v>23.0</v>
      </c>
    </row>
    <row r="1393">
      <c r="A1393" s="1" t="s">
        <v>316</v>
      </c>
      <c r="B1393" s="1" t="s">
        <v>374</v>
      </c>
      <c r="C1393" s="1">
        <v>2023.0</v>
      </c>
      <c r="D1393" s="1">
        <v>5.0</v>
      </c>
      <c r="E1393" s="1">
        <v>1.0</v>
      </c>
      <c r="F1393" s="1">
        <v>1900.0</v>
      </c>
      <c r="G1393" s="1" t="s">
        <v>371</v>
      </c>
      <c r="H1393" s="1">
        <v>12.0</v>
      </c>
      <c r="I1393" s="1" t="s">
        <v>388</v>
      </c>
      <c r="J1393" s="1" t="s">
        <v>755</v>
      </c>
      <c r="K1393" s="1" t="s">
        <v>354</v>
      </c>
      <c r="L1393" s="1">
        <v>19.0</v>
      </c>
      <c r="M1393" s="1">
        <v>11.0</v>
      </c>
      <c r="N1393" s="1">
        <v>54.0</v>
      </c>
      <c r="O1393" s="1">
        <v>19.0</v>
      </c>
      <c r="P1393" s="1">
        <v>12.0</v>
      </c>
      <c r="Q1393" s="1">
        <v>4.0</v>
      </c>
    </row>
    <row r="1394">
      <c r="A1394" s="1" t="s">
        <v>316</v>
      </c>
      <c r="B1394" s="1" t="s">
        <v>374</v>
      </c>
      <c r="C1394" s="1">
        <v>2023.0</v>
      </c>
      <c r="D1394" s="1">
        <v>5.0</v>
      </c>
      <c r="E1394" s="1">
        <v>1.0</v>
      </c>
      <c r="F1394" s="1">
        <v>1900.0</v>
      </c>
      <c r="G1394" s="1" t="s">
        <v>371</v>
      </c>
      <c r="H1394" s="1">
        <v>12.0</v>
      </c>
      <c r="I1394" s="1" t="s">
        <v>754</v>
      </c>
      <c r="J1394" s="1" t="s">
        <v>753</v>
      </c>
      <c r="K1394" s="1" t="s">
        <v>354</v>
      </c>
      <c r="L1394" s="1">
        <v>19.0</v>
      </c>
      <c r="M1394" s="1">
        <v>17.0</v>
      </c>
      <c r="N1394" s="1">
        <v>41.0</v>
      </c>
      <c r="O1394" s="1">
        <v>19.0</v>
      </c>
      <c r="P1394" s="1">
        <v>17.0</v>
      </c>
      <c r="Q1394" s="1">
        <v>47.0</v>
      </c>
    </row>
    <row r="1395">
      <c r="A1395" s="1" t="s">
        <v>316</v>
      </c>
      <c r="B1395" s="1" t="s">
        <v>374</v>
      </c>
      <c r="C1395" s="1">
        <v>2023.0</v>
      </c>
      <c r="D1395" s="1">
        <v>5.0</v>
      </c>
      <c r="E1395" s="1">
        <v>1.0</v>
      </c>
      <c r="F1395" s="1">
        <v>1900.0</v>
      </c>
      <c r="G1395" s="1" t="s">
        <v>371</v>
      </c>
      <c r="H1395" s="1">
        <v>12.0</v>
      </c>
      <c r="I1395" s="1" t="s">
        <v>754</v>
      </c>
      <c r="J1395" s="1" t="s">
        <v>753</v>
      </c>
      <c r="K1395" s="1" t="s">
        <v>354</v>
      </c>
      <c r="L1395" s="1">
        <v>19.0</v>
      </c>
      <c r="M1395" s="1">
        <v>17.0</v>
      </c>
      <c r="N1395" s="1">
        <v>52.0</v>
      </c>
      <c r="O1395" s="1">
        <v>19.0</v>
      </c>
      <c r="P1395" s="1">
        <v>18.0</v>
      </c>
      <c r="Q1395" s="1">
        <v>2.0</v>
      </c>
    </row>
    <row r="1396">
      <c r="A1396" s="1" t="s">
        <v>316</v>
      </c>
      <c r="B1396" s="1" t="s">
        <v>374</v>
      </c>
      <c r="C1396" s="1">
        <v>2023.0</v>
      </c>
      <c r="D1396" s="1">
        <v>5.0</v>
      </c>
      <c r="E1396" s="1">
        <v>1.0</v>
      </c>
      <c r="F1396" s="1">
        <v>1900.0</v>
      </c>
      <c r="G1396" s="1" t="s">
        <v>371</v>
      </c>
      <c r="H1396" s="1">
        <v>12.0</v>
      </c>
      <c r="I1396" s="1" t="s">
        <v>753</v>
      </c>
      <c r="J1396" s="1" t="s">
        <v>754</v>
      </c>
      <c r="K1396" s="1" t="s">
        <v>354</v>
      </c>
      <c r="L1396" s="1">
        <v>19.0</v>
      </c>
      <c r="M1396" s="1">
        <v>18.0</v>
      </c>
      <c r="N1396" s="1">
        <v>9.0</v>
      </c>
      <c r="O1396" s="1">
        <v>19.0</v>
      </c>
      <c r="P1396" s="1">
        <v>18.0</v>
      </c>
      <c r="Q1396" s="1">
        <v>51.0</v>
      </c>
    </row>
    <row r="1397">
      <c r="A1397" s="1" t="s">
        <v>316</v>
      </c>
      <c r="B1397" s="1" t="s">
        <v>374</v>
      </c>
      <c r="C1397" s="1">
        <v>2023.0</v>
      </c>
      <c r="D1397" s="1">
        <v>5.0</v>
      </c>
      <c r="E1397" s="1">
        <v>1.0</v>
      </c>
      <c r="F1397" s="1">
        <v>1900.0</v>
      </c>
      <c r="G1397" s="1" t="s">
        <v>371</v>
      </c>
      <c r="H1397" s="1">
        <v>12.0</v>
      </c>
      <c r="I1397" s="1" t="s">
        <v>753</v>
      </c>
      <c r="J1397" s="1" t="s">
        <v>754</v>
      </c>
      <c r="K1397" s="1" t="s">
        <v>354</v>
      </c>
      <c r="L1397" s="1">
        <v>19.0</v>
      </c>
      <c r="M1397" s="1">
        <v>19.0</v>
      </c>
      <c r="N1397" s="1">
        <v>50.0</v>
      </c>
      <c r="O1397" s="1">
        <v>19.0</v>
      </c>
      <c r="P1397" s="1">
        <v>20.0</v>
      </c>
      <c r="Q1397" s="1">
        <v>16.0</v>
      </c>
    </row>
    <row r="1399">
      <c r="A1399" s="1" t="s">
        <v>318</v>
      </c>
      <c r="B1399" s="1" t="s">
        <v>931</v>
      </c>
      <c r="C1399" s="1">
        <v>2023.0</v>
      </c>
      <c r="D1399" s="1">
        <v>5.0</v>
      </c>
      <c r="E1399" s="1">
        <v>1.0</v>
      </c>
      <c r="F1399" s="1">
        <v>2100.0</v>
      </c>
      <c r="G1399" s="1" t="s">
        <v>23</v>
      </c>
      <c r="H1399" s="1">
        <v>1.0</v>
      </c>
    </row>
    <row r="1400">
      <c r="A1400" s="1" t="s">
        <v>318</v>
      </c>
      <c r="B1400" s="1" t="s">
        <v>932</v>
      </c>
      <c r="C1400" s="1">
        <v>2023.0</v>
      </c>
      <c r="D1400" s="1">
        <v>5.0</v>
      </c>
      <c r="E1400" s="1">
        <v>1.0</v>
      </c>
      <c r="F1400" s="1">
        <v>2100.0</v>
      </c>
      <c r="G1400" s="1" t="s">
        <v>23</v>
      </c>
      <c r="H1400" s="1">
        <v>2.0</v>
      </c>
    </row>
    <row r="1401">
      <c r="A1401" s="1" t="s">
        <v>318</v>
      </c>
      <c r="B1401" s="1" t="s">
        <v>933</v>
      </c>
      <c r="C1401" s="1">
        <v>2023.0</v>
      </c>
      <c r="D1401" s="1">
        <v>5.0</v>
      </c>
      <c r="E1401" s="1">
        <v>1.0</v>
      </c>
      <c r="F1401" s="1">
        <v>2100.0</v>
      </c>
      <c r="G1401" s="1" t="s">
        <v>23</v>
      </c>
      <c r="H1401" s="1">
        <v>3.0</v>
      </c>
    </row>
    <row r="1402">
      <c r="A1402" s="1" t="s">
        <v>318</v>
      </c>
      <c r="B1402" s="1" t="s">
        <v>934</v>
      </c>
      <c r="C1402" s="1">
        <v>2023.0</v>
      </c>
      <c r="D1402" s="1">
        <v>5.0</v>
      </c>
      <c r="E1402" s="1">
        <v>1.0</v>
      </c>
      <c r="F1402" s="1">
        <v>2100.0</v>
      </c>
      <c r="G1402" s="1" t="s">
        <v>23</v>
      </c>
      <c r="H1402" s="1">
        <v>4.0</v>
      </c>
    </row>
    <row r="1403">
      <c r="A1403" s="1" t="s">
        <v>318</v>
      </c>
      <c r="B1403" s="1" t="s">
        <v>935</v>
      </c>
      <c r="C1403" s="1">
        <v>2023.0</v>
      </c>
      <c r="D1403" s="1">
        <v>5.0</v>
      </c>
      <c r="E1403" s="1">
        <v>1.0</v>
      </c>
      <c r="F1403" s="1">
        <v>2100.0</v>
      </c>
      <c r="G1403" s="1" t="s">
        <v>122</v>
      </c>
      <c r="H1403" s="1">
        <v>5.0</v>
      </c>
      <c r="I1403" s="1" t="s">
        <v>936</v>
      </c>
      <c r="J1403" s="1" t="s">
        <v>937</v>
      </c>
      <c r="K1403" s="1" t="s">
        <v>353</v>
      </c>
      <c r="L1403" s="1">
        <v>21.0</v>
      </c>
      <c r="M1403" s="1">
        <v>22.0</v>
      </c>
      <c r="N1403" s="1">
        <v>39.0</v>
      </c>
      <c r="O1403" s="1">
        <v>21.0</v>
      </c>
      <c r="P1403" s="1">
        <v>22.0</v>
      </c>
      <c r="Q1403" s="1">
        <v>47.0</v>
      </c>
    </row>
    <row r="1404">
      <c r="A1404" s="1" t="s">
        <v>318</v>
      </c>
      <c r="B1404" s="1" t="s">
        <v>938</v>
      </c>
      <c r="C1404" s="1">
        <v>2023.0</v>
      </c>
      <c r="D1404" s="1">
        <v>5.0</v>
      </c>
      <c r="E1404" s="1">
        <v>1.0</v>
      </c>
      <c r="F1404" s="1">
        <v>2100.0</v>
      </c>
      <c r="G1404" s="1" t="s">
        <v>122</v>
      </c>
      <c r="H1404" s="1">
        <v>6.0</v>
      </c>
    </row>
    <row r="1405">
      <c r="A1405" s="1" t="s">
        <v>318</v>
      </c>
      <c r="B1405" s="1" t="s">
        <v>939</v>
      </c>
      <c r="C1405" s="1">
        <v>2023.0</v>
      </c>
      <c r="D1405" s="1">
        <v>5.0</v>
      </c>
      <c r="E1405" s="1">
        <v>1.0</v>
      </c>
      <c r="F1405" s="1">
        <v>2100.0</v>
      </c>
      <c r="G1405" s="1" t="s">
        <v>122</v>
      </c>
      <c r="H1405" s="1">
        <v>7.0</v>
      </c>
    </row>
    <row r="1406">
      <c r="A1406" s="1" t="s">
        <v>318</v>
      </c>
      <c r="B1406" s="1" t="s">
        <v>940</v>
      </c>
      <c r="C1406" s="1">
        <v>2023.0</v>
      </c>
      <c r="D1406" s="1">
        <v>5.0</v>
      </c>
      <c r="E1406" s="1">
        <v>1.0</v>
      </c>
      <c r="F1406" s="1">
        <v>2100.0</v>
      </c>
      <c r="G1406" s="1" t="s">
        <v>122</v>
      </c>
      <c r="H1406" s="1">
        <v>8.0</v>
      </c>
    </row>
    <row r="1407">
      <c r="A1407" s="1" t="s">
        <v>318</v>
      </c>
      <c r="B1407" s="1" t="s">
        <v>941</v>
      </c>
      <c r="C1407" s="1">
        <v>2023.0</v>
      </c>
      <c r="D1407" s="1">
        <v>5.0</v>
      </c>
      <c r="E1407" s="1">
        <v>1.0</v>
      </c>
      <c r="F1407" s="1">
        <v>2100.0</v>
      </c>
      <c r="G1407" s="1" t="s">
        <v>23</v>
      </c>
      <c r="H1407" s="1">
        <v>9.0</v>
      </c>
    </row>
    <row r="1408">
      <c r="A1408" s="1" t="s">
        <v>318</v>
      </c>
      <c r="B1408" s="1" t="s">
        <v>942</v>
      </c>
      <c r="C1408" s="1">
        <v>2023.0</v>
      </c>
      <c r="D1408" s="1">
        <v>5.0</v>
      </c>
      <c r="E1408" s="1">
        <v>1.0</v>
      </c>
      <c r="F1408" s="1">
        <v>2100.0</v>
      </c>
      <c r="G1408" s="1" t="s">
        <v>23</v>
      </c>
      <c r="H1408" s="1">
        <v>10.0</v>
      </c>
    </row>
    <row r="1409">
      <c r="A1409" s="1" t="s">
        <v>318</v>
      </c>
      <c r="B1409" s="1" t="s">
        <v>943</v>
      </c>
      <c r="C1409" s="1">
        <v>2023.0</v>
      </c>
      <c r="D1409" s="1">
        <v>5.0</v>
      </c>
      <c r="E1409" s="1">
        <v>1.0</v>
      </c>
      <c r="F1409" s="1">
        <v>2100.0</v>
      </c>
      <c r="G1409" s="1" t="s">
        <v>23</v>
      </c>
      <c r="H1409" s="1">
        <v>11.0</v>
      </c>
    </row>
    <row r="1410">
      <c r="A1410" s="1" t="s">
        <v>318</v>
      </c>
      <c r="B1410" s="1" t="s">
        <v>944</v>
      </c>
      <c r="C1410" s="1">
        <v>2023.0</v>
      </c>
      <c r="D1410" s="1">
        <v>5.0</v>
      </c>
      <c r="E1410" s="1">
        <v>1.0</v>
      </c>
      <c r="F1410" s="1">
        <v>2100.0</v>
      </c>
      <c r="G1410" s="1" t="s">
        <v>23</v>
      </c>
      <c r="H1410" s="1">
        <v>12.0</v>
      </c>
    </row>
    <row r="1412">
      <c r="A1412" s="23" t="s">
        <v>316</v>
      </c>
      <c r="B1412" s="23" t="s">
        <v>404</v>
      </c>
      <c r="C1412" s="22">
        <v>2023.0</v>
      </c>
      <c r="D1412" s="20">
        <v>5.0</v>
      </c>
      <c r="E1412" s="20">
        <v>2.0</v>
      </c>
      <c r="F1412" s="20">
        <v>1900.0</v>
      </c>
      <c r="G1412" s="23" t="s">
        <v>350</v>
      </c>
      <c r="H1412" s="22">
        <v>1.0</v>
      </c>
      <c r="S1412" s="1" t="s">
        <v>356</v>
      </c>
    </row>
    <row r="1413">
      <c r="A1413" s="23" t="s">
        <v>316</v>
      </c>
      <c r="B1413" s="23" t="s">
        <v>355</v>
      </c>
      <c r="C1413" s="22">
        <v>2023.0</v>
      </c>
      <c r="D1413" s="20">
        <v>5.0</v>
      </c>
      <c r="E1413" s="20">
        <v>2.0</v>
      </c>
      <c r="F1413" s="20">
        <v>1900.0</v>
      </c>
      <c r="G1413" s="23" t="s">
        <v>350</v>
      </c>
      <c r="H1413" s="22">
        <v>2.0</v>
      </c>
      <c r="S1413" s="1" t="s">
        <v>356</v>
      </c>
    </row>
    <row r="1414">
      <c r="A1414" s="23" t="s">
        <v>316</v>
      </c>
      <c r="B1414" s="23" t="s">
        <v>357</v>
      </c>
      <c r="C1414" s="22">
        <v>2023.0</v>
      </c>
      <c r="D1414" s="20">
        <v>5.0</v>
      </c>
      <c r="E1414" s="20">
        <v>2.0</v>
      </c>
      <c r="F1414" s="20">
        <v>1900.0</v>
      </c>
      <c r="G1414" s="23" t="s">
        <v>350</v>
      </c>
      <c r="H1414" s="22">
        <v>3.0</v>
      </c>
      <c r="S1414" s="1" t="s">
        <v>356</v>
      </c>
    </row>
    <row r="1415">
      <c r="A1415" s="23" t="s">
        <v>316</v>
      </c>
      <c r="B1415" s="23" t="s">
        <v>358</v>
      </c>
      <c r="C1415" s="22">
        <v>2023.0</v>
      </c>
      <c r="D1415" s="20">
        <v>5.0</v>
      </c>
      <c r="E1415" s="20">
        <v>2.0</v>
      </c>
      <c r="F1415" s="20">
        <v>1900.0</v>
      </c>
      <c r="G1415" s="23" t="s">
        <v>350</v>
      </c>
      <c r="H1415" s="22">
        <v>4.0</v>
      </c>
      <c r="S1415" s="1" t="s">
        <v>356</v>
      </c>
    </row>
    <row r="1416">
      <c r="A1416" s="23" t="s">
        <v>316</v>
      </c>
      <c r="B1416" s="23" t="s">
        <v>359</v>
      </c>
      <c r="C1416" s="22">
        <v>2023.0</v>
      </c>
      <c r="D1416" s="20">
        <v>5.0</v>
      </c>
      <c r="E1416" s="20">
        <v>2.0</v>
      </c>
      <c r="F1416" s="20">
        <v>1900.0</v>
      </c>
      <c r="G1416" s="23" t="s">
        <v>360</v>
      </c>
      <c r="H1416" s="22">
        <v>5.0</v>
      </c>
      <c r="I1416" s="1" t="s">
        <v>361</v>
      </c>
      <c r="J1416" s="1" t="s">
        <v>419</v>
      </c>
      <c r="K1416" s="1" t="s">
        <v>354</v>
      </c>
      <c r="L1416" s="1">
        <v>19.0</v>
      </c>
      <c r="M1416" s="1">
        <v>3.0</v>
      </c>
      <c r="N1416" s="1">
        <v>31.0</v>
      </c>
      <c r="O1416" s="1">
        <v>19.0</v>
      </c>
      <c r="P1416" s="1">
        <v>3.0</v>
      </c>
      <c r="Q1416" s="1">
        <v>39.0</v>
      </c>
    </row>
    <row r="1417">
      <c r="A1417" s="23" t="s">
        <v>316</v>
      </c>
      <c r="B1417" s="23" t="s">
        <v>359</v>
      </c>
      <c r="C1417" s="22">
        <v>2023.0</v>
      </c>
      <c r="D1417" s="20">
        <v>5.0</v>
      </c>
      <c r="E1417" s="20">
        <v>2.0</v>
      </c>
      <c r="F1417" s="20">
        <v>1900.0</v>
      </c>
      <c r="G1417" s="23" t="s">
        <v>360</v>
      </c>
      <c r="H1417" s="22">
        <v>5.0</v>
      </c>
      <c r="I1417" s="1" t="s">
        <v>361</v>
      </c>
      <c r="J1417" s="1" t="s">
        <v>419</v>
      </c>
      <c r="K1417" s="1" t="s">
        <v>354</v>
      </c>
      <c r="L1417" s="1">
        <v>19.0</v>
      </c>
      <c r="M1417" s="1">
        <v>16.0</v>
      </c>
      <c r="N1417" s="1">
        <v>26.0</v>
      </c>
      <c r="O1417" s="1">
        <v>19.0</v>
      </c>
      <c r="P1417" s="1">
        <v>16.0</v>
      </c>
      <c r="Q1417" s="1">
        <v>33.0</v>
      </c>
    </row>
    <row r="1418">
      <c r="A1418" s="23" t="s">
        <v>316</v>
      </c>
      <c r="B1418" s="23" t="s">
        <v>359</v>
      </c>
      <c r="C1418" s="22">
        <v>2023.0</v>
      </c>
      <c r="D1418" s="20">
        <v>5.0</v>
      </c>
      <c r="E1418" s="20">
        <v>2.0</v>
      </c>
      <c r="F1418" s="20">
        <v>1900.0</v>
      </c>
      <c r="G1418" s="23" t="s">
        <v>360</v>
      </c>
      <c r="H1418" s="22">
        <v>5.0</v>
      </c>
      <c r="I1418" s="1" t="s">
        <v>365</v>
      </c>
      <c r="J1418" s="1" t="s">
        <v>770</v>
      </c>
      <c r="K1418" s="1" t="s">
        <v>354</v>
      </c>
      <c r="L1418" s="1">
        <v>19.0</v>
      </c>
      <c r="M1418" s="1">
        <v>31.0</v>
      </c>
      <c r="N1418" s="1">
        <v>38.0</v>
      </c>
      <c r="O1418" s="1">
        <v>19.0</v>
      </c>
      <c r="P1418" s="1">
        <v>31.0</v>
      </c>
      <c r="Q1418" s="1">
        <v>43.0</v>
      </c>
    </row>
    <row r="1419">
      <c r="A1419" s="23" t="s">
        <v>316</v>
      </c>
      <c r="B1419" s="23" t="s">
        <v>359</v>
      </c>
      <c r="C1419" s="22">
        <v>2023.0</v>
      </c>
      <c r="D1419" s="20">
        <v>5.0</v>
      </c>
      <c r="E1419" s="20">
        <v>2.0</v>
      </c>
      <c r="F1419" s="20">
        <v>1900.0</v>
      </c>
      <c r="G1419" s="23" t="s">
        <v>360</v>
      </c>
      <c r="H1419" s="22">
        <v>5.0</v>
      </c>
      <c r="I1419" s="1" t="s">
        <v>361</v>
      </c>
      <c r="J1419" s="1" t="s">
        <v>770</v>
      </c>
      <c r="K1419" s="1" t="s">
        <v>354</v>
      </c>
      <c r="L1419" s="1">
        <v>19.0</v>
      </c>
      <c r="M1419" s="1">
        <v>32.0</v>
      </c>
      <c r="N1419" s="1">
        <v>3.0</v>
      </c>
      <c r="O1419" s="1">
        <v>19.0</v>
      </c>
      <c r="P1419" s="1">
        <v>33.0</v>
      </c>
      <c r="Q1419" s="1">
        <v>45.0</v>
      </c>
    </row>
    <row r="1420">
      <c r="A1420" s="23" t="s">
        <v>316</v>
      </c>
      <c r="B1420" s="23" t="s">
        <v>359</v>
      </c>
      <c r="C1420" s="22">
        <v>2023.0</v>
      </c>
      <c r="D1420" s="20">
        <v>5.0</v>
      </c>
      <c r="E1420" s="20">
        <v>2.0</v>
      </c>
      <c r="F1420" s="20">
        <v>1900.0</v>
      </c>
      <c r="G1420" s="23" t="s">
        <v>360</v>
      </c>
      <c r="H1420" s="22">
        <v>5.0</v>
      </c>
      <c r="I1420" s="1" t="s">
        <v>945</v>
      </c>
      <c r="J1420" s="1" t="s">
        <v>946</v>
      </c>
      <c r="K1420" s="1" t="s">
        <v>354</v>
      </c>
      <c r="L1420" s="1">
        <v>19.0</v>
      </c>
      <c r="M1420" s="1">
        <v>32.0</v>
      </c>
      <c r="N1420" s="1">
        <v>20.0</v>
      </c>
      <c r="O1420" s="1">
        <v>19.0</v>
      </c>
      <c r="P1420" s="1">
        <v>33.0</v>
      </c>
      <c r="Q1420" s="1">
        <v>46.0</v>
      </c>
    </row>
    <row r="1421">
      <c r="A1421" s="23" t="s">
        <v>316</v>
      </c>
      <c r="B1421" s="23" t="s">
        <v>359</v>
      </c>
      <c r="C1421" s="22">
        <v>2023.0</v>
      </c>
      <c r="D1421" s="20">
        <v>5.0</v>
      </c>
      <c r="E1421" s="20">
        <v>2.0</v>
      </c>
      <c r="F1421" s="20">
        <v>1900.0</v>
      </c>
      <c r="G1421" s="23" t="s">
        <v>360</v>
      </c>
      <c r="H1421" s="22">
        <v>5.0</v>
      </c>
      <c r="I1421" s="1" t="s">
        <v>947</v>
      </c>
      <c r="J1421" s="1" t="s">
        <v>948</v>
      </c>
      <c r="K1421" s="1" t="s">
        <v>354</v>
      </c>
      <c r="L1421" s="1">
        <v>19.0</v>
      </c>
      <c r="M1421" s="1">
        <v>36.0</v>
      </c>
      <c r="N1421" s="1">
        <v>9.0</v>
      </c>
      <c r="O1421" s="1">
        <v>19.0</v>
      </c>
      <c r="P1421" s="1">
        <v>36.0</v>
      </c>
      <c r="Q1421" s="1">
        <v>37.0</v>
      </c>
    </row>
    <row r="1422">
      <c r="A1422" s="23" t="s">
        <v>316</v>
      </c>
      <c r="B1422" s="23" t="s">
        <v>359</v>
      </c>
      <c r="C1422" s="22">
        <v>2023.0</v>
      </c>
      <c r="D1422" s="20">
        <v>5.0</v>
      </c>
      <c r="E1422" s="20">
        <v>2.0</v>
      </c>
      <c r="F1422" s="20">
        <v>1900.0</v>
      </c>
      <c r="G1422" s="23" t="s">
        <v>360</v>
      </c>
      <c r="H1422" s="22">
        <v>5.0</v>
      </c>
      <c r="I1422" s="1" t="s">
        <v>361</v>
      </c>
      <c r="J1422" s="1" t="s">
        <v>419</v>
      </c>
      <c r="K1422" s="1" t="s">
        <v>354</v>
      </c>
      <c r="L1422" s="1">
        <v>19.0</v>
      </c>
      <c r="M1422" s="1">
        <v>49.0</v>
      </c>
      <c r="N1422" s="1">
        <v>32.0</v>
      </c>
      <c r="O1422" s="1">
        <v>19.0</v>
      </c>
      <c r="P1422" s="1">
        <v>49.0</v>
      </c>
      <c r="Q1422" s="1">
        <v>40.0</v>
      </c>
    </row>
    <row r="1423">
      <c r="A1423" s="23" t="s">
        <v>316</v>
      </c>
      <c r="B1423" s="23" t="s">
        <v>359</v>
      </c>
      <c r="C1423" s="22">
        <v>2023.0</v>
      </c>
      <c r="D1423" s="20">
        <v>5.0</v>
      </c>
      <c r="E1423" s="20">
        <v>2.0</v>
      </c>
      <c r="F1423" s="20">
        <v>1900.0</v>
      </c>
      <c r="G1423" s="23" t="s">
        <v>360</v>
      </c>
      <c r="H1423" s="22">
        <v>5.0</v>
      </c>
      <c r="I1423" s="1" t="s">
        <v>361</v>
      </c>
      <c r="J1423" s="1" t="s">
        <v>419</v>
      </c>
      <c r="K1423" s="1" t="s">
        <v>354</v>
      </c>
      <c r="L1423" s="1">
        <v>19.0</v>
      </c>
      <c r="M1423" s="1">
        <v>50.0</v>
      </c>
      <c r="N1423" s="1">
        <v>36.0</v>
      </c>
      <c r="O1423" s="1">
        <v>19.0</v>
      </c>
      <c r="P1423" s="1">
        <v>52.0</v>
      </c>
      <c r="Q1423" s="1">
        <v>8.0</v>
      </c>
    </row>
    <row r="1424">
      <c r="A1424" s="23" t="s">
        <v>316</v>
      </c>
      <c r="B1424" s="23" t="s">
        <v>359</v>
      </c>
      <c r="C1424" s="22">
        <v>2023.0</v>
      </c>
      <c r="D1424" s="20">
        <v>5.0</v>
      </c>
      <c r="E1424" s="20">
        <v>2.0</v>
      </c>
      <c r="F1424" s="20">
        <v>1900.0</v>
      </c>
      <c r="G1424" s="23" t="s">
        <v>360</v>
      </c>
      <c r="H1424" s="22">
        <v>5.0</v>
      </c>
      <c r="I1424" s="1" t="s">
        <v>361</v>
      </c>
      <c r="J1424" s="1" t="s">
        <v>419</v>
      </c>
      <c r="K1424" s="1" t="s">
        <v>354</v>
      </c>
      <c r="L1424" s="1">
        <v>19.0</v>
      </c>
      <c r="M1424" s="1">
        <v>57.0</v>
      </c>
      <c r="N1424" s="1">
        <v>30.0</v>
      </c>
      <c r="O1424" s="1">
        <v>19.0</v>
      </c>
      <c r="P1424" s="1">
        <v>58.0</v>
      </c>
      <c r="Q1424" s="1">
        <v>24.0</v>
      </c>
    </row>
    <row r="1425">
      <c r="A1425" s="23" t="s">
        <v>316</v>
      </c>
      <c r="B1425" s="23" t="s">
        <v>366</v>
      </c>
      <c r="C1425" s="22">
        <v>2023.0</v>
      </c>
      <c r="D1425" s="20">
        <v>5.0</v>
      </c>
      <c r="E1425" s="20">
        <v>2.0</v>
      </c>
      <c r="F1425" s="20">
        <v>1900.0</v>
      </c>
      <c r="G1425" s="23" t="s">
        <v>360</v>
      </c>
      <c r="H1425" s="22">
        <v>6.0</v>
      </c>
      <c r="S1425" s="1" t="s">
        <v>356</v>
      </c>
    </row>
    <row r="1426">
      <c r="A1426" s="23" t="s">
        <v>316</v>
      </c>
      <c r="B1426" s="23" t="s">
        <v>368</v>
      </c>
      <c r="C1426" s="22">
        <v>2023.0</v>
      </c>
      <c r="D1426" s="20">
        <v>5.0</v>
      </c>
      <c r="E1426" s="20">
        <v>2.0</v>
      </c>
      <c r="F1426" s="20">
        <v>1900.0</v>
      </c>
      <c r="G1426" s="23" t="s">
        <v>360</v>
      </c>
      <c r="H1426" s="22">
        <v>7.0</v>
      </c>
      <c r="S1426" s="1" t="s">
        <v>356</v>
      </c>
    </row>
    <row r="1427">
      <c r="A1427" s="23" t="s">
        <v>316</v>
      </c>
      <c r="B1427" s="23" t="s">
        <v>369</v>
      </c>
      <c r="C1427" s="22">
        <v>2023.0</v>
      </c>
      <c r="D1427" s="20">
        <v>5.0</v>
      </c>
      <c r="E1427" s="20">
        <v>2.0</v>
      </c>
      <c r="F1427" s="20">
        <v>1900.0</v>
      </c>
      <c r="G1427" s="23" t="s">
        <v>360</v>
      </c>
      <c r="H1427" s="22">
        <v>8.0</v>
      </c>
      <c r="S1427" s="1" t="s">
        <v>356</v>
      </c>
    </row>
    <row r="1428">
      <c r="A1428" s="23" t="s">
        <v>316</v>
      </c>
      <c r="B1428" s="23" t="s">
        <v>370</v>
      </c>
      <c r="C1428" s="22">
        <v>2023.0</v>
      </c>
      <c r="D1428" s="20">
        <v>5.0</v>
      </c>
      <c r="E1428" s="20">
        <v>2.0</v>
      </c>
      <c r="F1428" s="20">
        <v>1900.0</v>
      </c>
      <c r="G1428" s="23" t="s">
        <v>371</v>
      </c>
      <c r="H1428" s="22">
        <v>9.0</v>
      </c>
      <c r="S1428" s="1" t="s">
        <v>356</v>
      </c>
    </row>
    <row r="1429">
      <c r="A1429" s="23" t="s">
        <v>316</v>
      </c>
      <c r="B1429" s="23" t="s">
        <v>372</v>
      </c>
      <c r="C1429" s="22">
        <v>2023.0</v>
      </c>
      <c r="D1429" s="20">
        <v>5.0</v>
      </c>
      <c r="E1429" s="20">
        <v>2.0</v>
      </c>
      <c r="F1429" s="20">
        <v>1900.0</v>
      </c>
      <c r="G1429" s="23" t="s">
        <v>371</v>
      </c>
      <c r="H1429" s="22">
        <v>10.0</v>
      </c>
      <c r="S1429" s="1" t="s">
        <v>356</v>
      </c>
    </row>
    <row r="1430">
      <c r="A1430" s="23" t="s">
        <v>316</v>
      </c>
      <c r="B1430" s="23" t="s">
        <v>373</v>
      </c>
      <c r="C1430" s="22">
        <v>2023.0</v>
      </c>
      <c r="D1430" s="20">
        <v>5.0</v>
      </c>
      <c r="E1430" s="20">
        <v>2.0</v>
      </c>
      <c r="F1430" s="20">
        <v>1900.0</v>
      </c>
      <c r="G1430" s="23" t="s">
        <v>371</v>
      </c>
      <c r="H1430" s="22">
        <v>11.0</v>
      </c>
      <c r="S1430" s="1" t="s">
        <v>356</v>
      </c>
    </row>
    <row r="1431">
      <c r="A1431" s="23" t="s">
        <v>316</v>
      </c>
      <c r="B1431" s="23" t="s">
        <v>374</v>
      </c>
      <c r="C1431" s="22">
        <v>2023.0</v>
      </c>
      <c r="D1431" s="20">
        <v>5.0</v>
      </c>
      <c r="E1431" s="20">
        <v>2.0</v>
      </c>
      <c r="F1431" s="20">
        <v>1900.0</v>
      </c>
      <c r="G1431" s="23" t="s">
        <v>371</v>
      </c>
      <c r="H1431" s="22">
        <v>12.0</v>
      </c>
      <c r="S1431" s="1" t="s">
        <v>509</v>
      </c>
    </row>
    <row r="1433">
      <c r="A1433" s="1" t="s">
        <v>318</v>
      </c>
      <c r="B1433" s="1" t="s">
        <v>949</v>
      </c>
      <c r="C1433" s="1">
        <v>2023.0</v>
      </c>
      <c r="D1433" s="1">
        <v>5.0</v>
      </c>
      <c r="E1433" s="1">
        <v>2.0</v>
      </c>
      <c r="F1433" s="1">
        <v>2100.0</v>
      </c>
      <c r="G1433" s="1" t="s">
        <v>23</v>
      </c>
      <c r="H1433" s="1">
        <v>1.0</v>
      </c>
    </row>
    <row r="1434">
      <c r="A1434" s="1" t="s">
        <v>318</v>
      </c>
      <c r="B1434" s="1" t="s">
        <v>932</v>
      </c>
      <c r="C1434" s="1">
        <v>2023.0</v>
      </c>
      <c r="D1434" s="1">
        <v>5.0</v>
      </c>
      <c r="E1434" s="1">
        <v>2.0</v>
      </c>
      <c r="F1434" s="1">
        <v>2100.0</v>
      </c>
      <c r="G1434" s="1" t="s">
        <v>23</v>
      </c>
      <c r="H1434" s="1">
        <v>2.0</v>
      </c>
    </row>
    <row r="1435">
      <c r="A1435" s="1" t="s">
        <v>318</v>
      </c>
      <c r="B1435" s="1" t="s">
        <v>950</v>
      </c>
      <c r="C1435" s="1">
        <v>2023.0</v>
      </c>
      <c r="D1435" s="1">
        <v>5.0</v>
      </c>
      <c r="E1435" s="1">
        <v>2.0</v>
      </c>
      <c r="F1435" s="1">
        <v>2100.0</v>
      </c>
      <c r="G1435" s="1" t="s">
        <v>23</v>
      </c>
      <c r="H1435" s="1">
        <v>3.0</v>
      </c>
    </row>
    <row r="1436">
      <c r="A1436" s="1" t="s">
        <v>318</v>
      </c>
      <c r="B1436" s="1" t="s">
        <v>951</v>
      </c>
      <c r="C1436" s="1">
        <v>2023.0</v>
      </c>
      <c r="D1436" s="1">
        <v>5.0</v>
      </c>
      <c r="E1436" s="1">
        <v>2.0</v>
      </c>
      <c r="F1436" s="1">
        <v>2100.0</v>
      </c>
      <c r="G1436" s="1" t="s">
        <v>23</v>
      </c>
      <c r="H1436" s="1">
        <v>4.0</v>
      </c>
    </row>
    <row r="1437">
      <c r="A1437" s="1" t="s">
        <v>318</v>
      </c>
      <c r="B1437" s="1" t="s">
        <v>952</v>
      </c>
      <c r="C1437" s="1">
        <v>2023.0</v>
      </c>
      <c r="D1437" s="1">
        <v>5.0</v>
      </c>
      <c r="E1437" s="1">
        <v>2.0</v>
      </c>
      <c r="F1437" s="1">
        <v>2100.0</v>
      </c>
      <c r="G1437" s="1" t="s">
        <v>122</v>
      </c>
      <c r="H1437" s="1">
        <v>5.0</v>
      </c>
    </row>
    <row r="1438">
      <c r="A1438" s="1" t="s">
        <v>318</v>
      </c>
      <c r="B1438" s="1" t="s">
        <v>953</v>
      </c>
      <c r="C1438" s="1">
        <v>2023.0</v>
      </c>
      <c r="D1438" s="1">
        <v>5.0</v>
      </c>
      <c r="E1438" s="1">
        <v>2.0</v>
      </c>
      <c r="F1438" s="1">
        <v>2100.0</v>
      </c>
      <c r="G1438" s="1" t="s">
        <v>122</v>
      </c>
      <c r="H1438" s="1">
        <v>6.0</v>
      </c>
    </row>
    <row r="1439">
      <c r="A1439" s="1" t="s">
        <v>318</v>
      </c>
      <c r="B1439" s="1" t="s">
        <v>954</v>
      </c>
      <c r="C1439" s="1">
        <v>2023.0</v>
      </c>
      <c r="D1439" s="1">
        <v>5.0</v>
      </c>
      <c r="E1439" s="1">
        <v>2.0</v>
      </c>
      <c r="F1439" s="1">
        <v>2100.0</v>
      </c>
      <c r="G1439" s="1" t="s">
        <v>122</v>
      </c>
      <c r="H1439" s="1">
        <v>7.0</v>
      </c>
    </row>
    <row r="1440">
      <c r="A1440" s="1" t="s">
        <v>318</v>
      </c>
      <c r="B1440" s="1" t="s">
        <v>955</v>
      </c>
      <c r="C1440" s="1">
        <v>2023.0</v>
      </c>
      <c r="D1440" s="1">
        <v>5.0</v>
      </c>
      <c r="E1440" s="1">
        <v>2.0</v>
      </c>
      <c r="F1440" s="1">
        <v>2100.0</v>
      </c>
      <c r="G1440" s="1" t="s">
        <v>122</v>
      </c>
      <c r="H1440" s="1">
        <v>8.0</v>
      </c>
    </row>
    <row r="1441">
      <c r="A1441" s="1" t="s">
        <v>318</v>
      </c>
      <c r="B1441" s="1" t="s">
        <v>956</v>
      </c>
      <c r="C1441" s="1">
        <v>2023.0</v>
      </c>
      <c r="D1441" s="1">
        <v>5.0</v>
      </c>
      <c r="E1441" s="1">
        <v>2.0</v>
      </c>
      <c r="F1441" s="1">
        <v>2100.0</v>
      </c>
      <c r="G1441" s="1" t="s">
        <v>201</v>
      </c>
      <c r="H1441" s="1">
        <v>9.0</v>
      </c>
    </row>
    <row r="1442">
      <c r="A1442" s="1" t="s">
        <v>318</v>
      </c>
      <c r="B1442" s="1" t="s">
        <v>957</v>
      </c>
      <c r="C1442" s="1">
        <v>2023.0</v>
      </c>
      <c r="D1442" s="1">
        <v>5.0</v>
      </c>
      <c r="E1442" s="1">
        <v>2.0</v>
      </c>
      <c r="F1442" s="1">
        <v>2100.0</v>
      </c>
      <c r="G1442" s="1" t="s">
        <v>201</v>
      </c>
      <c r="H1442" s="1">
        <v>10.0</v>
      </c>
    </row>
    <row r="1443">
      <c r="A1443" s="1" t="s">
        <v>318</v>
      </c>
      <c r="B1443" s="1" t="s">
        <v>958</v>
      </c>
      <c r="C1443" s="1">
        <v>2023.0</v>
      </c>
      <c r="D1443" s="1">
        <v>5.0</v>
      </c>
      <c r="E1443" s="1">
        <v>2.0</v>
      </c>
      <c r="F1443" s="1">
        <v>2100.0</v>
      </c>
      <c r="G1443" s="1" t="s">
        <v>201</v>
      </c>
      <c r="H1443" s="1">
        <v>11.0</v>
      </c>
    </row>
    <row r="1444">
      <c r="A1444" s="1" t="s">
        <v>318</v>
      </c>
      <c r="B1444" s="1" t="s">
        <v>959</v>
      </c>
      <c r="C1444" s="1">
        <v>2023.0</v>
      </c>
      <c r="D1444" s="1">
        <v>5.0</v>
      </c>
      <c r="E1444" s="1">
        <v>2.0</v>
      </c>
      <c r="F1444" s="1">
        <v>2100.0</v>
      </c>
      <c r="G1444" s="1" t="s">
        <v>201</v>
      </c>
      <c r="H1444" s="1">
        <v>12.0</v>
      </c>
    </row>
    <row r="1446">
      <c r="A1446" s="23" t="s">
        <v>316</v>
      </c>
      <c r="B1446" s="23" t="s">
        <v>404</v>
      </c>
      <c r="C1446" s="22">
        <v>2023.0</v>
      </c>
      <c r="D1446" s="20">
        <v>5.0</v>
      </c>
      <c r="E1446" s="20">
        <v>3.0</v>
      </c>
      <c r="F1446" s="20">
        <v>1900.0</v>
      </c>
      <c r="G1446" s="23" t="s">
        <v>350</v>
      </c>
      <c r="H1446" s="22">
        <v>1.0</v>
      </c>
      <c r="S1446" s="1" t="s">
        <v>356</v>
      </c>
    </row>
    <row r="1447">
      <c r="A1447" s="23" t="s">
        <v>316</v>
      </c>
      <c r="B1447" s="23" t="s">
        <v>355</v>
      </c>
      <c r="C1447" s="22">
        <v>2023.0</v>
      </c>
      <c r="D1447" s="20">
        <v>5.0</v>
      </c>
      <c r="E1447" s="20">
        <v>3.0</v>
      </c>
      <c r="F1447" s="20">
        <v>1900.0</v>
      </c>
      <c r="G1447" s="23" t="s">
        <v>350</v>
      </c>
      <c r="H1447" s="22">
        <v>2.0</v>
      </c>
      <c r="S1447" s="1" t="s">
        <v>356</v>
      </c>
    </row>
    <row r="1448">
      <c r="A1448" s="23" t="s">
        <v>316</v>
      </c>
      <c r="B1448" s="23" t="s">
        <v>357</v>
      </c>
      <c r="C1448" s="22">
        <v>2023.0</v>
      </c>
      <c r="D1448" s="20">
        <v>5.0</v>
      </c>
      <c r="E1448" s="20">
        <v>3.0</v>
      </c>
      <c r="F1448" s="20">
        <v>1900.0</v>
      </c>
      <c r="G1448" s="23" t="s">
        <v>350</v>
      </c>
      <c r="H1448" s="22">
        <v>3.0</v>
      </c>
      <c r="S1448" s="1" t="s">
        <v>356</v>
      </c>
    </row>
    <row r="1449">
      <c r="A1449" s="23" t="s">
        <v>316</v>
      </c>
      <c r="B1449" s="23" t="s">
        <v>358</v>
      </c>
      <c r="C1449" s="22">
        <v>2023.0</v>
      </c>
      <c r="D1449" s="20">
        <v>5.0</v>
      </c>
      <c r="E1449" s="20">
        <v>3.0</v>
      </c>
      <c r="F1449" s="20">
        <v>1900.0</v>
      </c>
      <c r="G1449" s="23" t="s">
        <v>350</v>
      </c>
      <c r="H1449" s="22">
        <v>4.0</v>
      </c>
      <c r="I1449" s="1" t="s">
        <v>930</v>
      </c>
      <c r="J1449" s="1" t="s">
        <v>351</v>
      </c>
      <c r="K1449" s="1" t="s">
        <v>354</v>
      </c>
      <c r="L1449" s="1">
        <v>19.0</v>
      </c>
      <c r="M1449" s="1">
        <v>31.0</v>
      </c>
      <c r="N1449" s="1">
        <v>12.0</v>
      </c>
      <c r="O1449" s="1">
        <v>19.0</v>
      </c>
      <c r="P1449" s="1">
        <v>31.0</v>
      </c>
      <c r="Q1449" s="1">
        <v>18.0</v>
      </c>
    </row>
    <row r="1450">
      <c r="A1450" s="23" t="s">
        <v>316</v>
      </c>
      <c r="B1450" s="23" t="s">
        <v>359</v>
      </c>
      <c r="C1450" s="22">
        <v>2023.0</v>
      </c>
      <c r="D1450" s="20">
        <v>5.0</v>
      </c>
      <c r="E1450" s="20">
        <v>3.0</v>
      </c>
      <c r="F1450" s="20">
        <v>1900.0</v>
      </c>
      <c r="G1450" s="23" t="s">
        <v>360</v>
      </c>
      <c r="H1450" s="22">
        <v>5.0</v>
      </c>
      <c r="I1450" s="1" t="s">
        <v>365</v>
      </c>
      <c r="J1450" s="1" t="s">
        <v>422</v>
      </c>
      <c r="K1450" s="1" t="s">
        <v>354</v>
      </c>
      <c r="L1450" s="1">
        <v>19.0</v>
      </c>
      <c r="M1450" s="1">
        <v>9.0</v>
      </c>
      <c r="N1450" s="1">
        <v>30.0</v>
      </c>
      <c r="O1450" s="1">
        <v>19.0</v>
      </c>
      <c r="P1450" s="1">
        <v>11.0</v>
      </c>
      <c r="Q1450" s="1">
        <v>45.0</v>
      </c>
    </row>
    <row r="1451">
      <c r="A1451" s="23" t="s">
        <v>316</v>
      </c>
      <c r="B1451" s="23" t="s">
        <v>359</v>
      </c>
      <c r="C1451" s="22">
        <v>2023.0</v>
      </c>
      <c r="D1451" s="20">
        <v>5.0</v>
      </c>
      <c r="E1451" s="20">
        <v>3.0</v>
      </c>
      <c r="F1451" s="20">
        <v>1900.0</v>
      </c>
      <c r="G1451" s="23" t="s">
        <v>360</v>
      </c>
      <c r="H1451" s="22">
        <v>5.0</v>
      </c>
      <c r="I1451" s="1" t="s">
        <v>361</v>
      </c>
      <c r="J1451" s="1" t="s">
        <v>419</v>
      </c>
      <c r="K1451" s="1" t="s">
        <v>354</v>
      </c>
      <c r="L1451" s="1">
        <v>19.0</v>
      </c>
      <c r="M1451" s="1">
        <v>8.0</v>
      </c>
      <c r="N1451" s="1">
        <v>55.0</v>
      </c>
      <c r="O1451" s="1">
        <v>19.0</v>
      </c>
      <c r="P1451" s="1">
        <v>9.0</v>
      </c>
      <c r="Q1451" s="1">
        <v>5.0</v>
      </c>
    </row>
    <row r="1452">
      <c r="A1452" s="23" t="s">
        <v>316</v>
      </c>
      <c r="B1452" s="23" t="s">
        <v>359</v>
      </c>
      <c r="C1452" s="22">
        <v>2023.0</v>
      </c>
      <c r="D1452" s="20">
        <v>5.0</v>
      </c>
      <c r="E1452" s="20">
        <v>3.0</v>
      </c>
      <c r="F1452" s="20">
        <v>1900.0</v>
      </c>
      <c r="G1452" s="23" t="s">
        <v>360</v>
      </c>
      <c r="H1452" s="22">
        <v>5.0</v>
      </c>
      <c r="I1452" s="1" t="s">
        <v>947</v>
      </c>
      <c r="J1452" s="1" t="s">
        <v>946</v>
      </c>
      <c r="K1452" s="1" t="s">
        <v>353</v>
      </c>
      <c r="L1452" s="1">
        <v>19.0</v>
      </c>
      <c r="M1452" s="1">
        <v>19.0</v>
      </c>
      <c r="N1452" s="1">
        <v>2.0</v>
      </c>
      <c r="O1452" s="1">
        <v>19.0</v>
      </c>
      <c r="P1452" s="1">
        <v>20.0</v>
      </c>
      <c r="Q1452" s="1">
        <v>0.0</v>
      </c>
    </row>
    <row r="1453">
      <c r="A1453" s="23" t="s">
        <v>316</v>
      </c>
      <c r="B1453" s="23" t="s">
        <v>359</v>
      </c>
      <c r="C1453" s="22">
        <v>2023.0</v>
      </c>
      <c r="D1453" s="20">
        <v>5.0</v>
      </c>
      <c r="E1453" s="20">
        <v>3.0</v>
      </c>
      <c r="F1453" s="20">
        <v>1900.0</v>
      </c>
      <c r="G1453" s="23" t="s">
        <v>360</v>
      </c>
      <c r="H1453" s="22">
        <v>5.0</v>
      </c>
      <c r="I1453" s="1" t="s">
        <v>960</v>
      </c>
      <c r="J1453" s="1" t="s">
        <v>947</v>
      </c>
      <c r="K1453" s="1" t="s">
        <v>354</v>
      </c>
      <c r="L1453" s="1">
        <v>19.0</v>
      </c>
      <c r="M1453" s="1">
        <v>19.0</v>
      </c>
      <c r="N1453" s="1">
        <v>40.0</v>
      </c>
      <c r="O1453" s="1">
        <v>19.0</v>
      </c>
      <c r="P1453" s="1">
        <v>19.0</v>
      </c>
      <c r="Q1453" s="1">
        <v>55.0</v>
      </c>
    </row>
    <row r="1454">
      <c r="A1454" s="23" t="s">
        <v>316</v>
      </c>
      <c r="B1454" s="23" t="s">
        <v>359</v>
      </c>
      <c r="C1454" s="22">
        <v>2023.0</v>
      </c>
      <c r="D1454" s="20">
        <v>5.0</v>
      </c>
      <c r="E1454" s="20">
        <v>3.0</v>
      </c>
      <c r="F1454" s="20">
        <v>1900.0</v>
      </c>
      <c r="G1454" s="23" t="s">
        <v>360</v>
      </c>
      <c r="H1454" s="22">
        <v>5.0</v>
      </c>
      <c r="I1454" s="1" t="s">
        <v>402</v>
      </c>
      <c r="J1454" s="1" t="s">
        <v>422</v>
      </c>
      <c r="K1454" s="1" t="s">
        <v>354</v>
      </c>
      <c r="L1454" s="1">
        <v>19.0</v>
      </c>
      <c r="M1454" s="1">
        <v>20.0</v>
      </c>
      <c r="N1454" s="1">
        <v>52.0</v>
      </c>
      <c r="O1454" s="1">
        <v>19.0</v>
      </c>
      <c r="P1454" s="1">
        <v>21.0</v>
      </c>
      <c r="Q1454" s="1">
        <v>17.0</v>
      </c>
    </row>
    <row r="1455">
      <c r="A1455" s="23" t="s">
        <v>316</v>
      </c>
      <c r="B1455" s="23" t="s">
        <v>359</v>
      </c>
      <c r="C1455" s="22">
        <v>2023.0</v>
      </c>
      <c r="D1455" s="20">
        <v>5.0</v>
      </c>
      <c r="E1455" s="20">
        <v>3.0</v>
      </c>
      <c r="F1455" s="20">
        <v>1900.0</v>
      </c>
      <c r="G1455" s="23" t="s">
        <v>360</v>
      </c>
      <c r="H1455" s="22">
        <v>5.0</v>
      </c>
      <c r="I1455" s="1" t="s">
        <v>422</v>
      </c>
      <c r="J1455" s="1" t="s">
        <v>419</v>
      </c>
      <c r="K1455" s="1" t="s">
        <v>353</v>
      </c>
      <c r="L1455" s="1">
        <v>19.0</v>
      </c>
      <c r="M1455" s="1">
        <v>50.0</v>
      </c>
      <c r="N1455" s="1">
        <v>4.0</v>
      </c>
      <c r="O1455" s="1">
        <v>19.0</v>
      </c>
      <c r="P1455" s="1">
        <v>50.0</v>
      </c>
      <c r="Q1455" s="1">
        <v>15.0</v>
      </c>
    </row>
    <row r="1456">
      <c r="A1456" s="23" t="s">
        <v>316</v>
      </c>
      <c r="B1456" s="23" t="s">
        <v>366</v>
      </c>
      <c r="C1456" s="22">
        <v>2023.0</v>
      </c>
      <c r="D1456" s="20">
        <v>5.0</v>
      </c>
      <c r="E1456" s="20">
        <v>3.0</v>
      </c>
      <c r="F1456" s="20">
        <v>1900.0</v>
      </c>
      <c r="G1456" s="23" t="s">
        <v>360</v>
      </c>
      <c r="H1456" s="22">
        <v>6.0</v>
      </c>
      <c r="S1456" s="1" t="s">
        <v>961</v>
      </c>
    </row>
    <row r="1457">
      <c r="A1457" s="23" t="s">
        <v>316</v>
      </c>
      <c r="B1457" s="23" t="s">
        <v>368</v>
      </c>
      <c r="C1457" s="22">
        <v>2023.0</v>
      </c>
      <c r="D1457" s="20">
        <v>5.0</v>
      </c>
      <c r="E1457" s="20">
        <v>3.0</v>
      </c>
      <c r="F1457" s="20">
        <v>1900.0</v>
      </c>
      <c r="G1457" s="23" t="s">
        <v>360</v>
      </c>
      <c r="H1457" s="22">
        <v>7.0</v>
      </c>
      <c r="S1457" s="1" t="s">
        <v>356</v>
      </c>
    </row>
    <row r="1458">
      <c r="A1458" s="23" t="s">
        <v>316</v>
      </c>
      <c r="B1458" s="23" t="s">
        <v>369</v>
      </c>
      <c r="C1458" s="22">
        <v>2023.0</v>
      </c>
      <c r="D1458" s="20">
        <v>5.0</v>
      </c>
      <c r="E1458" s="20">
        <v>3.0</v>
      </c>
      <c r="F1458" s="20">
        <v>1900.0</v>
      </c>
      <c r="G1458" s="23" t="s">
        <v>360</v>
      </c>
      <c r="H1458" s="22">
        <v>8.0</v>
      </c>
      <c r="S1458" s="1" t="s">
        <v>356</v>
      </c>
    </row>
    <row r="1459">
      <c r="A1459" s="23" t="s">
        <v>316</v>
      </c>
      <c r="B1459" s="23" t="s">
        <v>370</v>
      </c>
      <c r="C1459" s="22">
        <v>2023.0</v>
      </c>
      <c r="D1459" s="20">
        <v>5.0</v>
      </c>
      <c r="E1459" s="20">
        <v>3.0</v>
      </c>
      <c r="F1459" s="20">
        <v>1900.0</v>
      </c>
      <c r="G1459" s="23" t="s">
        <v>371</v>
      </c>
      <c r="H1459" s="22">
        <v>9.0</v>
      </c>
      <c r="S1459" s="1" t="s">
        <v>356</v>
      </c>
    </row>
    <row r="1460">
      <c r="A1460" s="23" t="s">
        <v>316</v>
      </c>
      <c r="B1460" s="23" t="s">
        <v>372</v>
      </c>
      <c r="C1460" s="22">
        <v>2023.0</v>
      </c>
      <c r="D1460" s="20">
        <v>5.0</v>
      </c>
      <c r="E1460" s="20">
        <v>3.0</v>
      </c>
      <c r="F1460" s="20">
        <v>1900.0</v>
      </c>
      <c r="G1460" s="23" t="s">
        <v>371</v>
      </c>
      <c r="H1460" s="22">
        <v>10.0</v>
      </c>
      <c r="S1460" s="1" t="s">
        <v>356</v>
      </c>
    </row>
    <row r="1461">
      <c r="A1461" s="23" t="s">
        <v>316</v>
      </c>
      <c r="B1461" s="23" t="s">
        <v>373</v>
      </c>
      <c r="C1461" s="22">
        <v>2023.0</v>
      </c>
      <c r="D1461" s="20">
        <v>5.0</v>
      </c>
      <c r="E1461" s="20">
        <v>3.0</v>
      </c>
      <c r="F1461" s="20">
        <v>1900.0</v>
      </c>
      <c r="G1461" s="23" t="s">
        <v>371</v>
      </c>
      <c r="H1461" s="22">
        <v>11.0</v>
      </c>
      <c r="S1461" s="1" t="s">
        <v>356</v>
      </c>
    </row>
    <row r="1462">
      <c r="A1462" s="23" t="s">
        <v>316</v>
      </c>
      <c r="B1462" s="23" t="s">
        <v>374</v>
      </c>
      <c r="C1462" s="22">
        <v>2023.0</v>
      </c>
      <c r="D1462" s="20">
        <v>5.0</v>
      </c>
      <c r="E1462" s="20">
        <v>3.0</v>
      </c>
      <c r="F1462" s="20">
        <v>1900.0</v>
      </c>
      <c r="G1462" s="23" t="s">
        <v>371</v>
      </c>
      <c r="H1462" s="22">
        <v>12.0</v>
      </c>
      <c r="S1462" s="1" t="s">
        <v>356</v>
      </c>
    </row>
    <row r="1464">
      <c r="A1464" s="1" t="s">
        <v>318</v>
      </c>
      <c r="B1464" s="1" t="s">
        <v>404</v>
      </c>
      <c r="C1464" s="1">
        <v>2023.0</v>
      </c>
      <c r="D1464" s="1">
        <v>5.0</v>
      </c>
      <c r="E1464" s="1">
        <v>3.0</v>
      </c>
      <c r="F1464" s="1">
        <v>2100.0</v>
      </c>
      <c r="G1464" s="1" t="s">
        <v>23</v>
      </c>
      <c r="H1464" s="1">
        <v>1.0</v>
      </c>
    </row>
    <row r="1465">
      <c r="A1465" s="1" t="s">
        <v>318</v>
      </c>
      <c r="B1465" s="1" t="s">
        <v>355</v>
      </c>
      <c r="C1465" s="1">
        <v>2023.0</v>
      </c>
      <c r="D1465" s="1">
        <v>5.0</v>
      </c>
      <c r="E1465" s="1">
        <v>3.0</v>
      </c>
      <c r="F1465" s="1">
        <v>2100.0</v>
      </c>
      <c r="G1465" s="1" t="s">
        <v>23</v>
      </c>
      <c r="H1465" s="1">
        <v>2.0</v>
      </c>
    </row>
    <row r="1466">
      <c r="A1466" s="1" t="s">
        <v>318</v>
      </c>
      <c r="B1466" s="1" t="s">
        <v>357</v>
      </c>
      <c r="C1466" s="1">
        <v>2023.0</v>
      </c>
      <c r="D1466" s="1">
        <v>5.0</v>
      </c>
      <c r="E1466" s="1">
        <v>3.0</v>
      </c>
      <c r="F1466" s="1">
        <v>2100.0</v>
      </c>
      <c r="G1466" s="1" t="s">
        <v>23</v>
      </c>
      <c r="H1466" s="1">
        <v>3.0</v>
      </c>
    </row>
    <row r="1467">
      <c r="A1467" s="1" t="s">
        <v>318</v>
      </c>
      <c r="B1467" s="1" t="s">
        <v>358</v>
      </c>
      <c r="C1467" s="1">
        <v>2023.0</v>
      </c>
      <c r="D1467" s="1">
        <v>5.0</v>
      </c>
      <c r="E1467" s="1">
        <v>3.0</v>
      </c>
      <c r="F1467" s="1">
        <v>2100.0</v>
      </c>
      <c r="G1467" s="1" t="s">
        <v>23</v>
      </c>
      <c r="H1467" s="1">
        <v>4.0</v>
      </c>
    </row>
    <row r="1468">
      <c r="A1468" s="1" t="s">
        <v>318</v>
      </c>
      <c r="B1468" s="1" t="s">
        <v>962</v>
      </c>
      <c r="C1468" s="1">
        <v>2023.0</v>
      </c>
      <c r="D1468" s="1">
        <v>5.0</v>
      </c>
      <c r="E1468" s="1">
        <v>3.0</v>
      </c>
      <c r="F1468" s="1">
        <v>2100.0</v>
      </c>
      <c r="G1468" s="1" t="s">
        <v>122</v>
      </c>
      <c r="H1468" s="1">
        <v>5.0</v>
      </c>
      <c r="I1468" s="1" t="s">
        <v>937</v>
      </c>
      <c r="J1468" s="1" t="s">
        <v>936</v>
      </c>
      <c r="K1468" s="1" t="s">
        <v>354</v>
      </c>
      <c r="L1468" s="1">
        <v>21.0</v>
      </c>
      <c r="M1468" s="1">
        <v>10.0</v>
      </c>
      <c r="N1468" s="1">
        <v>5.0</v>
      </c>
      <c r="O1468" s="1">
        <v>21.0</v>
      </c>
      <c r="P1468" s="1">
        <v>10.0</v>
      </c>
      <c r="Q1468" s="1">
        <v>11.0</v>
      </c>
    </row>
    <row r="1469">
      <c r="A1469" s="1" t="s">
        <v>318</v>
      </c>
      <c r="B1469" s="1" t="s">
        <v>962</v>
      </c>
      <c r="C1469" s="1">
        <v>2023.0</v>
      </c>
      <c r="D1469" s="1">
        <v>5.0</v>
      </c>
      <c r="E1469" s="1">
        <v>3.0</v>
      </c>
      <c r="F1469" s="1">
        <v>2100.0</v>
      </c>
      <c r="G1469" s="1" t="s">
        <v>122</v>
      </c>
      <c r="H1469" s="1">
        <v>5.0</v>
      </c>
      <c r="I1469" s="1" t="s">
        <v>937</v>
      </c>
      <c r="J1469" s="1" t="s">
        <v>936</v>
      </c>
      <c r="K1469" s="1" t="s">
        <v>354</v>
      </c>
      <c r="L1469" s="1">
        <v>21.0</v>
      </c>
      <c r="M1469" s="1">
        <v>10.0</v>
      </c>
      <c r="N1469" s="1">
        <v>46.0</v>
      </c>
      <c r="O1469" s="1">
        <v>21.0</v>
      </c>
      <c r="P1469" s="1">
        <v>10.0</v>
      </c>
      <c r="Q1469" s="1">
        <v>57.0</v>
      </c>
    </row>
    <row r="1470">
      <c r="A1470" s="1" t="s">
        <v>318</v>
      </c>
      <c r="B1470" s="1" t="s">
        <v>962</v>
      </c>
      <c r="C1470" s="1">
        <v>2023.0</v>
      </c>
      <c r="D1470" s="1">
        <v>5.0</v>
      </c>
      <c r="E1470" s="1">
        <v>3.0</v>
      </c>
      <c r="F1470" s="1">
        <v>2100.0</v>
      </c>
      <c r="G1470" s="1" t="s">
        <v>122</v>
      </c>
      <c r="H1470" s="1">
        <v>5.0</v>
      </c>
      <c r="I1470" s="1" t="s">
        <v>936</v>
      </c>
      <c r="J1470" s="1" t="s">
        <v>937</v>
      </c>
      <c r="K1470" s="1" t="s">
        <v>354</v>
      </c>
      <c r="L1470" s="1">
        <v>21.0</v>
      </c>
      <c r="M1470" s="1">
        <v>13.0</v>
      </c>
      <c r="N1470" s="1">
        <v>18.0</v>
      </c>
      <c r="O1470" s="1">
        <v>21.0</v>
      </c>
      <c r="P1470" s="1">
        <v>13.0</v>
      </c>
      <c r="Q1470" s="1">
        <v>25.0</v>
      </c>
    </row>
    <row r="1471">
      <c r="A1471" s="1" t="s">
        <v>318</v>
      </c>
      <c r="B1471" s="1" t="s">
        <v>962</v>
      </c>
      <c r="C1471" s="1">
        <v>2023.0</v>
      </c>
      <c r="D1471" s="1">
        <v>5.0</v>
      </c>
      <c r="E1471" s="1">
        <v>3.0</v>
      </c>
      <c r="F1471" s="1">
        <v>2100.0</v>
      </c>
      <c r="G1471" s="1" t="s">
        <v>122</v>
      </c>
      <c r="H1471" s="1">
        <v>5.0</v>
      </c>
      <c r="I1471" s="1" t="s">
        <v>937</v>
      </c>
      <c r="J1471" s="1" t="s">
        <v>936</v>
      </c>
      <c r="K1471" s="1" t="s">
        <v>354</v>
      </c>
      <c r="L1471" s="1">
        <v>21.0</v>
      </c>
      <c r="M1471" s="1">
        <v>14.0</v>
      </c>
      <c r="N1471" s="1">
        <v>54.0</v>
      </c>
      <c r="O1471" s="1">
        <v>21.0</v>
      </c>
      <c r="P1471" s="1">
        <v>15.0</v>
      </c>
      <c r="Q1471" s="1">
        <v>53.0</v>
      </c>
    </row>
    <row r="1472">
      <c r="A1472" s="1" t="s">
        <v>318</v>
      </c>
      <c r="B1472" s="1" t="s">
        <v>962</v>
      </c>
      <c r="C1472" s="1">
        <v>2023.0</v>
      </c>
      <c r="D1472" s="1">
        <v>5.0</v>
      </c>
      <c r="E1472" s="1">
        <v>3.0</v>
      </c>
      <c r="F1472" s="1">
        <v>2100.0</v>
      </c>
      <c r="G1472" s="1" t="s">
        <v>122</v>
      </c>
      <c r="H1472" s="1">
        <v>5.0</v>
      </c>
      <c r="I1472" s="1" t="s">
        <v>937</v>
      </c>
      <c r="J1472" s="1" t="s">
        <v>936</v>
      </c>
      <c r="K1472" s="1" t="s">
        <v>354</v>
      </c>
      <c r="L1472" s="1">
        <v>21.0</v>
      </c>
      <c r="M1472" s="1">
        <v>16.0</v>
      </c>
      <c r="N1472" s="1">
        <v>10.0</v>
      </c>
      <c r="O1472" s="1">
        <v>21.0</v>
      </c>
      <c r="P1472" s="1">
        <v>18.0</v>
      </c>
      <c r="Q1472" s="1">
        <v>50.0</v>
      </c>
    </row>
    <row r="1473">
      <c r="A1473" s="1" t="s">
        <v>318</v>
      </c>
      <c r="B1473" s="1" t="s">
        <v>962</v>
      </c>
      <c r="C1473" s="1">
        <v>2023.0</v>
      </c>
      <c r="D1473" s="1">
        <v>5.0</v>
      </c>
      <c r="E1473" s="1">
        <v>3.0</v>
      </c>
      <c r="F1473" s="1">
        <v>2100.0</v>
      </c>
      <c r="G1473" s="1" t="s">
        <v>122</v>
      </c>
      <c r="H1473" s="1">
        <v>5.0</v>
      </c>
      <c r="I1473" s="1" t="s">
        <v>937</v>
      </c>
      <c r="J1473" s="1" t="s">
        <v>936</v>
      </c>
      <c r="K1473" s="1" t="s">
        <v>354</v>
      </c>
      <c r="L1473" s="1">
        <v>21.0</v>
      </c>
      <c r="M1473" s="1">
        <v>24.0</v>
      </c>
      <c r="N1473" s="1">
        <v>2.0</v>
      </c>
      <c r="O1473" s="1">
        <v>21.0</v>
      </c>
      <c r="P1473" s="1">
        <v>24.0</v>
      </c>
      <c r="Q1473" s="1">
        <v>47.0</v>
      </c>
    </row>
    <row r="1474">
      <c r="A1474" s="1" t="s">
        <v>318</v>
      </c>
      <c r="B1474" s="1" t="s">
        <v>366</v>
      </c>
      <c r="C1474" s="1">
        <v>2023.0</v>
      </c>
      <c r="D1474" s="1">
        <v>5.0</v>
      </c>
      <c r="E1474" s="1">
        <v>3.0</v>
      </c>
      <c r="F1474" s="1">
        <v>2100.0</v>
      </c>
      <c r="G1474" s="1" t="s">
        <v>122</v>
      </c>
      <c r="H1474" s="1">
        <v>6.0</v>
      </c>
    </row>
    <row r="1475">
      <c r="A1475" s="1" t="s">
        <v>318</v>
      </c>
      <c r="B1475" s="1" t="s">
        <v>368</v>
      </c>
      <c r="C1475" s="1">
        <v>2023.0</v>
      </c>
      <c r="D1475" s="1">
        <v>5.0</v>
      </c>
      <c r="E1475" s="1">
        <v>3.0</v>
      </c>
      <c r="F1475" s="1">
        <v>2100.0</v>
      </c>
      <c r="G1475" s="1" t="s">
        <v>122</v>
      </c>
      <c r="H1475" s="1">
        <v>7.0</v>
      </c>
    </row>
    <row r="1476">
      <c r="A1476" s="1" t="s">
        <v>318</v>
      </c>
      <c r="B1476" s="1" t="s">
        <v>369</v>
      </c>
      <c r="C1476" s="1">
        <v>2023.0</v>
      </c>
      <c r="D1476" s="1">
        <v>5.0</v>
      </c>
      <c r="E1476" s="1">
        <v>3.0</v>
      </c>
      <c r="F1476" s="1">
        <v>2100.0</v>
      </c>
      <c r="G1476" s="1" t="s">
        <v>122</v>
      </c>
      <c r="H1476" s="1">
        <v>8.0</v>
      </c>
    </row>
    <row r="1477">
      <c r="A1477" s="1" t="s">
        <v>318</v>
      </c>
      <c r="B1477" s="1" t="s">
        <v>370</v>
      </c>
      <c r="C1477" s="1">
        <v>2023.0</v>
      </c>
      <c r="D1477" s="1">
        <v>5.0</v>
      </c>
      <c r="E1477" s="1">
        <v>3.0</v>
      </c>
      <c r="F1477" s="1">
        <v>2100.0</v>
      </c>
      <c r="G1477" s="1" t="s">
        <v>201</v>
      </c>
      <c r="H1477" s="1">
        <v>9.0</v>
      </c>
    </row>
    <row r="1478">
      <c r="A1478" s="1" t="s">
        <v>318</v>
      </c>
      <c r="B1478" s="1" t="s">
        <v>372</v>
      </c>
      <c r="C1478" s="1">
        <v>2023.0</v>
      </c>
      <c r="D1478" s="1">
        <v>5.0</v>
      </c>
      <c r="E1478" s="1">
        <v>3.0</v>
      </c>
      <c r="F1478" s="1">
        <v>2100.0</v>
      </c>
      <c r="G1478" s="1" t="s">
        <v>201</v>
      </c>
      <c r="H1478" s="1">
        <v>10.0</v>
      </c>
    </row>
    <row r="1479">
      <c r="A1479" s="1" t="s">
        <v>318</v>
      </c>
      <c r="B1479" s="1" t="s">
        <v>373</v>
      </c>
      <c r="C1479" s="1">
        <v>2023.0</v>
      </c>
      <c r="D1479" s="1">
        <v>5.0</v>
      </c>
      <c r="E1479" s="1">
        <v>3.0</v>
      </c>
      <c r="F1479" s="1">
        <v>2100.0</v>
      </c>
      <c r="G1479" s="1" t="s">
        <v>201</v>
      </c>
      <c r="H1479" s="1">
        <v>11.0</v>
      </c>
    </row>
    <row r="1480">
      <c r="A1480" s="1" t="s">
        <v>318</v>
      </c>
      <c r="B1480" s="1" t="s">
        <v>374</v>
      </c>
      <c r="C1480" s="1">
        <v>2023.0</v>
      </c>
      <c r="D1480" s="1">
        <v>5.0</v>
      </c>
      <c r="E1480" s="1">
        <v>3.0</v>
      </c>
      <c r="F1480" s="1">
        <v>2100.0</v>
      </c>
      <c r="G1480" s="1" t="s">
        <v>201</v>
      </c>
      <c r="H1480" s="1">
        <v>12.0</v>
      </c>
    </row>
    <row r="1482">
      <c r="A1482" s="23" t="s">
        <v>316</v>
      </c>
      <c r="B1482" s="23" t="s">
        <v>404</v>
      </c>
      <c r="C1482" s="22">
        <v>2023.0</v>
      </c>
      <c r="D1482" s="20">
        <v>5.0</v>
      </c>
      <c r="E1482" s="20">
        <v>4.0</v>
      </c>
      <c r="F1482" s="20">
        <v>1900.0</v>
      </c>
      <c r="G1482" s="23" t="s">
        <v>350</v>
      </c>
      <c r="H1482" s="22">
        <v>1.0</v>
      </c>
      <c r="S1482" s="25" t="s">
        <v>356</v>
      </c>
    </row>
    <row r="1483">
      <c r="A1483" s="23" t="s">
        <v>316</v>
      </c>
      <c r="B1483" s="23" t="s">
        <v>355</v>
      </c>
      <c r="C1483" s="22">
        <v>2023.0</v>
      </c>
      <c r="D1483" s="20">
        <v>5.0</v>
      </c>
      <c r="E1483" s="20">
        <v>4.0</v>
      </c>
      <c r="F1483" s="20">
        <v>1900.0</v>
      </c>
      <c r="G1483" s="23" t="s">
        <v>350</v>
      </c>
      <c r="H1483" s="22">
        <v>2.0</v>
      </c>
      <c r="S1483" s="1" t="s">
        <v>356</v>
      </c>
    </row>
    <row r="1484">
      <c r="A1484" s="23" t="s">
        <v>316</v>
      </c>
      <c r="B1484" s="23" t="s">
        <v>357</v>
      </c>
      <c r="C1484" s="22">
        <v>2023.0</v>
      </c>
      <c r="D1484" s="20">
        <v>5.0</v>
      </c>
      <c r="E1484" s="20">
        <v>4.0</v>
      </c>
      <c r="F1484" s="20">
        <v>1900.0</v>
      </c>
      <c r="G1484" s="23" t="s">
        <v>350</v>
      </c>
      <c r="H1484" s="22">
        <v>3.0</v>
      </c>
      <c r="S1484" s="1" t="s">
        <v>356</v>
      </c>
    </row>
    <row r="1485">
      <c r="A1485" s="23" t="s">
        <v>316</v>
      </c>
      <c r="B1485" s="23" t="s">
        <v>358</v>
      </c>
      <c r="C1485" s="22">
        <v>2023.0</v>
      </c>
      <c r="D1485" s="20">
        <v>5.0</v>
      </c>
      <c r="E1485" s="20">
        <v>4.0</v>
      </c>
      <c r="F1485" s="20">
        <v>1900.0</v>
      </c>
      <c r="G1485" s="23" t="s">
        <v>350</v>
      </c>
      <c r="H1485" s="22">
        <v>4.0</v>
      </c>
      <c r="S1485" s="1" t="s">
        <v>356</v>
      </c>
    </row>
    <row r="1486">
      <c r="A1486" s="23" t="s">
        <v>316</v>
      </c>
      <c r="B1486" s="23" t="s">
        <v>359</v>
      </c>
      <c r="C1486" s="22">
        <v>2023.0</v>
      </c>
      <c r="D1486" s="20">
        <v>5.0</v>
      </c>
      <c r="E1486" s="20">
        <v>4.0</v>
      </c>
      <c r="F1486" s="20">
        <v>1900.0</v>
      </c>
      <c r="G1486" s="23" t="s">
        <v>360</v>
      </c>
      <c r="H1486" s="22">
        <v>5.0</v>
      </c>
      <c r="I1486" s="1" t="s">
        <v>361</v>
      </c>
      <c r="J1486" s="1" t="s">
        <v>947</v>
      </c>
      <c r="K1486" s="1" t="s">
        <v>354</v>
      </c>
      <c r="L1486" s="1">
        <v>19.0</v>
      </c>
      <c r="M1486" s="1">
        <v>11.0</v>
      </c>
      <c r="N1486" s="1">
        <v>57.0</v>
      </c>
      <c r="O1486" s="1">
        <v>19.0</v>
      </c>
      <c r="P1486" s="1">
        <v>12.0</v>
      </c>
      <c r="Q1486" s="1">
        <v>33.0</v>
      </c>
      <c r="S1486" s="1" t="s">
        <v>963</v>
      </c>
    </row>
    <row r="1487">
      <c r="A1487" s="23" t="s">
        <v>316</v>
      </c>
      <c r="B1487" s="23" t="s">
        <v>359</v>
      </c>
      <c r="C1487" s="22">
        <v>2023.0</v>
      </c>
      <c r="D1487" s="20">
        <v>5.0</v>
      </c>
      <c r="E1487" s="20">
        <v>4.0</v>
      </c>
      <c r="F1487" s="20">
        <v>1900.0</v>
      </c>
      <c r="G1487" s="23" t="s">
        <v>360</v>
      </c>
      <c r="H1487" s="22">
        <v>5.0</v>
      </c>
      <c r="I1487" s="1" t="s">
        <v>361</v>
      </c>
      <c r="J1487" s="1" t="s">
        <v>352</v>
      </c>
      <c r="K1487" s="1" t="s">
        <v>354</v>
      </c>
      <c r="L1487" s="1">
        <v>19.0</v>
      </c>
      <c r="M1487" s="1">
        <v>12.0</v>
      </c>
      <c r="N1487" s="1">
        <v>36.0</v>
      </c>
      <c r="O1487" s="1">
        <v>19.0</v>
      </c>
      <c r="P1487" s="1">
        <v>12.0</v>
      </c>
      <c r="Q1487" s="1">
        <v>50.0</v>
      </c>
    </row>
    <row r="1488">
      <c r="A1488" s="23" t="s">
        <v>316</v>
      </c>
      <c r="B1488" s="23" t="s">
        <v>359</v>
      </c>
      <c r="C1488" s="22">
        <v>2023.0</v>
      </c>
      <c r="D1488" s="20">
        <v>5.0</v>
      </c>
      <c r="E1488" s="20">
        <v>4.0</v>
      </c>
      <c r="F1488" s="20">
        <v>1900.0</v>
      </c>
      <c r="G1488" s="23" t="s">
        <v>360</v>
      </c>
      <c r="H1488" s="22">
        <v>5.0</v>
      </c>
      <c r="I1488" s="1" t="s">
        <v>361</v>
      </c>
      <c r="J1488" s="1" t="s">
        <v>402</v>
      </c>
      <c r="K1488" s="1" t="s">
        <v>354</v>
      </c>
      <c r="L1488" s="1">
        <v>19.0</v>
      </c>
      <c r="M1488" s="1">
        <v>18.0</v>
      </c>
      <c r="N1488" s="1">
        <v>38.0</v>
      </c>
      <c r="O1488" s="1">
        <v>19.0</v>
      </c>
      <c r="P1488" s="1">
        <v>18.0</v>
      </c>
      <c r="Q1488" s="1">
        <v>48.0</v>
      </c>
    </row>
    <row r="1489">
      <c r="A1489" s="23" t="s">
        <v>316</v>
      </c>
      <c r="B1489" s="23" t="s">
        <v>359</v>
      </c>
      <c r="C1489" s="22">
        <v>2023.0</v>
      </c>
      <c r="D1489" s="20">
        <v>5.0</v>
      </c>
      <c r="E1489" s="20">
        <v>4.0</v>
      </c>
      <c r="F1489" s="20">
        <v>1900.0</v>
      </c>
      <c r="G1489" s="23" t="s">
        <v>360</v>
      </c>
      <c r="H1489" s="22">
        <v>5.0</v>
      </c>
      <c r="I1489" s="1" t="s">
        <v>422</v>
      </c>
      <c r="J1489" s="1" t="s">
        <v>365</v>
      </c>
      <c r="K1489" s="1" t="s">
        <v>354</v>
      </c>
      <c r="L1489" s="1">
        <v>19.0</v>
      </c>
      <c r="M1489" s="1">
        <v>19.0</v>
      </c>
      <c r="N1489" s="1">
        <v>13.0</v>
      </c>
      <c r="O1489" s="1">
        <v>19.0</v>
      </c>
      <c r="P1489" s="1">
        <v>19.0</v>
      </c>
      <c r="Q1489" s="1">
        <v>31.0</v>
      </c>
    </row>
    <row r="1490">
      <c r="A1490" s="23" t="s">
        <v>316</v>
      </c>
      <c r="B1490" s="25" t="s">
        <v>359</v>
      </c>
      <c r="C1490" s="22">
        <v>2023.0</v>
      </c>
      <c r="D1490" s="20">
        <v>5.0</v>
      </c>
      <c r="E1490" s="20">
        <v>4.0</v>
      </c>
      <c r="F1490" s="20">
        <v>1900.0</v>
      </c>
      <c r="G1490" s="23" t="s">
        <v>360</v>
      </c>
      <c r="H1490" s="22">
        <v>5.0</v>
      </c>
      <c r="I1490" s="1" t="s">
        <v>964</v>
      </c>
      <c r="J1490" s="1" t="s">
        <v>422</v>
      </c>
      <c r="K1490" s="1" t="s">
        <v>354</v>
      </c>
      <c r="L1490" s="1">
        <v>19.0</v>
      </c>
      <c r="M1490" s="1">
        <v>19.0</v>
      </c>
      <c r="N1490" s="1">
        <v>38.0</v>
      </c>
      <c r="O1490" s="1">
        <v>19.0</v>
      </c>
      <c r="P1490" s="1">
        <v>19.0</v>
      </c>
      <c r="Q1490" s="1">
        <v>51.0</v>
      </c>
    </row>
    <row r="1491">
      <c r="A1491" s="23" t="s">
        <v>316</v>
      </c>
      <c r="B1491" s="23" t="s">
        <v>359</v>
      </c>
      <c r="C1491" s="22">
        <v>2023.0</v>
      </c>
      <c r="D1491" s="20">
        <v>5.0</v>
      </c>
      <c r="E1491" s="20">
        <v>4.0</v>
      </c>
      <c r="F1491" s="20">
        <v>1900.0</v>
      </c>
      <c r="G1491" s="23" t="s">
        <v>360</v>
      </c>
      <c r="H1491" s="22">
        <v>5.0</v>
      </c>
      <c r="I1491" s="1" t="s">
        <v>964</v>
      </c>
      <c r="J1491" s="1" t="s">
        <v>422</v>
      </c>
      <c r="K1491" s="1" t="s">
        <v>354</v>
      </c>
      <c r="L1491" s="1">
        <v>19.0</v>
      </c>
      <c r="M1491" s="1">
        <v>19.0</v>
      </c>
      <c r="N1491" s="1">
        <v>56.0</v>
      </c>
      <c r="O1491" s="1">
        <v>19.0</v>
      </c>
      <c r="P1491" s="1">
        <v>20.0</v>
      </c>
      <c r="Q1491" s="1">
        <v>1.0</v>
      </c>
    </row>
    <row r="1492">
      <c r="A1492" s="23" t="s">
        <v>316</v>
      </c>
      <c r="B1492" s="23" t="s">
        <v>359</v>
      </c>
      <c r="C1492" s="22">
        <v>2023.0</v>
      </c>
      <c r="D1492" s="20">
        <v>5.0</v>
      </c>
      <c r="E1492" s="20">
        <v>4.0</v>
      </c>
      <c r="F1492" s="20">
        <v>1900.0</v>
      </c>
      <c r="G1492" s="23" t="s">
        <v>360</v>
      </c>
      <c r="H1492" s="22">
        <v>5.0</v>
      </c>
      <c r="I1492" s="1" t="s">
        <v>422</v>
      </c>
      <c r="J1492" s="1" t="s">
        <v>365</v>
      </c>
      <c r="K1492" s="1" t="s">
        <v>354</v>
      </c>
      <c r="L1492" s="1">
        <v>19.0</v>
      </c>
      <c r="M1492" s="1">
        <v>21.0</v>
      </c>
      <c r="N1492" s="1">
        <v>58.0</v>
      </c>
      <c r="O1492" s="1">
        <v>19.0</v>
      </c>
      <c r="P1492" s="1">
        <v>22.0</v>
      </c>
      <c r="Q1492" s="1">
        <v>5.0</v>
      </c>
    </row>
    <row r="1493">
      <c r="A1493" s="23" t="s">
        <v>316</v>
      </c>
      <c r="B1493" s="23" t="s">
        <v>366</v>
      </c>
      <c r="C1493" s="22">
        <v>2023.0</v>
      </c>
      <c r="D1493" s="20">
        <v>5.0</v>
      </c>
      <c r="E1493" s="20">
        <v>4.0</v>
      </c>
      <c r="F1493" s="20">
        <v>1900.0</v>
      </c>
      <c r="G1493" s="23" t="s">
        <v>360</v>
      </c>
      <c r="H1493" s="22">
        <v>6.0</v>
      </c>
      <c r="S1493" s="1" t="s">
        <v>356</v>
      </c>
    </row>
    <row r="1494">
      <c r="A1494" s="23" t="s">
        <v>316</v>
      </c>
      <c r="B1494" s="23" t="s">
        <v>368</v>
      </c>
      <c r="C1494" s="22">
        <v>2023.0</v>
      </c>
      <c r="D1494" s="20">
        <v>5.0</v>
      </c>
      <c r="E1494" s="20">
        <v>4.0</v>
      </c>
      <c r="F1494" s="20">
        <v>1900.0</v>
      </c>
      <c r="G1494" s="23" t="s">
        <v>360</v>
      </c>
      <c r="H1494" s="22">
        <v>7.0</v>
      </c>
      <c r="S1494" s="1" t="s">
        <v>356</v>
      </c>
    </row>
    <row r="1495">
      <c r="A1495" s="23" t="s">
        <v>316</v>
      </c>
      <c r="B1495" s="23" t="s">
        <v>369</v>
      </c>
      <c r="C1495" s="22">
        <v>2023.0</v>
      </c>
      <c r="D1495" s="20">
        <v>5.0</v>
      </c>
      <c r="E1495" s="20">
        <v>4.0</v>
      </c>
      <c r="F1495" s="20">
        <v>1900.0</v>
      </c>
      <c r="G1495" s="23" t="s">
        <v>360</v>
      </c>
      <c r="H1495" s="22">
        <v>8.0</v>
      </c>
      <c r="S1495" s="1" t="s">
        <v>356</v>
      </c>
    </row>
    <row r="1496">
      <c r="A1496" s="23" t="s">
        <v>316</v>
      </c>
      <c r="B1496" s="23" t="s">
        <v>370</v>
      </c>
      <c r="C1496" s="22">
        <v>2023.0</v>
      </c>
      <c r="D1496" s="20">
        <v>5.0</v>
      </c>
      <c r="E1496" s="20">
        <v>4.0</v>
      </c>
      <c r="F1496" s="20">
        <v>1900.0</v>
      </c>
      <c r="G1496" s="23" t="s">
        <v>371</v>
      </c>
      <c r="H1496" s="22">
        <v>9.0</v>
      </c>
      <c r="S1496" s="1" t="s">
        <v>356</v>
      </c>
    </row>
    <row r="1497">
      <c r="A1497" s="23" t="s">
        <v>316</v>
      </c>
      <c r="B1497" s="23" t="s">
        <v>372</v>
      </c>
      <c r="C1497" s="22">
        <v>2023.0</v>
      </c>
      <c r="D1497" s="20">
        <v>5.0</v>
      </c>
      <c r="E1497" s="20">
        <v>4.0</v>
      </c>
      <c r="F1497" s="20">
        <v>1900.0</v>
      </c>
      <c r="G1497" s="23" t="s">
        <v>371</v>
      </c>
      <c r="H1497" s="22">
        <v>10.0</v>
      </c>
      <c r="I1497" s="1" t="s">
        <v>753</v>
      </c>
      <c r="J1497" s="1" t="s">
        <v>755</v>
      </c>
      <c r="K1497" s="1" t="s">
        <v>353</v>
      </c>
      <c r="L1497" s="1">
        <v>19.0</v>
      </c>
      <c r="M1497" s="1">
        <v>14.0</v>
      </c>
      <c r="N1497" s="1">
        <v>56.0</v>
      </c>
      <c r="O1497" s="1">
        <v>19.0</v>
      </c>
      <c r="P1497" s="1">
        <v>15.0</v>
      </c>
      <c r="Q1497" s="1">
        <v>0.0</v>
      </c>
    </row>
    <row r="1498">
      <c r="A1498" s="23" t="s">
        <v>316</v>
      </c>
      <c r="B1498" s="23" t="s">
        <v>373</v>
      </c>
      <c r="C1498" s="22">
        <v>2023.0</v>
      </c>
      <c r="D1498" s="20">
        <v>5.0</v>
      </c>
      <c r="E1498" s="20">
        <v>4.0</v>
      </c>
      <c r="F1498" s="20">
        <v>1900.0</v>
      </c>
      <c r="G1498" s="23" t="s">
        <v>371</v>
      </c>
      <c r="H1498" s="22">
        <v>11.0</v>
      </c>
      <c r="S1498" s="1" t="s">
        <v>356</v>
      </c>
    </row>
    <row r="1499">
      <c r="A1499" s="23" t="s">
        <v>316</v>
      </c>
      <c r="B1499" s="23" t="s">
        <v>374</v>
      </c>
      <c r="C1499" s="22">
        <v>2023.0</v>
      </c>
      <c r="D1499" s="20">
        <v>5.0</v>
      </c>
      <c r="E1499" s="20">
        <v>4.0</v>
      </c>
      <c r="F1499" s="20">
        <v>1900.0</v>
      </c>
      <c r="G1499" s="23" t="s">
        <v>371</v>
      </c>
      <c r="H1499" s="22">
        <v>12.0</v>
      </c>
      <c r="S1499" s="1" t="s">
        <v>356</v>
      </c>
    </row>
    <row r="1501">
      <c r="A1501" s="1" t="s">
        <v>318</v>
      </c>
      <c r="B1501" s="1" t="s">
        <v>965</v>
      </c>
      <c r="C1501" s="1">
        <v>2023.0</v>
      </c>
      <c r="D1501" s="1">
        <v>5.0</v>
      </c>
      <c r="E1501" s="1">
        <v>4.0</v>
      </c>
      <c r="F1501" s="1">
        <v>2100.0</v>
      </c>
      <c r="G1501" s="1" t="s">
        <v>23</v>
      </c>
      <c r="H1501" s="1">
        <v>1.0</v>
      </c>
      <c r="S1501" s="1" t="s">
        <v>966</v>
      </c>
    </row>
    <row r="1502">
      <c r="A1502" s="1" t="s">
        <v>318</v>
      </c>
      <c r="B1502" s="1" t="s">
        <v>967</v>
      </c>
      <c r="C1502" s="1">
        <v>2023.0</v>
      </c>
      <c r="D1502" s="1">
        <v>5.0</v>
      </c>
      <c r="E1502" s="1">
        <v>4.0</v>
      </c>
      <c r="F1502" s="1">
        <v>2100.0</v>
      </c>
      <c r="G1502" s="1" t="s">
        <v>23</v>
      </c>
      <c r="H1502" s="1">
        <v>2.0</v>
      </c>
      <c r="S1502" s="1" t="s">
        <v>966</v>
      </c>
    </row>
    <row r="1503">
      <c r="A1503" s="1" t="s">
        <v>318</v>
      </c>
      <c r="B1503" s="1" t="s">
        <v>968</v>
      </c>
      <c r="C1503" s="1">
        <v>2023.0</v>
      </c>
      <c r="D1503" s="1">
        <v>5.0</v>
      </c>
      <c r="E1503" s="1">
        <v>4.0</v>
      </c>
      <c r="F1503" s="1">
        <v>2100.0</v>
      </c>
      <c r="G1503" s="1" t="s">
        <v>23</v>
      </c>
      <c r="H1503" s="1">
        <v>3.0</v>
      </c>
      <c r="S1503" s="1" t="s">
        <v>966</v>
      </c>
    </row>
    <row r="1504">
      <c r="A1504" s="1" t="s">
        <v>318</v>
      </c>
      <c r="B1504" s="1" t="s">
        <v>969</v>
      </c>
      <c r="C1504" s="1">
        <v>2023.0</v>
      </c>
      <c r="D1504" s="1">
        <v>5.0</v>
      </c>
      <c r="E1504" s="1">
        <v>4.0</v>
      </c>
      <c r="F1504" s="1">
        <v>2100.0</v>
      </c>
      <c r="G1504" s="1" t="s">
        <v>23</v>
      </c>
      <c r="H1504" s="1">
        <v>4.0</v>
      </c>
      <c r="S1504" s="1" t="s">
        <v>966</v>
      </c>
    </row>
    <row r="1505">
      <c r="A1505" s="1" t="s">
        <v>318</v>
      </c>
      <c r="B1505" s="1" t="s">
        <v>970</v>
      </c>
      <c r="C1505" s="1">
        <v>2023.0</v>
      </c>
      <c r="D1505" s="1">
        <v>5.0</v>
      </c>
      <c r="E1505" s="1">
        <v>4.0</v>
      </c>
      <c r="F1505" s="1">
        <v>2100.0</v>
      </c>
      <c r="G1505" s="1" t="s">
        <v>122</v>
      </c>
      <c r="H1505" s="1">
        <v>5.0</v>
      </c>
      <c r="I1505" s="1" t="s">
        <v>937</v>
      </c>
      <c r="J1505" s="1" t="s">
        <v>352</v>
      </c>
      <c r="K1505" s="1" t="s">
        <v>354</v>
      </c>
      <c r="L1505" s="1">
        <v>21.0</v>
      </c>
      <c r="M1505" s="1">
        <v>3.0</v>
      </c>
      <c r="N1505" s="1">
        <v>1.0</v>
      </c>
      <c r="O1505" s="1">
        <v>21.0</v>
      </c>
      <c r="P1505" s="1">
        <v>3.0</v>
      </c>
      <c r="Q1505" s="1">
        <v>13.0</v>
      </c>
    </row>
    <row r="1506">
      <c r="A1506" s="1" t="s">
        <v>318</v>
      </c>
      <c r="B1506" s="1" t="s">
        <v>970</v>
      </c>
      <c r="C1506" s="1">
        <v>2023.0</v>
      </c>
      <c r="D1506" s="1">
        <v>5.0</v>
      </c>
      <c r="E1506" s="1">
        <v>4.0</v>
      </c>
      <c r="F1506" s="1">
        <v>2100.0</v>
      </c>
      <c r="G1506" s="1" t="s">
        <v>122</v>
      </c>
      <c r="H1506" s="1">
        <v>5.0</v>
      </c>
      <c r="I1506" s="1" t="s">
        <v>971</v>
      </c>
      <c r="J1506" s="1" t="s">
        <v>972</v>
      </c>
      <c r="K1506" s="1" t="s">
        <v>354</v>
      </c>
      <c r="L1506" s="1">
        <v>21.0</v>
      </c>
      <c r="M1506" s="1">
        <v>9.0</v>
      </c>
      <c r="N1506" s="1">
        <v>36.0</v>
      </c>
      <c r="O1506" s="1">
        <v>21.0</v>
      </c>
      <c r="P1506" s="1">
        <v>10.0</v>
      </c>
      <c r="Q1506" s="1">
        <v>22.0</v>
      </c>
    </row>
    <row r="1507">
      <c r="A1507" s="1" t="s">
        <v>318</v>
      </c>
      <c r="B1507" s="1" t="s">
        <v>970</v>
      </c>
      <c r="C1507" s="1">
        <v>2023.0</v>
      </c>
      <c r="D1507" s="1">
        <v>5.0</v>
      </c>
      <c r="E1507" s="1">
        <v>4.0</v>
      </c>
      <c r="F1507" s="1">
        <v>2100.0</v>
      </c>
      <c r="G1507" s="1" t="s">
        <v>122</v>
      </c>
      <c r="H1507" s="1">
        <v>5.0</v>
      </c>
      <c r="I1507" s="1" t="s">
        <v>936</v>
      </c>
      <c r="J1507" s="1" t="s">
        <v>973</v>
      </c>
      <c r="K1507" s="1" t="s">
        <v>354</v>
      </c>
      <c r="L1507" s="1">
        <v>21.0</v>
      </c>
      <c r="M1507" s="1">
        <v>13.0</v>
      </c>
      <c r="N1507" s="1">
        <v>53.0</v>
      </c>
      <c r="O1507" s="1">
        <v>21.0</v>
      </c>
      <c r="P1507" s="1">
        <v>14.0</v>
      </c>
      <c r="Q1507" s="1">
        <v>0.0</v>
      </c>
    </row>
    <row r="1508">
      <c r="A1508" s="1" t="s">
        <v>318</v>
      </c>
      <c r="B1508" s="1" t="s">
        <v>970</v>
      </c>
      <c r="C1508" s="1">
        <v>2023.0</v>
      </c>
      <c r="D1508" s="1">
        <v>5.0</v>
      </c>
      <c r="E1508" s="1">
        <v>4.0</v>
      </c>
      <c r="F1508" s="1">
        <v>2100.0</v>
      </c>
      <c r="G1508" s="1" t="s">
        <v>122</v>
      </c>
      <c r="H1508" s="1">
        <v>5.0</v>
      </c>
      <c r="I1508" s="1" t="s">
        <v>937</v>
      </c>
      <c r="J1508" s="1" t="s">
        <v>770</v>
      </c>
      <c r="K1508" s="1" t="s">
        <v>354</v>
      </c>
      <c r="L1508" s="1">
        <v>21.0</v>
      </c>
      <c r="M1508" s="1">
        <v>25.0</v>
      </c>
      <c r="N1508" s="1">
        <v>43.0</v>
      </c>
      <c r="O1508" s="1">
        <v>21.0</v>
      </c>
      <c r="P1508" s="1">
        <v>26.0</v>
      </c>
      <c r="Q1508" s="1">
        <v>12.0</v>
      </c>
    </row>
    <row r="1509">
      <c r="A1509" s="1" t="s">
        <v>318</v>
      </c>
      <c r="B1509" s="1" t="s">
        <v>974</v>
      </c>
      <c r="C1509" s="1">
        <v>2023.0</v>
      </c>
      <c r="D1509" s="1">
        <v>5.0</v>
      </c>
      <c r="E1509" s="1">
        <v>4.0</v>
      </c>
      <c r="F1509" s="1">
        <v>2100.0</v>
      </c>
      <c r="G1509" s="1" t="s">
        <v>122</v>
      </c>
      <c r="H1509" s="1">
        <v>6.0</v>
      </c>
      <c r="S1509" s="1" t="s">
        <v>966</v>
      </c>
    </row>
    <row r="1510">
      <c r="A1510" s="1" t="s">
        <v>318</v>
      </c>
      <c r="B1510" s="1" t="s">
        <v>975</v>
      </c>
      <c r="C1510" s="1">
        <v>2023.0</v>
      </c>
      <c r="D1510" s="1">
        <v>5.0</v>
      </c>
      <c r="E1510" s="1">
        <v>4.0</v>
      </c>
      <c r="F1510" s="1">
        <v>2100.0</v>
      </c>
      <c r="G1510" s="1" t="s">
        <v>122</v>
      </c>
      <c r="H1510" s="1">
        <v>7.0</v>
      </c>
      <c r="S1510" s="1" t="s">
        <v>966</v>
      </c>
    </row>
    <row r="1511">
      <c r="A1511" s="1" t="s">
        <v>318</v>
      </c>
      <c r="B1511" s="1" t="s">
        <v>976</v>
      </c>
      <c r="C1511" s="1">
        <v>2023.0</v>
      </c>
      <c r="D1511" s="1">
        <v>5.0</v>
      </c>
      <c r="E1511" s="1">
        <v>4.0</v>
      </c>
      <c r="F1511" s="1">
        <v>2100.0</v>
      </c>
      <c r="G1511" s="1" t="s">
        <v>122</v>
      </c>
      <c r="H1511" s="1">
        <v>8.0</v>
      </c>
      <c r="S1511" s="1" t="s">
        <v>966</v>
      </c>
    </row>
    <row r="1512">
      <c r="A1512" s="1" t="s">
        <v>318</v>
      </c>
      <c r="B1512" s="1" t="s">
        <v>977</v>
      </c>
      <c r="C1512" s="1">
        <v>2023.0</v>
      </c>
      <c r="D1512" s="1">
        <v>5.0</v>
      </c>
      <c r="E1512" s="1">
        <v>4.0</v>
      </c>
      <c r="F1512" s="1">
        <v>2100.0</v>
      </c>
      <c r="G1512" s="1" t="s">
        <v>201</v>
      </c>
      <c r="H1512" s="1">
        <v>9.0</v>
      </c>
      <c r="S1512" s="1" t="s">
        <v>966</v>
      </c>
    </row>
    <row r="1513">
      <c r="A1513" s="1" t="s">
        <v>318</v>
      </c>
      <c r="B1513" s="1" t="s">
        <v>978</v>
      </c>
      <c r="C1513" s="1">
        <v>2023.0</v>
      </c>
      <c r="D1513" s="1">
        <v>5.0</v>
      </c>
      <c r="E1513" s="1">
        <v>4.0</v>
      </c>
      <c r="F1513" s="1">
        <v>2100.0</v>
      </c>
      <c r="G1513" s="1" t="s">
        <v>201</v>
      </c>
      <c r="H1513" s="1">
        <v>10.0</v>
      </c>
      <c r="S1513" s="1" t="s">
        <v>966</v>
      </c>
    </row>
    <row r="1514">
      <c r="A1514" s="1" t="s">
        <v>318</v>
      </c>
      <c r="B1514" s="1" t="s">
        <v>979</v>
      </c>
      <c r="C1514" s="1">
        <v>2023.0</v>
      </c>
      <c r="D1514" s="1">
        <v>5.0</v>
      </c>
      <c r="E1514" s="1">
        <v>4.0</v>
      </c>
      <c r="F1514" s="1">
        <v>2100.0</v>
      </c>
      <c r="G1514" s="1" t="s">
        <v>201</v>
      </c>
      <c r="H1514" s="1">
        <v>11.0</v>
      </c>
      <c r="S1514" s="1" t="s">
        <v>966</v>
      </c>
    </row>
    <row r="1515">
      <c r="A1515" s="1" t="s">
        <v>318</v>
      </c>
      <c r="B1515" s="1" t="s">
        <v>980</v>
      </c>
      <c r="C1515" s="1">
        <v>2023.0</v>
      </c>
      <c r="D1515" s="1">
        <v>5.0</v>
      </c>
      <c r="E1515" s="1">
        <v>4.0</v>
      </c>
      <c r="F1515" s="1">
        <v>2100.0</v>
      </c>
      <c r="G1515" s="1" t="s">
        <v>201</v>
      </c>
      <c r="H1515" s="1">
        <v>12.0</v>
      </c>
      <c r="S1515" s="1" t="s">
        <v>966</v>
      </c>
    </row>
    <row r="1517">
      <c r="A1517" s="23" t="s">
        <v>316</v>
      </c>
      <c r="B1517" s="23" t="s">
        <v>404</v>
      </c>
      <c r="C1517" s="22">
        <v>2023.0</v>
      </c>
      <c r="D1517" s="20">
        <v>5.0</v>
      </c>
      <c r="E1517" s="20">
        <v>5.0</v>
      </c>
      <c r="F1517" s="20">
        <v>1900.0</v>
      </c>
      <c r="G1517" s="23" t="s">
        <v>350</v>
      </c>
      <c r="H1517" s="22">
        <v>1.0</v>
      </c>
      <c r="I1517" s="1" t="s">
        <v>418</v>
      </c>
      <c r="J1517" s="1" t="s">
        <v>767</v>
      </c>
      <c r="K1517" s="1" t="s">
        <v>354</v>
      </c>
      <c r="L1517" s="1">
        <v>19.0</v>
      </c>
      <c r="M1517" s="1">
        <v>43.0</v>
      </c>
      <c r="N1517" s="1">
        <v>24.0</v>
      </c>
      <c r="O1517" s="1">
        <v>19.0</v>
      </c>
      <c r="P1517" s="1">
        <v>43.0</v>
      </c>
      <c r="Q1517" s="1">
        <v>30.0</v>
      </c>
    </row>
    <row r="1518">
      <c r="A1518" s="23" t="s">
        <v>316</v>
      </c>
      <c r="B1518" s="23" t="s">
        <v>355</v>
      </c>
      <c r="C1518" s="22">
        <v>2023.0</v>
      </c>
      <c r="D1518" s="20">
        <v>5.0</v>
      </c>
      <c r="E1518" s="20">
        <v>5.0</v>
      </c>
      <c r="F1518" s="20">
        <v>1900.0</v>
      </c>
      <c r="G1518" s="23" t="s">
        <v>350</v>
      </c>
      <c r="H1518" s="22">
        <v>1.0</v>
      </c>
      <c r="I1518" s="1" t="s">
        <v>418</v>
      </c>
      <c r="J1518" s="1" t="s">
        <v>767</v>
      </c>
      <c r="K1518" s="1" t="s">
        <v>354</v>
      </c>
      <c r="L1518" s="1">
        <v>19.0</v>
      </c>
      <c r="M1518" s="1">
        <v>43.0</v>
      </c>
      <c r="N1518" s="1">
        <v>42.0</v>
      </c>
      <c r="O1518" s="1">
        <v>19.0</v>
      </c>
      <c r="P1518" s="1">
        <v>43.0</v>
      </c>
      <c r="Q1518" s="1">
        <v>47.0</v>
      </c>
    </row>
    <row r="1519">
      <c r="A1519" s="23" t="s">
        <v>316</v>
      </c>
      <c r="B1519" s="23" t="s">
        <v>355</v>
      </c>
      <c r="C1519" s="22">
        <v>2023.0</v>
      </c>
      <c r="D1519" s="20">
        <v>5.0</v>
      </c>
      <c r="E1519" s="20">
        <v>5.0</v>
      </c>
      <c r="F1519" s="20">
        <v>1900.0</v>
      </c>
      <c r="G1519" s="23" t="s">
        <v>350</v>
      </c>
      <c r="H1519" s="22">
        <v>2.0</v>
      </c>
      <c r="S1519" s="1" t="s">
        <v>356</v>
      </c>
    </row>
    <row r="1520">
      <c r="A1520" s="23" t="s">
        <v>316</v>
      </c>
      <c r="B1520" s="23" t="s">
        <v>357</v>
      </c>
      <c r="C1520" s="22">
        <v>2023.0</v>
      </c>
      <c r="D1520" s="20">
        <v>5.0</v>
      </c>
      <c r="E1520" s="20">
        <v>5.0</v>
      </c>
      <c r="F1520" s="20">
        <v>1900.0</v>
      </c>
      <c r="G1520" s="23" t="s">
        <v>350</v>
      </c>
      <c r="H1520" s="22">
        <v>3.0</v>
      </c>
      <c r="S1520" s="1" t="s">
        <v>356</v>
      </c>
    </row>
    <row r="1521">
      <c r="A1521" s="23" t="s">
        <v>316</v>
      </c>
      <c r="B1521" s="23" t="s">
        <v>358</v>
      </c>
      <c r="C1521" s="22">
        <v>2023.0</v>
      </c>
      <c r="D1521" s="20">
        <v>5.0</v>
      </c>
      <c r="E1521" s="20">
        <v>5.0</v>
      </c>
      <c r="F1521" s="20">
        <v>1900.0</v>
      </c>
      <c r="G1521" s="23" t="s">
        <v>350</v>
      </c>
      <c r="H1521" s="22">
        <v>4.0</v>
      </c>
      <c r="S1521" s="1" t="s">
        <v>356</v>
      </c>
    </row>
    <row r="1522">
      <c r="A1522" s="23" t="s">
        <v>316</v>
      </c>
      <c r="B1522" s="23" t="s">
        <v>359</v>
      </c>
      <c r="C1522" s="22">
        <v>2023.0</v>
      </c>
      <c r="D1522" s="20">
        <v>5.0</v>
      </c>
      <c r="E1522" s="20">
        <v>5.0</v>
      </c>
      <c r="F1522" s="20">
        <v>1900.0</v>
      </c>
      <c r="G1522" s="23" t="s">
        <v>360</v>
      </c>
      <c r="H1522" s="22">
        <v>5.0</v>
      </c>
      <c r="I1522" s="1" t="s">
        <v>361</v>
      </c>
      <c r="J1522" s="1" t="s">
        <v>352</v>
      </c>
      <c r="K1522" s="1" t="s">
        <v>354</v>
      </c>
      <c r="L1522" s="1">
        <v>19.0</v>
      </c>
      <c r="M1522" s="1">
        <v>0.0</v>
      </c>
      <c r="N1522" s="1">
        <v>0.0</v>
      </c>
      <c r="O1522" s="1">
        <v>19.0</v>
      </c>
      <c r="P1522" s="1">
        <v>2.0</v>
      </c>
      <c r="Q1522" s="1">
        <v>5.0</v>
      </c>
      <c r="S1522" s="1" t="s">
        <v>963</v>
      </c>
    </row>
    <row r="1523">
      <c r="A1523" s="23" t="s">
        <v>316</v>
      </c>
      <c r="B1523" s="23" t="s">
        <v>359</v>
      </c>
      <c r="C1523" s="22">
        <v>2023.0</v>
      </c>
      <c r="D1523" s="20">
        <v>5.0</v>
      </c>
      <c r="E1523" s="20">
        <v>5.0</v>
      </c>
      <c r="F1523" s="20">
        <v>1900.0</v>
      </c>
      <c r="G1523" s="23" t="s">
        <v>360</v>
      </c>
      <c r="H1523" s="22">
        <v>5.0</v>
      </c>
      <c r="I1523" s="1" t="s">
        <v>361</v>
      </c>
      <c r="J1523" s="1" t="s">
        <v>948</v>
      </c>
      <c r="K1523" s="1" t="s">
        <v>354</v>
      </c>
      <c r="L1523" s="1">
        <v>19.0</v>
      </c>
      <c r="M1523" s="1">
        <v>2.0</v>
      </c>
      <c r="N1523" s="1">
        <v>8.0</v>
      </c>
      <c r="O1523" s="1">
        <v>19.0</v>
      </c>
      <c r="P1523" s="1">
        <v>2.0</v>
      </c>
      <c r="Q1523" s="1">
        <v>36.0</v>
      </c>
      <c r="S1523" s="1"/>
    </row>
    <row r="1524">
      <c r="A1524" s="23" t="s">
        <v>316</v>
      </c>
      <c r="B1524" s="23" t="s">
        <v>359</v>
      </c>
      <c r="C1524" s="22">
        <v>2023.0</v>
      </c>
      <c r="D1524" s="20">
        <v>5.0</v>
      </c>
      <c r="E1524" s="20">
        <v>5.0</v>
      </c>
      <c r="F1524" s="20">
        <v>1900.0</v>
      </c>
      <c r="G1524" s="23" t="s">
        <v>360</v>
      </c>
      <c r="H1524" s="22">
        <v>5.0</v>
      </c>
      <c r="I1524" s="1" t="s">
        <v>365</v>
      </c>
      <c r="J1524" s="1" t="s">
        <v>361</v>
      </c>
      <c r="K1524" s="1" t="s">
        <v>354</v>
      </c>
      <c r="L1524" s="1">
        <v>19.0</v>
      </c>
      <c r="M1524" s="1">
        <v>4.0</v>
      </c>
      <c r="N1524" s="1">
        <v>53.0</v>
      </c>
      <c r="O1524" s="1">
        <v>19.0</v>
      </c>
      <c r="P1524" s="1">
        <v>5.0</v>
      </c>
      <c r="Q1524" s="1">
        <v>12.0</v>
      </c>
      <c r="S1524" s="1"/>
    </row>
    <row r="1525">
      <c r="A1525" s="23" t="s">
        <v>316</v>
      </c>
      <c r="B1525" s="23" t="s">
        <v>359</v>
      </c>
      <c r="C1525" s="22">
        <v>2023.0</v>
      </c>
      <c r="D1525" s="20">
        <v>5.0</v>
      </c>
      <c r="E1525" s="20">
        <v>5.0</v>
      </c>
      <c r="F1525" s="20">
        <v>1900.0</v>
      </c>
      <c r="G1525" s="23" t="s">
        <v>360</v>
      </c>
      <c r="H1525" s="22">
        <v>5.0</v>
      </c>
      <c r="I1525" s="1" t="s">
        <v>964</v>
      </c>
      <c r="J1525" s="1" t="s">
        <v>422</v>
      </c>
      <c r="K1525" s="1" t="s">
        <v>354</v>
      </c>
      <c r="L1525" s="1">
        <v>19.0</v>
      </c>
      <c r="M1525" s="1">
        <v>5.0</v>
      </c>
      <c r="N1525" s="1">
        <v>43.0</v>
      </c>
      <c r="O1525" s="1">
        <v>19.0</v>
      </c>
      <c r="P1525" s="1">
        <v>5.0</v>
      </c>
      <c r="Q1525" s="1">
        <v>54.0</v>
      </c>
      <c r="S1525" s="1"/>
    </row>
    <row r="1526">
      <c r="A1526" s="23" t="s">
        <v>316</v>
      </c>
      <c r="B1526" s="23" t="s">
        <v>359</v>
      </c>
      <c r="C1526" s="22">
        <v>2023.0</v>
      </c>
      <c r="D1526" s="20">
        <v>5.0</v>
      </c>
      <c r="E1526" s="20">
        <v>5.0</v>
      </c>
      <c r="F1526" s="20">
        <v>1900.0</v>
      </c>
      <c r="G1526" s="23" t="s">
        <v>360</v>
      </c>
      <c r="H1526" s="22">
        <v>5.0</v>
      </c>
      <c r="I1526" s="1" t="s">
        <v>964</v>
      </c>
      <c r="J1526" s="1" t="s">
        <v>422</v>
      </c>
      <c r="K1526" s="1" t="s">
        <v>354</v>
      </c>
      <c r="L1526" s="1">
        <v>19.0</v>
      </c>
      <c r="M1526" s="1">
        <v>5.0</v>
      </c>
      <c r="N1526" s="1">
        <v>59.0</v>
      </c>
      <c r="O1526" s="1">
        <v>19.0</v>
      </c>
      <c r="P1526" s="1">
        <v>6.0</v>
      </c>
      <c r="Q1526" s="1">
        <v>15.0</v>
      </c>
      <c r="S1526" s="1"/>
    </row>
    <row r="1527">
      <c r="A1527" s="23" t="s">
        <v>316</v>
      </c>
      <c r="B1527" s="23" t="s">
        <v>359</v>
      </c>
      <c r="C1527" s="22">
        <v>2023.0</v>
      </c>
      <c r="D1527" s="20">
        <v>5.0</v>
      </c>
      <c r="E1527" s="20">
        <v>5.0</v>
      </c>
      <c r="F1527" s="20">
        <v>1900.0</v>
      </c>
      <c r="G1527" s="23" t="s">
        <v>360</v>
      </c>
      <c r="H1527" s="22">
        <v>5.0</v>
      </c>
      <c r="I1527" s="1" t="s">
        <v>964</v>
      </c>
      <c r="J1527" s="1" t="s">
        <v>948</v>
      </c>
      <c r="K1527" s="1" t="s">
        <v>354</v>
      </c>
      <c r="L1527" s="1">
        <v>19.0</v>
      </c>
      <c r="M1527" s="1">
        <v>6.0</v>
      </c>
      <c r="N1527" s="1">
        <v>41.0</v>
      </c>
      <c r="O1527" s="1">
        <v>19.0</v>
      </c>
      <c r="P1527" s="1">
        <v>7.0</v>
      </c>
      <c r="Q1527" s="1">
        <v>1.0</v>
      </c>
      <c r="S1527" s="1"/>
    </row>
    <row r="1528">
      <c r="A1528" s="23" t="s">
        <v>316</v>
      </c>
      <c r="B1528" s="23" t="s">
        <v>359</v>
      </c>
      <c r="C1528" s="22">
        <v>2023.0</v>
      </c>
      <c r="D1528" s="20">
        <v>5.0</v>
      </c>
      <c r="E1528" s="20">
        <v>5.0</v>
      </c>
      <c r="F1528" s="20">
        <v>1900.0</v>
      </c>
      <c r="G1528" s="23" t="s">
        <v>360</v>
      </c>
      <c r="H1528" s="22">
        <v>5.0</v>
      </c>
      <c r="I1528" s="1" t="s">
        <v>964</v>
      </c>
      <c r="J1528" s="1" t="s">
        <v>948</v>
      </c>
      <c r="K1528" s="1" t="s">
        <v>354</v>
      </c>
      <c r="L1528" s="1">
        <v>19.0</v>
      </c>
      <c r="M1528" s="1">
        <v>7.0</v>
      </c>
      <c r="N1528" s="1">
        <v>5.0</v>
      </c>
      <c r="O1528" s="1">
        <v>19.0</v>
      </c>
      <c r="P1528" s="1">
        <v>7.0</v>
      </c>
      <c r="Q1528" s="1">
        <v>25.0</v>
      </c>
      <c r="S1528" s="1"/>
    </row>
    <row r="1529">
      <c r="A1529" s="23" t="s">
        <v>316</v>
      </c>
      <c r="B1529" s="23" t="s">
        <v>359</v>
      </c>
      <c r="C1529" s="22">
        <v>2023.0</v>
      </c>
      <c r="D1529" s="20">
        <v>5.0</v>
      </c>
      <c r="E1529" s="20">
        <v>5.0</v>
      </c>
      <c r="F1529" s="20">
        <v>1900.0</v>
      </c>
      <c r="G1529" s="23" t="s">
        <v>360</v>
      </c>
      <c r="H1529" s="22">
        <v>5.0</v>
      </c>
      <c r="I1529" s="1" t="s">
        <v>361</v>
      </c>
      <c r="J1529" s="1" t="s">
        <v>948</v>
      </c>
      <c r="K1529" s="1" t="s">
        <v>354</v>
      </c>
      <c r="L1529" s="1">
        <v>19.0</v>
      </c>
      <c r="M1529" s="1">
        <v>8.0</v>
      </c>
      <c r="N1529" s="1">
        <v>3.0</v>
      </c>
      <c r="O1529" s="1">
        <v>19.0</v>
      </c>
      <c r="P1529" s="1">
        <v>9.0</v>
      </c>
      <c r="Q1529" s="1">
        <v>45.0</v>
      </c>
      <c r="S1529" s="1"/>
    </row>
    <row r="1530">
      <c r="A1530" s="23" t="s">
        <v>316</v>
      </c>
      <c r="B1530" s="23" t="s">
        <v>359</v>
      </c>
      <c r="C1530" s="22">
        <v>2023.0</v>
      </c>
      <c r="D1530" s="20">
        <v>5.0</v>
      </c>
      <c r="E1530" s="20">
        <v>5.0</v>
      </c>
      <c r="F1530" s="20">
        <v>1900.0</v>
      </c>
      <c r="G1530" s="23" t="s">
        <v>360</v>
      </c>
      <c r="H1530" s="22">
        <v>5.0</v>
      </c>
      <c r="I1530" s="1" t="s">
        <v>422</v>
      </c>
      <c r="J1530" s="1" t="s">
        <v>947</v>
      </c>
      <c r="K1530" s="1" t="s">
        <v>354</v>
      </c>
      <c r="L1530" s="1">
        <v>19.0</v>
      </c>
      <c r="M1530" s="1">
        <v>13.0</v>
      </c>
      <c r="N1530" s="1">
        <v>28.0</v>
      </c>
      <c r="O1530" s="1">
        <v>19.0</v>
      </c>
      <c r="P1530" s="1">
        <v>14.0</v>
      </c>
      <c r="Q1530" s="1">
        <v>18.0</v>
      </c>
      <c r="S1530" s="1"/>
    </row>
    <row r="1531">
      <c r="A1531" s="23" t="s">
        <v>316</v>
      </c>
      <c r="B1531" s="23" t="s">
        <v>359</v>
      </c>
      <c r="C1531" s="22">
        <v>2023.0</v>
      </c>
      <c r="D1531" s="20">
        <v>5.0</v>
      </c>
      <c r="E1531" s="20">
        <v>5.0</v>
      </c>
      <c r="F1531" s="20">
        <v>1900.0</v>
      </c>
      <c r="G1531" s="23" t="s">
        <v>360</v>
      </c>
      <c r="H1531" s="22">
        <v>5.0</v>
      </c>
      <c r="I1531" s="1" t="s">
        <v>361</v>
      </c>
      <c r="J1531" s="1" t="s">
        <v>352</v>
      </c>
      <c r="K1531" s="1" t="s">
        <v>354</v>
      </c>
      <c r="L1531" s="1">
        <v>19.0</v>
      </c>
      <c r="M1531" s="1">
        <v>48.0</v>
      </c>
      <c r="N1531" s="1">
        <v>12.0</v>
      </c>
      <c r="O1531" s="1">
        <v>19.0</v>
      </c>
      <c r="P1531" s="1">
        <v>48.0</v>
      </c>
      <c r="Q1531" s="1">
        <v>22.0</v>
      </c>
      <c r="S1531" s="1"/>
    </row>
    <row r="1532">
      <c r="A1532" s="23" t="s">
        <v>316</v>
      </c>
      <c r="B1532" s="23" t="s">
        <v>359</v>
      </c>
      <c r="C1532" s="22">
        <v>2023.0</v>
      </c>
      <c r="D1532" s="20">
        <v>5.0</v>
      </c>
      <c r="E1532" s="20">
        <v>5.0</v>
      </c>
      <c r="F1532" s="20">
        <v>1900.0</v>
      </c>
      <c r="G1532" s="23" t="s">
        <v>360</v>
      </c>
      <c r="H1532" s="22">
        <v>5.0</v>
      </c>
      <c r="I1532" s="1" t="s">
        <v>361</v>
      </c>
      <c r="J1532" s="1" t="s">
        <v>352</v>
      </c>
      <c r="K1532" s="1" t="s">
        <v>354</v>
      </c>
      <c r="L1532" s="1">
        <v>19.0</v>
      </c>
      <c r="M1532" s="1">
        <v>51.0</v>
      </c>
      <c r="N1532" s="1">
        <v>48.0</v>
      </c>
      <c r="O1532" s="1">
        <v>19.0</v>
      </c>
      <c r="P1532" s="1">
        <v>52.0</v>
      </c>
      <c r="Q1532" s="1">
        <v>42.0</v>
      </c>
      <c r="S1532" s="1"/>
    </row>
    <row r="1533">
      <c r="A1533" s="23" t="s">
        <v>316</v>
      </c>
      <c r="B1533" s="23" t="s">
        <v>359</v>
      </c>
      <c r="C1533" s="22">
        <v>2023.0</v>
      </c>
      <c r="D1533" s="20">
        <v>5.0</v>
      </c>
      <c r="E1533" s="20">
        <v>5.0</v>
      </c>
      <c r="F1533" s="20">
        <v>1900.0</v>
      </c>
      <c r="G1533" s="23" t="s">
        <v>360</v>
      </c>
      <c r="H1533" s="22">
        <v>5.0</v>
      </c>
      <c r="I1533" s="1" t="s">
        <v>361</v>
      </c>
      <c r="J1533" s="1" t="s">
        <v>352</v>
      </c>
      <c r="K1533" s="1" t="s">
        <v>354</v>
      </c>
      <c r="L1533" s="1">
        <v>19.0</v>
      </c>
      <c r="M1533" s="1">
        <v>52.0</v>
      </c>
      <c r="N1533" s="1">
        <v>57.0</v>
      </c>
      <c r="O1533" s="1">
        <v>19.0</v>
      </c>
      <c r="P1533" s="1">
        <v>53.0</v>
      </c>
      <c r="Q1533" s="1">
        <v>18.0</v>
      </c>
      <c r="S1533" s="1"/>
    </row>
    <row r="1534">
      <c r="A1534" s="23" t="s">
        <v>316</v>
      </c>
      <c r="B1534" s="23" t="s">
        <v>359</v>
      </c>
      <c r="C1534" s="22">
        <v>2023.0</v>
      </c>
      <c r="D1534" s="20">
        <v>5.0</v>
      </c>
      <c r="E1534" s="20">
        <v>5.0</v>
      </c>
      <c r="F1534" s="20">
        <v>1900.0</v>
      </c>
      <c r="G1534" s="23" t="s">
        <v>360</v>
      </c>
      <c r="H1534" s="22">
        <v>5.0</v>
      </c>
      <c r="I1534" s="1" t="s">
        <v>361</v>
      </c>
      <c r="J1534" s="1" t="s">
        <v>352</v>
      </c>
      <c r="K1534" s="1" t="s">
        <v>354</v>
      </c>
      <c r="L1534" s="1">
        <v>19.0</v>
      </c>
      <c r="M1534" s="1">
        <v>54.0</v>
      </c>
      <c r="N1534" s="1">
        <v>20.0</v>
      </c>
      <c r="O1534" s="1">
        <v>19.0</v>
      </c>
      <c r="P1534" s="1">
        <v>20.0</v>
      </c>
      <c r="Q1534" s="1">
        <v>0.0</v>
      </c>
      <c r="S1534" s="1"/>
    </row>
    <row r="1535">
      <c r="A1535" s="23" t="s">
        <v>316</v>
      </c>
      <c r="B1535" s="23" t="s">
        <v>366</v>
      </c>
      <c r="C1535" s="22">
        <v>2023.0</v>
      </c>
      <c r="D1535" s="20">
        <v>5.0</v>
      </c>
      <c r="E1535" s="20">
        <v>5.0</v>
      </c>
      <c r="F1535" s="20">
        <v>1900.0</v>
      </c>
      <c r="G1535" s="23" t="s">
        <v>360</v>
      </c>
      <c r="H1535" s="22">
        <v>6.0</v>
      </c>
      <c r="S1535" s="1" t="s">
        <v>356</v>
      </c>
    </row>
    <row r="1536">
      <c r="A1536" s="23" t="s">
        <v>316</v>
      </c>
      <c r="B1536" s="23" t="s">
        <v>368</v>
      </c>
      <c r="C1536" s="22">
        <v>2023.0</v>
      </c>
      <c r="D1536" s="20">
        <v>5.0</v>
      </c>
      <c r="E1536" s="20">
        <v>5.0</v>
      </c>
      <c r="F1536" s="20">
        <v>1900.0</v>
      </c>
      <c r="G1536" s="23" t="s">
        <v>360</v>
      </c>
      <c r="H1536" s="22">
        <v>7.0</v>
      </c>
      <c r="S1536" s="1" t="s">
        <v>356</v>
      </c>
    </row>
    <row r="1537">
      <c r="A1537" s="23" t="s">
        <v>316</v>
      </c>
      <c r="B1537" s="23" t="s">
        <v>369</v>
      </c>
      <c r="C1537" s="22">
        <v>2023.0</v>
      </c>
      <c r="D1537" s="20">
        <v>5.0</v>
      </c>
      <c r="E1537" s="20">
        <v>5.0</v>
      </c>
      <c r="F1537" s="20">
        <v>1900.0</v>
      </c>
      <c r="G1537" s="23" t="s">
        <v>360</v>
      </c>
      <c r="H1537" s="22">
        <v>8.0</v>
      </c>
      <c r="S1537" s="1" t="s">
        <v>356</v>
      </c>
    </row>
    <row r="1538">
      <c r="A1538" s="23" t="s">
        <v>316</v>
      </c>
      <c r="B1538" s="23" t="s">
        <v>370</v>
      </c>
      <c r="C1538" s="22">
        <v>2023.0</v>
      </c>
      <c r="D1538" s="20">
        <v>5.0</v>
      </c>
      <c r="E1538" s="20">
        <v>5.0</v>
      </c>
      <c r="F1538" s="20">
        <v>1900.0</v>
      </c>
      <c r="G1538" s="23" t="s">
        <v>371</v>
      </c>
      <c r="H1538" s="22">
        <v>9.0</v>
      </c>
      <c r="S1538" s="1" t="s">
        <v>356</v>
      </c>
    </row>
    <row r="1539">
      <c r="A1539" s="23" t="s">
        <v>316</v>
      </c>
      <c r="B1539" s="23" t="s">
        <v>372</v>
      </c>
      <c r="C1539" s="22">
        <v>2023.0</v>
      </c>
      <c r="D1539" s="20">
        <v>5.0</v>
      </c>
      <c r="E1539" s="20">
        <v>5.0</v>
      </c>
      <c r="F1539" s="20">
        <v>1900.0</v>
      </c>
      <c r="G1539" s="23" t="s">
        <v>371</v>
      </c>
      <c r="H1539" s="22">
        <v>10.0</v>
      </c>
      <c r="S1539" s="1" t="s">
        <v>356</v>
      </c>
    </row>
    <row r="1540">
      <c r="A1540" s="23" t="s">
        <v>316</v>
      </c>
      <c r="B1540" s="23" t="s">
        <v>373</v>
      </c>
      <c r="C1540" s="22">
        <v>2023.0</v>
      </c>
      <c r="D1540" s="20">
        <v>5.0</v>
      </c>
      <c r="E1540" s="20">
        <v>5.0</v>
      </c>
      <c r="F1540" s="20">
        <v>1900.0</v>
      </c>
      <c r="G1540" s="23" t="s">
        <v>371</v>
      </c>
      <c r="H1540" s="22">
        <v>11.0</v>
      </c>
      <c r="S1540" s="1" t="s">
        <v>356</v>
      </c>
    </row>
    <row r="1541">
      <c r="A1541" s="23" t="s">
        <v>316</v>
      </c>
      <c r="B1541" s="23" t="s">
        <v>374</v>
      </c>
      <c r="C1541" s="22">
        <v>2023.0</v>
      </c>
      <c r="D1541" s="20">
        <v>5.0</v>
      </c>
      <c r="E1541" s="20">
        <v>5.0</v>
      </c>
      <c r="F1541" s="20">
        <v>1900.0</v>
      </c>
      <c r="G1541" s="23" t="s">
        <v>371</v>
      </c>
      <c r="H1541" s="22">
        <v>12.0</v>
      </c>
      <c r="S1541" s="1" t="s">
        <v>356</v>
      </c>
    </row>
    <row r="1543">
      <c r="A1543" s="1" t="s">
        <v>318</v>
      </c>
      <c r="B1543" s="1" t="s">
        <v>404</v>
      </c>
      <c r="C1543" s="1">
        <v>2023.0</v>
      </c>
      <c r="D1543" s="1">
        <v>5.0</v>
      </c>
      <c r="E1543" s="1">
        <v>5.0</v>
      </c>
      <c r="G1543" s="1" t="s">
        <v>23</v>
      </c>
      <c r="H1543" s="1">
        <v>1.0</v>
      </c>
      <c r="S1543" s="1" t="s">
        <v>966</v>
      </c>
    </row>
    <row r="1544">
      <c r="A1544" s="1" t="s">
        <v>318</v>
      </c>
      <c r="B1544" s="1" t="s">
        <v>355</v>
      </c>
      <c r="C1544" s="1">
        <v>2023.0</v>
      </c>
      <c r="D1544" s="1">
        <v>5.0</v>
      </c>
      <c r="E1544" s="1">
        <v>5.0</v>
      </c>
      <c r="G1544" s="1" t="s">
        <v>23</v>
      </c>
      <c r="H1544" s="1">
        <v>2.0</v>
      </c>
      <c r="S1544" s="1" t="s">
        <v>966</v>
      </c>
    </row>
    <row r="1545">
      <c r="A1545" s="1" t="s">
        <v>318</v>
      </c>
      <c r="B1545" s="1" t="s">
        <v>357</v>
      </c>
      <c r="C1545" s="1">
        <v>2023.0</v>
      </c>
      <c r="D1545" s="1">
        <v>5.0</v>
      </c>
      <c r="E1545" s="1">
        <v>5.0</v>
      </c>
      <c r="G1545" s="1" t="s">
        <v>23</v>
      </c>
      <c r="H1545" s="1">
        <v>3.0</v>
      </c>
      <c r="S1545" s="1" t="s">
        <v>966</v>
      </c>
    </row>
    <row r="1546">
      <c r="A1546" s="1" t="s">
        <v>318</v>
      </c>
      <c r="B1546" s="1" t="s">
        <v>358</v>
      </c>
      <c r="C1546" s="1">
        <v>2023.0</v>
      </c>
      <c r="D1546" s="1">
        <v>5.0</v>
      </c>
      <c r="E1546" s="1">
        <v>5.0</v>
      </c>
      <c r="G1546" s="1" t="s">
        <v>23</v>
      </c>
      <c r="H1546" s="1">
        <v>4.0</v>
      </c>
      <c r="S1546" s="1" t="s">
        <v>966</v>
      </c>
    </row>
    <row r="1547">
      <c r="A1547" s="1" t="s">
        <v>318</v>
      </c>
      <c r="B1547" s="1" t="s">
        <v>981</v>
      </c>
      <c r="C1547" s="1">
        <v>2023.0</v>
      </c>
      <c r="D1547" s="1">
        <v>5.0</v>
      </c>
      <c r="E1547" s="1">
        <v>5.0</v>
      </c>
      <c r="G1547" s="1" t="s">
        <v>122</v>
      </c>
      <c r="H1547" s="1">
        <v>5.0</v>
      </c>
      <c r="I1547" s="1" t="s">
        <v>937</v>
      </c>
      <c r="J1547" s="1" t="s">
        <v>982</v>
      </c>
      <c r="K1547" s="1" t="s">
        <v>354</v>
      </c>
      <c r="L1547" s="1">
        <v>21.0</v>
      </c>
      <c r="M1547" s="1">
        <v>22.0</v>
      </c>
      <c r="N1547" s="1">
        <v>22.0</v>
      </c>
      <c r="O1547" s="1">
        <v>21.0</v>
      </c>
      <c r="P1547" s="1">
        <v>22.0</v>
      </c>
      <c r="Q1547" s="1">
        <v>30.0</v>
      </c>
    </row>
    <row r="1548">
      <c r="A1548" s="1" t="s">
        <v>318</v>
      </c>
      <c r="B1548" s="1" t="s">
        <v>981</v>
      </c>
      <c r="C1548" s="1">
        <v>2023.0</v>
      </c>
      <c r="D1548" s="1">
        <v>5.0</v>
      </c>
      <c r="E1548" s="1">
        <v>5.0</v>
      </c>
      <c r="G1548" s="1" t="s">
        <v>122</v>
      </c>
      <c r="H1548" s="1">
        <v>5.0</v>
      </c>
      <c r="I1548" s="1" t="s">
        <v>937</v>
      </c>
      <c r="J1548" s="1" t="s">
        <v>936</v>
      </c>
      <c r="K1548" s="1" t="s">
        <v>354</v>
      </c>
      <c r="L1548" s="1">
        <v>21.0</v>
      </c>
      <c r="M1548" s="1">
        <v>22.0</v>
      </c>
      <c r="N1548" s="1">
        <v>46.0</v>
      </c>
      <c r="O1548" s="1">
        <v>21.0</v>
      </c>
      <c r="P1548" s="1">
        <v>23.0</v>
      </c>
      <c r="Q1548" s="1">
        <v>3.0</v>
      </c>
    </row>
    <row r="1549">
      <c r="A1549" s="1" t="s">
        <v>318</v>
      </c>
      <c r="B1549" s="1" t="s">
        <v>981</v>
      </c>
      <c r="C1549" s="1">
        <v>2023.0</v>
      </c>
      <c r="D1549" s="1">
        <v>5.0</v>
      </c>
      <c r="E1549" s="1">
        <v>5.0</v>
      </c>
      <c r="G1549" s="1" t="s">
        <v>122</v>
      </c>
      <c r="H1549" s="1">
        <v>5.0</v>
      </c>
      <c r="I1549" s="1" t="s">
        <v>937</v>
      </c>
      <c r="J1549" s="1"/>
      <c r="K1549" s="1" t="s">
        <v>354</v>
      </c>
      <c r="L1549" s="1">
        <v>21.0</v>
      </c>
      <c r="M1549" s="1">
        <v>23.0</v>
      </c>
      <c r="N1549" s="1">
        <v>12.0</v>
      </c>
      <c r="O1549" s="1">
        <v>21.0</v>
      </c>
      <c r="P1549" s="1">
        <v>23.0</v>
      </c>
      <c r="Q1549" s="1">
        <v>26.0</v>
      </c>
    </row>
    <row r="1550">
      <c r="A1550" s="1" t="s">
        <v>318</v>
      </c>
      <c r="B1550" s="1" t="s">
        <v>981</v>
      </c>
      <c r="C1550" s="1">
        <v>2023.0</v>
      </c>
      <c r="D1550" s="1">
        <v>5.0</v>
      </c>
      <c r="E1550" s="1">
        <v>5.0</v>
      </c>
      <c r="G1550" s="1" t="s">
        <v>122</v>
      </c>
      <c r="H1550" s="1">
        <v>5.0</v>
      </c>
      <c r="I1550" s="1"/>
      <c r="J1550" s="1"/>
      <c r="K1550" s="1" t="s">
        <v>353</v>
      </c>
      <c r="L1550" s="1">
        <v>21.0</v>
      </c>
      <c r="M1550" s="1">
        <v>23.0</v>
      </c>
      <c r="N1550" s="1">
        <v>42.0</v>
      </c>
      <c r="O1550" s="1">
        <v>21.0</v>
      </c>
      <c r="P1550" s="1">
        <v>24.0</v>
      </c>
      <c r="Q1550" s="1">
        <v>22.0</v>
      </c>
    </row>
    <row r="1551">
      <c r="A1551" s="1" t="s">
        <v>318</v>
      </c>
      <c r="B1551" s="1" t="s">
        <v>366</v>
      </c>
      <c r="C1551" s="1">
        <v>2023.0</v>
      </c>
      <c r="D1551" s="1">
        <v>5.0</v>
      </c>
      <c r="E1551" s="1">
        <v>5.0</v>
      </c>
      <c r="G1551" s="1" t="s">
        <v>122</v>
      </c>
      <c r="H1551" s="1">
        <v>6.0</v>
      </c>
      <c r="S1551" s="1" t="s">
        <v>966</v>
      </c>
    </row>
    <row r="1552">
      <c r="A1552" s="1" t="s">
        <v>318</v>
      </c>
      <c r="B1552" s="1" t="s">
        <v>368</v>
      </c>
      <c r="C1552" s="1">
        <v>2023.0</v>
      </c>
      <c r="D1552" s="1">
        <v>5.0</v>
      </c>
      <c r="E1552" s="1">
        <v>5.0</v>
      </c>
      <c r="G1552" s="1" t="s">
        <v>122</v>
      </c>
      <c r="H1552" s="1">
        <v>7.0</v>
      </c>
      <c r="S1552" s="1" t="s">
        <v>966</v>
      </c>
    </row>
    <row r="1553">
      <c r="A1553" s="1" t="s">
        <v>318</v>
      </c>
      <c r="B1553" s="1" t="s">
        <v>369</v>
      </c>
      <c r="C1553" s="1">
        <v>2023.0</v>
      </c>
      <c r="D1553" s="1">
        <v>5.0</v>
      </c>
      <c r="E1553" s="1">
        <v>5.0</v>
      </c>
      <c r="G1553" s="1" t="s">
        <v>122</v>
      </c>
      <c r="H1553" s="1">
        <v>8.0</v>
      </c>
      <c r="S1553" s="1" t="s">
        <v>966</v>
      </c>
    </row>
    <row r="1554">
      <c r="A1554" s="1" t="s">
        <v>318</v>
      </c>
      <c r="B1554" s="1" t="s">
        <v>370</v>
      </c>
      <c r="C1554" s="1">
        <v>2023.0</v>
      </c>
      <c r="D1554" s="1">
        <v>5.0</v>
      </c>
      <c r="E1554" s="1">
        <v>5.0</v>
      </c>
      <c r="G1554" s="1" t="s">
        <v>201</v>
      </c>
      <c r="H1554" s="1">
        <v>9.0</v>
      </c>
      <c r="S1554" s="1" t="s">
        <v>966</v>
      </c>
    </row>
    <row r="1555">
      <c r="A1555" s="1" t="s">
        <v>318</v>
      </c>
      <c r="B1555" s="1" t="s">
        <v>372</v>
      </c>
      <c r="C1555" s="1">
        <v>2023.0</v>
      </c>
      <c r="D1555" s="1">
        <v>5.0</v>
      </c>
      <c r="E1555" s="1">
        <v>5.0</v>
      </c>
      <c r="G1555" s="1" t="s">
        <v>201</v>
      </c>
      <c r="H1555" s="1">
        <v>10.0</v>
      </c>
      <c r="S1555" s="1" t="s">
        <v>966</v>
      </c>
    </row>
    <row r="1556">
      <c r="A1556" s="1" t="s">
        <v>318</v>
      </c>
      <c r="B1556" s="1" t="s">
        <v>373</v>
      </c>
      <c r="C1556" s="1">
        <v>2023.0</v>
      </c>
      <c r="D1556" s="1">
        <v>5.0</v>
      </c>
      <c r="E1556" s="1">
        <v>5.0</v>
      </c>
      <c r="G1556" s="1" t="s">
        <v>201</v>
      </c>
      <c r="H1556" s="1">
        <v>11.0</v>
      </c>
      <c r="S1556" s="1" t="s">
        <v>966</v>
      </c>
    </row>
    <row r="1557">
      <c r="A1557" s="1" t="s">
        <v>318</v>
      </c>
      <c r="B1557" s="1" t="s">
        <v>374</v>
      </c>
      <c r="C1557" s="1">
        <v>2023.0</v>
      </c>
      <c r="D1557" s="1">
        <v>5.0</v>
      </c>
      <c r="E1557" s="1">
        <v>5.0</v>
      </c>
      <c r="G1557" s="1" t="s">
        <v>201</v>
      </c>
      <c r="H1557" s="1">
        <v>12.0</v>
      </c>
      <c r="S1557" s="1" t="s">
        <v>966</v>
      </c>
    </row>
    <row r="1559">
      <c r="A1559" s="23" t="s">
        <v>316</v>
      </c>
      <c r="B1559" s="23" t="s">
        <v>404</v>
      </c>
      <c r="C1559" s="22">
        <v>2023.0</v>
      </c>
      <c r="D1559" s="20">
        <v>5.0</v>
      </c>
      <c r="E1559" s="20">
        <v>6.0</v>
      </c>
      <c r="F1559" s="20">
        <v>1900.0</v>
      </c>
      <c r="G1559" s="23" t="s">
        <v>350</v>
      </c>
      <c r="H1559" s="22">
        <v>1.0</v>
      </c>
    </row>
    <row r="1560">
      <c r="A1560" s="23" t="s">
        <v>316</v>
      </c>
      <c r="B1560" s="23" t="s">
        <v>355</v>
      </c>
      <c r="C1560" s="22">
        <v>2023.0</v>
      </c>
      <c r="D1560" s="20">
        <v>5.0</v>
      </c>
      <c r="E1560" s="20">
        <v>6.0</v>
      </c>
      <c r="F1560" s="20">
        <v>1900.0</v>
      </c>
      <c r="G1560" s="23" t="s">
        <v>350</v>
      </c>
      <c r="H1560" s="22">
        <v>2.0</v>
      </c>
    </row>
    <row r="1561">
      <c r="A1561" s="23" t="s">
        <v>316</v>
      </c>
      <c r="B1561" s="23" t="s">
        <v>357</v>
      </c>
      <c r="C1561" s="22">
        <v>2023.0</v>
      </c>
      <c r="D1561" s="20">
        <v>5.0</v>
      </c>
      <c r="E1561" s="20">
        <v>6.0</v>
      </c>
      <c r="F1561" s="20">
        <v>1900.0</v>
      </c>
      <c r="G1561" s="23" t="s">
        <v>350</v>
      </c>
      <c r="H1561" s="22">
        <v>3.0</v>
      </c>
    </row>
    <row r="1562">
      <c r="A1562" s="23" t="s">
        <v>316</v>
      </c>
      <c r="B1562" s="23" t="s">
        <v>358</v>
      </c>
      <c r="C1562" s="22">
        <v>2023.0</v>
      </c>
      <c r="D1562" s="20">
        <v>5.0</v>
      </c>
      <c r="E1562" s="20">
        <v>6.0</v>
      </c>
      <c r="F1562" s="20">
        <v>1900.0</v>
      </c>
      <c r="G1562" s="23" t="s">
        <v>350</v>
      </c>
      <c r="H1562" s="22">
        <v>4.0</v>
      </c>
    </row>
    <row r="1563">
      <c r="A1563" s="23" t="s">
        <v>316</v>
      </c>
      <c r="B1563" s="23" t="s">
        <v>359</v>
      </c>
      <c r="C1563" s="22">
        <v>2023.0</v>
      </c>
      <c r="D1563" s="20">
        <v>5.0</v>
      </c>
      <c r="E1563" s="20">
        <v>6.0</v>
      </c>
      <c r="F1563" s="20">
        <v>1900.0</v>
      </c>
      <c r="G1563" s="23" t="s">
        <v>360</v>
      </c>
      <c r="H1563" s="22">
        <v>5.0</v>
      </c>
    </row>
    <row r="1564">
      <c r="A1564" s="23" t="s">
        <v>316</v>
      </c>
      <c r="B1564" s="23" t="s">
        <v>366</v>
      </c>
      <c r="C1564" s="22">
        <v>2023.0</v>
      </c>
      <c r="D1564" s="20">
        <v>5.0</v>
      </c>
      <c r="E1564" s="20">
        <v>6.0</v>
      </c>
      <c r="F1564" s="20">
        <v>1900.0</v>
      </c>
      <c r="G1564" s="23" t="s">
        <v>360</v>
      </c>
      <c r="H1564" s="22">
        <v>6.0</v>
      </c>
    </row>
    <row r="1565">
      <c r="A1565" s="23" t="s">
        <v>316</v>
      </c>
      <c r="B1565" s="23" t="s">
        <v>368</v>
      </c>
      <c r="C1565" s="22">
        <v>2023.0</v>
      </c>
      <c r="D1565" s="20">
        <v>5.0</v>
      </c>
      <c r="E1565" s="20">
        <v>6.0</v>
      </c>
      <c r="F1565" s="20">
        <v>1900.0</v>
      </c>
      <c r="G1565" s="23" t="s">
        <v>360</v>
      </c>
      <c r="H1565" s="22">
        <v>7.0</v>
      </c>
    </row>
    <row r="1566">
      <c r="A1566" s="23" t="s">
        <v>316</v>
      </c>
      <c r="B1566" s="23" t="s">
        <v>369</v>
      </c>
      <c r="C1566" s="22">
        <v>2023.0</v>
      </c>
      <c r="D1566" s="20">
        <v>5.0</v>
      </c>
      <c r="E1566" s="20">
        <v>6.0</v>
      </c>
      <c r="F1566" s="20">
        <v>1900.0</v>
      </c>
      <c r="G1566" s="23" t="s">
        <v>360</v>
      </c>
      <c r="H1566" s="22">
        <v>8.0</v>
      </c>
    </row>
    <row r="1567">
      <c r="A1567" s="23" t="s">
        <v>316</v>
      </c>
      <c r="B1567" s="23" t="s">
        <v>370</v>
      </c>
      <c r="C1567" s="22">
        <v>2023.0</v>
      </c>
      <c r="D1567" s="20">
        <v>5.0</v>
      </c>
      <c r="E1567" s="20">
        <v>6.0</v>
      </c>
      <c r="F1567" s="20">
        <v>1900.0</v>
      </c>
      <c r="G1567" s="23" t="s">
        <v>371</v>
      </c>
      <c r="H1567" s="22">
        <v>9.0</v>
      </c>
    </row>
    <row r="1568">
      <c r="A1568" s="23" t="s">
        <v>316</v>
      </c>
      <c r="B1568" s="23" t="s">
        <v>372</v>
      </c>
      <c r="C1568" s="22">
        <v>2023.0</v>
      </c>
      <c r="D1568" s="20">
        <v>5.0</v>
      </c>
      <c r="E1568" s="20">
        <v>6.0</v>
      </c>
      <c r="F1568" s="20">
        <v>1900.0</v>
      </c>
      <c r="G1568" s="23" t="s">
        <v>371</v>
      </c>
      <c r="H1568" s="22">
        <v>10.0</v>
      </c>
    </row>
    <row r="1569">
      <c r="A1569" s="23" t="s">
        <v>316</v>
      </c>
      <c r="B1569" s="23" t="s">
        <v>373</v>
      </c>
      <c r="C1569" s="22">
        <v>2023.0</v>
      </c>
      <c r="D1569" s="20">
        <v>5.0</v>
      </c>
      <c r="E1569" s="20">
        <v>6.0</v>
      </c>
      <c r="F1569" s="20">
        <v>1900.0</v>
      </c>
      <c r="G1569" s="23" t="s">
        <v>371</v>
      </c>
      <c r="H1569" s="22">
        <v>11.0</v>
      </c>
    </row>
    <row r="1570">
      <c r="A1570" s="23" t="s">
        <v>316</v>
      </c>
      <c r="B1570" s="23" t="s">
        <v>374</v>
      </c>
      <c r="C1570" s="22">
        <v>2023.0</v>
      </c>
      <c r="D1570" s="20">
        <v>5.0</v>
      </c>
      <c r="E1570" s="20">
        <v>6.0</v>
      </c>
      <c r="F1570" s="20">
        <v>1900.0</v>
      </c>
      <c r="G1570" s="23" t="s">
        <v>371</v>
      </c>
      <c r="H1570" s="22">
        <v>12.0</v>
      </c>
    </row>
    <row r="1572">
      <c r="A1572" s="1" t="s">
        <v>318</v>
      </c>
      <c r="B1572" s="1" t="s">
        <v>983</v>
      </c>
      <c r="C1572" s="1">
        <v>2023.0</v>
      </c>
      <c r="D1572" s="1">
        <v>5.0</v>
      </c>
      <c r="E1572" s="1">
        <v>6.0</v>
      </c>
      <c r="F1572" s="1">
        <v>2100.0</v>
      </c>
      <c r="G1572" s="1" t="s">
        <v>23</v>
      </c>
      <c r="H1572" s="1">
        <v>1.0</v>
      </c>
      <c r="S1572" s="1" t="s">
        <v>966</v>
      </c>
    </row>
    <row r="1573">
      <c r="A1573" s="1" t="s">
        <v>318</v>
      </c>
      <c r="B1573" s="1" t="s">
        <v>984</v>
      </c>
      <c r="C1573" s="1">
        <v>2023.0</v>
      </c>
      <c r="D1573" s="1">
        <v>5.0</v>
      </c>
      <c r="E1573" s="1">
        <v>6.0</v>
      </c>
      <c r="F1573" s="1">
        <v>2100.0</v>
      </c>
      <c r="G1573" s="1" t="s">
        <v>23</v>
      </c>
      <c r="H1573" s="1">
        <v>2.0</v>
      </c>
      <c r="S1573" s="1" t="s">
        <v>966</v>
      </c>
    </row>
    <row r="1574">
      <c r="A1574" s="1" t="s">
        <v>318</v>
      </c>
      <c r="B1574" s="1" t="s">
        <v>985</v>
      </c>
      <c r="C1574" s="1">
        <v>2023.0</v>
      </c>
      <c r="D1574" s="1">
        <v>5.0</v>
      </c>
      <c r="E1574" s="1">
        <v>6.0</v>
      </c>
      <c r="F1574" s="1">
        <v>2100.0</v>
      </c>
      <c r="G1574" s="1" t="s">
        <v>23</v>
      </c>
      <c r="H1574" s="1">
        <v>3.0</v>
      </c>
      <c r="S1574" s="1" t="s">
        <v>966</v>
      </c>
    </row>
    <row r="1575">
      <c r="A1575" s="1" t="s">
        <v>318</v>
      </c>
      <c r="B1575" s="1" t="s">
        <v>986</v>
      </c>
      <c r="C1575" s="1">
        <v>2023.0</v>
      </c>
      <c r="D1575" s="1">
        <v>5.0</v>
      </c>
      <c r="E1575" s="1">
        <v>6.0</v>
      </c>
      <c r="F1575" s="1">
        <v>2100.0</v>
      </c>
      <c r="G1575" s="1" t="s">
        <v>23</v>
      </c>
      <c r="H1575" s="1">
        <v>4.0</v>
      </c>
      <c r="S1575" s="1" t="s">
        <v>966</v>
      </c>
    </row>
    <row r="1576">
      <c r="A1576" s="1" t="s">
        <v>318</v>
      </c>
      <c r="B1576" s="1" t="s">
        <v>987</v>
      </c>
      <c r="C1576" s="1">
        <v>2023.0</v>
      </c>
      <c r="D1576" s="1">
        <v>5.0</v>
      </c>
      <c r="E1576" s="1">
        <v>6.0</v>
      </c>
      <c r="F1576" s="1">
        <v>2100.0</v>
      </c>
      <c r="G1576" s="1" t="s">
        <v>122</v>
      </c>
      <c r="H1576" s="1">
        <v>5.0</v>
      </c>
      <c r="I1576" s="1" t="s">
        <v>937</v>
      </c>
      <c r="J1576" s="1" t="s">
        <v>419</v>
      </c>
      <c r="K1576" s="1" t="s">
        <v>354</v>
      </c>
      <c r="L1576" s="1">
        <v>21.0</v>
      </c>
      <c r="M1576" s="1">
        <v>0.0</v>
      </c>
      <c r="N1576" s="1">
        <v>0.0</v>
      </c>
      <c r="O1576" s="1">
        <v>21.0</v>
      </c>
      <c r="P1576" s="1">
        <v>0.0</v>
      </c>
      <c r="Q1576" s="1">
        <v>6.0</v>
      </c>
    </row>
    <row r="1577">
      <c r="A1577" s="1" t="s">
        <v>318</v>
      </c>
      <c r="B1577" s="1" t="s">
        <v>987</v>
      </c>
      <c r="C1577" s="1">
        <v>2023.0</v>
      </c>
      <c r="D1577" s="1">
        <v>5.0</v>
      </c>
      <c r="E1577" s="1">
        <v>6.0</v>
      </c>
      <c r="F1577" s="1">
        <v>2100.0</v>
      </c>
      <c r="G1577" s="1" t="s">
        <v>122</v>
      </c>
      <c r="H1577" s="1">
        <v>5.0</v>
      </c>
      <c r="I1577" s="1" t="s">
        <v>960</v>
      </c>
      <c r="J1577" s="1" t="s">
        <v>937</v>
      </c>
      <c r="K1577" s="1" t="s">
        <v>354</v>
      </c>
      <c r="L1577" s="1">
        <v>21.0</v>
      </c>
      <c r="M1577" s="1">
        <v>16.0</v>
      </c>
      <c r="N1577" s="1">
        <v>40.0</v>
      </c>
      <c r="O1577" s="1">
        <v>21.0</v>
      </c>
      <c r="P1577" s="1">
        <v>17.0</v>
      </c>
      <c r="Q1577" s="1">
        <v>4.0</v>
      </c>
    </row>
    <row r="1578">
      <c r="A1578" s="1" t="s">
        <v>318</v>
      </c>
      <c r="B1578" s="1" t="s">
        <v>987</v>
      </c>
      <c r="C1578" s="1">
        <v>2023.0</v>
      </c>
      <c r="D1578" s="1">
        <v>5.0</v>
      </c>
      <c r="E1578" s="1">
        <v>6.0</v>
      </c>
      <c r="F1578" s="1">
        <v>2100.0</v>
      </c>
      <c r="G1578" s="1" t="s">
        <v>122</v>
      </c>
      <c r="H1578" s="1">
        <v>5.0</v>
      </c>
      <c r="I1578" s="1" t="s">
        <v>960</v>
      </c>
      <c r="J1578" s="1" t="s">
        <v>937</v>
      </c>
      <c r="K1578" s="1" t="s">
        <v>354</v>
      </c>
      <c r="L1578" s="1">
        <v>21.0</v>
      </c>
      <c r="M1578" s="1">
        <v>17.0</v>
      </c>
      <c r="N1578" s="1">
        <v>9.0</v>
      </c>
      <c r="O1578" s="1">
        <v>21.0</v>
      </c>
      <c r="P1578" s="1">
        <v>17.0</v>
      </c>
      <c r="Q1578" s="1">
        <v>16.0</v>
      </c>
    </row>
    <row r="1579">
      <c r="A1579" s="1" t="s">
        <v>318</v>
      </c>
      <c r="B1579" s="1" t="s">
        <v>987</v>
      </c>
      <c r="C1579" s="1">
        <v>2023.0</v>
      </c>
      <c r="D1579" s="1">
        <v>5.0</v>
      </c>
      <c r="E1579" s="1">
        <v>6.0</v>
      </c>
      <c r="F1579" s="1">
        <v>2100.0</v>
      </c>
      <c r="G1579" s="1" t="s">
        <v>122</v>
      </c>
      <c r="H1579" s="1">
        <v>5.0</v>
      </c>
      <c r="I1579" s="1" t="s">
        <v>960</v>
      </c>
      <c r="J1579" s="1" t="s">
        <v>966</v>
      </c>
      <c r="K1579" s="1" t="s">
        <v>354</v>
      </c>
      <c r="L1579" s="1">
        <v>21.0</v>
      </c>
      <c r="M1579" s="1">
        <v>17.0</v>
      </c>
      <c r="N1579" s="1">
        <v>30.0</v>
      </c>
      <c r="O1579" s="1">
        <v>21.0</v>
      </c>
      <c r="P1579" s="1">
        <v>17.0</v>
      </c>
      <c r="Q1579" s="1">
        <v>52.0</v>
      </c>
    </row>
    <row r="1580">
      <c r="A1580" s="1" t="s">
        <v>318</v>
      </c>
      <c r="B1580" s="1" t="s">
        <v>987</v>
      </c>
      <c r="C1580" s="1">
        <v>2023.0</v>
      </c>
      <c r="D1580" s="1">
        <v>5.0</v>
      </c>
      <c r="E1580" s="1">
        <v>6.0</v>
      </c>
      <c r="F1580" s="1">
        <v>2100.0</v>
      </c>
      <c r="G1580" s="1" t="s">
        <v>122</v>
      </c>
      <c r="H1580" s="1">
        <v>5.0</v>
      </c>
      <c r="I1580" s="1" t="s">
        <v>960</v>
      </c>
      <c r="J1580" s="1" t="s">
        <v>946</v>
      </c>
      <c r="K1580" s="1" t="s">
        <v>354</v>
      </c>
      <c r="L1580" s="1">
        <v>21.0</v>
      </c>
      <c r="M1580" s="1">
        <v>38.0</v>
      </c>
      <c r="N1580" s="1">
        <v>29.0</v>
      </c>
      <c r="O1580" s="1">
        <v>21.0</v>
      </c>
      <c r="P1580" s="1">
        <v>38.0</v>
      </c>
      <c r="Q1580" s="1">
        <v>40.0</v>
      </c>
    </row>
    <row r="1581">
      <c r="A1581" s="1" t="s">
        <v>318</v>
      </c>
      <c r="B1581" s="1" t="s">
        <v>987</v>
      </c>
      <c r="C1581" s="1">
        <v>2023.0</v>
      </c>
      <c r="D1581" s="1">
        <v>5.0</v>
      </c>
      <c r="E1581" s="1">
        <v>6.0</v>
      </c>
      <c r="F1581" s="1">
        <v>2100.0</v>
      </c>
      <c r="G1581" s="1" t="s">
        <v>122</v>
      </c>
      <c r="H1581" s="1">
        <v>5.0</v>
      </c>
      <c r="I1581" s="1" t="s">
        <v>945</v>
      </c>
      <c r="J1581" s="1" t="s">
        <v>960</v>
      </c>
      <c r="K1581" s="1" t="s">
        <v>354</v>
      </c>
      <c r="L1581" s="1">
        <v>21.0</v>
      </c>
      <c r="M1581" s="1">
        <v>46.0</v>
      </c>
      <c r="N1581" s="1">
        <v>40.0</v>
      </c>
      <c r="O1581" s="1">
        <v>21.0</v>
      </c>
      <c r="P1581" s="1">
        <v>47.0</v>
      </c>
      <c r="Q1581" s="1">
        <v>5.0</v>
      </c>
    </row>
    <row r="1582">
      <c r="A1582" s="1" t="s">
        <v>318</v>
      </c>
      <c r="B1582" s="1" t="s">
        <v>988</v>
      </c>
      <c r="C1582" s="1">
        <v>2023.0</v>
      </c>
      <c r="D1582" s="1">
        <v>5.0</v>
      </c>
      <c r="E1582" s="1">
        <v>6.0</v>
      </c>
      <c r="F1582" s="1">
        <v>2100.0</v>
      </c>
      <c r="G1582" s="1" t="s">
        <v>122</v>
      </c>
      <c r="H1582" s="1">
        <v>6.0</v>
      </c>
      <c r="S1582" s="1" t="s">
        <v>966</v>
      </c>
    </row>
    <row r="1583">
      <c r="A1583" s="1" t="s">
        <v>318</v>
      </c>
      <c r="B1583" s="1" t="s">
        <v>989</v>
      </c>
      <c r="C1583" s="1">
        <v>2023.0</v>
      </c>
      <c r="D1583" s="1">
        <v>5.0</v>
      </c>
      <c r="E1583" s="1">
        <v>6.0</v>
      </c>
      <c r="F1583" s="1">
        <v>2100.0</v>
      </c>
      <c r="G1583" s="1" t="s">
        <v>122</v>
      </c>
      <c r="H1583" s="1">
        <v>7.0</v>
      </c>
      <c r="S1583" s="1" t="s">
        <v>966</v>
      </c>
    </row>
    <row r="1584">
      <c r="A1584" s="1" t="s">
        <v>318</v>
      </c>
      <c r="B1584" s="1" t="s">
        <v>990</v>
      </c>
      <c r="C1584" s="1">
        <v>2023.0</v>
      </c>
      <c r="D1584" s="1">
        <v>5.0</v>
      </c>
      <c r="E1584" s="1">
        <v>6.0</v>
      </c>
      <c r="F1584" s="1">
        <v>2100.0</v>
      </c>
      <c r="G1584" s="1" t="s">
        <v>122</v>
      </c>
      <c r="H1584" s="1">
        <v>8.0</v>
      </c>
      <c r="S1584" s="1" t="s">
        <v>966</v>
      </c>
    </row>
    <row r="1585">
      <c r="A1585" s="1" t="s">
        <v>318</v>
      </c>
      <c r="B1585" s="1" t="s">
        <v>991</v>
      </c>
      <c r="C1585" s="1">
        <v>2023.0</v>
      </c>
      <c r="D1585" s="1">
        <v>5.0</v>
      </c>
      <c r="E1585" s="1">
        <v>6.0</v>
      </c>
      <c r="F1585" s="1">
        <v>2100.0</v>
      </c>
      <c r="G1585" s="1" t="s">
        <v>201</v>
      </c>
      <c r="H1585" s="1">
        <v>9.0</v>
      </c>
      <c r="S1585" s="1" t="s">
        <v>966</v>
      </c>
    </row>
    <row r="1586">
      <c r="A1586" s="1" t="s">
        <v>318</v>
      </c>
      <c r="B1586" s="1" t="s">
        <v>992</v>
      </c>
      <c r="C1586" s="1">
        <v>2023.0</v>
      </c>
      <c r="D1586" s="1">
        <v>5.0</v>
      </c>
      <c r="E1586" s="1">
        <v>6.0</v>
      </c>
      <c r="F1586" s="1">
        <v>2100.0</v>
      </c>
      <c r="G1586" s="1" t="s">
        <v>201</v>
      </c>
      <c r="H1586" s="1">
        <v>10.0</v>
      </c>
      <c r="S1586" s="1" t="s">
        <v>966</v>
      </c>
    </row>
    <row r="1587">
      <c r="A1587" s="1" t="s">
        <v>318</v>
      </c>
      <c r="B1587" s="1" t="s">
        <v>993</v>
      </c>
      <c r="C1587" s="1">
        <v>2023.0</v>
      </c>
      <c r="D1587" s="1">
        <v>5.0</v>
      </c>
      <c r="E1587" s="1">
        <v>6.0</v>
      </c>
      <c r="F1587" s="1">
        <v>2100.0</v>
      </c>
      <c r="G1587" s="1" t="s">
        <v>201</v>
      </c>
      <c r="H1587" s="1">
        <v>11.0</v>
      </c>
      <c r="S1587" s="1" t="s">
        <v>966</v>
      </c>
    </row>
    <row r="1588">
      <c r="A1588" s="1" t="s">
        <v>318</v>
      </c>
      <c r="B1588" s="1" t="s">
        <v>994</v>
      </c>
      <c r="C1588" s="1">
        <v>2023.0</v>
      </c>
      <c r="D1588" s="1">
        <v>5.0</v>
      </c>
      <c r="E1588" s="1">
        <v>6.0</v>
      </c>
      <c r="F1588" s="1">
        <v>2100.0</v>
      </c>
      <c r="G1588" s="1" t="s">
        <v>201</v>
      </c>
      <c r="H1588" s="1">
        <v>12.0</v>
      </c>
      <c r="S1588" s="1" t="s">
        <v>966</v>
      </c>
    </row>
    <row r="1591">
      <c r="A1591" s="23" t="s">
        <v>316</v>
      </c>
      <c r="B1591" s="23" t="s">
        <v>404</v>
      </c>
      <c r="C1591" s="22">
        <v>2023.0</v>
      </c>
      <c r="D1591" s="20">
        <v>5.0</v>
      </c>
      <c r="E1591" s="20">
        <v>7.0</v>
      </c>
      <c r="F1591" s="20">
        <v>1900.0</v>
      </c>
      <c r="G1591" s="23" t="s">
        <v>350</v>
      </c>
      <c r="H1591" s="22">
        <v>1.0</v>
      </c>
    </row>
    <row r="1592">
      <c r="A1592" s="23" t="s">
        <v>316</v>
      </c>
      <c r="B1592" s="23" t="s">
        <v>355</v>
      </c>
      <c r="C1592" s="22">
        <v>2023.0</v>
      </c>
      <c r="D1592" s="20">
        <v>5.0</v>
      </c>
      <c r="E1592" s="20">
        <v>7.0</v>
      </c>
      <c r="F1592" s="20">
        <v>1900.0</v>
      </c>
      <c r="G1592" s="23" t="s">
        <v>350</v>
      </c>
      <c r="H1592" s="22">
        <v>2.0</v>
      </c>
    </row>
    <row r="1593">
      <c r="A1593" s="23" t="s">
        <v>316</v>
      </c>
      <c r="B1593" s="23" t="s">
        <v>357</v>
      </c>
      <c r="C1593" s="22">
        <v>2023.0</v>
      </c>
      <c r="D1593" s="20">
        <v>5.0</v>
      </c>
      <c r="E1593" s="20">
        <v>7.0</v>
      </c>
      <c r="F1593" s="20">
        <v>1900.0</v>
      </c>
      <c r="G1593" s="23" t="s">
        <v>350</v>
      </c>
      <c r="H1593" s="22">
        <v>3.0</v>
      </c>
    </row>
    <row r="1594">
      <c r="A1594" s="23" t="s">
        <v>316</v>
      </c>
      <c r="B1594" s="23" t="s">
        <v>358</v>
      </c>
      <c r="C1594" s="22">
        <v>2023.0</v>
      </c>
      <c r="D1594" s="20">
        <v>5.0</v>
      </c>
      <c r="E1594" s="20">
        <v>7.0</v>
      </c>
      <c r="F1594" s="20">
        <v>1900.0</v>
      </c>
      <c r="G1594" s="23" t="s">
        <v>350</v>
      </c>
      <c r="H1594" s="22">
        <v>4.0</v>
      </c>
    </row>
    <row r="1595">
      <c r="A1595" s="23" t="s">
        <v>316</v>
      </c>
      <c r="B1595" s="23" t="s">
        <v>359</v>
      </c>
      <c r="C1595" s="22">
        <v>2023.0</v>
      </c>
      <c r="D1595" s="20">
        <v>5.0</v>
      </c>
      <c r="E1595" s="20">
        <v>7.0</v>
      </c>
      <c r="F1595" s="20">
        <v>1900.0</v>
      </c>
      <c r="G1595" s="23" t="s">
        <v>360</v>
      </c>
      <c r="H1595" s="22">
        <v>5.0</v>
      </c>
    </row>
    <row r="1596">
      <c r="A1596" s="23" t="s">
        <v>316</v>
      </c>
      <c r="B1596" s="23" t="s">
        <v>366</v>
      </c>
      <c r="C1596" s="22">
        <v>2023.0</v>
      </c>
      <c r="D1596" s="20">
        <v>5.0</v>
      </c>
      <c r="E1596" s="20">
        <v>7.0</v>
      </c>
      <c r="F1596" s="20">
        <v>1900.0</v>
      </c>
      <c r="G1596" s="23" t="s">
        <v>360</v>
      </c>
      <c r="H1596" s="22">
        <v>6.0</v>
      </c>
    </row>
    <row r="1597">
      <c r="A1597" s="23" t="s">
        <v>316</v>
      </c>
      <c r="B1597" s="23" t="s">
        <v>368</v>
      </c>
      <c r="C1597" s="22">
        <v>2023.0</v>
      </c>
      <c r="D1597" s="20">
        <v>5.0</v>
      </c>
      <c r="E1597" s="20">
        <v>7.0</v>
      </c>
      <c r="F1597" s="20">
        <v>1900.0</v>
      </c>
      <c r="G1597" s="23" t="s">
        <v>360</v>
      </c>
      <c r="H1597" s="22">
        <v>7.0</v>
      </c>
    </row>
    <row r="1598">
      <c r="A1598" s="23" t="s">
        <v>316</v>
      </c>
      <c r="B1598" s="23" t="s">
        <v>369</v>
      </c>
      <c r="C1598" s="22">
        <v>2023.0</v>
      </c>
      <c r="D1598" s="20">
        <v>5.0</v>
      </c>
      <c r="E1598" s="20">
        <v>7.0</v>
      </c>
      <c r="F1598" s="20">
        <v>1900.0</v>
      </c>
      <c r="G1598" s="23" t="s">
        <v>360</v>
      </c>
      <c r="H1598" s="22">
        <v>8.0</v>
      </c>
    </row>
    <row r="1599">
      <c r="A1599" s="23" t="s">
        <v>316</v>
      </c>
      <c r="B1599" s="23" t="s">
        <v>370</v>
      </c>
      <c r="C1599" s="22">
        <v>2023.0</v>
      </c>
      <c r="D1599" s="20">
        <v>5.0</v>
      </c>
      <c r="E1599" s="20">
        <v>7.0</v>
      </c>
      <c r="F1599" s="20">
        <v>1900.0</v>
      </c>
      <c r="G1599" s="23" t="s">
        <v>371</v>
      </c>
      <c r="H1599" s="22">
        <v>9.0</v>
      </c>
    </row>
    <row r="1600">
      <c r="A1600" s="23" t="s">
        <v>316</v>
      </c>
      <c r="B1600" s="23" t="s">
        <v>372</v>
      </c>
      <c r="C1600" s="22">
        <v>2023.0</v>
      </c>
      <c r="D1600" s="20">
        <v>5.0</v>
      </c>
      <c r="E1600" s="20">
        <v>7.0</v>
      </c>
      <c r="F1600" s="20">
        <v>1900.0</v>
      </c>
      <c r="G1600" s="23" t="s">
        <v>371</v>
      </c>
      <c r="H1600" s="22">
        <v>10.0</v>
      </c>
    </row>
    <row r="1601">
      <c r="A1601" s="23" t="s">
        <v>316</v>
      </c>
      <c r="B1601" s="23" t="s">
        <v>373</v>
      </c>
      <c r="C1601" s="22">
        <v>2023.0</v>
      </c>
      <c r="D1601" s="20">
        <v>5.0</v>
      </c>
      <c r="E1601" s="20">
        <v>7.0</v>
      </c>
      <c r="F1601" s="20">
        <v>1900.0</v>
      </c>
      <c r="G1601" s="23" t="s">
        <v>371</v>
      </c>
      <c r="H1601" s="22">
        <v>11.0</v>
      </c>
    </row>
    <row r="1602">
      <c r="A1602" s="23" t="s">
        <v>316</v>
      </c>
      <c r="B1602" s="23" t="s">
        <v>374</v>
      </c>
      <c r="C1602" s="22">
        <v>2023.0</v>
      </c>
      <c r="D1602" s="20">
        <v>5.0</v>
      </c>
      <c r="E1602" s="20">
        <v>7.0</v>
      </c>
      <c r="F1602" s="20">
        <v>1900.0</v>
      </c>
      <c r="G1602" s="23" t="s">
        <v>371</v>
      </c>
      <c r="H1602" s="22">
        <v>12.0</v>
      </c>
    </row>
    <row r="1604">
      <c r="A1604" s="1" t="s">
        <v>318</v>
      </c>
      <c r="B1604" s="1" t="s">
        <v>995</v>
      </c>
      <c r="C1604" s="1">
        <v>2023.0</v>
      </c>
      <c r="D1604" s="1">
        <v>5.0</v>
      </c>
      <c r="E1604" s="1">
        <v>7.0</v>
      </c>
      <c r="F1604" s="1">
        <v>2100.0</v>
      </c>
      <c r="G1604" s="1" t="s">
        <v>23</v>
      </c>
      <c r="H1604" s="1">
        <v>1.0</v>
      </c>
      <c r="S1604" s="1" t="s">
        <v>966</v>
      </c>
    </row>
    <row r="1605">
      <c r="A1605" s="1" t="s">
        <v>318</v>
      </c>
      <c r="B1605" s="1" t="s">
        <v>996</v>
      </c>
      <c r="C1605" s="1">
        <v>2023.0</v>
      </c>
      <c r="D1605" s="1">
        <v>5.0</v>
      </c>
      <c r="E1605" s="1">
        <v>7.0</v>
      </c>
      <c r="F1605" s="1">
        <v>2100.0</v>
      </c>
      <c r="G1605" s="1" t="s">
        <v>23</v>
      </c>
      <c r="H1605" s="1">
        <v>2.0</v>
      </c>
      <c r="S1605" s="1" t="s">
        <v>966</v>
      </c>
    </row>
    <row r="1606">
      <c r="A1606" s="1" t="s">
        <v>318</v>
      </c>
      <c r="B1606" s="1" t="s">
        <v>997</v>
      </c>
      <c r="C1606" s="1">
        <v>2023.0</v>
      </c>
      <c r="D1606" s="1">
        <v>5.0</v>
      </c>
      <c r="E1606" s="1">
        <v>7.0</v>
      </c>
      <c r="F1606" s="1">
        <v>2100.0</v>
      </c>
      <c r="G1606" s="1" t="s">
        <v>23</v>
      </c>
      <c r="H1606" s="1">
        <v>3.0</v>
      </c>
      <c r="S1606" s="1" t="s">
        <v>966</v>
      </c>
    </row>
    <row r="1607">
      <c r="A1607" s="1" t="s">
        <v>318</v>
      </c>
      <c r="B1607" s="1" t="s">
        <v>998</v>
      </c>
      <c r="C1607" s="1">
        <v>2023.0</v>
      </c>
      <c r="D1607" s="1">
        <v>5.0</v>
      </c>
      <c r="E1607" s="1">
        <v>7.0</v>
      </c>
      <c r="F1607" s="1">
        <v>2100.0</v>
      </c>
      <c r="G1607" s="1" t="s">
        <v>23</v>
      </c>
      <c r="H1607" s="1">
        <v>4.0</v>
      </c>
      <c r="S1607" s="1" t="s">
        <v>966</v>
      </c>
    </row>
    <row r="1608">
      <c r="A1608" s="1" t="s">
        <v>318</v>
      </c>
      <c r="B1608" s="1" t="s">
        <v>999</v>
      </c>
      <c r="C1608" s="1">
        <v>2023.0</v>
      </c>
      <c r="D1608" s="1">
        <v>5.0</v>
      </c>
      <c r="E1608" s="1">
        <v>7.0</v>
      </c>
      <c r="F1608" s="1">
        <v>2100.0</v>
      </c>
      <c r="G1608" s="1" t="s">
        <v>122</v>
      </c>
      <c r="H1608" s="1">
        <v>5.0</v>
      </c>
      <c r="I1608" s="1" t="s">
        <v>770</v>
      </c>
      <c r="J1608" s="1" t="s">
        <v>966</v>
      </c>
      <c r="K1608" s="1" t="s">
        <v>354</v>
      </c>
      <c r="L1608" s="1">
        <v>21.0</v>
      </c>
      <c r="M1608" s="1">
        <v>26.0</v>
      </c>
      <c r="N1608" s="1">
        <v>15.0</v>
      </c>
      <c r="O1608" s="1">
        <v>21.0</v>
      </c>
      <c r="P1608" s="1">
        <v>26.0</v>
      </c>
      <c r="Q1608" s="1">
        <v>27.0</v>
      </c>
      <c r="S1608" s="1" t="s">
        <v>1000</v>
      </c>
    </row>
    <row r="1609">
      <c r="A1609" s="1" t="s">
        <v>318</v>
      </c>
      <c r="B1609" s="1" t="s">
        <v>1001</v>
      </c>
      <c r="C1609" s="1">
        <v>2023.0</v>
      </c>
      <c r="D1609" s="1">
        <v>5.0</v>
      </c>
      <c r="E1609" s="1">
        <v>7.0</v>
      </c>
      <c r="F1609" s="1">
        <v>2100.0</v>
      </c>
      <c r="G1609" s="1" t="s">
        <v>122</v>
      </c>
      <c r="H1609" s="1">
        <v>6.0</v>
      </c>
      <c r="S1609" s="1" t="s">
        <v>966</v>
      </c>
    </row>
    <row r="1610">
      <c r="A1610" s="1" t="s">
        <v>318</v>
      </c>
      <c r="B1610" s="1" t="s">
        <v>1002</v>
      </c>
      <c r="C1610" s="1">
        <v>2023.0</v>
      </c>
      <c r="D1610" s="1">
        <v>5.0</v>
      </c>
      <c r="E1610" s="1">
        <v>7.0</v>
      </c>
      <c r="F1610" s="1">
        <v>2100.0</v>
      </c>
      <c r="G1610" s="1" t="s">
        <v>122</v>
      </c>
      <c r="H1610" s="1">
        <v>7.0</v>
      </c>
      <c r="S1610" s="1" t="s">
        <v>966</v>
      </c>
    </row>
    <row r="1611">
      <c r="A1611" s="1" t="s">
        <v>318</v>
      </c>
      <c r="B1611" s="1" t="s">
        <v>1003</v>
      </c>
      <c r="C1611" s="1">
        <v>2023.0</v>
      </c>
      <c r="D1611" s="1">
        <v>5.0</v>
      </c>
      <c r="E1611" s="1">
        <v>7.0</v>
      </c>
      <c r="F1611" s="1">
        <v>2100.0</v>
      </c>
      <c r="G1611" s="1" t="s">
        <v>122</v>
      </c>
      <c r="H1611" s="1">
        <v>8.0</v>
      </c>
      <c r="S1611" s="1" t="s">
        <v>966</v>
      </c>
    </row>
    <row r="1612">
      <c r="A1612" s="1" t="s">
        <v>318</v>
      </c>
      <c r="B1612" s="1" t="s">
        <v>1004</v>
      </c>
      <c r="C1612" s="1">
        <v>2023.0</v>
      </c>
      <c r="D1612" s="1">
        <v>5.0</v>
      </c>
      <c r="E1612" s="1">
        <v>7.0</v>
      </c>
      <c r="F1612" s="1">
        <v>2100.0</v>
      </c>
      <c r="G1612" s="1" t="s">
        <v>201</v>
      </c>
      <c r="H1612" s="1">
        <v>9.0</v>
      </c>
      <c r="S1612" s="1" t="s">
        <v>966</v>
      </c>
    </row>
    <row r="1613">
      <c r="A1613" s="1" t="s">
        <v>318</v>
      </c>
      <c r="B1613" s="1" t="s">
        <v>1005</v>
      </c>
      <c r="C1613" s="1">
        <v>2023.0</v>
      </c>
      <c r="D1613" s="1">
        <v>5.0</v>
      </c>
      <c r="E1613" s="1">
        <v>7.0</v>
      </c>
      <c r="F1613" s="1">
        <v>2100.0</v>
      </c>
      <c r="G1613" s="1" t="s">
        <v>201</v>
      </c>
      <c r="H1613" s="1">
        <v>10.0</v>
      </c>
      <c r="S1613" s="1" t="s">
        <v>966</v>
      </c>
    </row>
    <row r="1614">
      <c r="A1614" s="1" t="s">
        <v>318</v>
      </c>
      <c r="B1614" s="1" t="s">
        <v>1006</v>
      </c>
      <c r="C1614" s="1">
        <v>2023.0</v>
      </c>
      <c r="D1614" s="1">
        <v>5.0</v>
      </c>
      <c r="E1614" s="1">
        <v>7.0</v>
      </c>
      <c r="F1614" s="1">
        <v>2100.0</v>
      </c>
      <c r="G1614" s="1" t="s">
        <v>201</v>
      </c>
      <c r="H1614" s="1">
        <v>11.0</v>
      </c>
      <c r="S1614" s="1" t="s">
        <v>966</v>
      </c>
    </row>
    <row r="1615">
      <c r="A1615" s="1" t="s">
        <v>318</v>
      </c>
      <c r="B1615" s="1" t="s">
        <v>1007</v>
      </c>
      <c r="C1615" s="1">
        <v>2023.0</v>
      </c>
      <c r="D1615" s="1">
        <v>5.0</v>
      </c>
      <c r="E1615" s="1">
        <v>7.0</v>
      </c>
      <c r="F1615" s="1">
        <v>2100.0</v>
      </c>
      <c r="G1615" s="1" t="s">
        <v>201</v>
      </c>
      <c r="H1615" s="1">
        <v>12.0</v>
      </c>
      <c r="S1615" s="1" t="s">
        <v>966</v>
      </c>
    </row>
    <row r="1617">
      <c r="A1617" s="23" t="s">
        <v>316</v>
      </c>
      <c r="B1617" s="23" t="s">
        <v>404</v>
      </c>
      <c r="C1617" s="22">
        <v>2023.0</v>
      </c>
      <c r="D1617" s="20">
        <v>5.0</v>
      </c>
      <c r="E1617" s="20">
        <v>8.0</v>
      </c>
      <c r="F1617" s="20">
        <v>1900.0</v>
      </c>
      <c r="G1617" s="23" t="s">
        <v>350</v>
      </c>
      <c r="H1617" s="22">
        <v>1.0</v>
      </c>
      <c r="S1617" s="1" t="s">
        <v>1008</v>
      </c>
    </row>
    <row r="1618">
      <c r="A1618" s="23" t="s">
        <v>316</v>
      </c>
      <c r="B1618" s="23" t="s">
        <v>355</v>
      </c>
      <c r="C1618" s="22">
        <v>2023.0</v>
      </c>
      <c r="D1618" s="20">
        <v>5.0</v>
      </c>
      <c r="E1618" s="20">
        <v>8.0</v>
      </c>
      <c r="F1618" s="20">
        <v>1900.0</v>
      </c>
      <c r="G1618" s="23" t="s">
        <v>350</v>
      </c>
      <c r="H1618" s="22">
        <v>2.0</v>
      </c>
      <c r="S1618" s="1" t="s">
        <v>356</v>
      </c>
    </row>
    <row r="1619">
      <c r="A1619" s="23" t="s">
        <v>316</v>
      </c>
      <c r="B1619" s="23" t="s">
        <v>357</v>
      </c>
      <c r="C1619" s="22">
        <v>2023.0</v>
      </c>
      <c r="D1619" s="20">
        <v>5.0</v>
      </c>
      <c r="E1619" s="20">
        <v>8.0</v>
      </c>
      <c r="F1619" s="20">
        <v>1900.0</v>
      </c>
      <c r="G1619" s="23" t="s">
        <v>350</v>
      </c>
      <c r="H1619" s="22">
        <v>3.0</v>
      </c>
      <c r="S1619" s="1" t="s">
        <v>356</v>
      </c>
    </row>
    <row r="1620">
      <c r="A1620" s="23" t="s">
        <v>316</v>
      </c>
      <c r="B1620" s="23" t="s">
        <v>358</v>
      </c>
      <c r="C1620" s="22">
        <v>2023.0</v>
      </c>
      <c r="D1620" s="20">
        <v>5.0</v>
      </c>
      <c r="E1620" s="20">
        <v>8.0</v>
      </c>
      <c r="F1620" s="20">
        <v>1900.0</v>
      </c>
      <c r="G1620" s="23" t="s">
        <v>350</v>
      </c>
      <c r="H1620" s="22">
        <v>4.0</v>
      </c>
      <c r="S1620" s="1" t="s">
        <v>356</v>
      </c>
    </row>
    <row r="1621">
      <c r="A1621" s="23" t="s">
        <v>316</v>
      </c>
      <c r="B1621" s="23" t="s">
        <v>359</v>
      </c>
      <c r="C1621" s="22">
        <v>2023.0</v>
      </c>
      <c r="D1621" s="20">
        <v>5.0</v>
      </c>
      <c r="E1621" s="20">
        <v>8.0</v>
      </c>
      <c r="F1621" s="20">
        <v>1900.0</v>
      </c>
      <c r="G1621" s="23" t="s">
        <v>360</v>
      </c>
      <c r="H1621" s="22">
        <v>5.0</v>
      </c>
      <c r="I1621" s="1" t="s">
        <v>422</v>
      </c>
      <c r="J1621" s="1" t="s">
        <v>365</v>
      </c>
      <c r="K1621" s="1" t="s">
        <v>354</v>
      </c>
      <c r="L1621" s="1">
        <v>19.0</v>
      </c>
      <c r="M1621" s="1">
        <v>0.0</v>
      </c>
      <c r="N1621" s="1">
        <v>0.0</v>
      </c>
      <c r="O1621" s="1">
        <v>19.0</v>
      </c>
      <c r="P1621" s="1">
        <v>0.0</v>
      </c>
      <c r="Q1621" s="1">
        <v>10.0</v>
      </c>
      <c r="S1621" s="1" t="s">
        <v>1009</v>
      </c>
    </row>
    <row r="1622">
      <c r="A1622" s="23" t="s">
        <v>316</v>
      </c>
      <c r="B1622" s="23" t="s">
        <v>359</v>
      </c>
      <c r="C1622" s="22">
        <v>2023.0</v>
      </c>
      <c r="D1622" s="20">
        <v>5.0</v>
      </c>
      <c r="E1622" s="20">
        <v>8.0</v>
      </c>
      <c r="F1622" s="20">
        <v>1900.0</v>
      </c>
      <c r="G1622" s="23" t="s">
        <v>360</v>
      </c>
      <c r="H1622" s="22">
        <v>5.0</v>
      </c>
      <c r="I1622" s="1" t="s">
        <v>422</v>
      </c>
      <c r="J1622" s="1" t="s">
        <v>964</v>
      </c>
      <c r="K1622" s="1" t="s">
        <v>354</v>
      </c>
      <c r="L1622" s="1">
        <v>19.0</v>
      </c>
      <c r="M1622" s="1">
        <v>4.0</v>
      </c>
      <c r="N1622" s="1">
        <v>26.0</v>
      </c>
      <c r="O1622" s="1">
        <v>19.0</v>
      </c>
      <c r="P1622" s="1">
        <v>4.0</v>
      </c>
      <c r="Q1622" s="1">
        <v>34.0</v>
      </c>
    </row>
    <row r="1623">
      <c r="A1623" s="23" t="s">
        <v>316</v>
      </c>
      <c r="B1623" s="23" t="s">
        <v>359</v>
      </c>
      <c r="C1623" s="22">
        <v>2023.0</v>
      </c>
      <c r="D1623" s="20">
        <v>5.0</v>
      </c>
      <c r="E1623" s="20">
        <v>8.0</v>
      </c>
      <c r="F1623" s="20">
        <v>1900.0</v>
      </c>
      <c r="G1623" s="23" t="s">
        <v>360</v>
      </c>
      <c r="H1623" s="22">
        <v>5.0</v>
      </c>
      <c r="I1623" s="1" t="s">
        <v>422</v>
      </c>
      <c r="J1623" s="1" t="s">
        <v>964</v>
      </c>
      <c r="K1623" s="1" t="s">
        <v>354</v>
      </c>
      <c r="L1623" s="1">
        <v>19.0</v>
      </c>
      <c r="M1623" s="1">
        <v>4.0</v>
      </c>
      <c r="N1623" s="1">
        <v>36.0</v>
      </c>
      <c r="O1623" s="1">
        <v>19.0</v>
      </c>
      <c r="P1623" s="1">
        <v>5.0</v>
      </c>
      <c r="Q1623" s="1">
        <v>36.0</v>
      </c>
    </row>
    <row r="1624">
      <c r="A1624" s="23" t="s">
        <v>316</v>
      </c>
      <c r="B1624" s="23" t="s">
        <v>359</v>
      </c>
      <c r="C1624" s="22">
        <v>2023.0</v>
      </c>
      <c r="D1624" s="20">
        <v>5.0</v>
      </c>
      <c r="E1624" s="20">
        <v>8.0</v>
      </c>
      <c r="F1624" s="20">
        <v>1900.0</v>
      </c>
      <c r="G1624" s="23" t="s">
        <v>360</v>
      </c>
      <c r="H1624" s="22">
        <v>5.0</v>
      </c>
      <c r="I1624" s="1" t="s">
        <v>422</v>
      </c>
      <c r="J1624" s="1" t="s">
        <v>964</v>
      </c>
      <c r="K1624" s="1" t="s">
        <v>354</v>
      </c>
      <c r="L1624" s="1">
        <v>19.0</v>
      </c>
      <c r="M1624" s="1">
        <v>6.0</v>
      </c>
      <c r="N1624" s="1">
        <v>30.0</v>
      </c>
      <c r="O1624" s="1">
        <v>19.0</v>
      </c>
      <c r="P1624" s="1">
        <v>6.0</v>
      </c>
      <c r="Q1624" s="1">
        <v>40.0</v>
      </c>
    </row>
    <row r="1625">
      <c r="A1625" s="23" t="s">
        <v>316</v>
      </c>
      <c r="B1625" s="23" t="s">
        <v>359</v>
      </c>
      <c r="C1625" s="22">
        <v>2023.0</v>
      </c>
      <c r="D1625" s="20">
        <v>5.0</v>
      </c>
      <c r="E1625" s="20">
        <v>8.0</v>
      </c>
      <c r="F1625" s="20">
        <v>1900.0</v>
      </c>
      <c r="G1625" s="23" t="s">
        <v>360</v>
      </c>
      <c r="H1625" s="22">
        <v>5.0</v>
      </c>
      <c r="I1625" s="1" t="s">
        <v>422</v>
      </c>
      <c r="J1625" s="1" t="s">
        <v>964</v>
      </c>
      <c r="K1625" s="1" t="s">
        <v>354</v>
      </c>
      <c r="L1625" s="1">
        <v>19.0</v>
      </c>
      <c r="M1625" s="1">
        <v>6.0</v>
      </c>
      <c r="N1625" s="1">
        <v>46.0</v>
      </c>
      <c r="O1625" s="1">
        <v>19.0</v>
      </c>
      <c r="P1625" s="1">
        <v>7.0</v>
      </c>
      <c r="Q1625" s="1">
        <v>50.0</v>
      </c>
    </row>
    <row r="1626">
      <c r="A1626" s="23" t="s">
        <v>316</v>
      </c>
      <c r="B1626" s="23" t="s">
        <v>359</v>
      </c>
      <c r="C1626" s="22">
        <v>2023.0</v>
      </c>
      <c r="D1626" s="20">
        <v>5.0</v>
      </c>
      <c r="E1626" s="20">
        <v>8.0</v>
      </c>
      <c r="F1626" s="20">
        <v>1900.0</v>
      </c>
      <c r="G1626" s="23" t="s">
        <v>360</v>
      </c>
      <c r="H1626" s="22">
        <v>5.0</v>
      </c>
      <c r="I1626" s="1" t="s">
        <v>422</v>
      </c>
      <c r="K1626" s="1" t="s">
        <v>354</v>
      </c>
      <c r="L1626" s="1">
        <v>19.0</v>
      </c>
      <c r="M1626" s="1">
        <v>9.0</v>
      </c>
      <c r="N1626" s="1">
        <v>34.0</v>
      </c>
      <c r="O1626" s="1">
        <v>19.0</v>
      </c>
      <c r="P1626" s="1">
        <v>9.0</v>
      </c>
      <c r="Q1626" s="1">
        <v>39.0</v>
      </c>
    </row>
    <row r="1627">
      <c r="A1627" s="23" t="s">
        <v>316</v>
      </c>
      <c r="B1627" s="23" t="s">
        <v>359</v>
      </c>
      <c r="C1627" s="22">
        <v>2023.0</v>
      </c>
      <c r="D1627" s="20">
        <v>5.0</v>
      </c>
      <c r="E1627" s="20">
        <v>8.0</v>
      </c>
      <c r="F1627" s="20">
        <v>1900.0</v>
      </c>
      <c r="G1627" s="23" t="s">
        <v>360</v>
      </c>
      <c r="H1627" s="22">
        <v>5.0</v>
      </c>
      <c r="I1627" s="1" t="s">
        <v>361</v>
      </c>
      <c r="J1627" s="1" t="s">
        <v>352</v>
      </c>
      <c r="K1627" s="1" t="s">
        <v>353</v>
      </c>
      <c r="L1627" s="1">
        <v>19.0</v>
      </c>
      <c r="M1627" s="1">
        <v>21.0</v>
      </c>
      <c r="N1627" s="1">
        <v>9.0</v>
      </c>
      <c r="O1627" s="1">
        <v>19.0</v>
      </c>
      <c r="P1627" s="1">
        <v>22.0</v>
      </c>
      <c r="Q1627" s="1">
        <v>16.0</v>
      </c>
    </row>
    <row r="1628">
      <c r="A1628" s="23" t="s">
        <v>316</v>
      </c>
      <c r="B1628" s="23" t="s">
        <v>359</v>
      </c>
      <c r="C1628" s="22">
        <v>2023.0</v>
      </c>
      <c r="D1628" s="20">
        <v>5.0</v>
      </c>
      <c r="E1628" s="20">
        <v>8.0</v>
      </c>
      <c r="F1628" s="20">
        <v>1900.0</v>
      </c>
      <c r="G1628" s="23" t="s">
        <v>360</v>
      </c>
      <c r="H1628" s="22">
        <v>5.0</v>
      </c>
      <c r="I1628" s="1" t="s">
        <v>361</v>
      </c>
      <c r="J1628" s="1" t="s">
        <v>352</v>
      </c>
      <c r="K1628" s="1" t="s">
        <v>354</v>
      </c>
      <c r="L1628" s="1">
        <v>19.0</v>
      </c>
      <c r="M1628" s="1">
        <v>22.0</v>
      </c>
      <c r="N1628" s="1">
        <v>21.0</v>
      </c>
      <c r="O1628" s="1">
        <v>19.0</v>
      </c>
      <c r="P1628" s="1">
        <v>24.0</v>
      </c>
      <c r="Q1628" s="1">
        <v>58.0</v>
      </c>
    </row>
    <row r="1629">
      <c r="A1629" s="23" t="s">
        <v>316</v>
      </c>
      <c r="B1629" s="23" t="s">
        <v>359</v>
      </c>
      <c r="C1629" s="22">
        <v>2023.0</v>
      </c>
      <c r="D1629" s="20">
        <v>5.0</v>
      </c>
      <c r="E1629" s="20">
        <v>8.0</v>
      </c>
      <c r="F1629" s="20">
        <v>1900.0</v>
      </c>
      <c r="G1629" s="23" t="s">
        <v>360</v>
      </c>
      <c r="H1629" s="22">
        <v>5.0</v>
      </c>
      <c r="J1629" s="1" t="s">
        <v>352</v>
      </c>
      <c r="K1629" s="1" t="s">
        <v>354</v>
      </c>
      <c r="L1629" s="1">
        <v>19.0</v>
      </c>
      <c r="M1629" s="1">
        <v>29.0</v>
      </c>
      <c r="N1629" s="1">
        <v>29.0</v>
      </c>
      <c r="O1629" s="1">
        <v>19.0</v>
      </c>
      <c r="P1629" s="1">
        <v>29.0</v>
      </c>
      <c r="Q1629" s="1">
        <v>35.0</v>
      </c>
    </row>
    <row r="1630">
      <c r="A1630" s="23" t="s">
        <v>316</v>
      </c>
      <c r="B1630" s="23" t="s">
        <v>366</v>
      </c>
      <c r="C1630" s="22">
        <v>2023.0</v>
      </c>
      <c r="D1630" s="20">
        <v>5.0</v>
      </c>
      <c r="E1630" s="20">
        <v>8.0</v>
      </c>
      <c r="F1630" s="20">
        <v>1900.0</v>
      </c>
      <c r="G1630" s="23" t="s">
        <v>360</v>
      </c>
      <c r="H1630" s="22">
        <v>6.0</v>
      </c>
      <c r="S1630" s="1" t="s">
        <v>1010</v>
      </c>
    </row>
    <row r="1631">
      <c r="A1631" s="23" t="s">
        <v>316</v>
      </c>
      <c r="B1631" s="23" t="s">
        <v>368</v>
      </c>
      <c r="C1631" s="22">
        <v>2023.0</v>
      </c>
      <c r="D1631" s="20">
        <v>5.0</v>
      </c>
      <c r="E1631" s="20">
        <v>8.0</v>
      </c>
      <c r="F1631" s="20">
        <v>1900.0</v>
      </c>
      <c r="G1631" s="23" t="s">
        <v>360</v>
      </c>
      <c r="H1631" s="22">
        <v>7.0</v>
      </c>
      <c r="S1631" s="1" t="s">
        <v>356</v>
      </c>
    </row>
    <row r="1632">
      <c r="A1632" s="23" t="s">
        <v>316</v>
      </c>
      <c r="B1632" s="23" t="s">
        <v>369</v>
      </c>
      <c r="C1632" s="22">
        <v>2023.0</v>
      </c>
      <c r="D1632" s="20">
        <v>5.0</v>
      </c>
      <c r="E1632" s="20">
        <v>8.0</v>
      </c>
      <c r="F1632" s="20">
        <v>1900.0</v>
      </c>
      <c r="G1632" s="23" t="s">
        <v>360</v>
      </c>
      <c r="H1632" s="22">
        <v>8.0</v>
      </c>
      <c r="S1632" s="1" t="s">
        <v>356</v>
      </c>
    </row>
    <row r="1633">
      <c r="A1633" s="23" t="s">
        <v>316</v>
      </c>
      <c r="B1633" s="23" t="s">
        <v>370</v>
      </c>
      <c r="C1633" s="22">
        <v>2023.0</v>
      </c>
      <c r="D1633" s="20">
        <v>5.0</v>
      </c>
      <c r="E1633" s="20">
        <v>8.0</v>
      </c>
      <c r="F1633" s="20">
        <v>1900.0</v>
      </c>
      <c r="G1633" s="23" t="s">
        <v>371</v>
      </c>
      <c r="H1633" s="22">
        <v>9.0</v>
      </c>
      <c r="S1633" s="1" t="s">
        <v>356</v>
      </c>
    </row>
    <row r="1634">
      <c r="A1634" s="23" t="s">
        <v>316</v>
      </c>
      <c r="B1634" s="23" t="s">
        <v>372</v>
      </c>
      <c r="C1634" s="22">
        <v>2023.0</v>
      </c>
      <c r="D1634" s="20">
        <v>5.0</v>
      </c>
      <c r="E1634" s="20">
        <v>8.0</v>
      </c>
      <c r="F1634" s="20">
        <v>1900.0</v>
      </c>
      <c r="G1634" s="23" t="s">
        <v>371</v>
      </c>
      <c r="H1634" s="22">
        <v>10.0</v>
      </c>
      <c r="I1634" s="1" t="s">
        <v>755</v>
      </c>
      <c r="J1634" s="1" t="s">
        <v>753</v>
      </c>
      <c r="K1634" s="1" t="s">
        <v>353</v>
      </c>
      <c r="L1634" s="1">
        <v>19.0</v>
      </c>
      <c r="M1634" s="1">
        <v>15.0</v>
      </c>
      <c r="N1634" s="1">
        <v>48.0</v>
      </c>
      <c r="O1634" s="1">
        <v>19.0</v>
      </c>
      <c r="P1634" s="1">
        <v>15.0</v>
      </c>
      <c r="Q1634" s="1">
        <v>53.0</v>
      </c>
    </row>
    <row r="1635">
      <c r="A1635" s="23" t="s">
        <v>316</v>
      </c>
      <c r="B1635" s="23" t="s">
        <v>373</v>
      </c>
      <c r="C1635" s="22">
        <v>2023.0</v>
      </c>
      <c r="D1635" s="20">
        <v>5.0</v>
      </c>
      <c r="E1635" s="20">
        <v>8.0</v>
      </c>
      <c r="F1635" s="20">
        <v>1900.0</v>
      </c>
      <c r="G1635" s="23" t="s">
        <v>371</v>
      </c>
      <c r="H1635" s="22">
        <v>11.0</v>
      </c>
      <c r="S1635" s="1" t="s">
        <v>356</v>
      </c>
    </row>
    <row r="1636">
      <c r="A1636" s="23" t="s">
        <v>316</v>
      </c>
      <c r="B1636" s="23" t="s">
        <v>374</v>
      </c>
      <c r="C1636" s="22">
        <v>2023.0</v>
      </c>
      <c r="D1636" s="20">
        <v>5.0</v>
      </c>
      <c r="E1636" s="20">
        <v>8.0</v>
      </c>
      <c r="F1636" s="20">
        <v>1900.0</v>
      </c>
      <c r="G1636" s="23" t="s">
        <v>371</v>
      </c>
      <c r="H1636" s="22">
        <v>12.0</v>
      </c>
      <c r="S1636" s="1" t="s">
        <v>1011</v>
      </c>
    </row>
    <row r="1638">
      <c r="A1638" s="1" t="s">
        <v>318</v>
      </c>
      <c r="B1638" s="1" t="s">
        <v>1012</v>
      </c>
      <c r="C1638" s="1">
        <v>2023.0</v>
      </c>
      <c r="D1638" s="1">
        <v>5.0</v>
      </c>
      <c r="E1638" s="1">
        <v>8.0</v>
      </c>
      <c r="F1638" s="1">
        <v>2100.0</v>
      </c>
      <c r="G1638" s="1" t="s">
        <v>23</v>
      </c>
      <c r="H1638" s="1">
        <v>1.0</v>
      </c>
      <c r="S1638" s="1" t="s">
        <v>966</v>
      </c>
    </row>
    <row r="1639">
      <c r="A1639" s="1" t="s">
        <v>318</v>
      </c>
      <c r="B1639" s="1" t="s">
        <v>1013</v>
      </c>
      <c r="C1639" s="1">
        <v>2023.0</v>
      </c>
      <c r="D1639" s="1">
        <v>5.0</v>
      </c>
      <c r="E1639" s="1">
        <v>8.0</v>
      </c>
      <c r="F1639" s="1">
        <v>2100.0</v>
      </c>
      <c r="G1639" s="1" t="s">
        <v>23</v>
      </c>
      <c r="H1639" s="1">
        <v>2.0</v>
      </c>
      <c r="S1639" s="1" t="s">
        <v>966</v>
      </c>
    </row>
    <row r="1640">
      <c r="A1640" s="1" t="s">
        <v>318</v>
      </c>
      <c r="B1640" s="1" t="s">
        <v>1014</v>
      </c>
      <c r="C1640" s="1">
        <v>2023.0</v>
      </c>
      <c r="D1640" s="1">
        <v>5.0</v>
      </c>
      <c r="E1640" s="1">
        <v>8.0</v>
      </c>
      <c r="F1640" s="1">
        <v>2100.0</v>
      </c>
      <c r="G1640" s="1" t="s">
        <v>23</v>
      </c>
      <c r="H1640" s="1">
        <v>3.0</v>
      </c>
      <c r="S1640" s="1" t="s">
        <v>966</v>
      </c>
    </row>
    <row r="1641">
      <c r="A1641" s="1" t="s">
        <v>318</v>
      </c>
      <c r="B1641" s="1" t="s">
        <v>1015</v>
      </c>
      <c r="C1641" s="1">
        <v>2023.0</v>
      </c>
      <c r="D1641" s="1">
        <v>5.0</v>
      </c>
      <c r="E1641" s="1">
        <v>8.0</v>
      </c>
      <c r="F1641" s="1">
        <v>2100.0</v>
      </c>
      <c r="G1641" s="1" t="s">
        <v>23</v>
      </c>
      <c r="H1641" s="1">
        <v>4.0</v>
      </c>
      <c r="S1641" s="1" t="s">
        <v>966</v>
      </c>
    </row>
    <row r="1642">
      <c r="A1642" s="1" t="s">
        <v>318</v>
      </c>
      <c r="B1642" s="1" t="s">
        <v>1016</v>
      </c>
      <c r="C1642" s="1">
        <v>2023.0</v>
      </c>
      <c r="D1642" s="1">
        <v>5.0</v>
      </c>
      <c r="E1642" s="1">
        <v>8.0</v>
      </c>
      <c r="F1642" s="1">
        <v>2100.0</v>
      </c>
      <c r="G1642" s="1" t="s">
        <v>122</v>
      </c>
      <c r="H1642" s="1">
        <v>5.0</v>
      </c>
      <c r="I1642" s="1" t="s">
        <v>937</v>
      </c>
      <c r="J1642" s="1" t="s">
        <v>419</v>
      </c>
      <c r="K1642" s="1" t="s">
        <v>353</v>
      </c>
      <c r="L1642" s="1">
        <v>21.0</v>
      </c>
      <c r="M1642" s="1">
        <v>20.0</v>
      </c>
      <c r="N1642" s="1">
        <v>48.0</v>
      </c>
      <c r="O1642" s="1">
        <v>21.0</v>
      </c>
      <c r="P1642" s="1">
        <v>21.0</v>
      </c>
      <c r="Q1642" s="1">
        <v>18.0</v>
      </c>
      <c r="S1642" s="1" t="s">
        <v>1000</v>
      </c>
    </row>
    <row r="1643">
      <c r="A1643" s="1" t="s">
        <v>318</v>
      </c>
      <c r="B1643" s="1" t="s">
        <v>1016</v>
      </c>
      <c r="C1643" s="1">
        <v>2023.0</v>
      </c>
      <c r="D1643" s="1">
        <v>5.0</v>
      </c>
      <c r="E1643" s="1">
        <v>8.0</v>
      </c>
      <c r="F1643" s="1">
        <v>2100.0</v>
      </c>
      <c r="G1643" s="1" t="s">
        <v>122</v>
      </c>
      <c r="H1643" s="1">
        <v>5.0</v>
      </c>
      <c r="I1643" s="1" t="s">
        <v>937</v>
      </c>
      <c r="J1643" s="1" t="s">
        <v>419</v>
      </c>
      <c r="K1643" s="1" t="s">
        <v>353</v>
      </c>
      <c r="L1643" s="1">
        <v>21.0</v>
      </c>
      <c r="M1643" s="1">
        <v>21.0</v>
      </c>
      <c r="N1643" s="1">
        <v>21.0</v>
      </c>
      <c r="O1643" s="1">
        <v>21.0</v>
      </c>
      <c r="P1643" s="1">
        <v>21.0</v>
      </c>
      <c r="Q1643" s="1">
        <v>28.0</v>
      </c>
      <c r="S1643" s="1"/>
    </row>
    <row r="1644">
      <c r="A1644" s="1" t="s">
        <v>318</v>
      </c>
      <c r="B1644" s="1" t="s">
        <v>1016</v>
      </c>
      <c r="C1644" s="1">
        <v>2023.0</v>
      </c>
      <c r="D1644" s="1">
        <v>5.0</v>
      </c>
      <c r="E1644" s="1">
        <v>8.0</v>
      </c>
      <c r="F1644" s="1">
        <v>2100.0</v>
      </c>
      <c r="G1644" s="1" t="s">
        <v>122</v>
      </c>
      <c r="H1644" s="1">
        <v>5.0</v>
      </c>
      <c r="I1644" s="1" t="s">
        <v>936</v>
      </c>
      <c r="J1644" s="1" t="s">
        <v>937</v>
      </c>
      <c r="K1644" s="1" t="s">
        <v>354</v>
      </c>
      <c r="L1644" s="1">
        <v>21.0</v>
      </c>
      <c r="M1644" s="1">
        <v>35.0</v>
      </c>
      <c r="N1644" s="1">
        <v>1.0</v>
      </c>
      <c r="O1644" s="1">
        <v>21.0</v>
      </c>
      <c r="P1644" s="1">
        <v>35.0</v>
      </c>
      <c r="Q1644" s="1">
        <v>15.0</v>
      </c>
      <c r="S1644" s="1"/>
    </row>
    <row r="1645">
      <c r="A1645" s="1" t="s">
        <v>318</v>
      </c>
      <c r="B1645" s="1" t="s">
        <v>1016</v>
      </c>
      <c r="C1645" s="1">
        <v>2023.0</v>
      </c>
      <c r="D1645" s="1">
        <v>5.0</v>
      </c>
      <c r="E1645" s="1">
        <v>8.0</v>
      </c>
      <c r="F1645" s="1">
        <v>2100.0</v>
      </c>
      <c r="G1645" s="1" t="s">
        <v>122</v>
      </c>
      <c r="H1645" s="1">
        <v>5.0</v>
      </c>
      <c r="I1645" s="1" t="s">
        <v>937</v>
      </c>
      <c r="J1645" s="1" t="s">
        <v>936</v>
      </c>
      <c r="K1645" s="1" t="s">
        <v>354</v>
      </c>
      <c r="L1645" s="1">
        <v>21.0</v>
      </c>
      <c r="M1645" s="1">
        <v>35.0</v>
      </c>
      <c r="N1645" s="1">
        <v>34.0</v>
      </c>
      <c r="O1645" s="1">
        <v>21.0</v>
      </c>
      <c r="P1645" s="1">
        <v>36.0</v>
      </c>
      <c r="Q1645" s="1">
        <v>15.0</v>
      </c>
      <c r="S1645" s="1"/>
    </row>
    <row r="1646">
      <c r="A1646" s="1" t="s">
        <v>318</v>
      </c>
      <c r="B1646" s="1" t="s">
        <v>1016</v>
      </c>
      <c r="C1646" s="1">
        <v>2023.0</v>
      </c>
      <c r="D1646" s="1">
        <v>5.0</v>
      </c>
      <c r="E1646" s="1">
        <v>8.0</v>
      </c>
      <c r="F1646" s="1">
        <v>2100.0</v>
      </c>
      <c r="G1646" s="1" t="s">
        <v>122</v>
      </c>
      <c r="H1646" s="1">
        <v>5.0</v>
      </c>
      <c r="I1646" s="1" t="s">
        <v>937</v>
      </c>
      <c r="J1646" s="1" t="s">
        <v>936</v>
      </c>
      <c r="K1646" s="1" t="s">
        <v>354</v>
      </c>
      <c r="L1646" s="1">
        <v>21.0</v>
      </c>
      <c r="M1646" s="1">
        <v>36.0</v>
      </c>
      <c r="N1646" s="1">
        <v>20.0</v>
      </c>
      <c r="O1646" s="1">
        <v>21.0</v>
      </c>
      <c r="P1646" s="1">
        <v>36.0</v>
      </c>
      <c r="Q1646" s="1">
        <v>50.0</v>
      </c>
      <c r="S1646" s="1"/>
    </row>
    <row r="1647">
      <c r="A1647" s="1" t="s">
        <v>318</v>
      </c>
      <c r="B1647" s="1" t="s">
        <v>1016</v>
      </c>
      <c r="C1647" s="1">
        <v>2023.0</v>
      </c>
      <c r="D1647" s="1">
        <v>5.0</v>
      </c>
      <c r="E1647" s="1">
        <v>8.0</v>
      </c>
      <c r="F1647" s="1">
        <v>2100.0</v>
      </c>
      <c r="G1647" s="1" t="s">
        <v>122</v>
      </c>
      <c r="H1647" s="1">
        <v>5.0</v>
      </c>
      <c r="I1647" s="1" t="s">
        <v>937</v>
      </c>
      <c r="J1647" s="1" t="s">
        <v>946</v>
      </c>
      <c r="K1647" s="1" t="s">
        <v>354</v>
      </c>
      <c r="L1647" s="1">
        <v>21.0</v>
      </c>
      <c r="M1647" s="1">
        <v>38.0</v>
      </c>
      <c r="N1647" s="1">
        <v>1.0</v>
      </c>
      <c r="O1647" s="1">
        <v>21.0</v>
      </c>
      <c r="P1647" s="1">
        <v>38.0</v>
      </c>
      <c r="Q1647" s="1">
        <v>15.0</v>
      </c>
      <c r="S1647" s="1"/>
    </row>
    <row r="1648">
      <c r="A1648" s="1" t="s">
        <v>318</v>
      </c>
      <c r="B1648" s="1" t="s">
        <v>1016</v>
      </c>
      <c r="C1648" s="1">
        <v>2023.0</v>
      </c>
      <c r="D1648" s="1">
        <v>5.0</v>
      </c>
      <c r="E1648" s="1">
        <v>8.0</v>
      </c>
      <c r="F1648" s="1">
        <v>2100.0</v>
      </c>
      <c r="G1648" s="1" t="s">
        <v>122</v>
      </c>
      <c r="H1648" s="1">
        <v>5.0</v>
      </c>
      <c r="I1648" s="1" t="s">
        <v>937</v>
      </c>
      <c r="J1648" s="1" t="s">
        <v>966</v>
      </c>
      <c r="K1648" s="1" t="s">
        <v>354</v>
      </c>
      <c r="L1648" s="1">
        <v>21.0</v>
      </c>
      <c r="M1648" s="1">
        <v>38.0</v>
      </c>
      <c r="N1648" s="1">
        <v>55.0</v>
      </c>
      <c r="O1648" s="1">
        <v>21.0</v>
      </c>
      <c r="P1648" s="1">
        <v>40.0</v>
      </c>
      <c r="Q1648" s="1">
        <v>12.0</v>
      </c>
      <c r="S1648" s="1"/>
    </row>
    <row r="1649">
      <c r="A1649" s="1" t="s">
        <v>318</v>
      </c>
      <c r="B1649" s="1" t="s">
        <v>1017</v>
      </c>
      <c r="C1649" s="1">
        <v>2023.0</v>
      </c>
      <c r="D1649" s="1">
        <v>5.0</v>
      </c>
      <c r="E1649" s="1">
        <v>8.0</v>
      </c>
      <c r="F1649" s="1">
        <v>2100.0</v>
      </c>
      <c r="G1649" s="1" t="s">
        <v>122</v>
      </c>
      <c r="H1649" s="1">
        <v>6.0</v>
      </c>
      <c r="S1649" s="1" t="s">
        <v>966</v>
      </c>
    </row>
    <row r="1650">
      <c r="A1650" s="1" t="s">
        <v>318</v>
      </c>
      <c r="B1650" s="1" t="s">
        <v>1018</v>
      </c>
      <c r="C1650" s="1">
        <v>2023.0</v>
      </c>
      <c r="D1650" s="1">
        <v>5.0</v>
      </c>
      <c r="E1650" s="1">
        <v>8.0</v>
      </c>
      <c r="F1650" s="1">
        <v>2100.0</v>
      </c>
      <c r="G1650" s="1" t="s">
        <v>122</v>
      </c>
      <c r="H1650" s="1">
        <v>7.0</v>
      </c>
      <c r="S1650" s="1" t="s">
        <v>966</v>
      </c>
    </row>
    <row r="1651">
      <c r="A1651" s="1" t="s">
        <v>318</v>
      </c>
      <c r="B1651" s="1" t="s">
        <v>1019</v>
      </c>
      <c r="C1651" s="1">
        <v>2023.0</v>
      </c>
      <c r="D1651" s="1">
        <v>5.0</v>
      </c>
      <c r="E1651" s="1">
        <v>8.0</v>
      </c>
      <c r="F1651" s="1">
        <v>2100.0</v>
      </c>
      <c r="G1651" s="1" t="s">
        <v>122</v>
      </c>
      <c r="H1651" s="1">
        <v>8.0</v>
      </c>
      <c r="S1651" s="1" t="s">
        <v>966</v>
      </c>
    </row>
    <row r="1652">
      <c r="A1652" s="1" t="s">
        <v>318</v>
      </c>
      <c r="B1652" s="1" t="s">
        <v>1020</v>
      </c>
      <c r="C1652" s="1">
        <v>2023.0</v>
      </c>
      <c r="D1652" s="1">
        <v>5.0</v>
      </c>
      <c r="E1652" s="1">
        <v>8.0</v>
      </c>
      <c r="F1652" s="1">
        <v>2100.0</v>
      </c>
      <c r="G1652" s="1" t="s">
        <v>201</v>
      </c>
      <c r="H1652" s="1">
        <v>9.0</v>
      </c>
      <c r="S1652" s="1" t="s">
        <v>966</v>
      </c>
    </row>
    <row r="1653">
      <c r="A1653" s="1" t="s">
        <v>318</v>
      </c>
      <c r="B1653" s="1" t="s">
        <v>1021</v>
      </c>
      <c r="C1653" s="1">
        <v>2023.0</v>
      </c>
      <c r="D1653" s="1">
        <v>5.0</v>
      </c>
      <c r="E1653" s="1">
        <v>8.0</v>
      </c>
      <c r="F1653" s="1">
        <v>2100.0</v>
      </c>
      <c r="G1653" s="1" t="s">
        <v>201</v>
      </c>
      <c r="H1653" s="1">
        <v>10.0</v>
      </c>
      <c r="S1653" s="1" t="s">
        <v>966</v>
      </c>
    </row>
    <row r="1654">
      <c r="A1654" s="1" t="s">
        <v>318</v>
      </c>
      <c r="B1654" s="1" t="s">
        <v>1022</v>
      </c>
      <c r="C1654" s="1">
        <v>2023.0</v>
      </c>
      <c r="D1654" s="1">
        <v>5.0</v>
      </c>
      <c r="E1654" s="1">
        <v>8.0</v>
      </c>
      <c r="F1654" s="1">
        <v>2100.0</v>
      </c>
      <c r="G1654" s="1" t="s">
        <v>201</v>
      </c>
      <c r="H1654" s="1">
        <v>11.0</v>
      </c>
      <c r="S1654" s="1" t="s">
        <v>966</v>
      </c>
    </row>
    <row r="1655">
      <c r="A1655" s="1" t="s">
        <v>318</v>
      </c>
      <c r="B1655" s="1" t="s">
        <v>1023</v>
      </c>
      <c r="C1655" s="1">
        <v>2023.0</v>
      </c>
      <c r="D1655" s="1">
        <v>5.0</v>
      </c>
      <c r="E1655" s="1">
        <v>8.0</v>
      </c>
      <c r="F1655" s="1">
        <v>2100.0</v>
      </c>
      <c r="G1655" s="1" t="s">
        <v>201</v>
      </c>
      <c r="H1655" s="1">
        <v>12.0</v>
      </c>
      <c r="S1655" s="1" t="s">
        <v>966</v>
      </c>
    </row>
    <row r="1657">
      <c r="A1657" s="23" t="s">
        <v>316</v>
      </c>
      <c r="B1657" s="25" t="s">
        <v>349</v>
      </c>
      <c r="C1657" s="22">
        <v>2023.0</v>
      </c>
      <c r="D1657" s="20">
        <v>5.0</v>
      </c>
      <c r="E1657" s="20">
        <v>9.0</v>
      </c>
      <c r="F1657" s="20">
        <v>1900.0</v>
      </c>
      <c r="G1657" s="23" t="s">
        <v>350</v>
      </c>
      <c r="H1657" s="22">
        <v>1.0</v>
      </c>
      <c r="I1657" s="1" t="s">
        <v>418</v>
      </c>
      <c r="J1657" s="1" t="s">
        <v>800</v>
      </c>
      <c r="K1657" s="1" t="s">
        <v>354</v>
      </c>
      <c r="L1657" s="1">
        <v>19.0</v>
      </c>
      <c r="M1657" s="1">
        <v>21.0</v>
      </c>
      <c r="N1657" s="1">
        <v>59.0</v>
      </c>
      <c r="O1657" s="1">
        <v>19.0</v>
      </c>
      <c r="P1657" s="1">
        <v>22.0</v>
      </c>
      <c r="Q1657" s="1">
        <v>5.0</v>
      </c>
    </row>
    <row r="1658">
      <c r="A1658" s="23" t="s">
        <v>316</v>
      </c>
      <c r="B1658" s="25" t="s">
        <v>349</v>
      </c>
      <c r="C1658" s="22">
        <v>2023.0</v>
      </c>
      <c r="D1658" s="20">
        <v>5.0</v>
      </c>
      <c r="E1658" s="20">
        <v>9.0</v>
      </c>
      <c r="F1658" s="20">
        <v>1900.0</v>
      </c>
      <c r="G1658" s="23" t="s">
        <v>350</v>
      </c>
      <c r="H1658" s="22">
        <v>1.0</v>
      </c>
      <c r="I1658" s="1" t="s">
        <v>545</v>
      </c>
      <c r="J1658" s="1" t="s">
        <v>800</v>
      </c>
      <c r="K1658" s="1" t="s">
        <v>354</v>
      </c>
      <c r="L1658" s="1">
        <v>19.0</v>
      </c>
      <c r="M1658" s="1">
        <v>53.0</v>
      </c>
      <c r="N1658" s="1">
        <v>31.0</v>
      </c>
      <c r="O1658" s="1">
        <v>19.0</v>
      </c>
      <c r="P1658" s="1">
        <v>53.0</v>
      </c>
      <c r="Q1658" s="1">
        <v>37.0</v>
      </c>
    </row>
    <row r="1659">
      <c r="A1659" s="23" t="s">
        <v>316</v>
      </c>
      <c r="B1659" s="25" t="s">
        <v>349</v>
      </c>
      <c r="C1659" s="22">
        <v>2023.0</v>
      </c>
      <c r="D1659" s="20">
        <v>5.0</v>
      </c>
      <c r="E1659" s="20">
        <v>9.0</v>
      </c>
      <c r="F1659" s="20">
        <v>1900.0</v>
      </c>
      <c r="G1659" s="23" t="s">
        <v>350</v>
      </c>
      <c r="H1659" s="22">
        <v>1.0</v>
      </c>
      <c r="I1659" s="1" t="s">
        <v>545</v>
      </c>
      <c r="J1659" s="1" t="s">
        <v>800</v>
      </c>
      <c r="K1659" s="1" t="s">
        <v>354</v>
      </c>
      <c r="L1659" s="1">
        <v>19.0</v>
      </c>
      <c r="M1659" s="1">
        <v>53.0</v>
      </c>
      <c r="N1659" s="1">
        <v>39.0</v>
      </c>
      <c r="O1659" s="1">
        <v>19.0</v>
      </c>
      <c r="P1659" s="1">
        <v>53.0</v>
      </c>
      <c r="Q1659" s="1">
        <v>46.0</v>
      </c>
    </row>
    <row r="1660">
      <c r="A1660" s="23" t="s">
        <v>316</v>
      </c>
      <c r="B1660" s="25" t="s">
        <v>349</v>
      </c>
      <c r="C1660" s="22">
        <v>2023.0</v>
      </c>
      <c r="D1660" s="20">
        <v>5.0</v>
      </c>
      <c r="E1660" s="20">
        <v>9.0</v>
      </c>
      <c r="F1660" s="20">
        <v>1900.0</v>
      </c>
      <c r="G1660" s="23" t="s">
        <v>350</v>
      </c>
      <c r="H1660" s="22">
        <v>1.0</v>
      </c>
      <c r="I1660" s="1" t="s">
        <v>545</v>
      </c>
      <c r="J1660" s="1" t="s">
        <v>800</v>
      </c>
      <c r="K1660" s="1" t="s">
        <v>354</v>
      </c>
      <c r="L1660" s="1">
        <v>19.0</v>
      </c>
      <c r="M1660" s="1">
        <v>53.0</v>
      </c>
      <c r="N1660" s="1">
        <v>49.0</v>
      </c>
      <c r="O1660" s="1">
        <v>19.0</v>
      </c>
      <c r="P1660" s="1">
        <v>54.0</v>
      </c>
      <c r="Q1660" s="1">
        <v>1.0</v>
      </c>
    </row>
    <row r="1661">
      <c r="A1661" s="23" t="s">
        <v>316</v>
      </c>
      <c r="B1661" s="23" t="s">
        <v>355</v>
      </c>
      <c r="C1661" s="22">
        <v>2023.0</v>
      </c>
      <c r="D1661" s="20">
        <v>5.0</v>
      </c>
      <c r="E1661" s="20">
        <v>9.0</v>
      </c>
      <c r="F1661" s="20">
        <v>1900.0</v>
      </c>
      <c r="G1661" s="23" t="s">
        <v>350</v>
      </c>
      <c r="H1661" s="22">
        <v>2.0</v>
      </c>
      <c r="S1661" s="1" t="s">
        <v>356</v>
      </c>
    </row>
    <row r="1662">
      <c r="A1662" s="23" t="s">
        <v>316</v>
      </c>
      <c r="B1662" s="23" t="s">
        <v>357</v>
      </c>
      <c r="C1662" s="22">
        <v>2023.0</v>
      </c>
      <c r="D1662" s="20">
        <v>5.0</v>
      </c>
      <c r="E1662" s="20">
        <v>9.0</v>
      </c>
      <c r="F1662" s="20">
        <v>1900.0</v>
      </c>
      <c r="G1662" s="23" t="s">
        <v>350</v>
      </c>
      <c r="H1662" s="22">
        <v>3.0</v>
      </c>
      <c r="S1662" s="1" t="s">
        <v>356</v>
      </c>
    </row>
    <row r="1663">
      <c r="A1663" s="23" t="s">
        <v>316</v>
      </c>
      <c r="B1663" s="23" t="s">
        <v>358</v>
      </c>
      <c r="C1663" s="22">
        <v>2023.0</v>
      </c>
      <c r="D1663" s="20">
        <v>5.0</v>
      </c>
      <c r="E1663" s="20">
        <v>9.0</v>
      </c>
      <c r="F1663" s="20">
        <v>1900.0</v>
      </c>
      <c r="G1663" s="23" t="s">
        <v>350</v>
      </c>
      <c r="H1663" s="22">
        <v>4.0</v>
      </c>
      <c r="I1663" s="1" t="s">
        <v>930</v>
      </c>
      <c r="J1663" s="1" t="s">
        <v>351</v>
      </c>
      <c r="K1663" s="1" t="s">
        <v>354</v>
      </c>
      <c r="L1663" s="1">
        <v>19.0</v>
      </c>
      <c r="M1663" s="1">
        <v>54.0</v>
      </c>
      <c r="N1663" s="1">
        <v>11.0</v>
      </c>
      <c r="O1663" s="1">
        <v>19.0</v>
      </c>
      <c r="P1663" s="1">
        <v>54.0</v>
      </c>
      <c r="Q1663" s="1">
        <v>16.0</v>
      </c>
    </row>
    <row r="1664">
      <c r="A1664" s="23" t="s">
        <v>316</v>
      </c>
      <c r="B1664" s="23" t="s">
        <v>358</v>
      </c>
      <c r="C1664" s="22">
        <v>2023.0</v>
      </c>
      <c r="D1664" s="20">
        <v>5.0</v>
      </c>
      <c r="E1664" s="20">
        <v>9.0</v>
      </c>
      <c r="F1664" s="20">
        <v>1900.0</v>
      </c>
      <c r="G1664" s="23" t="s">
        <v>350</v>
      </c>
      <c r="H1664" s="22">
        <v>4.0</v>
      </c>
      <c r="I1664" s="1" t="s">
        <v>930</v>
      </c>
      <c r="J1664" s="1" t="s">
        <v>351</v>
      </c>
      <c r="K1664" s="1" t="s">
        <v>354</v>
      </c>
      <c r="L1664" s="1">
        <v>19.0</v>
      </c>
      <c r="M1664" s="1">
        <v>54.0</v>
      </c>
      <c r="N1664" s="1">
        <v>24.0</v>
      </c>
      <c r="O1664" s="1">
        <v>19.0</v>
      </c>
      <c r="P1664" s="1">
        <v>54.0</v>
      </c>
      <c r="Q1664" s="1">
        <v>32.0</v>
      </c>
    </row>
    <row r="1665">
      <c r="A1665" s="23" t="s">
        <v>316</v>
      </c>
      <c r="B1665" s="23" t="s">
        <v>358</v>
      </c>
      <c r="C1665" s="22">
        <v>2023.0</v>
      </c>
      <c r="D1665" s="20">
        <v>5.0</v>
      </c>
      <c r="E1665" s="20">
        <v>9.0</v>
      </c>
      <c r="F1665" s="20">
        <v>1900.0</v>
      </c>
      <c r="G1665" s="23" t="s">
        <v>350</v>
      </c>
      <c r="H1665" s="22">
        <v>4.0</v>
      </c>
      <c r="I1665" s="1" t="s">
        <v>800</v>
      </c>
      <c r="J1665" s="1" t="s">
        <v>930</v>
      </c>
      <c r="K1665" s="1" t="s">
        <v>354</v>
      </c>
      <c r="L1665" s="1">
        <v>19.0</v>
      </c>
      <c r="M1665" s="1">
        <v>56.0</v>
      </c>
      <c r="N1665" s="1">
        <v>28.0</v>
      </c>
      <c r="O1665" s="1">
        <v>19.0</v>
      </c>
      <c r="P1665" s="1">
        <v>57.0</v>
      </c>
      <c r="Q1665" s="1">
        <v>18.0</v>
      </c>
    </row>
    <row r="1666">
      <c r="A1666" s="23" t="s">
        <v>316</v>
      </c>
      <c r="B1666" s="23" t="s">
        <v>358</v>
      </c>
      <c r="C1666" s="22">
        <v>2023.0</v>
      </c>
      <c r="D1666" s="20">
        <v>5.0</v>
      </c>
      <c r="E1666" s="20">
        <v>9.0</v>
      </c>
      <c r="F1666" s="20">
        <v>1900.0</v>
      </c>
      <c r="G1666" s="23" t="s">
        <v>350</v>
      </c>
      <c r="H1666" s="22">
        <v>4.0</v>
      </c>
      <c r="I1666" s="1" t="s">
        <v>418</v>
      </c>
      <c r="J1666" s="1" t="s">
        <v>930</v>
      </c>
      <c r="K1666" s="1" t="s">
        <v>354</v>
      </c>
      <c r="L1666" s="1">
        <v>19.0</v>
      </c>
      <c r="M1666" s="1">
        <v>56.0</v>
      </c>
      <c r="N1666" s="1">
        <v>35.0</v>
      </c>
      <c r="O1666" s="1">
        <v>19.0</v>
      </c>
      <c r="P1666" s="1">
        <v>56.0</v>
      </c>
      <c r="Q1666" s="1">
        <v>44.0</v>
      </c>
    </row>
    <row r="1667">
      <c r="A1667" s="23" t="s">
        <v>316</v>
      </c>
      <c r="B1667" s="23" t="s">
        <v>358</v>
      </c>
      <c r="C1667" s="22">
        <v>2023.0</v>
      </c>
      <c r="D1667" s="20">
        <v>5.0</v>
      </c>
      <c r="E1667" s="20">
        <v>9.0</v>
      </c>
      <c r="F1667" s="20">
        <v>1900.0</v>
      </c>
      <c r="G1667" s="23" t="s">
        <v>350</v>
      </c>
      <c r="H1667" s="22">
        <v>4.0</v>
      </c>
      <c r="I1667" s="1" t="s">
        <v>800</v>
      </c>
      <c r="J1667" s="1" t="s">
        <v>930</v>
      </c>
      <c r="K1667" s="1" t="s">
        <v>354</v>
      </c>
      <c r="L1667" s="1">
        <v>19.0</v>
      </c>
      <c r="M1667" s="1">
        <v>57.0</v>
      </c>
      <c r="N1667" s="1">
        <v>19.0</v>
      </c>
      <c r="O1667" s="1">
        <v>19.0</v>
      </c>
      <c r="P1667" s="1">
        <v>57.0</v>
      </c>
      <c r="Q1667" s="1">
        <v>52.0</v>
      </c>
    </row>
    <row r="1668">
      <c r="A1668" s="23" t="s">
        <v>316</v>
      </c>
      <c r="B1668" s="23" t="s">
        <v>358</v>
      </c>
      <c r="C1668" s="22">
        <v>2023.0</v>
      </c>
      <c r="D1668" s="20">
        <v>5.0</v>
      </c>
      <c r="E1668" s="20">
        <v>9.0</v>
      </c>
      <c r="F1668" s="20">
        <v>1900.0</v>
      </c>
      <c r="G1668" s="23" t="s">
        <v>350</v>
      </c>
      <c r="H1668" s="22">
        <v>4.0</v>
      </c>
      <c r="I1668" s="1" t="s">
        <v>800</v>
      </c>
      <c r="J1668" s="1" t="s">
        <v>418</v>
      </c>
      <c r="K1668" s="1" t="s">
        <v>354</v>
      </c>
      <c r="L1668" s="1">
        <v>19.0</v>
      </c>
      <c r="M1668" s="1">
        <v>57.0</v>
      </c>
      <c r="N1668" s="1">
        <v>19.0</v>
      </c>
      <c r="O1668" s="1">
        <v>19.0</v>
      </c>
      <c r="P1668" s="1">
        <v>59.0</v>
      </c>
      <c r="Q1668" s="1">
        <v>59.0</v>
      </c>
    </row>
    <row r="1669">
      <c r="A1669" s="23" t="s">
        <v>316</v>
      </c>
      <c r="B1669" s="23" t="s">
        <v>359</v>
      </c>
      <c r="C1669" s="22">
        <v>2023.0</v>
      </c>
      <c r="D1669" s="20">
        <v>5.0</v>
      </c>
      <c r="E1669" s="20">
        <v>9.0</v>
      </c>
      <c r="F1669" s="20">
        <v>1900.0</v>
      </c>
      <c r="G1669" s="23" t="s">
        <v>360</v>
      </c>
      <c r="H1669" s="22">
        <v>5.0</v>
      </c>
      <c r="I1669" s="1" t="s">
        <v>365</v>
      </c>
      <c r="J1669" s="1" t="s">
        <v>945</v>
      </c>
      <c r="K1669" s="1" t="s">
        <v>1024</v>
      </c>
      <c r="L1669" s="1">
        <v>19.0</v>
      </c>
      <c r="M1669" s="1">
        <v>53.0</v>
      </c>
      <c r="N1669" s="1">
        <v>21.0</v>
      </c>
      <c r="O1669" s="1">
        <v>19.0</v>
      </c>
      <c r="P1669" s="1">
        <v>53.0</v>
      </c>
      <c r="Q1669" s="1">
        <v>30.0</v>
      </c>
    </row>
    <row r="1670">
      <c r="A1670" s="23" t="s">
        <v>316</v>
      </c>
      <c r="B1670" s="23" t="s">
        <v>359</v>
      </c>
      <c r="C1670" s="22">
        <v>2023.0</v>
      </c>
      <c r="D1670" s="20">
        <v>5.0</v>
      </c>
      <c r="E1670" s="20">
        <v>9.0</v>
      </c>
      <c r="F1670" s="20">
        <v>1900.0</v>
      </c>
      <c r="G1670" s="23" t="s">
        <v>360</v>
      </c>
      <c r="H1670" s="22">
        <v>5.0</v>
      </c>
      <c r="I1670" s="1" t="s">
        <v>365</v>
      </c>
      <c r="J1670" s="1" t="s">
        <v>945</v>
      </c>
      <c r="K1670" s="1" t="s">
        <v>1024</v>
      </c>
      <c r="L1670" s="1">
        <v>19.0</v>
      </c>
      <c r="M1670" s="1">
        <v>53.0</v>
      </c>
      <c r="N1670" s="1">
        <v>54.0</v>
      </c>
      <c r="O1670" s="1">
        <v>19.0</v>
      </c>
      <c r="P1670" s="1">
        <v>54.0</v>
      </c>
      <c r="Q1670" s="1">
        <v>7.0</v>
      </c>
    </row>
    <row r="1671">
      <c r="A1671" s="23" t="s">
        <v>316</v>
      </c>
      <c r="B1671" s="23" t="s">
        <v>359</v>
      </c>
      <c r="C1671" s="22">
        <v>2023.0</v>
      </c>
      <c r="D1671" s="20">
        <v>5.0</v>
      </c>
      <c r="E1671" s="20">
        <v>9.0</v>
      </c>
      <c r="F1671" s="20">
        <v>1900.0</v>
      </c>
      <c r="G1671" s="23" t="s">
        <v>360</v>
      </c>
      <c r="H1671" s="22">
        <v>5.0</v>
      </c>
      <c r="I1671" s="1" t="s">
        <v>365</v>
      </c>
      <c r="J1671" s="1" t="s">
        <v>945</v>
      </c>
      <c r="K1671" s="1" t="s">
        <v>1024</v>
      </c>
      <c r="L1671" s="1">
        <v>19.0</v>
      </c>
      <c r="M1671" s="1">
        <v>54.0</v>
      </c>
      <c r="N1671" s="1">
        <v>53.0</v>
      </c>
      <c r="O1671" s="1">
        <v>19.0</v>
      </c>
      <c r="P1671" s="1">
        <v>55.0</v>
      </c>
      <c r="Q1671" s="1">
        <v>10.0</v>
      </c>
    </row>
    <row r="1672">
      <c r="A1672" s="23" t="s">
        <v>316</v>
      </c>
      <c r="B1672" s="23" t="s">
        <v>359</v>
      </c>
      <c r="C1672" s="22">
        <v>2023.0</v>
      </c>
      <c r="D1672" s="20">
        <v>5.0</v>
      </c>
      <c r="E1672" s="20">
        <v>9.0</v>
      </c>
      <c r="F1672" s="20">
        <v>1900.0</v>
      </c>
      <c r="G1672" s="23" t="s">
        <v>360</v>
      </c>
      <c r="H1672" s="22">
        <v>5.0</v>
      </c>
      <c r="I1672" s="1" t="s">
        <v>365</v>
      </c>
      <c r="J1672" s="1" t="s">
        <v>945</v>
      </c>
      <c r="K1672" s="1" t="s">
        <v>1024</v>
      </c>
      <c r="L1672" s="1">
        <v>19.0</v>
      </c>
      <c r="M1672" s="1">
        <v>55.0</v>
      </c>
      <c r="N1672" s="1">
        <v>16.0</v>
      </c>
      <c r="O1672" s="1">
        <v>19.0</v>
      </c>
      <c r="P1672" s="1">
        <v>55.0</v>
      </c>
      <c r="Q1672" s="1">
        <v>26.0</v>
      </c>
    </row>
    <row r="1673">
      <c r="A1673" s="23" t="s">
        <v>316</v>
      </c>
      <c r="B1673" s="23" t="s">
        <v>359</v>
      </c>
      <c r="C1673" s="22">
        <v>2023.0</v>
      </c>
      <c r="D1673" s="20">
        <v>5.0</v>
      </c>
      <c r="E1673" s="20">
        <v>9.0</v>
      </c>
      <c r="F1673" s="20">
        <v>1900.0</v>
      </c>
      <c r="G1673" s="23" t="s">
        <v>360</v>
      </c>
      <c r="H1673" s="22">
        <v>5.0</v>
      </c>
      <c r="I1673" s="1" t="s">
        <v>402</v>
      </c>
      <c r="J1673" s="1" t="s">
        <v>352</v>
      </c>
      <c r="K1673" s="1" t="s">
        <v>354</v>
      </c>
      <c r="L1673" s="1">
        <v>19.0</v>
      </c>
      <c r="M1673" s="1">
        <v>55.0</v>
      </c>
      <c r="N1673" s="1">
        <v>51.0</v>
      </c>
      <c r="O1673" s="1">
        <v>19.0</v>
      </c>
      <c r="P1673" s="1">
        <v>59.0</v>
      </c>
      <c r="Q1673" s="1">
        <v>59.0</v>
      </c>
      <c r="S1673" s="1" t="s">
        <v>1025</v>
      </c>
    </row>
    <row r="1674">
      <c r="A1674" s="23" t="s">
        <v>316</v>
      </c>
      <c r="B1674" s="23" t="s">
        <v>366</v>
      </c>
      <c r="C1674" s="22">
        <v>2023.0</v>
      </c>
      <c r="D1674" s="20">
        <v>5.0</v>
      </c>
      <c r="E1674" s="20">
        <v>9.0</v>
      </c>
      <c r="F1674" s="20">
        <v>1900.0</v>
      </c>
      <c r="G1674" s="23" t="s">
        <v>360</v>
      </c>
      <c r="H1674" s="22">
        <v>6.0</v>
      </c>
      <c r="S1674" s="1" t="s">
        <v>356</v>
      </c>
    </row>
    <row r="1675">
      <c r="A1675" s="23" t="s">
        <v>316</v>
      </c>
      <c r="B1675" s="23" t="s">
        <v>368</v>
      </c>
      <c r="C1675" s="22">
        <v>2023.0</v>
      </c>
      <c r="D1675" s="20">
        <v>5.0</v>
      </c>
      <c r="E1675" s="20">
        <v>9.0</v>
      </c>
      <c r="F1675" s="20">
        <v>1900.0</v>
      </c>
      <c r="G1675" s="23" t="s">
        <v>360</v>
      </c>
      <c r="H1675" s="22">
        <v>7.0</v>
      </c>
      <c r="S1675" s="1" t="s">
        <v>509</v>
      </c>
    </row>
    <row r="1676">
      <c r="A1676" s="23" t="s">
        <v>316</v>
      </c>
      <c r="B1676" s="23" t="s">
        <v>369</v>
      </c>
      <c r="C1676" s="22">
        <v>2023.0</v>
      </c>
      <c r="D1676" s="20">
        <v>5.0</v>
      </c>
      <c r="E1676" s="20">
        <v>9.0</v>
      </c>
      <c r="F1676" s="20">
        <v>1900.0</v>
      </c>
      <c r="G1676" s="23" t="s">
        <v>360</v>
      </c>
      <c r="H1676" s="22">
        <v>8.0</v>
      </c>
      <c r="S1676" s="1" t="s">
        <v>356</v>
      </c>
    </row>
    <row r="1677">
      <c r="A1677" s="23" t="s">
        <v>316</v>
      </c>
      <c r="B1677" s="23" t="s">
        <v>370</v>
      </c>
      <c r="C1677" s="22">
        <v>2023.0</v>
      </c>
      <c r="D1677" s="20">
        <v>5.0</v>
      </c>
      <c r="E1677" s="20">
        <v>9.0</v>
      </c>
      <c r="F1677" s="20">
        <v>1900.0</v>
      </c>
      <c r="G1677" s="23" t="s">
        <v>371</v>
      </c>
      <c r="H1677" s="22">
        <v>9.0</v>
      </c>
      <c r="S1677" s="1" t="s">
        <v>356</v>
      </c>
    </row>
    <row r="1678">
      <c r="A1678" s="23" t="s">
        <v>316</v>
      </c>
      <c r="B1678" s="23" t="s">
        <v>372</v>
      </c>
      <c r="C1678" s="22">
        <v>2023.0</v>
      </c>
      <c r="D1678" s="20">
        <v>5.0</v>
      </c>
      <c r="E1678" s="20">
        <v>9.0</v>
      </c>
      <c r="F1678" s="20">
        <v>1900.0</v>
      </c>
      <c r="G1678" s="23" t="s">
        <v>371</v>
      </c>
      <c r="H1678" s="22">
        <v>10.0</v>
      </c>
      <c r="S1678" s="1" t="s">
        <v>356</v>
      </c>
    </row>
    <row r="1679">
      <c r="A1679" s="23" t="s">
        <v>316</v>
      </c>
      <c r="B1679" s="23" t="s">
        <v>373</v>
      </c>
      <c r="C1679" s="22">
        <v>2023.0</v>
      </c>
      <c r="D1679" s="20">
        <v>5.0</v>
      </c>
      <c r="E1679" s="20">
        <v>9.0</v>
      </c>
      <c r="F1679" s="20">
        <v>1900.0</v>
      </c>
      <c r="G1679" s="23" t="s">
        <v>371</v>
      </c>
      <c r="H1679" s="22">
        <v>11.0</v>
      </c>
      <c r="S1679" s="1" t="s">
        <v>509</v>
      </c>
    </row>
    <row r="1680">
      <c r="A1680" s="23" t="s">
        <v>316</v>
      </c>
      <c r="B1680" s="23" t="s">
        <v>374</v>
      </c>
      <c r="C1680" s="22">
        <v>2023.0</v>
      </c>
      <c r="D1680" s="20">
        <v>5.0</v>
      </c>
      <c r="E1680" s="20">
        <v>9.0</v>
      </c>
      <c r="F1680" s="20">
        <v>1900.0</v>
      </c>
      <c r="G1680" s="23" t="s">
        <v>371</v>
      </c>
      <c r="H1680" s="22">
        <v>12.0</v>
      </c>
      <c r="I1680" s="1" t="s">
        <v>754</v>
      </c>
      <c r="J1680" s="1" t="s">
        <v>753</v>
      </c>
      <c r="K1680" s="1" t="s">
        <v>354</v>
      </c>
      <c r="L1680" s="1">
        <v>19.0</v>
      </c>
      <c r="M1680" s="1">
        <v>4.0</v>
      </c>
      <c r="N1680" s="1">
        <v>59.0</v>
      </c>
      <c r="O1680" s="1">
        <v>19.0</v>
      </c>
      <c r="P1680" s="1">
        <v>6.0</v>
      </c>
      <c r="Q1680" s="1">
        <v>35.0</v>
      </c>
    </row>
    <row r="1681">
      <c r="A1681" s="23" t="s">
        <v>316</v>
      </c>
      <c r="B1681" s="23" t="s">
        <v>374</v>
      </c>
      <c r="C1681" s="22">
        <v>2023.0</v>
      </c>
      <c r="D1681" s="20">
        <v>5.0</v>
      </c>
      <c r="E1681" s="20">
        <v>9.0</v>
      </c>
      <c r="F1681" s="20">
        <v>1900.0</v>
      </c>
      <c r="G1681" s="23" t="s">
        <v>371</v>
      </c>
      <c r="H1681" s="22">
        <v>12.0</v>
      </c>
      <c r="I1681" s="1" t="s">
        <v>753</v>
      </c>
      <c r="J1681" s="1" t="s">
        <v>753</v>
      </c>
      <c r="K1681" s="1" t="s">
        <v>354</v>
      </c>
      <c r="L1681" s="1">
        <v>19.0</v>
      </c>
      <c r="M1681" s="1">
        <v>6.0</v>
      </c>
      <c r="N1681" s="1">
        <v>51.0</v>
      </c>
      <c r="O1681" s="1">
        <v>19.0</v>
      </c>
      <c r="P1681" s="1">
        <v>7.0</v>
      </c>
      <c r="Q1681" s="1">
        <v>9.0</v>
      </c>
    </row>
    <row r="1683">
      <c r="A1683" s="1" t="s">
        <v>318</v>
      </c>
      <c r="B1683" s="1" t="s">
        <v>1026</v>
      </c>
      <c r="C1683" s="1">
        <v>2023.0</v>
      </c>
      <c r="D1683" s="1">
        <v>5.0</v>
      </c>
      <c r="E1683" s="1">
        <v>9.0</v>
      </c>
      <c r="F1683" s="1">
        <v>2100.0</v>
      </c>
      <c r="G1683" s="1" t="s">
        <v>23</v>
      </c>
      <c r="H1683" s="1">
        <v>1.0</v>
      </c>
      <c r="S1683" s="1" t="s">
        <v>966</v>
      </c>
    </row>
    <row r="1684">
      <c r="A1684" s="1" t="s">
        <v>318</v>
      </c>
      <c r="B1684" s="1" t="s">
        <v>1027</v>
      </c>
      <c r="C1684" s="1">
        <v>2023.0</v>
      </c>
      <c r="D1684" s="1">
        <v>5.0</v>
      </c>
      <c r="E1684" s="1">
        <v>9.0</v>
      </c>
      <c r="F1684" s="1">
        <v>2100.0</v>
      </c>
      <c r="G1684" s="1" t="s">
        <v>23</v>
      </c>
      <c r="H1684" s="1">
        <v>2.0</v>
      </c>
      <c r="S1684" s="1" t="s">
        <v>966</v>
      </c>
    </row>
    <row r="1685">
      <c r="A1685" s="1" t="s">
        <v>318</v>
      </c>
      <c r="B1685" s="1" t="s">
        <v>1028</v>
      </c>
      <c r="C1685" s="1">
        <v>2023.0</v>
      </c>
      <c r="D1685" s="1">
        <v>5.0</v>
      </c>
      <c r="E1685" s="1">
        <v>9.0</v>
      </c>
      <c r="F1685" s="1">
        <v>2100.0</v>
      </c>
      <c r="G1685" s="1" t="s">
        <v>23</v>
      </c>
      <c r="H1685" s="1">
        <v>3.0</v>
      </c>
      <c r="S1685" s="1" t="s">
        <v>966</v>
      </c>
    </row>
    <row r="1686">
      <c r="A1686" s="1" t="s">
        <v>318</v>
      </c>
      <c r="B1686" s="1" t="s">
        <v>1029</v>
      </c>
      <c r="C1686" s="1">
        <v>2023.0</v>
      </c>
      <c r="D1686" s="1">
        <v>5.0</v>
      </c>
      <c r="E1686" s="1">
        <v>9.0</v>
      </c>
      <c r="F1686" s="1">
        <v>2100.0</v>
      </c>
      <c r="G1686" s="1" t="s">
        <v>23</v>
      </c>
      <c r="H1686" s="1">
        <v>4.0</v>
      </c>
      <c r="S1686" s="1" t="s">
        <v>966</v>
      </c>
    </row>
    <row r="1687">
      <c r="A1687" s="1" t="s">
        <v>318</v>
      </c>
      <c r="B1687" s="1" t="s">
        <v>1030</v>
      </c>
      <c r="C1687" s="1">
        <v>2023.0</v>
      </c>
      <c r="D1687" s="1">
        <v>5.0</v>
      </c>
      <c r="E1687" s="1">
        <v>9.0</v>
      </c>
      <c r="F1687" s="1">
        <v>2100.0</v>
      </c>
      <c r="G1687" s="1" t="s">
        <v>122</v>
      </c>
      <c r="H1687" s="1">
        <v>5.0</v>
      </c>
      <c r="S1687" s="1" t="s">
        <v>1000</v>
      </c>
    </row>
    <row r="1688">
      <c r="A1688" s="1" t="s">
        <v>318</v>
      </c>
      <c r="B1688" s="1" t="s">
        <v>1031</v>
      </c>
      <c r="C1688" s="1">
        <v>2023.0</v>
      </c>
      <c r="D1688" s="1">
        <v>5.0</v>
      </c>
      <c r="E1688" s="1">
        <v>9.0</v>
      </c>
      <c r="F1688" s="1">
        <v>2100.0</v>
      </c>
      <c r="G1688" s="1" t="s">
        <v>122</v>
      </c>
      <c r="H1688" s="1">
        <v>6.0</v>
      </c>
      <c r="S1688" s="1" t="s">
        <v>966</v>
      </c>
    </row>
    <row r="1689">
      <c r="A1689" s="1" t="s">
        <v>318</v>
      </c>
      <c r="B1689" s="1" t="s">
        <v>1032</v>
      </c>
      <c r="C1689" s="1">
        <v>2023.0</v>
      </c>
      <c r="D1689" s="1">
        <v>5.0</v>
      </c>
      <c r="E1689" s="1">
        <v>9.0</v>
      </c>
      <c r="F1689" s="1">
        <v>2100.0</v>
      </c>
      <c r="G1689" s="1" t="s">
        <v>122</v>
      </c>
      <c r="H1689" s="1">
        <v>7.0</v>
      </c>
      <c r="S1689" s="1" t="s">
        <v>966</v>
      </c>
    </row>
    <row r="1690">
      <c r="A1690" s="1" t="s">
        <v>318</v>
      </c>
      <c r="B1690" s="1" t="s">
        <v>1033</v>
      </c>
      <c r="C1690" s="1">
        <v>2023.0</v>
      </c>
      <c r="D1690" s="1">
        <v>5.0</v>
      </c>
      <c r="E1690" s="1">
        <v>9.0</v>
      </c>
      <c r="F1690" s="1">
        <v>2100.0</v>
      </c>
      <c r="G1690" s="1" t="s">
        <v>122</v>
      </c>
      <c r="H1690" s="1">
        <v>8.0</v>
      </c>
      <c r="S1690" s="1" t="s">
        <v>966</v>
      </c>
    </row>
    <row r="1691">
      <c r="A1691" s="1" t="s">
        <v>318</v>
      </c>
      <c r="B1691" s="1" t="s">
        <v>1034</v>
      </c>
      <c r="C1691" s="1">
        <v>2023.0</v>
      </c>
      <c r="D1691" s="1">
        <v>5.0</v>
      </c>
      <c r="E1691" s="1">
        <v>9.0</v>
      </c>
      <c r="F1691" s="1">
        <v>2100.0</v>
      </c>
      <c r="G1691" s="1" t="s">
        <v>201</v>
      </c>
      <c r="H1691" s="1">
        <v>9.0</v>
      </c>
      <c r="S1691" s="1" t="s">
        <v>966</v>
      </c>
    </row>
    <row r="1692">
      <c r="A1692" s="1" t="s">
        <v>318</v>
      </c>
      <c r="B1692" s="1" t="s">
        <v>1035</v>
      </c>
      <c r="C1692" s="1">
        <v>2023.0</v>
      </c>
      <c r="D1692" s="1">
        <v>5.0</v>
      </c>
      <c r="E1692" s="1">
        <v>9.0</v>
      </c>
      <c r="F1692" s="1">
        <v>2100.0</v>
      </c>
      <c r="G1692" s="1" t="s">
        <v>201</v>
      </c>
      <c r="H1692" s="1">
        <v>10.0</v>
      </c>
      <c r="S1692" s="1" t="s">
        <v>966</v>
      </c>
    </row>
    <row r="1693">
      <c r="A1693" s="1" t="s">
        <v>318</v>
      </c>
      <c r="B1693" s="1" t="s">
        <v>1036</v>
      </c>
      <c r="C1693" s="1">
        <v>2023.0</v>
      </c>
      <c r="D1693" s="1">
        <v>5.0</v>
      </c>
      <c r="E1693" s="1">
        <v>9.0</v>
      </c>
      <c r="F1693" s="1">
        <v>2100.0</v>
      </c>
      <c r="G1693" s="1" t="s">
        <v>201</v>
      </c>
      <c r="H1693" s="1">
        <v>11.0</v>
      </c>
      <c r="S1693" s="1" t="s">
        <v>966</v>
      </c>
    </row>
    <row r="1694">
      <c r="A1694" s="1" t="s">
        <v>318</v>
      </c>
      <c r="B1694" s="1" t="s">
        <v>1037</v>
      </c>
      <c r="C1694" s="1">
        <v>2023.0</v>
      </c>
      <c r="D1694" s="1">
        <v>5.0</v>
      </c>
      <c r="E1694" s="1">
        <v>9.0</v>
      </c>
      <c r="F1694" s="1">
        <v>2100.0</v>
      </c>
      <c r="G1694" s="1" t="s">
        <v>201</v>
      </c>
      <c r="H1694" s="1">
        <v>12.0</v>
      </c>
      <c r="S1694" s="1" t="s">
        <v>966</v>
      </c>
    </row>
    <row r="1696">
      <c r="A1696" s="23" t="s">
        <v>316</v>
      </c>
      <c r="B1696" s="23" t="s">
        <v>404</v>
      </c>
      <c r="C1696" s="22">
        <v>2023.0</v>
      </c>
      <c r="D1696" s="22">
        <v>5.0</v>
      </c>
      <c r="E1696" s="20">
        <v>10.0</v>
      </c>
      <c r="F1696" s="22">
        <v>1900.0</v>
      </c>
      <c r="G1696" s="23" t="s">
        <v>350</v>
      </c>
      <c r="H1696" s="22">
        <v>1.0</v>
      </c>
      <c r="S1696" s="1" t="s">
        <v>356</v>
      </c>
    </row>
    <row r="1697">
      <c r="A1697" s="23" t="s">
        <v>316</v>
      </c>
      <c r="B1697" s="23" t="s">
        <v>355</v>
      </c>
      <c r="C1697" s="22">
        <v>2023.0</v>
      </c>
      <c r="D1697" s="22">
        <v>5.0</v>
      </c>
      <c r="E1697" s="20">
        <v>10.0</v>
      </c>
      <c r="F1697" s="22">
        <v>1900.0</v>
      </c>
      <c r="G1697" s="23" t="s">
        <v>350</v>
      </c>
      <c r="H1697" s="22">
        <v>2.0</v>
      </c>
      <c r="S1697" s="1" t="s">
        <v>356</v>
      </c>
    </row>
    <row r="1698">
      <c r="A1698" s="23" t="s">
        <v>316</v>
      </c>
      <c r="B1698" s="23" t="s">
        <v>357</v>
      </c>
      <c r="C1698" s="22">
        <v>2023.0</v>
      </c>
      <c r="D1698" s="22">
        <v>5.0</v>
      </c>
      <c r="E1698" s="20">
        <v>10.0</v>
      </c>
      <c r="F1698" s="22">
        <v>1900.0</v>
      </c>
      <c r="G1698" s="23" t="s">
        <v>350</v>
      </c>
      <c r="H1698" s="22">
        <v>3.0</v>
      </c>
      <c r="S1698" s="1" t="s">
        <v>356</v>
      </c>
    </row>
    <row r="1699">
      <c r="A1699" s="23" t="s">
        <v>316</v>
      </c>
      <c r="B1699" s="23" t="s">
        <v>358</v>
      </c>
      <c r="C1699" s="22">
        <v>2023.0</v>
      </c>
      <c r="D1699" s="22">
        <v>5.0</v>
      </c>
      <c r="E1699" s="20">
        <v>10.0</v>
      </c>
      <c r="F1699" s="22">
        <v>1900.0</v>
      </c>
      <c r="G1699" s="23" t="s">
        <v>350</v>
      </c>
      <c r="H1699" s="22">
        <v>4.0</v>
      </c>
      <c r="S1699" s="1" t="s">
        <v>356</v>
      </c>
    </row>
    <row r="1700">
      <c r="A1700" s="23" t="s">
        <v>316</v>
      </c>
      <c r="B1700" s="23" t="s">
        <v>359</v>
      </c>
      <c r="C1700" s="22">
        <v>2023.0</v>
      </c>
      <c r="D1700" s="22">
        <v>5.0</v>
      </c>
      <c r="E1700" s="20">
        <v>10.0</v>
      </c>
      <c r="F1700" s="22">
        <v>1900.0</v>
      </c>
      <c r="G1700" s="23" t="s">
        <v>360</v>
      </c>
      <c r="H1700" s="22">
        <v>5.0</v>
      </c>
      <c r="I1700" s="1" t="s">
        <v>361</v>
      </c>
      <c r="J1700" s="1" t="s">
        <v>402</v>
      </c>
      <c r="K1700" s="1" t="s">
        <v>354</v>
      </c>
      <c r="L1700" s="1">
        <v>19.0</v>
      </c>
      <c r="M1700" s="1">
        <v>7.0</v>
      </c>
      <c r="N1700" s="1">
        <v>25.0</v>
      </c>
      <c r="O1700" s="1">
        <v>19.0</v>
      </c>
      <c r="P1700" s="1">
        <v>8.0</v>
      </c>
      <c r="Q1700" s="1">
        <v>28.0</v>
      </c>
    </row>
    <row r="1701">
      <c r="A1701" s="23" t="s">
        <v>316</v>
      </c>
      <c r="B1701" s="23" t="s">
        <v>359</v>
      </c>
      <c r="C1701" s="22">
        <v>2023.0</v>
      </c>
      <c r="D1701" s="22">
        <v>5.0</v>
      </c>
      <c r="E1701" s="20">
        <v>10.0</v>
      </c>
      <c r="F1701" s="22">
        <v>1900.0</v>
      </c>
      <c r="G1701" s="23" t="s">
        <v>360</v>
      </c>
      <c r="H1701" s="22">
        <v>5.0</v>
      </c>
      <c r="I1701" s="1" t="s">
        <v>402</v>
      </c>
      <c r="J1701" s="1" t="s">
        <v>352</v>
      </c>
      <c r="K1701" s="1" t="s">
        <v>353</v>
      </c>
      <c r="L1701" s="1">
        <v>19.0</v>
      </c>
      <c r="M1701" s="1">
        <v>51.0</v>
      </c>
      <c r="N1701" s="1">
        <v>44.0</v>
      </c>
      <c r="O1701" s="1">
        <v>19.0</v>
      </c>
      <c r="P1701" s="1">
        <v>51.0</v>
      </c>
      <c r="Q1701" s="1">
        <v>58.0</v>
      </c>
      <c r="S1701" s="1" t="s">
        <v>1025</v>
      </c>
    </row>
    <row r="1702">
      <c r="A1702" s="23" t="s">
        <v>316</v>
      </c>
      <c r="B1702" s="23" t="s">
        <v>359</v>
      </c>
      <c r="C1702" s="22">
        <v>2023.0</v>
      </c>
      <c r="D1702" s="22">
        <v>5.0</v>
      </c>
      <c r="E1702" s="20">
        <v>10.0</v>
      </c>
      <c r="F1702" s="22">
        <v>1900.0</v>
      </c>
      <c r="G1702" s="23" t="s">
        <v>360</v>
      </c>
      <c r="H1702" s="22">
        <v>5.0</v>
      </c>
      <c r="I1702" s="1" t="s">
        <v>402</v>
      </c>
      <c r="J1702" s="1" t="s">
        <v>352</v>
      </c>
      <c r="K1702" s="1" t="s">
        <v>354</v>
      </c>
      <c r="L1702" s="1">
        <v>19.0</v>
      </c>
      <c r="M1702" s="1">
        <v>52.0</v>
      </c>
      <c r="N1702" s="1">
        <v>32.0</v>
      </c>
      <c r="O1702" s="1">
        <v>19.0</v>
      </c>
      <c r="P1702" s="1">
        <v>52.0</v>
      </c>
      <c r="Q1702" s="1">
        <v>41.0</v>
      </c>
    </row>
    <row r="1703">
      <c r="A1703" s="23" t="s">
        <v>316</v>
      </c>
      <c r="B1703" s="23" t="s">
        <v>359</v>
      </c>
      <c r="C1703" s="22">
        <v>2023.0</v>
      </c>
      <c r="D1703" s="22">
        <v>5.0</v>
      </c>
      <c r="E1703" s="20">
        <v>10.0</v>
      </c>
      <c r="F1703" s="22">
        <v>1900.0</v>
      </c>
      <c r="G1703" s="23" t="s">
        <v>360</v>
      </c>
      <c r="H1703" s="22">
        <v>5.0</v>
      </c>
      <c r="I1703" s="1" t="s">
        <v>402</v>
      </c>
      <c r="J1703" s="1" t="s">
        <v>352</v>
      </c>
      <c r="K1703" s="1" t="s">
        <v>354</v>
      </c>
      <c r="L1703" s="1">
        <v>19.0</v>
      </c>
      <c r="M1703" s="1">
        <v>52.0</v>
      </c>
      <c r="N1703" s="1">
        <v>52.0</v>
      </c>
      <c r="O1703" s="1">
        <v>19.0</v>
      </c>
      <c r="P1703" s="1">
        <v>53.0</v>
      </c>
      <c r="Q1703" s="1">
        <v>54.0</v>
      </c>
    </row>
    <row r="1704">
      <c r="A1704" s="23" t="s">
        <v>316</v>
      </c>
      <c r="B1704" s="23" t="s">
        <v>359</v>
      </c>
      <c r="C1704" s="22">
        <v>2023.0</v>
      </c>
      <c r="D1704" s="22">
        <v>5.0</v>
      </c>
      <c r="E1704" s="20">
        <v>10.0</v>
      </c>
      <c r="F1704" s="22">
        <v>1900.0</v>
      </c>
      <c r="G1704" s="23" t="s">
        <v>360</v>
      </c>
      <c r="H1704" s="22">
        <v>5.0</v>
      </c>
      <c r="I1704" s="1" t="s">
        <v>402</v>
      </c>
      <c r="J1704" s="1" t="s">
        <v>352</v>
      </c>
      <c r="K1704" s="1" t="s">
        <v>354</v>
      </c>
      <c r="L1704" s="1">
        <v>19.0</v>
      </c>
      <c r="M1704" s="1">
        <v>54.0</v>
      </c>
      <c r="N1704" s="1">
        <v>3.0</v>
      </c>
      <c r="O1704" s="1">
        <v>19.0</v>
      </c>
      <c r="P1704" s="1">
        <v>54.0</v>
      </c>
      <c r="Q1704" s="1">
        <v>51.0</v>
      </c>
    </row>
    <row r="1705">
      <c r="A1705" s="23" t="s">
        <v>316</v>
      </c>
      <c r="B1705" s="23" t="s">
        <v>359</v>
      </c>
      <c r="C1705" s="22">
        <v>2023.0</v>
      </c>
      <c r="D1705" s="22">
        <v>5.0</v>
      </c>
      <c r="E1705" s="20">
        <v>10.0</v>
      </c>
      <c r="F1705" s="22">
        <v>1900.0</v>
      </c>
      <c r="G1705" s="23" t="s">
        <v>360</v>
      </c>
      <c r="H1705" s="22">
        <v>5.0</v>
      </c>
      <c r="I1705" s="1" t="s">
        <v>402</v>
      </c>
      <c r="J1705" s="1" t="s">
        <v>352</v>
      </c>
      <c r="K1705" s="1" t="s">
        <v>354</v>
      </c>
      <c r="L1705" s="1">
        <v>19.0</v>
      </c>
      <c r="M1705" s="1">
        <v>56.0</v>
      </c>
      <c r="N1705" s="1">
        <v>10.0</v>
      </c>
      <c r="O1705" s="1">
        <v>19.0</v>
      </c>
      <c r="P1705" s="1">
        <v>56.0</v>
      </c>
      <c r="Q1705" s="1">
        <v>18.0</v>
      </c>
    </row>
    <row r="1706">
      <c r="A1706" s="23" t="s">
        <v>316</v>
      </c>
      <c r="B1706" s="23" t="s">
        <v>366</v>
      </c>
      <c r="C1706" s="22">
        <v>2023.0</v>
      </c>
      <c r="D1706" s="22">
        <v>5.0</v>
      </c>
      <c r="E1706" s="20">
        <v>10.0</v>
      </c>
      <c r="F1706" s="22">
        <v>1900.0</v>
      </c>
      <c r="G1706" s="23" t="s">
        <v>360</v>
      </c>
      <c r="H1706" s="22">
        <v>6.0</v>
      </c>
      <c r="S1706" s="1" t="s">
        <v>356</v>
      </c>
    </row>
    <row r="1707">
      <c r="A1707" s="23" t="s">
        <v>316</v>
      </c>
      <c r="B1707" s="23" t="s">
        <v>368</v>
      </c>
      <c r="C1707" s="22">
        <v>2023.0</v>
      </c>
      <c r="D1707" s="22">
        <v>5.0</v>
      </c>
      <c r="E1707" s="20">
        <v>10.0</v>
      </c>
      <c r="F1707" s="22">
        <v>1900.0</v>
      </c>
      <c r="G1707" s="23" t="s">
        <v>360</v>
      </c>
      <c r="H1707" s="22">
        <v>7.0</v>
      </c>
      <c r="S1707" s="1" t="s">
        <v>356</v>
      </c>
    </row>
    <row r="1708">
      <c r="A1708" s="23" t="s">
        <v>316</v>
      </c>
      <c r="B1708" s="23" t="s">
        <v>369</v>
      </c>
      <c r="C1708" s="22">
        <v>2023.0</v>
      </c>
      <c r="D1708" s="22">
        <v>5.0</v>
      </c>
      <c r="E1708" s="20">
        <v>10.0</v>
      </c>
      <c r="F1708" s="22">
        <v>1900.0</v>
      </c>
      <c r="G1708" s="23" t="s">
        <v>360</v>
      </c>
      <c r="H1708" s="22">
        <v>8.0</v>
      </c>
      <c r="S1708" s="1" t="s">
        <v>356</v>
      </c>
    </row>
    <row r="1709">
      <c r="A1709" s="23" t="s">
        <v>316</v>
      </c>
      <c r="B1709" s="23" t="s">
        <v>370</v>
      </c>
      <c r="C1709" s="22">
        <v>2023.0</v>
      </c>
      <c r="D1709" s="22">
        <v>5.0</v>
      </c>
      <c r="E1709" s="20">
        <v>10.0</v>
      </c>
      <c r="F1709" s="22">
        <v>1900.0</v>
      </c>
      <c r="G1709" s="23" t="s">
        <v>371</v>
      </c>
      <c r="H1709" s="22">
        <v>9.0</v>
      </c>
      <c r="S1709" s="1" t="s">
        <v>356</v>
      </c>
    </row>
    <row r="1710">
      <c r="A1710" s="23" t="s">
        <v>316</v>
      </c>
      <c r="B1710" s="23" t="s">
        <v>372</v>
      </c>
      <c r="C1710" s="22">
        <v>2023.0</v>
      </c>
      <c r="D1710" s="22">
        <v>5.0</v>
      </c>
      <c r="E1710" s="20">
        <v>10.0</v>
      </c>
      <c r="F1710" s="22">
        <v>1900.0</v>
      </c>
      <c r="G1710" s="23" t="s">
        <v>371</v>
      </c>
      <c r="H1710" s="22">
        <v>10.0</v>
      </c>
      <c r="S1710" s="1" t="s">
        <v>356</v>
      </c>
    </row>
    <row r="1711">
      <c r="A1711" s="23" t="s">
        <v>316</v>
      </c>
      <c r="B1711" s="23" t="s">
        <v>373</v>
      </c>
      <c r="C1711" s="22">
        <v>2023.0</v>
      </c>
      <c r="D1711" s="22">
        <v>5.0</v>
      </c>
      <c r="E1711" s="20">
        <v>10.0</v>
      </c>
      <c r="F1711" s="22">
        <v>1900.0</v>
      </c>
      <c r="G1711" s="23" t="s">
        <v>371</v>
      </c>
      <c r="H1711" s="22">
        <v>11.0</v>
      </c>
      <c r="S1711" s="1" t="s">
        <v>356</v>
      </c>
    </row>
    <row r="1712">
      <c r="A1712" s="23" t="s">
        <v>316</v>
      </c>
      <c r="B1712" s="23" t="s">
        <v>374</v>
      </c>
      <c r="C1712" s="22">
        <v>2023.0</v>
      </c>
      <c r="D1712" s="22">
        <v>5.0</v>
      </c>
      <c r="E1712" s="20">
        <v>10.0</v>
      </c>
      <c r="F1712" s="22">
        <v>1900.0</v>
      </c>
      <c r="G1712" s="23" t="s">
        <v>371</v>
      </c>
      <c r="H1712" s="22">
        <v>12.0</v>
      </c>
      <c r="I1712" s="1" t="s">
        <v>753</v>
      </c>
      <c r="J1712" s="1" t="s">
        <v>754</v>
      </c>
      <c r="K1712" s="1" t="s">
        <v>354</v>
      </c>
      <c r="L1712" s="1">
        <v>19.0</v>
      </c>
      <c r="M1712" s="1">
        <v>37.0</v>
      </c>
      <c r="N1712" s="1">
        <v>3.0</v>
      </c>
      <c r="O1712" s="1">
        <v>19.0</v>
      </c>
      <c r="P1712" s="1">
        <v>37.0</v>
      </c>
      <c r="Q1712" s="1">
        <v>30.0</v>
      </c>
      <c r="S1712" s="1" t="s">
        <v>1038</v>
      </c>
    </row>
    <row r="1713">
      <c r="A1713" s="23" t="s">
        <v>316</v>
      </c>
      <c r="B1713" s="23" t="s">
        <v>374</v>
      </c>
      <c r="C1713" s="22">
        <v>2023.0</v>
      </c>
      <c r="D1713" s="22">
        <v>5.0</v>
      </c>
      <c r="E1713" s="20">
        <v>10.0</v>
      </c>
      <c r="F1713" s="22">
        <v>1900.0</v>
      </c>
      <c r="G1713" s="23" t="s">
        <v>371</v>
      </c>
      <c r="H1713" s="22">
        <v>12.0</v>
      </c>
      <c r="I1713" s="1" t="s">
        <v>753</v>
      </c>
      <c r="J1713" s="1" t="s">
        <v>754</v>
      </c>
      <c r="K1713" s="1" t="s">
        <v>354</v>
      </c>
      <c r="L1713" s="1">
        <v>19.0</v>
      </c>
      <c r="M1713" s="1">
        <v>39.0</v>
      </c>
      <c r="N1713" s="1">
        <v>20.0</v>
      </c>
      <c r="O1713" s="1">
        <v>19.0</v>
      </c>
      <c r="P1713" s="1">
        <v>39.0</v>
      </c>
      <c r="Q1713" s="1">
        <v>27.0</v>
      </c>
    </row>
    <row r="1715">
      <c r="A1715" s="1" t="s">
        <v>318</v>
      </c>
      <c r="B1715" s="1" t="s">
        <v>1039</v>
      </c>
      <c r="C1715" s="1">
        <v>2023.0</v>
      </c>
      <c r="D1715" s="1">
        <v>5.0</v>
      </c>
      <c r="E1715" s="1">
        <v>10.0</v>
      </c>
      <c r="F1715" s="1">
        <v>2100.0</v>
      </c>
      <c r="G1715" s="1" t="s">
        <v>23</v>
      </c>
      <c r="H1715" s="1">
        <v>1.0</v>
      </c>
      <c r="S1715" s="1" t="s">
        <v>966</v>
      </c>
    </row>
    <row r="1716">
      <c r="A1716" s="1" t="s">
        <v>318</v>
      </c>
      <c r="B1716" s="1" t="s">
        <v>1040</v>
      </c>
      <c r="C1716" s="1">
        <v>2023.0</v>
      </c>
      <c r="D1716" s="1">
        <v>5.0</v>
      </c>
      <c r="E1716" s="1">
        <v>10.0</v>
      </c>
      <c r="F1716" s="1">
        <v>2100.0</v>
      </c>
      <c r="G1716" s="1" t="s">
        <v>23</v>
      </c>
      <c r="H1716" s="1">
        <v>2.0</v>
      </c>
      <c r="S1716" s="1" t="s">
        <v>966</v>
      </c>
    </row>
    <row r="1717">
      <c r="A1717" s="1" t="s">
        <v>318</v>
      </c>
      <c r="B1717" s="1" t="s">
        <v>1041</v>
      </c>
      <c r="C1717" s="1">
        <v>2023.0</v>
      </c>
      <c r="D1717" s="1">
        <v>5.0</v>
      </c>
      <c r="E1717" s="1">
        <v>10.0</v>
      </c>
      <c r="F1717" s="1">
        <v>2100.0</v>
      </c>
      <c r="G1717" s="1" t="s">
        <v>23</v>
      </c>
      <c r="H1717" s="1">
        <v>3.0</v>
      </c>
      <c r="S1717" s="1" t="s">
        <v>966</v>
      </c>
    </row>
    <row r="1718">
      <c r="A1718" s="1" t="s">
        <v>318</v>
      </c>
      <c r="B1718" s="1" t="s">
        <v>1042</v>
      </c>
      <c r="C1718" s="1">
        <v>2023.0</v>
      </c>
      <c r="D1718" s="1">
        <v>5.0</v>
      </c>
      <c r="E1718" s="1">
        <v>10.0</v>
      </c>
      <c r="F1718" s="1">
        <v>2100.0</v>
      </c>
      <c r="G1718" s="1" t="s">
        <v>23</v>
      </c>
      <c r="H1718" s="1">
        <v>4.0</v>
      </c>
      <c r="S1718" s="1" t="s">
        <v>966</v>
      </c>
    </row>
    <row r="1719">
      <c r="A1719" s="1" t="s">
        <v>318</v>
      </c>
      <c r="B1719" s="1" t="s">
        <v>1043</v>
      </c>
      <c r="C1719" s="1">
        <v>2023.0</v>
      </c>
      <c r="D1719" s="1">
        <v>5.0</v>
      </c>
      <c r="E1719" s="1">
        <v>10.0</v>
      </c>
      <c r="F1719" s="1">
        <v>2100.0</v>
      </c>
      <c r="G1719" s="1" t="s">
        <v>122</v>
      </c>
      <c r="H1719" s="1">
        <v>5.0</v>
      </c>
      <c r="I1719" s="1" t="s">
        <v>770</v>
      </c>
      <c r="J1719" s="1" t="s">
        <v>966</v>
      </c>
      <c r="K1719" s="1">
        <v>21.0</v>
      </c>
      <c r="L1719" s="1">
        <v>24.0</v>
      </c>
      <c r="M1719" s="1">
        <v>7.0</v>
      </c>
      <c r="N1719" s="1">
        <v>21.0</v>
      </c>
      <c r="O1719" s="1">
        <v>24.0</v>
      </c>
      <c r="P1719" s="1">
        <v>37.0</v>
      </c>
      <c r="S1719" s="1" t="s">
        <v>1000</v>
      </c>
    </row>
    <row r="1720">
      <c r="A1720" s="1" t="s">
        <v>1044</v>
      </c>
      <c r="B1720" s="1" t="s">
        <v>1043</v>
      </c>
      <c r="C1720" s="1">
        <v>2023.0</v>
      </c>
      <c r="D1720" s="1">
        <v>5.0</v>
      </c>
      <c r="E1720" s="1">
        <v>10.0</v>
      </c>
      <c r="F1720" s="1">
        <v>2100.0</v>
      </c>
      <c r="G1720" s="1" t="s">
        <v>122</v>
      </c>
      <c r="H1720" s="1">
        <v>5.0</v>
      </c>
      <c r="I1720" s="1" t="s">
        <v>770</v>
      </c>
      <c r="J1720" s="1" t="s">
        <v>966</v>
      </c>
      <c r="K1720" s="1">
        <v>21.0</v>
      </c>
      <c r="L1720" s="1">
        <v>30.0</v>
      </c>
      <c r="M1720" s="1">
        <v>26.0</v>
      </c>
      <c r="N1720" s="1">
        <v>21.0</v>
      </c>
      <c r="O1720" s="1">
        <v>30.0</v>
      </c>
      <c r="P1720" s="1">
        <v>39.0</v>
      </c>
      <c r="S1720" s="1"/>
    </row>
    <row r="1721">
      <c r="A1721" s="1" t="s">
        <v>318</v>
      </c>
      <c r="B1721" s="1" t="s">
        <v>1045</v>
      </c>
      <c r="C1721" s="1">
        <v>2023.0</v>
      </c>
      <c r="D1721" s="1">
        <v>5.0</v>
      </c>
      <c r="E1721" s="1">
        <v>10.0</v>
      </c>
      <c r="F1721" s="1">
        <v>2100.0</v>
      </c>
      <c r="G1721" s="1" t="s">
        <v>122</v>
      </c>
      <c r="H1721" s="1">
        <v>6.0</v>
      </c>
      <c r="S1721" s="1" t="s">
        <v>966</v>
      </c>
    </row>
    <row r="1722">
      <c r="A1722" s="1" t="s">
        <v>318</v>
      </c>
      <c r="B1722" s="1" t="s">
        <v>1046</v>
      </c>
      <c r="C1722" s="1">
        <v>2023.0</v>
      </c>
      <c r="D1722" s="1">
        <v>5.0</v>
      </c>
      <c r="E1722" s="1">
        <v>10.0</v>
      </c>
      <c r="F1722" s="1">
        <v>2100.0</v>
      </c>
      <c r="G1722" s="1" t="s">
        <v>122</v>
      </c>
      <c r="H1722" s="1">
        <v>7.0</v>
      </c>
      <c r="S1722" s="1" t="s">
        <v>966</v>
      </c>
    </row>
    <row r="1723">
      <c r="A1723" s="1" t="s">
        <v>318</v>
      </c>
      <c r="B1723" s="1" t="s">
        <v>1047</v>
      </c>
      <c r="C1723" s="1">
        <v>2023.0</v>
      </c>
      <c r="D1723" s="1">
        <v>5.0</v>
      </c>
      <c r="E1723" s="1">
        <v>10.0</v>
      </c>
      <c r="F1723" s="1">
        <v>2100.0</v>
      </c>
      <c r="G1723" s="1" t="s">
        <v>122</v>
      </c>
      <c r="H1723" s="1">
        <v>8.0</v>
      </c>
      <c r="S1723" s="1" t="s">
        <v>966</v>
      </c>
    </row>
    <row r="1724">
      <c r="A1724" s="1" t="s">
        <v>318</v>
      </c>
      <c r="B1724" s="1" t="s">
        <v>1048</v>
      </c>
      <c r="C1724" s="1">
        <v>2023.0</v>
      </c>
      <c r="D1724" s="1">
        <v>5.0</v>
      </c>
      <c r="E1724" s="1">
        <v>10.0</v>
      </c>
      <c r="F1724" s="1">
        <v>2100.0</v>
      </c>
      <c r="G1724" s="1" t="s">
        <v>201</v>
      </c>
      <c r="H1724" s="1">
        <v>9.0</v>
      </c>
      <c r="S1724" s="1" t="s">
        <v>966</v>
      </c>
    </row>
    <row r="1725">
      <c r="A1725" s="1" t="s">
        <v>318</v>
      </c>
      <c r="B1725" s="1" t="s">
        <v>1049</v>
      </c>
      <c r="C1725" s="1">
        <v>2023.0</v>
      </c>
      <c r="D1725" s="1">
        <v>5.0</v>
      </c>
      <c r="E1725" s="1">
        <v>10.0</v>
      </c>
      <c r="F1725" s="1">
        <v>2100.0</v>
      </c>
      <c r="G1725" s="1" t="s">
        <v>201</v>
      </c>
      <c r="H1725" s="1">
        <v>10.0</v>
      </c>
      <c r="S1725" s="1" t="s">
        <v>966</v>
      </c>
    </row>
    <row r="1726">
      <c r="A1726" s="1" t="s">
        <v>318</v>
      </c>
      <c r="B1726" s="1" t="s">
        <v>1050</v>
      </c>
      <c r="C1726" s="1">
        <v>2023.0</v>
      </c>
      <c r="D1726" s="1">
        <v>5.0</v>
      </c>
      <c r="E1726" s="1">
        <v>10.0</v>
      </c>
      <c r="F1726" s="1">
        <v>2100.0</v>
      </c>
      <c r="G1726" s="1" t="s">
        <v>201</v>
      </c>
      <c r="H1726" s="1">
        <v>11.0</v>
      </c>
      <c r="S1726" s="1" t="s">
        <v>966</v>
      </c>
    </row>
    <row r="1727">
      <c r="A1727" s="1" t="s">
        <v>318</v>
      </c>
      <c r="B1727" s="1" t="s">
        <v>1051</v>
      </c>
      <c r="C1727" s="1">
        <v>2023.0</v>
      </c>
      <c r="D1727" s="1">
        <v>5.0</v>
      </c>
      <c r="E1727" s="1">
        <v>10.0</v>
      </c>
      <c r="F1727" s="1">
        <v>2100.0</v>
      </c>
      <c r="G1727" s="1" t="s">
        <v>201</v>
      </c>
      <c r="H1727" s="1">
        <v>12.0</v>
      </c>
      <c r="S1727" s="1" t="s">
        <v>966</v>
      </c>
    </row>
    <row r="1729">
      <c r="A1729" s="23" t="s">
        <v>316</v>
      </c>
      <c r="B1729" s="23" t="s">
        <v>404</v>
      </c>
      <c r="C1729" s="22">
        <v>2023.0</v>
      </c>
      <c r="D1729" s="22">
        <v>5.0</v>
      </c>
      <c r="E1729" s="20">
        <v>11.0</v>
      </c>
      <c r="F1729" s="22">
        <v>1900.0</v>
      </c>
      <c r="G1729" s="23" t="s">
        <v>350</v>
      </c>
      <c r="H1729" s="22">
        <v>1.0</v>
      </c>
    </row>
    <row r="1730">
      <c r="A1730" s="23" t="s">
        <v>316</v>
      </c>
      <c r="B1730" s="23" t="s">
        <v>355</v>
      </c>
      <c r="C1730" s="22">
        <v>2023.0</v>
      </c>
      <c r="D1730" s="22">
        <v>5.0</v>
      </c>
      <c r="E1730" s="20">
        <v>11.0</v>
      </c>
      <c r="F1730" s="22">
        <v>1900.0</v>
      </c>
      <c r="G1730" s="23" t="s">
        <v>350</v>
      </c>
      <c r="H1730" s="22">
        <v>2.0</v>
      </c>
    </row>
    <row r="1731">
      <c r="A1731" s="23" t="s">
        <v>316</v>
      </c>
      <c r="B1731" s="23" t="s">
        <v>357</v>
      </c>
      <c r="C1731" s="22">
        <v>2023.0</v>
      </c>
      <c r="D1731" s="22">
        <v>5.0</v>
      </c>
      <c r="E1731" s="20">
        <v>11.0</v>
      </c>
      <c r="F1731" s="22">
        <v>1900.0</v>
      </c>
      <c r="G1731" s="23" t="s">
        <v>350</v>
      </c>
      <c r="H1731" s="22">
        <v>3.0</v>
      </c>
    </row>
    <row r="1732">
      <c r="A1732" s="23" t="s">
        <v>316</v>
      </c>
      <c r="B1732" s="23" t="s">
        <v>358</v>
      </c>
      <c r="C1732" s="22">
        <v>2023.0</v>
      </c>
      <c r="D1732" s="22">
        <v>5.0</v>
      </c>
      <c r="E1732" s="20">
        <v>11.0</v>
      </c>
      <c r="F1732" s="22">
        <v>1900.0</v>
      </c>
      <c r="G1732" s="23" t="s">
        <v>350</v>
      </c>
      <c r="H1732" s="22">
        <v>4.0</v>
      </c>
    </row>
    <row r="1733">
      <c r="A1733" s="23" t="s">
        <v>316</v>
      </c>
      <c r="B1733" s="23" t="s">
        <v>359</v>
      </c>
      <c r="C1733" s="22">
        <v>2023.0</v>
      </c>
      <c r="D1733" s="22">
        <v>5.0</v>
      </c>
      <c r="E1733" s="20">
        <v>11.0</v>
      </c>
      <c r="F1733" s="22">
        <v>1900.0</v>
      </c>
      <c r="G1733" s="23" t="s">
        <v>360</v>
      </c>
      <c r="H1733" s="22">
        <v>5.0</v>
      </c>
    </row>
    <row r="1734">
      <c r="A1734" s="23" t="s">
        <v>316</v>
      </c>
      <c r="B1734" s="23" t="s">
        <v>366</v>
      </c>
      <c r="C1734" s="22">
        <v>2023.0</v>
      </c>
      <c r="D1734" s="22">
        <v>5.0</v>
      </c>
      <c r="E1734" s="20">
        <v>11.0</v>
      </c>
      <c r="F1734" s="22">
        <v>1900.0</v>
      </c>
      <c r="G1734" s="23" t="s">
        <v>360</v>
      </c>
      <c r="H1734" s="22">
        <v>6.0</v>
      </c>
    </row>
    <row r="1735">
      <c r="A1735" s="23" t="s">
        <v>316</v>
      </c>
      <c r="B1735" s="23" t="s">
        <v>368</v>
      </c>
      <c r="C1735" s="22">
        <v>2023.0</v>
      </c>
      <c r="D1735" s="22">
        <v>5.0</v>
      </c>
      <c r="E1735" s="20">
        <v>11.0</v>
      </c>
      <c r="F1735" s="22">
        <v>1900.0</v>
      </c>
      <c r="G1735" s="23" t="s">
        <v>360</v>
      </c>
      <c r="H1735" s="22">
        <v>7.0</v>
      </c>
    </row>
    <row r="1736">
      <c r="A1736" s="23" t="s">
        <v>316</v>
      </c>
      <c r="B1736" s="23" t="s">
        <v>369</v>
      </c>
      <c r="C1736" s="22">
        <v>2023.0</v>
      </c>
      <c r="D1736" s="22">
        <v>5.0</v>
      </c>
      <c r="E1736" s="20">
        <v>11.0</v>
      </c>
      <c r="F1736" s="22">
        <v>1900.0</v>
      </c>
      <c r="G1736" s="23" t="s">
        <v>360</v>
      </c>
      <c r="H1736" s="22">
        <v>8.0</v>
      </c>
    </row>
    <row r="1737">
      <c r="A1737" s="23" t="s">
        <v>316</v>
      </c>
      <c r="B1737" s="23" t="s">
        <v>370</v>
      </c>
      <c r="C1737" s="22">
        <v>2023.0</v>
      </c>
      <c r="D1737" s="22">
        <v>5.0</v>
      </c>
      <c r="E1737" s="20">
        <v>11.0</v>
      </c>
      <c r="F1737" s="22">
        <v>1900.0</v>
      </c>
      <c r="G1737" s="23" t="s">
        <v>371</v>
      </c>
      <c r="H1737" s="22">
        <v>9.0</v>
      </c>
    </row>
    <row r="1738">
      <c r="A1738" s="23" t="s">
        <v>316</v>
      </c>
      <c r="B1738" s="23" t="s">
        <v>372</v>
      </c>
      <c r="C1738" s="22">
        <v>2023.0</v>
      </c>
      <c r="D1738" s="22">
        <v>5.0</v>
      </c>
      <c r="E1738" s="20">
        <v>11.0</v>
      </c>
      <c r="F1738" s="22">
        <v>1900.0</v>
      </c>
      <c r="G1738" s="23" t="s">
        <v>371</v>
      </c>
      <c r="H1738" s="22">
        <v>10.0</v>
      </c>
    </row>
    <row r="1739">
      <c r="A1739" s="23" t="s">
        <v>316</v>
      </c>
      <c r="B1739" s="23" t="s">
        <v>373</v>
      </c>
      <c r="C1739" s="22">
        <v>2023.0</v>
      </c>
      <c r="D1739" s="22">
        <v>5.0</v>
      </c>
      <c r="E1739" s="20">
        <v>11.0</v>
      </c>
      <c r="F1739" s="22">
        <v>1900.0</v>
      </c>
      <c r="G1739" s="23" t="s">
        <v>371</v>
      </c>
      <c r="H1739" s="22">
        <v>11.0</v>
      </c>
    </row>
    <row r="1740">
      <c r="A1740" s="23" t="s">
        <v>316</v>
      </c>
      <c r="B1740" s="23" t="s">
        <v>374</v>
      </c>
      <c r="C1740" s="22">
        <v>2023.0</v>
      </c>
      <c r="D1740" s="22">
        <v>5.0</v>
      </c>
      <c r="E1740" s="20">
        <v>11.0</v>
      </c>
      <c r="F1740" s="22">
        <v>1900.0</v>
      </c>
      <c r="G1740" s="23" t="s">
        <v>371</v>
      </c>
      <c r="H1740" s="22">
        <v>12.0</v>
      </c>
    </row>
    <row r="1742">
      <c r="A1742" s="1" t="s">
        <v>318</v>
      </c>
      <c r="B1742" s="1" t="s">
        <v>1052</v>
      </c>
      <c r="C1742" s="1">
        <v>2023.0</v>
      </c>
      <c r="D1742" s="1">
        <v>5.0</v>
      </c>
      <c r="E1742" s="1">
        <v>11.0</v>
      </c>
      <c r="F1742" s="1">
        <v>2100.0</v>
      </c>
      <c r="G1742" s="1" t="s">
        <v>23</v>
      </c>
      <c r="H1742" s="1">
        <v>1.0</v>
      </c>
      <c r="S1742" s="1" t="s">
        <v>966</v>
      </c>
    </row>
    <row r="1743">
      <c r="A1743" s="1" t="s">
        <v>318</v>
      </c>
      <c r="B1743" s="1" t="s">
        <v>1053</v>
      </c>
      <c r="C1743" s="1">
        <v>2023.0</v>
      </c>
      <c r="D1743" s="1">
        <v>5.0</v>
      </c>
      <c r="E1743" s="1">
        <v>11.0</v>
      </c>
      <c r="F1743" s="1">
        <v>2100.0</v>
      </c>
      <c r="G1743" s="1" t="s">
        <v>23</v>
      </c>
      <c r="H1743" s="1">
        <v>2.0</v>
      </c>
      <c r="S1743" s="1" t="s">
        <v>966</v>
      </c>
    </row>
    <row r="1744">
      <c r="A1744" s="1" t="s">
        <v>318</v>
      </c>
      <c r="B1744" s="1" t="s">
        <v>1054</v>
      </c>
      <c r="C1744" s="1">
        <v>2023.0</v>
      </c>
      <c r="D1744" s="1">
        <v>5.0</v>
      </c>
      <c r="E1744" s="1">
        <v>11.0</v>
      </c>
      <c r="F1744" s="1">
        <v>2100.0</v>
      </c>
      <c r="G1744" s="1" t="s">
        <v>23</v>
      </c>
      <c r="H1744" s="1">
        <v>3.0</v>
      </c>
      <c r="S1744" s="1" t="s">
        <v>966</v>
      </c>
    </row>
    <row r="1745">
      <c r="A1745" s="1" t="s">
        <v>318</v>
      </c>
      <c r="B1745" s="1" t="s">
        <v>1055</v>
      </c>
      <c r="C1745" s="1">
        <v>2023.0</v>
      </c>
      <c r="D1745" s="1">
        <v>5.0</v>
      </c>
      <c r="E1745" s="1">
        <v>11.0</v>
      </c>
      <c r="F1745" s="1">
        <v>2100.0</v>
      </c>
      <c r="G1745" s="1" t="s">
        <v>23</v>
      </c>
      <c r="H1745" s="1">
        <v>4.0</v>
      </c>
      <c r="S1745" s="1" t="s">
        <v>966</v>
      </c>
    </row>
    <row r="1746">
      <c r="A1746" s="1" t="s">
        <v>318</v>
      </c>
      <c r="B1746" s="1" t="s">
        <v>1056</v>
      </c>
      <c r="C1746" s="1">
        <v>2023.0</v>
      </c>
      <c r="D1746" s="1">
        <v>5.0</v>
      </c>
      <c r="E1746" s="1">
        <v>11.0</v>
      </c>
      <c r="F1746" s="1">
        <v>2100.0</v>
      </c>
      <c r="G1746" s="1" t="s">
        <v>122</v>
      </c>
      <c r="H1746" s="1">
        <v>5.0</v>
      </c>
      <c r="I1746" s="1" t="s">
        <v>153</v>
      </c>
      <c r="J1746" s="1" t="s">
        <v>352</v>
      </c>
      <c r="K1746" s="1" t="s">
        <v>354</v>
      </c>
      <c r="L1746" s="1">
        <v>21.0</v>
      </c>
      <c r="M1746" s="1">
        <v>4.0</v>
      </c>
      <c r="N1746" s="1">
        <v>21.0</v>
      </c>
      <c r="O1746" s="1">
        <v>21.0</v>
      </c>
      <c r="P1746" s="1">
        <v>4.0</v>
      </c>
      <c r="Q1746" s="1">
        <v>46.0</v>
      </c>
      <c r="S1746" s="1" t="s">
        <v>1000</v>
      </c>
    </row>
    <row r="1747">
      <c r="A1747" s="1" t="s">
        <v>318</v>
      </c>
      <c r="B1747" s="1" t="s">
        <v>1056</v>
      </c>
      <c r="C1747" s="1">
        <v>2023.0</v>
      </c>
      <c r="D1747" s="1">
        <v>5.0</v>
      </c>
      <c r="E1747" s="1">
        <v>11.0</v>
      </c>
      <c r="F1747" s="1">
        <v>2100.0</v>
      </c>
      <c r="G1747" s="1" t="s">
        <v>122</v>
      </c>
      <c r="H1747" s="1">
        <v>5.0</v>
      </c>
      <c r="I1747" s="1" t="s">
        <v>133</v>
      </c>
      <c r="J1747" s="1" t="s">
        <v>172</v>
      </c>
      <c r="K1747" s="1" t="s">
        <v>354</v>
      </c>
      <c r="L1747" s="1">
        <v>21.0</v>
      </c>
      <c r="M1747" s="1">
        <v>6.0</v>
      </c>
      <c r="N1747" s="1">
        <v>2.0</v>
      </c>
      <c r="O1747" s="1">
        <v>21.0</v>
      </c>
      <c r="P1747" s="1">
        <v>6.0</v>
      </c>
      <c r="Q1747" s="1">
        <v>6.0</v>
      </c>
      <c r="S1747" s="1"/>
    </row>
    <row r="1748">
      <c r="A1748" s="1" t="s">
        <v>318</v>
      </c>
      <c r="B1748" s="1" t="s">
        <v>1056</v>
      </c>
      <c r="C1748" s="1">
        <v>2023.0</v>
      </c>
      <c r="D1748" s="1">
        <v>5.0</v>
      </c>
      <c r="E1748" s="1">
        <v>11.0</v>
      </c>
      <c r="F1748" s="1">
        <v>2100.0</v>
      </c>
      <c r="G1748" s="1" t="s">
        <v>122</v>
      </c>
      <c r="H1748" s="1">
        <v>5.0</v>
      </c>
      <c r="I1748" s="1" t="s">
        <v>1057</v>
      </c>
      <c r="J1748" s="1" t="s">
        <v>125</v>
      </c>
      <c r="K1748" s="1" t="s">
        <v>354</v>
      </c>
      <c r="L1748" s="1">
        <v>21.0</v>
      </c>
      <c r="M1748" s="1">
        <v>36.0</v>
      </c>
      <c r="N1748" s="1">
        <v>44.0</v>
      </c>
      <c r="O1748" s="1">
        <v>21.0</v>
      </c>
      <c r="P1748" s="1">
        <v>36.0</v>
      </c>
      <c r="Q1748" s="1">
        <v>59.0</v>
      </c>
      <c r="S1748" s="1"/>
    </row>
    <row r="1749">
      <c r="A1749" s="1" t="s">
        <v>318</v>
      </c>
      <c r="B1749" s="1" t="s">
        <v>1058</v>
      </c>
      <c r="C1749" s="1">
        <v>2023.0</v>
      </c>
      <c r="D1749" s="1">
        <v>5.0</v>
      </c>
      <c r="E1749" s="1">
        <v>11.0</v>
      </c>
      <c r="F1749" s="1">
        <v>2100.0</v>
      </c>
      <c r="G1749" s="1" t="s">
        <v>122</v>
      </c>
      <c r="H1749" s="1">
        <v>6.0</v>
      </c>
      <c r="S1749" s="1" t="s">
        <v>966</v>
      </c>
    </row>
    <row r="1750">
      <c r="A1750" s="1" t="s">
        <v>318</v>
      </c>
      <c r="B1750" s="1" t="s">
        <v>1059</v>
      </c>
      <c r="C1750" s="1">
        <v>2023.0</v>
      </c>
      <c r="D1750" s="1">
        <v>5.0</v>
      </c>
      <c r="E1750" s="1">
        <v>11.0</v>
      </c>
      <c r="F1750" s="1">
        <v>2100.0</v>
      </c>
      <c r="G1750" s="1" t="s">
        <v>122</v>
      </c>
      <c r="H1750" s="1">
        <v>7.0</v>
      </c>
      <c r="S1750" s="1" t="s">
        <v>966</v>
      </c>
    </row>
    <row r="1751">
      <c r="A1751" s="1" t="s">
        <v>318</v>
      </c>
      <c r="B1751" s="1" t="s">
        <v>1060</v>
      </c>
      <c r="C1751" s="1">
        <v>2023.0</v>
      </c>
      <c r="D1751" s="1">
        <v>5.0</v>
      </c>
      <c r="E1751" s="1">
        <v>11.0</v>
      </c>
      <c r="F1751" s="1">
        <v>2100.0</v>
      </c>
      <c r="G1751" s="1" t="s">
        <v>122</v>
      </c>
      <c r="H1751" s="1">
        <v>8.0</v>
      </c>
      <c r="S1751" s="1" t="s">
        <v>966</v>
      </c>
    </row>
    <row r="1752">
      <c r="A1752" s="1" t="s">
        <v>318</v>
      </c>
      <c r="B1752" s="1" t="s">
        <v>1061</v>
      </c>
      <c r="C1752" s="1">
        <v>2023.0</v>
      </c>
      <c r="D1752" s="1">
        <v>5.0</v>
      </c>
      <c r="E1752" s="1">
        <v>11.0</v>
      </c>
      <c r="F1752" s="1">
        <v>2100.0</v>
      </c>
      <c r="G1752" s="1" t="s">
        <v>201</v>
      </c>
      <c r="H1752" s="1">
        <v>9.0</v>
      </c>
      <c r="S1752" s="1" t="s">
        <v>966</v>
      </c>
    </row>
    <row r="1753">
      <c r="A1753" s="1" t="s">
        <v>318</v>
      </c>
      <c r="B1753" s="1" t="s">
        <v>1062</v>
      </c>
      <c r="C1753" s="1">
        <v>2023.0</v>
      </c>
      <c r="D1753" s="1">
        <v>5.0</v>
      </c>
      <c r="E1753" s="1">
        <v>11.0</v>
      </c>
      <c r="F1753" s="1">
        <v>2100.0</v>
      </c>
      <c r="G1753" s="1" t="s">
        <v>201</v>
      </c>
      <c r="H1753" s="1">
        <v>10.0</v>
      </c>
      <c r="S1753" s="1" t="s">
        <v>966</v>
      </c>
    </row>
    <row r="1754">
      <c r="A1754" s="1" t="s">
        <v>318</v>
      </c>
      <c r="B1754" s="1" t="s">
        <v>1063</v>
      </c>
      <c r="C1754" s="1">
        <v>2023.0</v>
      </c>
      <c r="D1754" s="1">
        <v>5.0</v>
      </c>
      <c r="E1754" s="1">
        <v>11.0</v>
      </c>
      <c r="F1754" s="1">
        <v>2100.0</v>
      </c>
      <c r="G1754" s="1" t="s">
        <v>201</v>
      </c>
      <c r="H1754" s="1">
        <v>11.0</v>
      </c>
      <c r="S1754" s="1" t="s">
        <v>966</v>
      </c>
    </row>
    <row r="1755">
      <c r="A1755" s="1" t="s">
        <v>318</v>
      </c>
      <c r="B1755" s="1" t="s">
        <v>1064</v>
      </c>
      <c r="C1755" s="1">
        <v>2023.0</v>
      </c>
      <c r="D1755" s="1">
        <v>5.0</v>
      </c>
      <c r="E1755" s="1">
        <v>11.0</v>
      </c>
      <c r="F1755" s="1">
        <v>2100.0</v>
      </c>
      <c r="G1755" s="1" t="s">
        <v>201</v>
      </c>
      <c r="H1755" s="1">
        <v>12.0</v>
      </c>
      <c r="S1755" s="1" t="s">
        <v>966</v>
      </c>
    </row>
    <row r="1757">
      <c r="A1757" s="23" t="s">
        <v>316</v>
      </c>
      <c r="B1757" s="23" t="s">
        <v>404</v>
      </c>
      <c r="C1757" s="22">
        <v>2023.0</v>
      </c>
      <c r="D1757" s="22">
        <v>5.0</v>
      </c>
      <c r="E1757" s="20">
        <v>12.0</v>
      </c>
      <c r="F1757" s="22">
        <v>1900.0</v>
      </c>
      <c r="G1757" s="23" t="s">
        <v>350</v>
      </c>
      <c r="H1757" s="22">
        <v>1.0</v>
      </c>
    </row>
    <row r="1758">
      <c r="A1758" s="23" t="s">
        <v>316</v>
      </c>
      <c r="B1758" s="23" t="s">
        <v>355</v>
      </c>
      <c r="C1758" s="22">
        <v>2023.0</v>
      </c>
      <c r="D1758" s="22">
        <v>5.0</v>
      </c>
      <c r="E1758" s="20">
        <v>12.0</v>
      </c>
      <c r="F1758" s="22">
        <v>1900.0</v>
      </c>
      <c r="G1758" s="23" t="s">
        <v>350</v>
      </c>
      <c r="H1758" s="22">
        <v>2.0</v>
      </c>
    </row>
    <row r="1759">
      <c r="A1759" s="23" t="s">
        <v>316</v>
      </c>
      <c r="B1759" s="23" t="s">
        <v>357</v>
      </c>
      <c r="C1759" s="22">
        <v>2023.0</v>
      </c>
      <c r="D1759" s="22">
        <v>5.0</v>
      </c>
      <c r="E1759" s="20">
        <v>12.0</v>
      </c>
      <c r="F1759" s="22">
        <v>1900.0</v>
      </c>
      <c r="G1759" s="23" t="s">
        <v>350</v>
      </c>
      <c r="H1759" s="22">
        <v>3.0</v>
      </c>
    </row>
    <row r="1760">
      <c r="A1760" s="23" t="s">
        <v>316</v>
      </c>
      <c r="B1760" s="23" t="s">
        <v>358</v>
      </c>
      <c r="C1760" s="22">
        <v>2023.0</v>
      </c>
      <c r="D1760" s="22">
        <v>5.0</v>
      </c>
      <c r="E1760" s="20">
        <v>12.0</v>
      </c>
      <c r="F1760" s="22">
        <v>1900.0</v>
      </c>
      <c r="G1760" s="23" t="s">
        <v>350</v>
      </c>
      <c r="H1760" s="22">
        <v>4.0</v>
      </c>
    </row>
    <row r="1761">
      <c r="A1761" s="23" t="s">
        <v>316</v>
      </c>
      <c r="B1761" s="23" t="s">
        <v>359</v>
      </c>
      <c r="C1761" s="22">
        <v>2023.0</v>
      </c>
      <c r="D1761" s="22">
        <v>5.0</v>
      </c>
      <c r="E1761" s="20">
        <v>12.0</v>
      </c>
      <c r="F1761" s="22">
        <v>1900.0</v>
      </c>
      <c r="G1761" s="23" t="s">
        <v>360</v>
      </c>
      <c r="H1761" s="22">
        <v>5.0</v>
      </c>
    </row>
    <row r="1762">
      <c r="A1762" s="23" t="s">
        <v>316</v>
      </c>
      <c r="B1762" s="23" t="s">
        <v>366</v>
      </c>
      <c r="C1762" s="22">
        <v>2023.0</v>
      </c>
      <c r="D1762" s="22">
        <v>5.0</v>
      </c>
      <c r="E1762" s="20">
        <v>12.0</v>
      </c>
      <c r="F1762" s="22">
        <v>1900.0</v>
      </c>
      <c r="G1762" s="23" t="s">
        <v>360</v>
      </c>
      <c r="H1762" s="22">
        <v>6.0</v>
      </c>
    </row>
    <row r="1763">
      <c r="A1763" s="23" t="s">
        <v>316</v>
      </c>
      <c r="B1763" s="23" t="s">
        <v>368</v>
      </c>
      <c r="C1763" s="22">
        <v>2023.0</v>
      </c>
      <c r="D1763" s="22">
        <v>5.0</v>
      </c>
      <c r="E1763" s="20">
        <v>12.0</v>
      </c>
      <c r="F1763" s="22">
        <v>1900.0</v>
      </c>
      <c r="G1763" s="23" t="s">
        <v>360</v>
      </c>
      <c r="H1763" s="22">
        <v>7.0</v>
      </c>
    </row>
    <row r="1764">
      <c r="A1764" s="23" t="s">
        <v>316</v>
      </c>
      <c r="B1764" s="23" t="s">
        <v>369</v>
      </c>
      <c r="C1764" s="22">
        <v>2023.0</v>
      </c>
      <c r="D1764" s="22">
        <v>5.0</v>
      </c>
      <c r="E1764" s="20">
        <v>12.0</v>
      </c>
      <c r="F1764" s="22">
        <v>1900.0</v>
      </c>
      <c r="G1764" s="23" t="s">
        <v>360</v>
      </c>
      <c r="H1764" s="22">
        <v>8.0</v>
      </c>
    </row>
    <row r="1765">
      <c r="A1765" s="23" t="s">
        <v>316</v>
      </c>
      <c r="B1765" s="23" t="s">
        <v>370</v>
      </c>
      <c r="C1765" s="22">
        <v>2023.0</v>
      </c>
      <c r="D1765" s="22">
        <v>5.0</v>
      </c>
      <c r="E1765" s="20">
        <v>12.0</v>
      </c>
      <c r="F1765" s="22">
        <v>1900.0</v>
      </c>
      <c r="G1765" s="23" t="s">
        <v>371</v>
      </c>
      <c r="H1765" s="22">
        <v>9.0</v>
      </c>
    </row>
    <row r="1766">
      <c r="A1766" s="23" t="s">
        <v>316</v>
      </c>
      <c r="B1766" s="23" t="s">
        <v>372</v>
      </c>
      <c r="C1766" s="22">
        <v>2023.0</v>
      </c>
      <c r="D1766" s="22">
        <v>5.0</v>
      </c>
      <c r="E1766" s="20">
        <v>12.0</v>
      </c>
      <c r="F1766" s="22">
        <v>1900.0</v>
      </c>
      <c r="G1766" s="23" t="s">
        <v>371</v>
      </c>
      <c r="H1766" s="22">
        <v>10.0</v>
      </c>
    </row>
    <row r="1767">
      <c r="A1767" s="23" t="s">
        <v>316</v>
      </c>
      <c r="B1767" s="23" t="s">
        <v>373</v>
      </c>
      <c r="C1767" s="22">
        <v>2023.0</v>
      </c>
      <c r="D1767" s="22">
        <v>5.0</v>
      </c>
      <c r="E1767" s="20">
        <v>12.0</v>
      </c>
      <c r="F1767" s="22">
        <v>1900.0</v>
      </c>
      <c r="G1767" s="23" t="s">
        <v>371</v>
      </c>
      <c r="H1767" s="22">
        <v>11.0</v>
      </c>
    </row>
    <row r="1768">
      <c r="A1768" s="23" t="s">
        <v>316</v>
      </c>
      <c r="B1768" s="23" t="s">
        <v>374</v>
      </c>
      <c r="C1768" s="22">
        <v>2023.0</v>
      </c>
      <c r="D1768" s="22">
        <v>5.0</v>
      </c>
      <c r="E1768" s="20">
        <v>12.0</v>
      </c>
      <c r="F1768" s="22">
        <v>1900.0</v>
      </c>
      <c r="G1768" s="23" t="s">
        <v>371</v>
      </c>
      <c r="H1768" s="22">
        <v>12.0</v>
      </c>
    </row>
    <row r="1770">
      <c r="A1770" s="1" t="s">
        <v>318</v>
      </c>
      <c r="C1770" s="1">
        <v>2023.0</v>
      </c>
      <c r="D1770" s="1">
        <v>5.0</v>
      </c>
      <c r="E1770" s="1">
        <v>12.0</v>
      </c>
      <c r="F1770" s="1">
        <v>2100.0</v>
      </c>
      <c r="G1770" s="1" t="s">
        <v>23</v>
      </c>
      <c r="H1770" s="1">
        <v>1.0</v>
      </c>
      <c r="S1770" s="1" t="s">
        <v>966</v>
      </c>
    </row>
    <row r="1771">
      <c r="A1771" s="1" t="s">
        <v>318</v>
      </c>
      <c r="B1771" s="1" t="s">
        <v>1065</v>
      </c>
      <c r="C1771" s="1">
        <v>2023.0</v>
      </c>
      <c r="D1771" s="1">
        <v>5.0</v>
      </c>
      <c r="E1771" s="1">
        <v>12.0</v>
      </c>
      <c r="F1771" s="1">
        <v>2100.0</v>
      </c>
      <c r="G1771" s="1" t="s">
        <v>23</v>
      </c>
      <c r="H1771" s="1">
        <v>2.0</v>
      </c>
      <c r="S1771" s="1" t="s">
        <v>966</v>
      </c>
    </row>
    <row r="1772">
      <c r="A1772" s="1" t="s">
        <v>318</v>
      </c>
      <c r="B1772" s="1" t="s">
        <v>1066</v>
      </c>
      <c r="C1772" s="1">
        <v>2023.0</v>
      </c>
      <c r="D1772" s="1">
        <v>5.0</v>
      </c>
      <c r="E1772" s="1">
        <v>12.0</v>
      </c>
      <c r="F1772" s="1">
        <v>2100.0</v>
      </c>
      <c r="G1772" s="1" t="s">
        <v>23</v>
      </c>
      <c r="H1772" s="1">
        <v>3.0</v>
      </c>
      <c r="S1772" s="1" t="s">
        <v>966</v>
      </c>
    </row>
    <row r="1773">
      <c r="A1773" s="1" t="s">
        <v>318</v>
      </c>
      <c r="B1773" s="1" t="s">
        <v>1067</v>
      </c>
      <c r="C1773" s="1">
        <v>2023.0</v>
      </c>
      <c r="D1773" s="1">
        <v>5.0</v>
      </c>
      <c r="E1773" s="1">
        <v>12.0</v>
      </c>
      <c r="F1773" s="1">
        <v>2100.0</v>
      </c>
      <c r="G1773" s="1" t="s">
        <v>23</v>
      </c>
      <c r="H1773" s="1">
        <v>4.0</v>
      </c>
      <c r="S1773" s="1" t="s">
        <v>966</v>
      </c>
    </row>
    <row r="1774">
      <c r="A1774" s="1" t="s">
        <v>318</v>
      </c>
      <c r="B1774" s="1" t="s">
        <v>1068</v>
      </c>
      <c r="C1774" s="1">
        <v>2023.0</v>
      </c>
      <c r="D1774" s="1">
        <v>5.0</v>
      </c>
      <c r="E1774" s="1">
        <v>12.0</v>
      </c>
      <c r="F1774" s="1">
        <v>2100.0</v>
      </c>
      <c r="G1774" s="1" t="s">
        <v>122</v>
      </c>
      <c r="H1774" s="1">
        <v>5.0</v>
      </c>
      <c r="I1774" s="1" t="s">
        <v>153</v>
      </c>
      <c r="J1774" s="1" t="s">
        <v>352</v>
      </c>
      <c r="K1774" s="1" t="s">
        <v>354</v>
      </c>
      <c r="L1774" s="1">
        <v>21.0</v>
      </c>
      <c r="M1774" s="1">
        <v>7.0</v>
      </c>
      <c r="N1774" s="1">
        <v>20.0</v>
      </c>
      <c r="O1774" s="1">
        <v>21.0</v>
      </c>
      <c r="P1774" s="1">
        <v>7.0</v>
      </c>
      <c r="Q1774" s="1">
        <v>26.0</v>
      </c>
      <c r="S1774" s="1" t="s">
        <v>1000</v>
      </c>
    </row>
    <row r="1775">
      <c r="A1775" s="1" t="s">
        <v>318</v>
      </c>
      <c r="B1775" s="1" t="s">
        <v>1068</v>
      </c>
      <c r="C1775" s="1">
        <v>2023.0</v>
      </c>
      <c r="D1775" s="1">
        <v>5.0</v>
      </c>
      <c r="E1775" s="1">
        <v>12.0</v>
      </c>
      <c r="F1775" s="1">
        <v>2100.0</v>
      </c>
      <c r="G1775" s="1" t="s">
        <v>122</v>
      </c>
      <c r="H1775" s="1">
        <v>5.0</v>
      </c>
      <c r="I1775" s="1" t="s">
        <v>153</v>
      </c>
      <c r="J1775" s="1" t="s">
        <v>352</v>
      </c>
      <c r="K1775" s="1" t="s">
        <v>353</v>
      </c>
      <c r="L1775" s="1">
        <v>21.0</v>
      </c>
      <c r="M1775" s="1">
        <v>8.0</v>
      </c>
      <c r="O1775" s="1">
        <v>21.0</v>
      </c>
      <c r="P1775" s="1">
        <v>8.0</v>
      </c>
      <c r="Q1775" s="1">
        <v>43.0</v>
      </c>
      <c r="S1775" s="1"/>
    </row>
    <row r="1776">
      <c r="A1776" s="1" t="s">
        <v>318</v>
      </c>
      <c r="B1776" s="1" t="s">
        <v>1068</v>
      </c>
      <c r="C1776" s="1">
        <v>2023.0</v>
      </c>
      <c r="D1776" s="1">
        <v>5.0</v>
      </c>
      <c r="E1776" s="1">
        <v>12.0</v>
      </c>
      <c r="F1776" s="1">
        <v>2100.0</v>
      </c>
      <c r="G1776" s="1" t="s">
        <v>122</v>
      </c>
      <c r="H1776" s="1">
        <v>5.0</v>
      </c>
      <c r="I1776" s="1" t="s">
        <v>153</v>
      </c>
      <c r="J1776" s="1" t="s">
        <v>352</v>
      </c>
      <c r="K1776" s="1" t="s">
        <v>353</v>
      </c>
      <c r="L1776" s="1">
        <v>21.0</v>
      </c>
      <c r="M1776" s="1">
        <v>8.0</v>
      </c>
      <c r="N1776" s="1">
        <v>53.0</v>
      </c>
      <c r="O1776" s="1">
        <v>21.0</v>
      </c>
      <c r="P1776" s="1">
        <v>8.0</v>
      </c>
      <c r="Q1776" s="1">
        <v>58.0</v>
      </c>
      <c r="S1776" s="1"/>
    </row>
    <row r="1777">
      <c r="A1777" s="1" t="s">
        <v>318</v>
      </c>
      <c r="B1777" s="1" t="s">
        <v>1068</v>
      </c>
      <c r="C1777" s="1">
        <v>2023.0</v>
      </c>
      <c r="D1777" s="1">
        <v>5.0</v>
      </c>
      <c r="E1777" s="1">
        <v>12.0</v>
      </c>
      <c r="F1777" s="1">
        <v>2100.0</v>
      </c>
      <c r="G1777" s="1" t="s">
        <v>122</v>
      </c>
      <c r="H1777" s="1">
        <v>5.0</v>
      </c>
      <c r="I1777" s="1" t="s">
        <v>153</v>
      </c>
      <c r="J1777" s="1" t="s">
        <v>352</v>
      </c>
      <c r="K1777" s="1" t="s">
        <v>354</v>
      </c>
      <c r="L1777" s="1">
        <v>21.0</v>
      </c>
      <c r="M1777" s="1">
        <v>26.0</v>
      </c>
      <c r="N1777" s="1">
        <v>52.0</v>
      </c>
      <c r="O1777" s="1">
        <v>21.0</v>
      </c>
      <c r="P1777" s="1">
        <v>27.0</v>
      </c>
      <c r="Q1777" s="1">
        <v>8.0</v>
      </c>
      <c r="S1777" s="1"/>
    </row>
    <row r="1778">
      <c r="A1778" s="1" t="s">
        <v>318</v>
      </c>
      <c r="B1778" s="1" t="s">
        <v>1068</v>
      </c>
      <c r="C1778" s="1">
        <v>2023.0</v>
      </c>
      <c r="D1778" s="1">
        <v>5.0</v>
      </c>
      <c r="E1778" s="1">
        <v>12.0</v>
      </c>
      <c r="F1778" s="1">
        <v>2100.0</v>
      </c>
      <c r="G1778" s="1" t="s">
        <v>122</v>
      </c>
      <c r="H1778" s="1">
        <v>5.0</v>
      </c>
      <c r="I1778" s="1" t="s">
        <v>153</v>
      </c>
      <c r="J1778" s="1" t="s">
        <v>143</v>
      </c>
      <c r="K1778" s="1" t="s">
        <v>354</v>
      </c>
      <c r="L1778" s="1">
        <v>21.0</v>
      </c>
      <c r="M1778" s="1">
        <v>34.0</v>
      </c>
      <c r="N1778" s="1">
        <v>1.0</v>
      </c>
      <c r="O1778" s="1">
        <v>21.0</v>
      </c>
      <c r="P1778" s="1">
        <v>34.0</v>
      </c>
      <c r="Q1778" s="1">
        <v>7.0</v>
      </c>
      <c r="S1778" s="1"/>
    </row>
    <row r="1779">
      <c r="A1779" s="1" t="s">
        <v>318</v>
      </c>
      <c r="B1779" s="1" t="s">
        <v>1068</v>
      </c>
      <c r="C1779" s="1">
        <v>2023.0</v>
      </c>
      <c r="D1779" s="1">
        <v>5.0</v>
      </c>
      <c r="E1779" s="1">
        <v>12.0</v>
      </c>
      <c r="F1779" s="1">
        <v>2100.0</v>
      </c>
      <c r="G1779" s="1" t="s">
        <v>122</v>
      </c>
      <c r="H1779" s="1">
        <v>5.0</v>
      </c>
      <c r="I1779" s="1" t="s">
        <v>352</v>
      </c>
      <c r="J1779" s="1" t="s">
        <v>153</v>
      </c>
      <c r="K1779" s="1" t="s">
        <v>354</v>
      </c>
      <c r="L1779" s="1">
        <v>21.0</v>
      </c>
      <c r="M1779" s="1">
        <v>44.0</v>
      </c>
      <c r="N1779" s="1">
        <v>59.0</v>
      </c>
      <c r="O1779" s="1">
        <v>21.0</v>
      </c>
      <c r="P1779" s="1">
        <v>45.0</v>
      </c>
      <c r="Q1779" s="1">
        <v>5.0</v>
      </c>
      <c r="S1779" s="1"/>
    </row>
    <row r="1780">
      <c r="A1780" s="1" t="s">
        <v>318</v>
      </c>
      <c r="B1780" s="1" t="s">
        <v>1068</v>
      </c>
      <c r="C1780" s="1">
        <v>203.0</v>
      </c>
      <c r="D1780" s="1">
        <v>5.0</v>
      </c>
      <c r="E1780" s="1">
        <v>12.0</v>
      </c>
      <c r="F1780" s="1">
        <v>2100.0</v>
      </c>
      <c r="G1780" s="1" t="s">
        <v>122</v>
      </c>
      <c r="H1780" s="1">
        <v>5.0</v>
      </c>
      <c r="I1780" s="1" t="s">
        <v>352</v>
      </c>
      <c r="J1780" s="1" t="s">
        <v>153</v>
      </c>
      <c r="K1780" s="1" t="s">
        <v>354</v>
      </c>
      <c r="L1780" s="1">
        <v>21.0</v>
      </c>
      <c r="M1780" s="1">
        <v>56.0</v>
      </c>
      <c r="N1780" s="1">
        <v>54.0</v>
      </c>
      <c r="O1780" s="1">
        <v>21.0</v>
      </c>
      <c r="P1780" s="1">
        <v>57.0</v>
      </c>
      <c r="Q1780" s="1">
        <v>9.0</v>
      </c>
      <c r="S1780" s="1"/>
    </row>
    <row r="1781">
      <c r="A1781" s="1" t="s">
        <v>318</v>
      </c>
      <c r="B1781" s="1" t="s">
        <v>1069</v>
      </c>
      <c r="C1781" s="1">
        <v>2023.0</v>
      </c>
      <c r="D1781" s="1">
        <v>5.0</v>
      </c>
      <c r="E1781" s="1">
        <v>12.0</v>
      </c>
      <c r="F1781" s="1">
        <v>2100.0</v>
      </c>
      <c r="G1781" s="1" t="s">
        <v>122</v>
      </c>
      <c r="H1781" s="1">
        <v>6.0</v>
      </c>
      <c r="S1781" s="1" t="s">
        <v>966</v>
      </c>
    </row>
    <row r="1782">
      <c r="A1782" s="1" t="s">
        <v>318</v>
      </c>
      <c r="B1782" s="1" t="s">
        <v>1070</v>
      </c>
      <c r="C1782" s="1">
        <v>2023.0</v>
      </c>
      <c r="D1782" s="1">
        <v>5.0</v>
      </c>
      <c r="E1782" s="1">
        <v>12.0</v>
      </c>
      <c r="F1782" s="1">
        <v>2100.0</v>
      </c>
      <c r="G1782" s="1" t="s">
        <v>122</v>
      </c>
      <c r="H1782" s="1">
        <v>7.0</v>
      </c>
      <c r="S1782" s="1" t="s">
        <v>966</v>
      </c>
    </row>
    <row r="1783">
      <c r="A1783" s="1" t="s">
        <v>318</v>
      </c>
      <c r="B1783" s="1" t="s">
        <v>1071</v>
      </c>
      <c r="C1783" s="1">
        <v>2023.0</v>
      </c>
      <c r="D1783" s="1">
        <v>5.0</v>
      </c>
      <c r="E1783" s="1">
        <v>12.0</v>
      </c>
      <c r="F1783" s="1">
        <v>2100.0</v>
      </c>
      <c r="G1783" s="1" t="s">
        <v>122</v>
      </c>
      <c r="H1783" s="1">
        <v>8.0</v>
      </c>
      <c r="S1783" s="1" t="s">
        <v>966</v>
      </c>
    </row>
    <row r="1784">
      <c r="A1784" s="1" t="s">
        <v>318</v>
      </c>
      <c r="B1784" s="1" t="s">
        <v>1072</v>
      </c>
      <c r="C1784" s="1">
        <v>2023.0</v>
      </c>
      <c r="D1784" s="1">
        <v>5.0</v>
      </c>
      <c r="E1784" s="1">
        <v>12.0</v>
      </c>
      <c r="F1784" s="1">
        <v>2100.0</v>
      </c>
      <c r="G1784" s="1" t="s">
        <v>201</v>
      </c>
      <c r="H1784" s="1">
        <v>9.0</v>
      </c>
      <c r="S1784" s="1" t="s">
        <v>966</v>
      </c>
    </row>
    <row r="1785">
      <c r="A1785" s="1" t="s">
        <v>318</v>
      </c>
      <c r="B1785" s="1" t="s">
        <v>1073</v>
      </c>
      <c r="C1785" s="1">
        <v>2023.0</v>
      </c>
      <c r="D1785" s="1">
        <v>5.0</v>
      </c>
      <c r="E1785" s="1">
        <v>12.0</v>
      </c>
      <c r="F1785" s="1">
        <v>2100.0</v>
      </c>
      <c r="G1785" s="1" t="s">
        <v>201</v>
      </c>
      <c r="H1785" s="1">
        <v>10.0</v>
      </c>
      <c r="S1785" s="1" t="s">
        <v>966</v>
      </c>
    </row>
    <row r="1786">
      <c r="A1786" s="1" t="s">
        <v>318</v>
      </c>
      <c r="B1786" s="1" t="s">
        <v>1074</v>
      </c>
      <c r="C1786" s="1">
        <v>2023.0</v>
      </c>
      <c r="D1786" s="1">
        <v>5.0</v>
      </c>
      <c r="E1786" s="1">
        <v>12.0</v>
      </c>
      <c r="F1786" s="1">
        <v>2100.0</v>
      </c>
      <c r="G1786" s="1" t="s">
        <v>201</v>
      </c>
      <c r="H1786" s="1">
        <v>11.0</v>
      </c>
      <c r="S1786" s="1" t="s">
        <v>966</v>
      </c>
    </row>
    <row r="1787">
      <c r="A1787" s="1" t="s">
        <v>318</v>
      </c>
      <c r="B1787" s="1" t="s">
        <v>1075</v>
      </c>
      <c r="C1787" s="1">
        <v>2023.0</v>
      </c>
      <c r="D1787" s="1">
        <v>5.0</v>
      </c>
      <c r="E1787" s="1">
        <v>12.0</v>
      </c>
      <c r="F1787" s="1">
        <v>2100.0</v>
      </c>
      <c r="G1787" s="1" t="s">
        <v>201</v>
      </c>
      <c r="H1787" s="1">
        <v>12.0</v>
      </c>
      <c r="S1787" s="1" t="s">
        <v>966</v>
      </c>
    </row>
    <row r="1789">
      <c r="A1789" s="23" t="s">
        <v>316</v>
      </c>
      <c r="B1789" s="23" t="s">
        <v>404</v>
      </c>
      <c r="C1789" s="22">
        <v>2023.0</v>
      </c>
      <c r="D1789" s="22">
        <v>5.0</v>
      </c>
      <c r="E1789" s="20">
        <v>13.0</v>
      </c>
      <c r="F1789" s="22">
        <v>1900.0</v>
      </c>
      <c r="G1789" s="23" t="s">
        <v>350</v>
      </c>
      <c r="H1789" s="22">
        <v>1.0</v>
      </c>
    </row>
    <row r="1790">
      <c r="A1790" s="23" t="s">
        <v>316</v>
      </c>
      <c r="B1790" s="23" t="s">
        <v>355</v>
      </c>
      <c r="C1790" s="22">
        <v>2023.0</v>
      </c>
      <c r="D1790" s="22">
        <v>5.0</v>
      </c>
      <c r="E1790" s="20">
        <v>13.0</v>
      </c>
      <c r="F1790" s="22">
        <v>1900.0</v>
      </c>
      <c r="G1790" s="23" t="s">
        <v>350</v>
      </c>
      <c r="H1790" s="22">
        <v>2.0</v>
      </c>
    </row>
    <row r="1791">
      <c r="A1791" s="23" t="s">
        <v>316</v>
      </c>
      <c r="B1791" s="23" t="s">
        <v>357</v>
      </c>
      <c r="C1791" s="22">
        <v>2023.0</v>
      </c>
      <c r="D1791" s="22">
        <v>5.0</v>
      </c>
      <c r="E1791" s="20">
        <v>13.0</v>
      </c>
      <c r="F1791" s="22">
        <v>1900.0</v>
      </c>
      <c r="G1791" s="23" t="s">
        <v>350</v>
      </c>
      <c r="H1791" s="22">
        <v>3.0</v>
      </c>
    </row>
    <row r="1792">
      <c r="A1792" s="23" t="s">
        <v>316</v>
      </c>
      <c r="B1792" s="23" t="s">
        <v>358</v>
      </c>
      <c r="C1792" s="22">
        <v>2023.0</v>
      </c>
      <c r="D1792" s="22">
        <v>5.0</v>
      </c>
      <c r="E1792" s="20">
        <v>13.0</v>
      </c>
      <c r="F1792" s="22">
        <v>1900.0</v>
      </c>
      <c r="G1792" s="23" t="s">
        <v>350</v>
      </c>
      <c r="H1792" s="22">
        <v>4.0</v>
      </c>
    </row>
    <row r="1793">
      <c r="A1793" s="23" t="s">
        <v>316</v>
      </c>
      <c r="B1793" s="23" t="s">
        <v>359</v>
      </c>
      <c r="C1793" s="22">
        <v>2023.0</v>
      </c>
      <c r="D1793" s="22">
        <v>5.0</v>
      </c>
      <c r="E1793" s="20">
        <v>13.0</v>
      </c>
      <c r="F1793" s="22">
        <v>1900.0</v>
      </c>
      <c r="G1793" s="23" t="s">
        <v>360</v>
      </c>
      <c r="H1793" s="22">
        <v>5.0</v>
      </c>
    </row>
    <row r="1794">
      <c r="A1794" s="23" t="s">
        <v>316</v>
      </c>
      <c r="B1794" s="23" t="s">
        <v>366</v>
      </c>
      <c r="C1794" s="22">
        <v>2023.0</v>
      </c>
      <c r="D1794" s="22">
        <v>5.0</v>
      </c>
      <c r="E1794" s="20">
        <v>13.0</v>
      </c>
      <c r="F1794" s="22">
        <v>1900.0</v>
      </c>
      <c r="G1794" s="23" t="s">
        <v>360</v>
      </c>
      <c r="H1794" s="22">
        <v>6.0</v>
      </c>
    </row>
    <row r="1795">
      <c r="A1795" s="23" t="s">
        <v>316</v>
      </c>
      <c r="B1795" s="23" t="s">
        <v>368</v>
      </c>
      <c r="C1795" s="22">
        <v>2023.0</v>
      </c>
      <c r="D1795" s="22">
        <v>5.0</v>
      </c>
      <c r="E1795" s="20">
        <v>13.0</v>
      </c>
      <c r="F1795" s="22">
        <v>1900.0</v>
      </c>
      <c r="G1795" s="23" t="s">
        <v>360</v>
      </c>
      <c r="H1795" s="22">
        <v>7.0</v>
      </c>
    </row>
    <row r="1796">
      <c r="A1796" s="23" t="s">
        <v>316</v>
      </c>
      <c r="B1796" s="23" t="s">
        <v>369</v>
      </c>
      <c r="C1796" s="22">
        <v>2023.0</v>
      </c>
      <c r="D1796" s="22">
        <v>5.0</v>
      </c>
      <c r="E1796" s="20">
        <v>13.0</v>
      </c>
      <c r="F1796" s="22">
        <v>1900.0</v>
      </c>
      <c r="G1796" s="23" t="s">
        <v>360</v>
      </c>
      <c r="H1796" s="22">
        <v>8.0</v>
      </c>
    </row>
    <row r="1797">
      <c r="A1797" s="23" t="s">
        <v>316</v>
      </c>
      <c r="B1797" s="23" t="s">
        <v>370</v>
      </c>
      <c r="C1797" s="22">
        <v>2023.0</v>
      </c>
      <c r="D1797" s="22">
        <v>5.0</v>
      </c>
      <c r="E1797" s="20">
        <v>13.0</v>
      </c>
      <c r="F1797" s="22">
        <v>1900.0</v>
      </c>
      <c r="G1797" s="23" t="s">
        <v>371</v>
      </c>
      <c r="H1797" s="22">
        <v>9.0</v>
      </c>
    </row>
    <row r="1798">
      <c r="A1798" s="23" t="s">
        <v>316</v>
      </c>
      <c r="B1798" s="23" t="s">
        <v>372</v>
      </c>
      <c r="C1798" s="22">
        <v>2023.0</v>
      </c>
      <c r="D1798" s="22">
        <v>5.0</v>
      </c>
      <c r="E1798" s="20">
        <v>13.0</v>
      </c>
      <c r="F1798" s="22">
        <v>1900.0</v>
      </c>
      <c r="G1798" s="23" t="s">
        <v>371</v>
      </c>
      <c r="H1798" s="22">
        <v>10.0</v>
      </c>
    </row>
    <row r="1799">
      <c r="A1799" s="23" t="s">
        <v>316</v>
      </c>
      <c r="B1799" s="23" t="s">
        <v>373</v>
      </c>
      <c r="C1799" s="22">
        <v>2023.0</v>
      </c>
      <c r="D1799" s="22">
        <v>5.0</v>
      </c>
      <c r="E1799" s="20">
        <v>13.0</v>
      </c>
      <c r="F1799" s="22">
        <v>1900.0</v>
      </c>
      <c r="G1799" s="23" t="s">
        <v>371</v>
      </c>
      <c r="H1799" s="22">
        <v>11.0</v>
      </c>
    </row>
    <row r="1800">
      <c r="A1800" s="23" t="s">
        <v>316</v>
      </c>
      <c r="B1800" s="23" t="s">
        <v>374</v>
      </c>
      <c r="C1800" s="22">
        <v>2023.0</v>
      </c>
      <c r="D1800" s="22">
        <v>5.0</v>
      </c>
      <c r="E1800" s="20">
        <v>13.0</v>
      </c>
      <c r="F1800" s="22">
        <v>1900.0</v>
      </c>
      <c r="G1800" s="23" t="s">
        <v>371</v>
      </c>
      <c r="H1800" s="22">
        <v>12.0</v>
      </c>
    </row>
    <row r="1802">
      <c r="A1802" s="1" t="s">
        <v>318</v>
      </c>
      <c r="B1802" s="1" t="s">
        <v>404</v>
      </c>
      <c r="C1802" s="1">
        <v>2023.0</v>
      </c>
      <c r="D1802" s="1">
        <v>5.0</v>
      </c>
      <c r="E1802" s="1">
        <v>13.0</v>
      </c>
      <c r="F1802" s="1">
        <v>2100.0</v>
      </c>
      <c r="G1802" s="1" t="s">
        <v>23</v>
      </c>
      <c r="H1802" s="1">
        <v>1.0</v>
      </c>
    </row>
    <row r="1803">
      <c r="A1803" s="1" t="s">
        <v>318</v>
      </c>
      <c r="B1803" s="1" t="s">
        <v>1076</v>
      </c>
      <c r="C1803" s="1">
        <v>2023.0</v>
      </c>
      <c r="D1803" s="1">
        <v>5.0</v>
      </c>
      <c r="E1803" s="1">
        <v>13.0</v>
      </c>
      <c r="F1803" s="1">
        <v>2100.0</v>
      </c>
      <c r="G1803" s="1" t="s">
        <v>23</v>
      </c>
      <c r="H1803" s="1">
        <v>2.0</v>
      </c>
    </row>
    <row r="1804">
      <c r="A1804" s="1" t="s">
        <v>318</v>
      </c>
      <c r="B1804" s="1" t="s">
        <v>357</v>
      </c>
      <c r="C1804" s="1">
        <v>2023.0</v>
      </c>
      <c r="D1804" s="1">
        <v>5.0</v>
      </c>
      <c r="E1804" s="1">
        <v>13.0</v>
      </c>
      <c r="F1804" s="1">
        <v>2100.0</v>
      </c>
      <c r="G1804" s="1" t="s">
        <v>23</v>
      </c>
      <c r="H1804" s="1">
        <v>3.0</v>
      </c>
    </row>
    <row r="1805">
      <c r="A1805" s="1" t="s">
        <v>318</v>
      </c>
      <c r="B1805" s="1" t="s">
        <v>358</v>
      </c>
      <c r="C1805" s="1">
        <v>2023.0</v>
      </c>
      <c r="D1805" s="1">
        <v>5.0</v>
      </c>
      <c r="E1805" s="1">
        <v>13.0</v>
      </c>
      <c r="F1805" s="1">
        <v>2100.0</v>
      </c>
      <c r="G1805" s="1" t="s">
        <v>23</v>
      </c>
      <c r="H1805" s="1">
        <v>4.0</v>
      </c>
    </row>
    <row r="1806">
      <c r="A1806" s="1" t="s">
        <v>318</v>
      </c>
      <c r="B1806" s="1" t="s">
        <v>1077</v>
      </c>
      <c r="C1806" s="1">
        <v>2023.0</v>
      </c>
      <c r="D1806" s="1">
        <v>5.0</v>
      </c>
      <c r="E1806" s="1">
        <v>13.0</v>
      </c>
      <c r="F1806" s="1">
        <v>2100.0</v>
      </c>
      <c r="G1806" s="1" t="s">
        <v>122</v>
      </c>
      <c r="H1806" s="1">
        <v>5.0</v>
      </c>
      <c r="K1806" s="1" t="s">
        <v>354</v>
      </c>
      <c r="L1806" s="1">
        <v>21.0</v>
      </c>
      <c r="M1806" s="1">
        <v>9.0</v>
      </c>
      <c r="N1806" s="1">
        <v>49.0</v>
      </c>
      <c r="O1806" s="1">
        <v>21.0</v>
      </c>
      <c r="P1806" s="1">
        <v>9.0</v>
      </c>
      <c r="Q1806" s="1">
        <v>55.0</v>
      </c>
    </row>
    <row r="1807">
      <c r="A1807" s="1" t="s">
        <v>318</v>
      </c>
      <c r="B1807" s="1" t="s">
        <v>1078</v>
      </c>
      <c r="C1807" s="1">
        <v>2023.0</v>
      </c>
      <c r="D1807" s="1">
        <v>5.0</v>
      </c>
      <c r="E1807" s="1">
        <v>13.0</v>
      </c>
      <c r="F1807" s="1">
        <v>2100.0</v>
      </c>
      <c r="G1807" s="1" t="s">
        <v>122</v>
      </c>
      <c r="H1807" s="1">
        <v>5.0</v>
      </c>
      <c r="K1807" s="1" t="s">
        <v>354</v>
      </c>
      <c r="L1807" s="1">
        <v>21.0</v>
      </c>
      <c r="M1807" s="1">
        <v>11.0</v>
      </c>
      <c r="N1807" s="1">
        <v>3.0</v>
      </c>
      <c r="O1807" s="1">
        <v>21.0</v>
      </c>
      <c r="P1807" s="1">
        <v>11.0</v>
      </c>
      <c r="Q1807" s="1">
        <v>41.0</v>
      </c>
    </row>
    <row r="1808">
      <c r="A1808" s="1" t="s">
        <v>318</v>
      </c>
      <c r="B1808" s="1" t="s">
        <v>1079</v>
      </c>
      <c r="C1808" s="1">
        <v>2023.0</v>
      </c>
      <c r="D1808" s="1">
        <v>5.0</v>
      </c>
      <c r="E1808" s="1">
        <v>13.0</v>
      </c>
      <c r="F1808" s="1">
        <v>2100.0</v>
      </c>
      <c r="G1808" s="1" t="s">
        <v>122</v>
      </c>
      <c r="H1808" s="1">
        <v>5.0</v>
      </c>
      <c r="K1808" s="1" t="s">
        <v>354</v>
      </c>
      <c r="L1808" s="1">
        <v>21.0</v>
      </c>
      <c r="M1808" s="1">
        <v>14.0</v>
      </c>
      <c r="N1808" s="1">
        <v>1.0</v>
      </c>
      <c r="O1808" s="1">
        <v>21.0</v>
      </c>
      <c r="P1808" s="1">
        <v>14.0</v>
      </c>
      <c r="Q1808" s="1">
        <v>6.0</v>
      </c>
    </row>
    <row r="1809">
      <c r="A1809" s="1" t="s">
        <v>318</v>
      </c>
      <c r="B1809" s="1" t="s">
        <v>1080</v>
      </c>
      <c r="C1809" s="1">
        <v>2023.0</v>
      </c>
      <c r="D1809" s="1">
        <v>5.0</v>
      </c>
      <c r="E1809" s="1">
        <v>13.0</v>
      </c>
      <c r="F1809" s="1">
        <v>2100.0</v>
      </c>
      <c r="G1809" s="1" t="s">
        <v>122</v>
      </c>
      <c r="H1809" s="1">
        <v>5.0</v>
      </c>
      <c r="K1809" s="1" t="s">
        <v>354</v>
      </c>
      <c r="L1809" s="1">
        <v>21.0</v>
      </c>
      <c r="M1809" s="1">
        <v>14.0</v>
      </c>
      <c r="N1809" s="1">
        <v>12.0</v>
      </c>
      <c r="O1809" s="1">
        <v>21.0</v>
      </c>
      <c r="P1809" s="1">
        <v>14.0</v>
      </c>
      <c r="Q1809" s="1">
        <v>19.0</v>
      </c>
    </row>
    <row r="1810">
      <c r="A1810" s="1" t="s">
        <v>318</v>
      </c>
      <c r="B1810" s="1" t="s">
        <v>1081</v>
      </c>
      <c r="C1810" s="1">
        <v>2023.0</v>
      </c>
      <c r="D1810" s="1">
        <v>5.0</v>
      </c>
      <c r="E1810" s="1">
        <v>13.0</v>
      </c>
      <c r="F1810" s="1">
        <v>2100.0</v>
      </c>
      <c r="G1810" s="1" t="s">
        <v>122</v>
      </c>
      <c r="H1810" s="1">
        <v>5.0</v>
      </c>
      <c r="K1810" s="1" t="s">
        <v>354</v>
      </c>
      <c r="L1810" s="1">
        <v>21.0</v>
      </c>
      <c r="M1810" s="1">
        <v>14.0</v>
      </c>
      <c r="N1810" s="1">
        <v>49.0</v>
      </c>
      <c r="O1810" s="1">
        <v>21.0</v>
      </c>
      <c r="P1810" s="1">
        <v>15.0</v>
      </c>
      <c r="Q1810" s="1">
        <v>22.0</v>
      </c>
    </row>
    <row r="1811">
      <c r="A1811" s="1" t="s">
        <v>318</v>
      </c>
      <c r="B1811" s="1" t="s">
        <v>1082</v>
      </c>
      <c r="C1811" s="1">
        <v>2023.0</v>
      </c>
      <c r="D1811" s="1">
        <v>5.0</v>
      </c>
      <c r="E1811" s="1">
        <v>13.0</v>
      </c>
      <c r="F1811" s="1">
        <v>2100.0</v>
      </c>
      <c r="G1811" s="1" t="s">
        <v>122</v>
      </c>
      <c r="H1811" s="1">
        <v>5.0</v>
      </c>
      <c r="K1811" s="1" t="s">
        <v>354</v>
      </c>
      <c r="L1811" s="1">
        <v>21.0</v>
      </c>
      <c r="M1811" s="1">
        <v>15.0</v>
      </c>
      <c r="N1811" s="1">
        <v>45.0</v>
      </c>
      <c r="O1811" s="1">
        <v>21.0</v>
      </c>
      <c r="P1811" s="1">
        <v>16.0</v>
      </c>
      <c r="Q1811" s="1">
        <v>15.0</v>
      </c>
    </row>
    <row r="1812">
      <c r="A1812" s="1" t="s">
        <v>318</v>
      </c>
      <c r="B1812" s="1" t="s">
        <v>366</v>
      </c>
      <c r="C1812" s="1">
        <v>2023.0</v>
      </c>
      <c r="D1812" s="1">
        <v>5.0</v>
      </c>
      <c r="E1812" s="1">
        <v>13.0</v>
      </c>
      <c r="F1812" s="1">
        <v>2100.0</v>
      </c>
      <c r="G1812" s="1" t="s">
        <v>122</v>
      </c>
      <c r="H1812" s="1">
        <v>6.0</v>
      </c>
    </row>
    <row r="1813">
      <c r="A1813" s="1" t="s">
        <v>318</v>
      </c>
      <c r="B1813" s="1" t="s">
        <v>368</v>
      </c>
      <c r="C1813" s="1">
        <v>2023.0</v>
      </c>
      <c r="D1813" s="1">
        <v>5.0</v>
      </c>
      <c r="E1813" s="1">
        <v>13.0</v>
      </c>
      <c r="F1813" s="1">
        <v>2100.0</v>
      </c>
      <c r="G1813" s="1" t="s">
        <v>122</v>
      </c>
      <c r="H1813" s="1">
        <v>7.0</v>
      </c>
    </row>
    <row r="1814">
      <c r="A1814" s="1" t="s">
        <v>318</v>
      </c>
      <c r="B1814" s="1" t="s">
        <v>369</v>
      </c>
      <c r="C1814" s="1">
        <v>2023.0</v>
      </c>
      <c r="D1814" s="1">
        <v>5.0</v>
      </c>
      <c r="E1814" s="1">
        <v>13.0</v>
      </c>
      <c r="F1814" s="1">
        <v>2100.0</v>
      </c>
      <c r="G1814" s="1" t="s">
        <v>122</v>
      </c>
      <c r="H1814" s="1">
        <v>8.0</v>
      </c>
    </row>
    <row r="1815">
      <c r="A1815" s="1" t="s">
        <v>318</v>
      </c>
      <c r="B1815" s="1" t="s">
        <v>370</v>
      </c>
      <c r="C1815" s="1">
        <v>2023.0</v>
      </c>
      <c r="D1815" s="1">
        <v>5.0</v>
      </c>
      <c r="E1815" s="1">
        <v>13.0</v>
      </c>
      <c r="F1815" s="1">
        <v>2100.0</v>
      </c>
      <c r="G1815" s="1" t="s">
        <v>201</v>
      </c>
      <c r="H1815" s="1">
        <v>9.0</v>
      </c>
    </row>
    <row r="1816">
      <c r="A1816" s="1" t="s">
        <v>318</v>
      </c>
      <c r="B1816" s="1" t="s">
        <v>372</v>
      </c>
      <c r="C1816" s="1">
        <v>2023.0</v>
      </c>
      <c r="D1816" s="1">
        <v>5.0</v>
      </c>
      <c r="E1816" s="1">
        <v>13.0</v>
      </c>
      <c r="F1816" s="1">
        <v>2100.0</v>
      </c>
      <c r="G1816" s="1" t="s">
        <v>201</v>
      </c>
      <c r="H1816" s="1">
        <v>10.0</v>
      </c>
    </row>
    <row r="1817">
      <c r="A1817" s="1" t="s">
        <v>318</v>
      </c>
      <c r="B1817" s="1" t="s">
        <v>373</v>
      </c>
      <c r="C1817" s="1">
        <v>2023.0</v>
      </c>
      <c r="D1817" s="1">
        <v>5.0</v>
      </c>
      <c r="E1817" s="1">
        <v>13.0</v>
      </c>
      <c r="F1817" s="1">
        <v>2100.0</v>
      </c>
      <c r="G1817" s="1" t="s">
        <v>201</v>
      </c>
      <c r="H1817" s="1">
        <v>11.0</v>
      </c>
    </row>
    <row r="1818">
      <c r="A1818" s="1" t="s">
        <v>318</v>
      </c>
      <c r="B1818" s="1" t="s">
        <v>374</v>
      </c>
      <c r="C1818" s="1">
        <v>2023.0</v>
      </c>
      <c r="D1818" s="1">
        <v>5.0</v>
      </c>
      <c r="E1818" s="1">
        <v>13.0</v>
      </c>
      <c r="F1818" s="1">
        <v>2100.0</v>
      </c>
      <c r="G1818" s="1" t="s">
        <v>201</v>
      </c>
      <c r="H1818" s="1">
        <v>12.0</v>
      </c>
    </row>
    <row r="1820">
      <c r="A1820" s="23" t="s">
        <v>316</v>
      </c>
      <c r="B1820" s="23" t="s">
        <v>404</v>
      </c>
      <c r="C1820" s="22">
        <v>2023.0</v>
      </c>
      <c r="D1820" s="22">
        <v>5.0</v>
      </c>
      <c r="E1820" s="20">
        <v>14.0</v>
      </c>
      <c r="F1820" s="22">
        <v>1900.0</v>
      </c>
      <c r="G1820" s="23" t="s">
        <v>350</v>
      </c>
      <c r="H1820" s="22">
        <v>1.0</v>
      </c>
    </row>
    <row r="1821">
      <c r="A1821" s="23" t="s">
        <v>316</v>
      </c>
      <c r="B1821" s="23" t="s">
        <v>355</v>
      </c>
      <c r="C1821" s="22">
        <v>2023.0</v>
      </c>
      <c r="D1821" s="22">
        <v>5.0</v>
      </c>
      <c r="E1821" s="20">
        <v>14.0</v>
      </c>
      <c r="F1821" s="22">
        <v>1900.0</v>
      </c>
      <c r="G1821" s="23" t="s">
        <v>350</v>
      </c>
      <c r="H1821" s="22">
        <v>2.0</v>
      </c>
    </row>
    <row r="1822">
      <c r="A1822" s="23" t="s">
        <v>316</v>
      </c>
      <c r="B1822" s="23" t="s">
        <v>357</v>
      </c>
      <c r="C1822" s="22">
        <v>2023.0</v>
      </c>
      <c r="D1822" s="22">
        <v>5.0</v>
      </c>
      <c r="E1822" s="20">
        <v>14.0</v>
      </c>
      <c r="F1822" s="22">
        <v>1900.0</v>
      </c>
      <c r="G1822" s="23" t="s">
        <v>350</v>
      </c>
      <c r="H1822" s="22">
        <v>3.0</v>
      </c>
    </row>
    <row r="1823">
      <c r="A1823" s="23" t="s">
        <v>316</v>
      </c>
      <c r="B1823" s="23" t="s">
        <v>358</v>
      </c>
      <c r="C1823" s="22">
        <v>2023.0</v>
      </c>
      <c r="D1823" s="22">
        <v>5.0</v>
      </c>
      <c r="E1823" s="20">
        <v>14.0</v>
      </c>
      <c r="F1823" s="22">
        <v>1900.0</v>
      </c>
      <c r="G1823" s="23" t="s">
        <v>350</v>
      </c>
      <c r="H1823" s="22">
        <v>4.0</v>
      </c>
    </row>
    <row r="1824">
      <c r="A1824" s="23" t="s">
        <v>316</v>
      </c>
      <c r="B1824" s="23" t="s">
        <v>359</v>
      </c>
      <c r="C1824" s="22">
        <v>2023.0</v>
      </c>
      <c r="D1824" s="22">
        <v>5.0</v>
      </c>
      <c r="E1824" s="20">
        <v>14.0</v>
      </c>
      <c r="F1824" s="22">
        <v>1900.0</v>
      </c>
      <c r="G1824" s="23" t="s">
        <v>360</v>
      </c>
      <c r="H1824" s="22">
        <v>5.0</v>
      </c>
    </row>
    <row r="1825">
      <c r="A1825" s="23" t="s">
        <v>316</v>
      </c>
      <c r="B1825" s="23" t="s">
        <v>366</v>
      </c>
      <c r="C1825" s="22">
        <v>2023.0</v>
      </c>
      <c r="D1825" s="22">
        <v>5.0</v>
      </c>
      <c r="E1825" s="20">
        <v>14.0</v>
      </c>
      <c r="F1825" s="22">
        <v>1900.0</v>
      </c>
      <c r="G1825" s="23" t="s">
        <v>360</v>
      </c>
      <c r="H1825" s="22">
        <v>6.0</v>
      </c>
    </row>
    <row r="1826">
      <c r="A1826" s="23" t="s">
        <v>316</v>
      </c>
      <c r="B1826" s="23" t="s">
        <v>368</v>
      </c>
      <c r="C1826" s="22">
        <v>2023.0</v>
      </c>
      <c r="D1826" s="22">
        <v>5.0</v>
      </c>
      <c r="E1826" s="20">
        <v>14.0</v>
      </c>
      <c r="F1826" s="22">
        <v>1900.0</v>
      </c>
      <c r="G1826" s="23" t="s">
        <v>360</v>
      </c>
      <c r="H1826" s="22">
        <v>7.0</v>
      </c>
    </row>
    <row r="1827">
      <c r="A1827" s="23" t="s">
        <v>316</v>
      </c>
      <c r="B1827" s="23" t="s">
        <v>369</v>
      </c>
      <c r="C1827" s="22">
        <v>2023.0</v>
      </c>
      <c r="D1827" s="22">
        <v>5.0</v>
      </c>
      <c r="E1827" s="20">
        <v>14.0</v>
      </c>
      <c r="F1827" s="22">
        <v>1900.0</v>
      </c>
      <c r="G1827" s="23" t="s">
        <v>360</v>
      </c>
      <c r="H1827" s="22">
        <v>8.0</v>
      </c>
    </row>
    <row r="1828">
      <c r="A1828" s="23" t="s">
        <v>316</v>
      </c>
      <c r="B1828" s="23" t="s">
        <v>370</v>
      </c>
      <c r="C1828" s="22">
        <v>2023.0</v>
      </c>
      <c r="D1828" s="22">
        <v>5.0</v>
      </c>
      <c r="E1828" s="20">
        <v>14.0</v>
      </c>
      <c r="F1828" s="22">
        <v>1900.0</v>
      </c>
      <c r="G1828" s="23" t="s">
        <v>371</v>
      </c>
      <c r="H1828" s="22">
        <v>9.0</v>
      </c>
    </row>
    <row r="1829">
      <c r="A1829" s="23" t="s">
        <v>316</v>
      </c>
      <c r="B1829" s="23" t="s">
        <v>372</v>
      </c>
      <c r="C1829" s="22">
        <v>2023.0</v>
      </c>
      <c r="D1829" s="22">
        <v>5.0</v>
      </c>
      <c r="E1829" s="20">
        <v>14.0</v>
      </c>
      <c r="F1829" s="22">
        <v>1900.0</v>
      </c>
      <c r="G1829" s="23" t="s">
        <v>371</v>
      </c>
      <c r="H1829" s="22">
        <v>10.0</v>
      </c>
    </row>
    <row r="1830">
      <c r="A1830" s="23" t="s">
        <v>316</v>
      </c>
      <c r="B1830" s="23" t="s">
        <v>373</v>
      </c>
      <c r="C1830" s="22">
        <v>2023.0</v>
      </c>
      <c r="D1830" s="22">
        <v>5.0</v>
      </c>
      <c r="E1830" s="20">
        <v>14.0</v>
      </c>
      <c r="F1830" s="22">
        <v>1900.0</v>
      </c>
      <c r="G1830" s="23" t="s">
        <v>371</v>
      </c>
      <c r="H1830" s="22">
        <v>11.0</v>
      </c>
    </row>
    <row r="1831">
      <c r="A1831" s="23" t="s">
        <v>316</v>
      </c>
      <c r="B1831" s="23" t="s">
        <v>374</v>
      </c>
      <c r="C1831" s="22">
        <v>2023.0</v>
      </c>
      <c r="D1831" s="22">
        <v>5.0</v>
      </c>
      <c r="E1831" s="20">
        <v>14.0</v>
      </c>
      <c r="F1831" s="22">
        <v>1900.0</v>
      </c>
      <c r="G1831" s="23" t="s">
        <v>371</v>
      </c>
      <c r="H1831" s="22">
        <v>12.0</v>
      </c>
    </row>
    <row r="1833">
      <c r="A1833" s="1" t="s">
        <v>318</v>
      </c>
      <c r="B1833" s="1" t="s">
        <v>404</v>
      </c>
      <c r="C1833" s="1">
        <v>2023.0</v>
      </c>
      <c r="D1833" s="1">
        <v>5.0</v>
      </c>
      <c r="E1833" s="1">
        <v>14.0</v>
      </c>
      <c r="F1833" s="1">
        <v>2100.0</v>
      </c>
      <c r="G1833" s="1" t="s">
        <v>23</v>
      </c>
      <c r="H1833" s="1">
        <v>1.0</v>
      </c>
    </row>
    <row r="1834">
      <c r="A1834" s="1" t="s">
        <v>318</v>
      </c>
      <c r="B1834" s="1" t="s">
        <v>355</v>
      </c>
      <c r="C1834" s="1">
        <v>2023.0</v>
      </c>
      <c r="D1834" s="1">
        <v>5.0</v>
      </c>
      <c r="E1834" s="1">
        <v>14.0</v>
      </c>
      <c r="F1834" s="1">
        <v>2100.0</v>
      </c>
      <c r="G1834" s="1" t="s">
        <v>23</v>
      </c>
      <c r="H1834" s="1">
        <v>2.0</v>
      </c>
    </row>
    <row r="1835">
      <c r="A1835" s="1" t="s">
        <v>318</v>
      </c>
      <c r="B1835" s="1" t="s">
        <v>357</v>
      </c>
      <c r="C1835" s="1">
        <v>2023.0</v>
      </c>
      <c r="D1835" s="1">
        <v>5.0</v>
      </c>
      <c r="E1835" s="1">
        <v>14.0</v>
      </c>
      <c r="F1835" s="1">
        <v>2100.0</v>
      </c>
      <c r="G1835" s="1" t="s">
        <v>23</v>
      </c>
      <c r="H1835" s="1">
        <v>3.0</v>
      </c>
    </row>
    <row r="1836">
      <c r="A1836" s="1" t="s">
        <v>318</v>
      </c>
      <c r="B1836" s="1" t="s">
        <v>358</v>
      </c>
      <c r="C1836" s="1">
        <v>2023.0</v>
      </c>
      <c r="D1836" s="1">
        <v>5.0</v>
      </c>
      <c r="E1836" s="1">
        <v>14.0</v>
      </c>
      <c r="F1836" s="1">
        <v>2100.0</v>
      </c>
      <c r="G1836" s="1" t="s">
        <v>23</v>
      </c>
      <c r="H1836" s="1">
        <v>4.0</v>
      </c>
    </row>
    <row r="1837">
      <c r="A1837" s="1" t="s">
        <v>318</v>
      </c>
      <c r="B1837" s="1" t="s">
        <v>1083</v>
      </c>
      <c r="C1837" s="1">
        <v>2023.0</v>
      </c>
      <c r="D1837" s="1">
        <v>5.0</v>
      </c>
      <c r="E1837" s="1">
        <v>14.0</v>
      </c>
      <c r="F1837" s="1">
        <v>2100.0</v>
      </c>
      <c r="G1837" s="1" t="s">
        <v>122</v>
      </c>
      <c r="H1837" s="1">
        <v>5.0</v>
      </c>
      <c r="I1837" s="1" t="s">
        <v>125</v>
      </c>
      <c r="J1837" s="1" t="s">
        <v>352</v>
      </c>
      <c r="K1837" s="1" t="s">
        <v>353</v>
      </c>
      <c r="L1837" s="1">
        <v>21.0</v>
      </c>
      <c r="M1837" s="1">
        <v>2.0</v>
      </c>
      <c r="N1837" s="1">
        <v>35.0</v>
      </c>
      <c r="O1837" s="1">
        <v>21.0</v>
      </c>
      <c r="P1837" s="1">
        <v>3.0</v>
      </c>
      <c r="Q1837" s="1">
        <v>26.0</v>
      </c>
    </row>
    <row r="1838">
      <c r="A1838" s="1" t="s">
        <v>318</v>
      </c>
      <c r="B1838" s="1" t="s">
        <v>1083</v>
      </c>
      <c r="C1838" s="1">
        <v>2023.0</v>
      </c>
      <c r="D1838" s="1">
        <v>5.0</v>
      </c>
      <c r="E1838" s="1">
        <v>14.0</v>
      </c>
      <c r="F1838" s="1">
        <v>2100.0</v>
      </c>
      <c r="G1838" s="1" t="s">
        <v>122</v>
      </c>
      <c r="H1838" s="1">
        <v>5.0</v>
      </c>
      <c r="I1838" s="1" t="s">
        <v>153</v>
      </c>
      <c r="J1838" s="1" t="s">
        <v>352</v>
      </c>
      <c r="K1838" s="1" t="s">
        <v>353</v>
      </c>
      <c r="L1838" s="1">
        <v>21.0</v>
      </c>
      <c r="M1838" s="1">
        <v>5.0</v>
      </c>
      <c r="N1838" s="1">
        <v>20.0</v>
      </c>
      <c r="O1838" s="1">
        <v>21.0</v>
      </c>
      <c r="P1838" s="1">
        <v>5.0</v>
      </c>
      <c r="Q1838" s="1">
        <v>30.0</v>
      </c>
    </row>
    <row r="1839">
      <c r="A1839" s="1" t="s">
        <v>318</v>
      </c>
      <c r="B1839" s="1" t="s">
        <v>366</v>
      </c>
      <c r="C1839" s="1">
        <v>2023.0</v>
      </c>
      <c r="D1839" s="1">
        <v>5.0</v>
      </c>
      <c r="E1839" s="1">
        <v>14.0</v>
      </c>
      <c r="F1839" s="1">
        <v>2100.0</v>
      </c>
      <c r="G1839" s="1" t="s">
        <v>122</v>
      </c>
      <c r="H1839" s="1">
        <v>6.0</v>
      </c>
    </row>
    <row r="1840">
      <c r="A1840" s="1" t="s">
        <v>318</v>
      </c>
      <c r="B1840" s="1" t="s">
        <v>368</v>
      </c>
      <c r="C1840" s="1">
        <v>2023.0</v>
      </c>
      <c r="D1840" s="1">
        <v>5.0</v>
      </c>
      <c r="E1840" s="1">
        <v>14.0</v>
      </c>
      <c r="F1840" s="1">
        <v>2100.0</v>
      </c>
      <c r="G1840" s="1" t="s">
        <v>122</v>
      </c>
      <c r="H1840" s="1">
        <v>7.0</v>
      </c>
    </row>
    <row r="1841">
      <c r="A1841" s="1" t="s">
        <v>318</v>
      </c>
      <c r="B1841" s="1" t="s">
        <v>369</v>
      </c>
      <c r="C1841" s="1">
        <v>2023.0</v>
      </c>
      <c r="D1841" s="1">
        <v>5.0</v>
      </c>
      <c r="E1841" s="1">
        <v>14.0</v>
      </c>
      <c r="F1841" s="1">
        <v>2100.0</v>
      </c>
      <c r="G1841" s="1" t="s">
        <v>122</v>
      </c>
      <c r="H1841" s="1">
        <v>8.0</v>
      </c>
    </row>
    <row r="1842">
      <c r="A1842" s="1" t="s">
        <v>318</v>
      </c>
      <c r="B1842" s="1" t="s">
        <v>370</v>
      </c>
      <c r="C1842" s="1">
        <v>2023.0</v>
      </c>
      <c r="D1842" s="1">
        <v>5.0</v>
      </c>
      <c r="E1842" s="1">
        <v>14.0</v>
      </c>
      <c r="F1842" s="1">
        <v>2100.0</v>
      </c>
      <c r="G1842" s="1" t="s">
        <v>201</v>
      </c>
      <c r="H1842" s="1">
        <v>9.0</v>
      </c>
    </row>
    <row r="1843">
      <c r="A1843" s="1" t="s">
        <v>318</v>
      </c>
      <c r="B1843" s="1" t="s">
        <v>372</v>
      </c>
      <c r="C1843" s="1">
        <v>2023.0</v>
      </c>
      <c r="D1843" s="1">
        <v>5.0</v>
      </c>
      <c r="E1843" s="1">
        <v>14.0</v>
      </c>
      <c r="F1843" s="1">
        <v>2100.0</v>
      </c>
      <c r="G1843" s="1" t="s">
        <v>201</v>
      </c>
      <c r="H1843" s="1">
        <v>10.0</v>
      </c>
    </row>
    <row r="1844">
      <c r="A1844" s="1" t="s">
        <v>318</v>
      </c>
      <c r="B1844" s="1" t="s">
        <v>373</v>
      </c>
      <c r="C1844" s="1">
        <v>2023.0</v>
      </c>
      <c r="D1844" s="1">
        <v>5.0</v>
      </c>
      <c r="E1844" s="1">
        <v>14.0</v>
      </c>
      <c r="F1844" s="1">
        <v>2100.0</v>
      </c>
      <c r="G1844" s="1" t="s">
        <v>201</v>
      </c>
      <c r="H1844" s="1">
        <v>11.0</v>
      </c>
    </row>
    <row r="1845">
      <c r="A1845" s="1" t="s">
        <v>318</v>
      </c>
      <c r="B1845" s="1" t="s">
        <v>374</v>
      </c>
      <c r="C1845" s="1">
        <v>2023.0</v>
      </c>
      <c r="D1845" s="1">
        <v>5.0</v>
      </c>
      <c r="E1845" s="1">
        <v>14.0</v>
      </c>
      <c r="F1845" s="1">
        <v>2100.0</v>
      </c>
      <c r="G1845" s="1" t="s">
        <v>201</v>
      </c>
      <c r="H1845" s="1">
        <v>12.0</v>
      </c>
    </row>
    <row r="1847">
      <c r="A1847" s="23" t="s">
        <v>316</v>
      </c>
      <c r="B1847" s="23" t="s">
        <v>404</v>
      </c>
      <c r="C1847" s="22">
        <v>2023.0</v>
      </c>
      <c r="D1847" s="22">
        <v>5.0</v>
      </c>
      <c r="E1847" s="20">
        <v>15.0</v>
      </c>
      <c r="F1847" s="22">
        <v>1900.0</v>
      </c>
      <c r="G1847" s="23" t="s">
        <v>350</v>
      </c>
      <c r="H1847" s="22">
        <v>1.0</v>
      </c>
      <c r="S1847" s="1" t="s">
        <v>356</v>
      </c>
    </row>
    <row r="1848">
      <c r="A1848" s="23" t="s">
        <v>316</v>
      </c>
      <c r="B1848" s="23" t="s">
        <v>355</v>
      </c>
      <c r="C1848" s="22">
        <v>2023.0</v>
      </c>
      <c r="D1848" s="22">
        <v>5.0</v>
      </c>
      <c r="E1848" s="20">
        <v>15.0</v>
      </c>
      <c r="F1848" s="22">
        <v>1900.0</v>
      </c>
      <c r="G1848" s="23" t="s">
        <v>350</v>
      </c>
      <c r="H1848" s="22">
        <v>2.0</v>
      </c>
      <c r="S1848" s="1" t="s">
        <v>356</v>
      </c>
    </row>
    <row r="1849">
      <c r="A1849" s="23" t="s">
        <v>316</v>
      </c>
      <c r="B1849" s="23" t="s">
        <v>357</v>
      </c>
      <c r="C1849" s="22">
        <v>2023.0</v>
      </c>
      <c r="D1849" s="22">
        <v>5.0</v>
      </c>
      <c r="E1849" s="20">
        <v>15.0</v>
      </c>
      <c r="F1849" s="22">
        <v>1900.0</v>
      </c>
      <c r="G1849" s="23" t="s">
        <v>350</v>
      </c>
      <c r="H1849" s="22">
        <v>3.0</v>
      </c>
      <c r="S1849" s="1" t="s">
        <v>356</v>
      </c>
    </row>
    <row r="1850">
      <c r="A1850" s="23" t="s">
        <v>316</v>
      </c>
      <c r="B1850" s="23" t="s">
        <v>358</v>
      </c>
      <c r="C1850" s="22">
        <v>2023.0</v>
      </c>
      <c r="D1850" s="22">
        <v>5.0</v>
      </c>
      <c r="E1850" s="20">
        <v>15.0</v>
      </c>
      <c r="F1850" s="22">
        <v>1900.0</v>
      </c>
      <c r="G1850" s="23" t="s">
        <v>350</v>
      </c>
      <c r="H1850" s="22">
        <v>4.0</v>
      </c>
      <c r="S1850" s="1" t="s">
        <v>356</v>
      </c>
    </row>
    <row r="1851">
      <c r="A1851" s="23" t="s">
        <v>316</v>
      </c>
      <c r="B1851" s="23" t="s">
        <v>359</v>
      </c>
      <c r="C1851" s="22">
        <v>2023.0</v>
      </c>
      <c r="D1851" s="22">
        <v>5.0</v>
      </c>
      <c r="E1851" s="20">
        <v>15.0</v>
      </c>
      <c r="F1851" s="22">
        <v>1900.0</v>
      </c>
      <c r="G1851" s="23" t="s">
        <v>360</v>
      </c>
      <c r="H1851" s="22">
        <v>5.0</v>
      </c>
      <c r="I1851" s="1" t="s">
        <v>361</v>
      </c>
      <c r="J1851" s="1" t="s">
        <v>419</v>
      </c>
      <c r="K1851" s="1" t="s">
        <v>353</v>
      </c>
      <c r="L1851" s="1">
        <v>19.0</v>
      </c>
      <c r="M1851" s="1">
        <v>6.0</v>
      </c>
      <c r="N1851" s="1">
        <v>6.0</v>
      </c>
      <c r="O1851" s="1">
        <v>19.0</v>
      </c>
      <c r="P1851" s="1">
        <v>6.0</v>
      </c>
      <c r="Q1851" s="1">
        <v>18.0</v>
      </c>
      <c r="S1851" s="1" t="s">
        <v>1009</v>
      </c>
    </row>
    <row r="1852">
      <c r="A1852" s="23" t="s">
        <v>316</v>
      </c>
      <c r="B1852" s="23" t="s">
        <v>359</v>
      </c>
      <c r="C1852" s="22">
        <v>2023.0</v>
      </c>
      <c r="D1852" s="22">
        <v>5.0</v>
      </c>
      <c r="E1852" s="20">
        <v>15.0</v>
      </c>
      <c r="F1852" s="22">
        <v>1900.0</v>
      </c>
      <c r="G1852" s="23" t="s">
        <v>360</v>
      </c>
      <c r="H1852" s="22">
        <v>5.0</v>
      </c>
      <c r="I1852" s="1" t="s">
        <v>361</v>
      </c>
      <c r="J1852" s="1" t="s">
        <v>419</v>
      </c>
      <c r="K1852" s="1" t="s">
        <v>354</v>
      </c>
      <c r="L1852" s="1">
        <v>19.0</v>
      </c>
      <c r="M1852" s="1">
        <v>6.0</v>
      </c>
      <c r="N1852" s="1">
        <v>28.0</v>
      </c>
      <c r="O1852" s="1">
        <v>19.0</v>
      </c>
      <c r="P1852" s="1">
        <v>7.0</v>
      </c>
      <c r="Q1852" s="1">
        <v>11.0</v>
      </c>
    </row>
    <row r="1853">
      <c r="A1853" s="23" t="s">
        <v>316</v>
      </c>
      <c r="B1853" s="23" t="s">
        <v>359</v>
      </c>
      <c r="C1853" s="22">
        <v>2023.0</v>
      </c>
      <c r="D1853" s="22">
        <v>5.0</v>
      </c>
      <c r="E1853" s="20">
        <v>15.0</v>
      </c>
      <c r="F1853" s="22">
        <v>1900.0</v>
      </c>
      <c r="G1853" s="23" t="s">
        <v>360</v>
      </c>
      <c r="H1853" s="22">
        <v>5.0</v>
      </c>
      <c r="I1853" s="1" t="s">
        <v>361</v>
      </c>
      <c r="J1853" s="1" t="s">
        <v>419</v>
      </c>
      <c r="K1853" s="1" t="s">
        <v>354</v>
      </c>
      <c r="L1853" s="1">
        <v>19.0</v>
      </c>
      <c r="M1853" s="1">
        <v>7.0</v>
      </c>
      <c r="N1853" s="1">
        <v>23.0</v>
      </c>
      <c r="O1853" s="1">
        <v>19.0</v>
      </c>
      <c r="P1853" s="1">
        <v>7.0</v>
      </c>
      <c r="Q1853" s="1">
        <v>32.0</v>
      </c>
    </row>
    <row r="1854">
      <c r="A1854" s="23" t="s">
        <v>316</v>
      </c>
      <c r="B1854" s="23" t="s">
        <v>359</v>
      </c>
      <c r="C1854" s="22">
        <v>2023.0</v>
      </c>
      <c r="D1854" s="22">
        <v>5.0</v>
      </c>
      <c r="E1854" s="20">
        <v>15.0</v>
      </c>
      <c r="F1854" s="22">
        <v>1900.0</v>
      </c>
      <c r="G1854" s="23" t="s">
        <v>360</v>
      </c>
      <c r="H1854" s="22">
        <v>5.0</v>
      </c>
      <c r="I1854" s="1" t="s">
        <v>361</v>
      </c>
      <c r="J1854" s="1" t="s">
        <v>419</v>
      </c>
      <c r="K1854" s="1" t="s">
        <v>354</v>
      </c>
      <c r="L1854" s="1">
        <v>19.0</v>
      </c>
      <c r="M1854" s="1">
        <v>7.0</v>
      </c>
      <c r="N1854" s="1">
        <v>47.0</v>
      </c>
      <c r="O1854" s="1">
        <v>19.0</v>
      </c>
      <c r="P1854" s="1">
        <v>8.0</v>
      </c>
      <c r="Q1854" s="1">
        <v>15.0</v>
      </c>
      <c r="S1854" s="1" t="s">
        <v>1084</v>
      </c>
    </row>
    <row r="1855">
      <c r="A1855" s="23" t="s">
        <v>316</v>
      </c>
      <c r="B1855" s="23" t="s">
        <v>359</v>
      </c>
      <c r="C1855" s="22">
        <v>2023.0</v>
      </c>
      <c r="D1855" s="22">
        <v>5.0</v>
      </c>
      <c r="E1855" s="20">
        <v>15.0</v>
      </c>
      <c r="F1855" s="22">
        <v>1900.0</v>
      </c>
      <c r="G1855" s="23" t="s">
        <v>360</v>
      </c>
      <c r="H1855" s="22">
        <v>5.0</v>
      </c>
      <c r="I1855" s="1" t="s">
        <v>361</v>
      </c>
      <c r="J1855" s="1" t="s">
        <v>419</v>
      </c>
      <c r="K1855" s="1" t="s">
        <v>354</v>
      </c>
      <c r="L1855" s="1">
        <v>19.0</v>
      </c>
      <c r="M1855" s="1">
        <v>8.0</v>
      </c>
      <c r="N1855" s="1">
        <v>30.0</v>
      </c>
      <c r="O1855" s="1">
        <v>19.0</v>
      </c>
      <c r="P1855" s="1">
        <v>8.0</v>
      </c>
      <c r="Q1855" s="1">
        <v>45.0</v>
      </c>
    </row>
    <row r="1856">
      <c r="A1856" s="23" t="s">
        <v>316</v>
      </c>
      <c r="B1856" s="23" t="s">
        <v>359</v>
      </c>
      <c r="C1856" s="22">
        <v>2023.0</v>
      </c>
      <c r="D1856" s="22">
        <v>5.0</v>
      </c>
      <c r="E1856" s="20">
        <v>15.0</v>
      </c>
      <c r="F1856" s="22">
        <v>1900.0</v>
      </c>
      <c r="G1856" s="23" t="s">
        <v>360</v>
      </c>
      <c r="H1856" s="22">
        <v>5.0</v>
      </c>
      <c r="I1856" s="1" t="s">
        <v>361</v>
      </c>
      <c r="J1856" s="1" t="s">
        <v>419</v>
      </c>
      <c r="K1856" s="1" t="s">
        <v>354</v>
      </c>
      <c r="L1856" s="1">
        <v>19.0</v>
      </c>
      <c r="M1856" s="1">
        <v>8.0</v>
      </c>
      <c r="N1856" s="1">
        <v>47.0</v>
      </c>
      <c r="O1856" s="1">
        <v>19.0</v>
      </c>
      <c r="P1856" s="1">
        <v>9.0</v>
      </c>
      <c r="Q1856" s="1">
        <v>3.0</v>
      </c>
    </row>
    <row r="1857">
      <c r="A1857" s="23" t="s">
        <v>316</v>
      </c>
      <c r="B1857" s="23" t="s">
        <v>359</v>
      </c>
      <c r="C1857" s="22">
        <v>2023.0</v>
      </c>
      <c r="D1857" s="22">
        <v>5.0</v>
      </c>
      <c r="E1857" s="20">
        <v>15.0</v>
      </c>
      <c r="F1857" s="22">
        <v>1900.0</v>
      </c>
      <c r="G1857" s="23" t="s">
        <v>360</v>
      </c>
      <c r="H1857" s="22">
        <v>5.0</v>
      </c>
      <c r="I1857" s="1" t="s">
        <v>422</v>
      </c>
      <c r="J1857" s="1" t="s">
        <v>419</v>
      </c>
      <c r="K1857" s="1" t="s">
        <v>354</v>
      </c>
      <c r="L1857" s="1">
        <v>19.0</v>
      </c>
      <c r="M1857" s="1">
        <v>22.0</v>
      </c>
      <c r="N1857" s="1">
        <v>47.0</v>
      </c>
      <c r="O1857" s="1">
        <v>19.0</v>
      </c>
      <c r="P1857" s="1">
        <v>22.0</v>
      </c>
      <c r="Q1857" s="1">
        <v>53.0</v>
      </c>
    </row>
    <row r="1858">
      <c r="A1858" s="23" t="s">
        <v>316</v>
      </c>
      <c r="B1858" s="23" t="s">
        <v>366</v>
      </c>
      <c r="C1858" s="22">
        <v>2023.0</v>
      </c>
      <c r="D1858" s="22">
        <v>5.0</v>
      </c>
      <c r="E1858" s="20">
        <v>15.0</v>
      </c>
      <c r="F1858" s="22">
        <v>1900.0</v>
      </c>
      <c r="G1858" s="23" t="s">
        <v>360</v>
      </c>
      <c r="H1858" s="22">
        <v>6.0</v>
      </c>
      <c r="S1858" s="1" t="s">
        <v>356</v>
      </c>
    </row>
    <row r="1859">
      <c r="A1859" s="23" t="s">
        <v>316</v>
      </c>
      <c r="B1859" s="23" t="s">
        <v>368</v>
      </c>
      <c r="C1859" s="22">
        <v>2023.0</v>
      </c>
      <c r="D1859" s="22">
        <v>5.0</v>
      </c>
      <c r="E1859" s="20">
        <v>15.0</v>
      </c>
      <c r="F1859" s="22">
        <v>1900.0</v>
      </c>
      <c r="G1859" s="23" t="s">
        <v>360</v>
      </c>
      <c r="H1859" s="22">
        <v>7.0</v>
      </c>
      <c r="S1859" s="1" t="s">
        <v>356</v>
      </c>
    </row>
    <row r="1860">
      <c r="A1860" s="23" t="s">
        <v>316</v>
      </c>
      <c r="B1860" s="23" t="s">
        <v>369</v>
      </c>
      <c r="C1860" s="22">
        <v>2023.0</v>
      </c>
      <c r="D1860" s="22">
        <v>5.0</v>
      </c>
      <c r="E1860" s="20">
        <v>15.0</v>
      </c>
      <c r="F1860" s="22">
        <v>1900.0</v>
      </c>
      <c r="G1860" s="23" t="s">
        <v>360</v>
      </c>
      <c r="H1860" s="22">
        <v>8.0</v>
      </c>
      <c r="S1860" s="1" t="s">
        <v>356</v>
      </c>
    </row>
    <row r="1861">
      <c r="A1861" s="23" t="s">
        <v>316</v>
      </c>
      <c r="B1861" s="23" t="s">
        <v>370</v>
      </c>
      <c r="C1861" s="22">
        <v>2023.0</v>
      </c>
      <c r="D1861" s="22">
        <v>5.0</v>
      </c>
      <c r="E1861" s="20">
        <v>15.0</v>
      </c>
      <c r="F1861" s="22">
        <v>1900.0</v>
      </c>
      <c r="G1861" s="23" t="s">
        <v>371</v>
      </c>
      <c r="H1861" s="22">
        <v>9.0</v>
      </c>
      <c r="S1861" s="1" t="s">
        <v>356</v>
      </c>
    </row>
    <row r="1862">
      <c r="A1862" s="23" t="s">
        <v>316</v>
      </c>
      <c r="B1862" s="23" t="s">
        <v>372</v>
      </c>
      <c r="C1862" s="22">
        <v>2023.0</v>
      </c>
      <c r="D1862" s="22">
        <v>5.0</v>
      </c>
      <c r="E1862" s="20">
        <v>15.0</v>
      </c>
      <c r="F1862" s="22">
        <v>1900.0</v>
      </c>
      <c r="G1862" s="23" t="s">
        <v>371</v>
      </c>
      <c r="H1862" s="22">
        <v>10.0</v>
      </c>
      <c r="S1862" s="1" t="s">
        <v>356</v>
      </c>
    </row>
    <row r="1863">
      <c r="A1863" s="23" t="s">
        <v>316</v>
      </c>
      <c r="B1863" s="23" t="s">
        <v>373</v>
      </c>
      <c r="C1863" s="22">
        <v>2023.0</v>
      </c>
      <c r="D1863" s="22">
        <v>5.0</v>
      </c>
      <c r="E1863" s="20">
        <v>15.0</v>
      </c>
      <c r="F1863" s="22">
        <v>1900.0</v>
      </c>
      <c r="G1863" s="23" t="s">
        <v>371</v>
      </c>
      <c r="H1863" s="22">
        <v>11.0</v>
      </c>
      <c r="S1863" s="1" t="s">
        <v>356</v>
      </c>
    </row>
    <row r="1864">
      <c r="A1864" s="23" t="s">
        <v>316</v>
      </c>
      <c r="B1864" s="23" t="s">
        <v>374</v>
      </c>
      <c r="C1864" s="22">
        <v>2023.0</v>
      </c>
      <c r="D1864" s="22">
        <v>5.0</v>
      </c>
      <c r="E1864" s="20">
        <v>15.0</v>
      </c>
      <c r="F1864" s="22">
        <v>1900.0</v>
      </c>
      <c r="G1864" s="23" t="s">
        <v>371</v>
      </c>
      <c r="H1864" s="22">
        <v>12.0</v>
      </c>
      <c r="S1864" s="1" t="s">
        <v>356</v>
      </c>
    </row>
    <row r="1866">
      <c r="A1866" s="1" t="s">
        <v>318</v>
      </c>
      <c r="B1866" s="1" t="s">
        <v>404</v>
      </c>
      <c r="C1866" s="1">
        <v>2023.0</v>
      </c>
      <c r="D1866" s="1">
        <v>5.0</v>
      </c>
      <c r="E1866" s="1">
        <v>15.0</v>
      </c>
      <c r="F1866" s="1">
        <v>2100.0</v>
      </c>
      <c r="G1866" s="1" t="s">
        <v>23</v>
      </c>
      <c r="H1866" s="1">
        <v>1.0</v>
      </c>
    </row>
    <row r="1867">
      <c r="A1867" s="1" t="s">
        <v>318</v>
      </c>
      <c r="B1867" s="1" t="s">
        <v>355</v>
      </c>
      <c r="C1867" s="1">
        <v>2023.0</v>
      </c>
      <c r="D1867" s="1">
        <v>5.0</v>
      </c>
      <c r="E1867" s="1">
        <v>15.0</v>
      </c>
      <c r="F1867" s="1">
        <v>2100.0</v>
      </c>
      <c r="G1867" s="1" t="s">
        <v>23</v>
      </c>
      <c r="H1867" s="1">
        <v>2.0</v>
      </c>
    </row>
    <row r="1868">
      <c r="A1868" s="1" t="s">
        <v>318</v>
      </c>
      <c r="B1868" s="1" t="s">
        <v>357</v>
      </c>
      <c r="C1868" s="1">
        <v>2023.0</v>
      </c>
      <c r="D1868" s="1">
        <v>5.0</v>
      </c>
      <c r="E1868" s="1">
        <v>15.0</v>
      </c>
      <c r="F1868" s="1">
        <v>2100.0</v>
      </c>
      <c r="G1868" s="1" t="s">
        <v>23</v>
      </c>
      <c r="H1868" s="1">
        <v>3.0</v>
      </c>
    </row>
    <row r="1869">
      <c r="A1869" s="1" t="s">
        <v>318</v>
      </c>
      <c r="B1869" s="1" t="s">
        <v>358</v>
      </c>
      <c r="C1869" s="1">
        <v>2023.0</v>
      </c>
      <c r="D1869" s="1">
        <v>5.0</v>
      </c>
      <c r="E1869" s="1">
        <v>15.0</v>
      </c>
      <c r="F1869" s="1">
        <v>2100.0</v>
      </c>
      <c r="G1869" s="1" t="s">
        <v>23</v>
      </c>
      <c r="H1869" s="1">
        <v>4.0</v>
      </c>
    </row>
    <row r="1870">
      <c r="A1870" s="1" t="s">
        <v>318</v>
      </c>
      <c r="B1870" s="1" t="s">
        <v>1085</v>
      </c>
      <c r="C1870" s="1">
        <v>2023.0</v>
      </c>
      <c r="D1870" s="1">
        <v>5.0</v>
      </c>
      <c r="E1870" s="1">
        <v>15.0</v>
      </c>
      <c r="F1870" s="1">
        <v>2100.0</v>
      </c>
      <c r="G1870" s="1" t="s">
        <v>122</v>
      </c>
      <c r="H1870" s="1">
        <v>5.0</v>
      </c>
      <c r="I1870" s="1" t="s">
        <v>973</v>
      </c>
      <c r="J1870" s="1" t="s">
        <v>937</v>
      </c>
      <c r="K1870" s="1" t="s">
        <v>354</v>
      </c>
      <c r="L1870" s="1">
        <v>21.0</v>
      </c>
      <c r="M1870" s="1">
        <v>0.0</v>
      </c>
      <c r="N1870" s="1">
        <v>59.0</v>
      </c>
      <c r="O1870" s="1">
        <v>21.0</v>
      </c>
      <c r="P1870" s="1">
        <v>1.0</v>
      </c>
      <c r="Q1870" s="1">
        <v>9.0</v>
      </c>
    </row>
    <row r="1871">
      <c r="A1871" s="1" t="s">
        <v>318</v>
      </c>
      <c r="B1871" s="1" t="s">
        <v>1085</v>
      </c>
      <c r="C1871" s="1">
        <v>2023.0</v>
      </c>
      <c r="D1871" s="1">
        <v>5.0</v>
      </c>
      <c r="E1871" s="1">
        <v>15.0</v>
      </c>
      <c r="F1871" s="1">
        <v>2100.0</v>
      </c>
      <c r="G1871" s="1" t="s">
        <v>122</v>
      </c>
      <c r="H1871" s="1">
        <v>5.0</v>
      </c>
      <c r="I1871" s="1" t="s">
        <v>937</v>
      </c>
      <c r="J1871" s="1" t="s">
        <v>973</v>
      </c>
      <c r="K1871" s="1" t="s">
        <v>354</v>
      </c>
      <c r="L1871" s="1">
        <v>21.0</v>
      </c>
      <c r="M1871" s="1">
        <v>1.0</v>
      </c>
      <c r="N1871" s="1">
        <v>29.0</v>
      </c>
      <c r="O1871" s="1">
        <v>21.0</v>
      </c>
      <c r="P1871" s="1">
        <v>1.0</v>
      </c>
      <c r="Q1871" s="1">
        <v>35.0</v>
      </c>
    </row>
    <row r="1872">
      <c r="A1872" s="1" t="s">
        <v>318</v>
      </c>
      <c r="B1872" s="1" t="s">
        <v>1085</v>
      </c>
      <c r="C1872" s="1">
        <v>2023.0</v>
      </c>
      <c r="D1872" s="1">
        <v>5.0</v>
      </c>
      <c r="E1872" s="1">
        <v>15.0</v>
      </c>
      <c r="F1872" s="1">
        <v>2100.0</v>
      </c>
      <c r="G1872" s="1" t="s">
        <v>122</v>
      </c>
      <c r="H1872" s="1">
        <v>5.0</v>
      </c>
      <c r="I1872" s="1" t="s">
        <v>937</v>
      </c>
      <c r="J1872" s="1" t="s">
        <v>973</v>
      </c>
      <c r="K1872" s="1" t="s">
        <v>354</v>
      </c>
      <c r="L1872" s="1">
        <v>21.0</v>
      </c>
      <c r="M1872" s="1">
        <v>2.0</v>
      </c>
      <c r="N1872" s="1">
        <v>46.0</v>
      </c>
      <c r="O1872" s="1">
        <v>21.0</v>
      </c>
      <c r="P1872" s="1">
        <v>3.0</v>
      </c>
      <c r="Q1872" s="1">
        <v>35.0</v>
      </c>
    </row>
    <row r="1873">
      <c r="A1873" s="1" t="s">
        <v>318</v>
      </c>
      <c r="B1873" s="1" t="s">
        <v>1085</v>
      </c>
      <c r="C1873" s="1">
        <v>2023.0</v>
      </c>
      <c r="D1873" s="1">
        <v>5.0</v>
      </c>
      <c r="E1873" s="1">
        <v>15.0</v>
      </c>
      <c r="F1873" s="1">
        <v>2100.0</v>
      </c>
      <c r="G1873" s="1" t="s">
        <v>122</v>
      </c>
      <c r="H1873" s="1">
        <v>5.0</v>
      </c>
      <c r="I1873" s="1" t="s">
        <v>937</v>
      </c>
      <c r="J1873" s="1" t="s">
        <v>352</v>
      </c>
      <c r="K1873" s="1" t="s">
        <v>354</v>
      </c>
      <c r="L1873" s="1">
        <v>21.0</v>
      </c>
      <c r="M1873" s="1">
        <v>21.0</v>
      </c>
      <c r="N1873" s="1">
        <v>58.0</v>
      </c>
      <c r="O1873" s="1">
        <v>21.0</v>
      </c>
      <c r="P1873" s="1">
        <v>22.0</v>
      </c>
      <c r="Q1873" s="1">
        <v>4.0</v>
      </c>
    </row>
    <row r="1874">
      <c r="A1874" s="1" t="s">
        <v>318</v>
      </c>
      <c r="B1874" s="1" t="s">
        <v>1085</v>
      </c>
      <c r="C1874" s="1">
        <v>2023.0</v>
      </c>
      <c r="D1874" s="1">
        <v>5.0</v>
      </c>
      <c r="E1874" s="1">
        <v>15.0</v>
      </c>
      <c r="F1874" s="1">
        <v>2100.0</v>
      </c>
      <c r="G1874" s="1" t="s">
        <v>122</v>
      </c>
      <c r="H1874" s="1">
        <v>5.0</v>
      </c>
      <c r="I1874" s="1" t="s">
        <v>936</v>
      </c>
      <c r="J1874" s="1" t="s">
        <v>946</v>
      </c>
      <c r="K1874" s="1" t="s">
        <v>354</v>
      </c>
      <c r="L1874" s="1">
        <v>21.0</v>
      </c>
      <c r="M1874" s="1">
        <v>43.0</v>
      </c>
      <c r="N1874" s="1">
        <v>30.0</v>
      </c>
      <c r="O1874" s="1">
        <v>21.0</v>
      </c>
      <c r="P1874" s="1">
        <v>43.0</v>
      </c>
      <c r="Q1874" s="1">
        <v>37.0</v>
      </c>
    </row>
    <row r="1875">
      <c r="A1875" s="1" t="s">
        <v>318</v>
      </c>
      <c r="B1875" s="1" t="s">
        <v>366</v>
      </c>
      <c r="C1875" s="1">
        <v>2023.0</v>
      </c>
      <c r="D1875" s="1">
        <v>5.0</v>
      </c>
      <c r="E1875" s="1">
        <v>15.0</v>
      </c>
      <c r="F1875" s="1">
        <v>2100.0</v>
      </c>
      <c r="G1875" s="1" t="s">
        <v>122</v>
      </c>
      <c r="H1875" s="1">
        <v>6.0</v>
      </c>
    </row>
    <row r="1876">
      <c r="A1876" s="1" t="s">
        <v>318</v>
      </c>
      <c r="B1876" s="1" t="s">
        <v>368</v>
      </c>
      <c r="C1876" s="1">
        <v>2023.0</v>
      </c>
      <c r="D1876" s="1">
        <v>5.0</v>
      </c>
      <c r="E1876" s="1">
        <v>15.0</v>
      </c>
      <c r="F1876" s="1">
        <v>2100.0</v>
      </c>
      <c r="G1876" s="1" t="s">
        <v>122</v>
      </c>
      <c r="H1876" s="1">
        <v>7.0</v>
      </c>
    </row>
    <row r="1877">
      <c r="A1877" s="1" t="s">
        <v>318</v>
      </c>
      <c r="B1877" s="1" t="s">
        <v>369</v>
      </c>
      <c r="C1877" s="1">
        <v>2023.0</v>
      </c>
      <c r="D1877" s="1">
        <v>5.0</v>
      </c>
      <c r="E1877" s="1">
        <v>15.0</v>
      </c>
      <c r="F1877" s="1">
        <v>2100.0</v>
      </c>
      <c r="G1877" s="1" t="s">
        <v>122</v>
      </c>
      <c r="H1877" s="1">
        <v>8.0</v>
      </c>
    </row>
    <row r="1878">
      <c r="A1878" s="1" t="s">
        <v>318</v>
      </c>
      <c r="B1878" s="1" t="s">
        <v>370</v>
      </c>
      <c r="C1878" s="1">
        <v>2023.0</v>
      </c>
      <c r="D1878" s="1">
        <v>5.0</v>
      </c>
      <c r="E1878" s="1">
        <v>15.0</v>
      </c>
      <c r="F1878" s="1">
        <v>2100.0</v>
      </c>
      <c r="G1878" s="1" t="s">
        <v>201</v>
      </c>
      <c r="H1878" s="1">
        <v>9.0</v>
      </c>
    </row>
    <row r="1879">
      <c r="A1879" s="1" t="s">
        <v>318</v>
      </c>
      <c r="B1879" s="1" t="s">
        <v>372</v>
      </c>
      <c r="C1879" s="1">
        <v>2023.0</v>
      </c>
      <c r="D1879" s="1">
        <v>5.0</v>
      </c>
      <c r="E1879" s="1">
        <v>15.0</v>
      </c>
      <c r="F1879" s="1">
        <v>2100.0</v>
      </c>
      <c r="G1879" s="1" t="s">
        <v>201</v>
      </c>
      <c r="H1879" s="1">
        <v>10.0</v>
      </c>
    </row>
    <row r="1880">
      <c r="A1880" s="1" t="s">
        <v>318</v>
      </c>
      <c r="B1880" s="1" t="s">
        <v>373</v>
      </c>
      <c r="C1880" s="1">
        <v>2023.0</v>
      </c>
      <c r="D1880" s="1">
        <v>5.0</v>
      </c>
      <c r="E1880" s="1">
        <v>15.0</v>
      </c>
      <c r="F1880" s="1">
        <v>2100.0</v>
      </c>
      <c r="G1880" s="1" t="s">
        <v>201</v>
      </c>
      <c r="H1880" s="1">
        <v>11.0</v>
      </c>
    </row>
    <row r="1881">
      <c r="A1881" s="1" t="s">
        <v>318</v>
      </c>
      <c r="B1881" s="1" t="s">
        <v>374</v>
      </c>
      <c r="C1881" s="1">
        <v>2023.0</v>
      </c>
      <c r="D1881" s="1">
        <v>5.0</v>
      </c>
      <c r="E1881" s="1">
        <v>15.0</v>
      </c>
      <c r="F1881" s="1">
        <v>2100.0</v>
      </c>
      <c r="G1881" s="1" t="s">
        <v>201</v>
      </c>
      <c r="H1881" s="1">
        <v>12.0</v>
      </c>
    </row>
    <row r="1883">
      <c r="A1883" s="23" t="s">
        <v>316</v>
      </c>
      <c r="B1883" s="23" t="s">
        <v>404</v>
      </c>
      <c r="C1883" s="22">
        <v>2023.0</v>
      </c>
      <c r="D1883" s="22">
        <v>5.0</v>
      </c>
      <c r="E1883" s="20">
        <v>16.0</v>
      </c>
      <c r="F1883" s="22">
        <v>1900.0</v>
      </c>
      <c r="G1883" s="23" t="s">
        <v>350</v>
      </c>
      <c r="H1883" s="22">
        <v>1.0</v>
      </c>
    </row>
    <row r="1884">
      <c r="A1884" s="23" t="s">
        <v>316</v>
      </c>
      <c r="B1884" s="23" t="s">
        <v>355</v>
      </c>
      <c r="C1884" s="22">
        <v>2023.0</v>
      </c>
      <c r="D1884" s="22">
        <v>5.0</v>
      </c>
      <c r="E1884" s="20">
        <v>16.0</v>
      </c>
      <c r="F1884" s="22">
        <v>1900.0</v>
      </c>
      <c r="G1884" s="23" t="s">
        <v>350</v>
      </c>
      <c r="H1884" s="22">
        <v>2.0</v>
      </c>
    </row>
    <row r="1885">
      <c r="A1885" s="23" t="s">
        <v>316</v>
      </c>
      <c r="B1885" s="23" t="s">
        <v>357</v>
      </c>
      <c r="C1885" s="22">
        <v>2023.0</v>
      </c>
      <c r="D1885" s="22">
        <v>5.0</v>
      </c>
      <c r="E1885" s="20">
        <v>16.0</v>
      </c>
      <c r="F1885" s="22">
        <v>1900.0</v>
      </c>
      <c r="G1885" s="23" t="s">
        <v>350</v>
      </c>
      <c r="H1885" s="22">
        <v>3.0</v>
      </c>
    </row>
    <row r="1886">
      <c r="A1886" s="23" t="s">
        <v>316</v>
      </c>
      <c r="B1886" s="23" t="s">
        <v>358</v>
      </c>
      <c r="C1886" s="22">
        <v>2023.0</v>
      </c>
      <c r="D1886" s="22">
        <v>5.0</v>
      </c>
      <c r="E1886" s="20">
        <v>16.0</v>
      </c>
      <c r="F1886" s="22">
        <v>1900.0</v>
      </c>
      <c r="G1886" s="23" t="s">
        <v>350</v>
      </c>
      <c r="H1886" s="22">
        <v>4.0</v>
      </c>
    </row>
    <row r="1887">
      <c r="A1887" s="23" t="s">
        <v>316</v>
      </c>
      <c r="B1887" s="23" t="s">
        <v>359</v>
      </c>
      <c r="C1887" s="22">
        <v>2023.0</v>
      </c>
      <c r="D1887" s="22">
        <v>5.0</v>
      </c>
      <c r="E1887" s="20">
        <v>16.0</v>
      </c>
      <c r="F1887" s="22">
        <v>1900.0</v>
      </c>
      <c r="G1887" s="23" t="s">
        <v>360</v>
      </c>
      <c r="H1887" s="22">
        <v>5.0</v>
      </c>
    </row>
    <row r="1888">
      <c r="A1888" s="23" t="s">
        <v>316</v>
      </c>
      <c r="B1888" s="23" t="s">
        <v>366</v>
      </c>
      <c r="C1888" s="22">
        <v>2023.0</v>
      </c>
      <c r="D1888" s="22">
        <v>5.0</v>
      </c>
      <c r="E1888" s="20">
        <v>16.0</v>
      </c>
      <c r="F1888" s="22">
        <v>1900.0</v>
      </c>
      <c r="G1888" s="23" t="s">
        <v>360</v>
      </c>
      <c r="H1888" s="22">
        <v>6.0</v>
      </c>
    </row>
    <row r="1889">
      <c r="A1889" s="23" t="s">
        <v>316</v>
      </c>
      <c r="B1889" s="23" t="s">
        <v>368</v>
      </c>
      <c r="C1889" s="22">
        <v>2023.0</v>
      </c>
      <c r="D1889" s="22">
        <v>5.0</v>
      </c>
      <c r="E1889" s="20">
        <v>16.0</v>
      </c>
      <c r="F1889" s="22">
        <v>1900.0</v>
      </c>
      <c r="G1889" s="23" t="s">
        <v>360</v>
      </c>
      <c r="H1889" s="22">
        <v>7.0</v>
      </c>
    </row>
    <row r="1890">
      <c r="A1890" s="23" t="s">
        <v>316</v>
      </c>
      <c r="B1890" s="23" t="s">
        <v>369</v>
      </c>
      <c r="C1890" s="22">
        <v>2023.0</v>
      </c>
      <c r="D1890" s="22">
        <v>5.0</v>
      </c>
      <c r="E1890" s="20">
        <v>16.0</v>
      </c>
      <c r="F1890" s="22">
        <v>1900.0</v>
      </c>
      <c r="G1890" s="23" t="s">
        <v>360</v>
      </c>
      <c r="H1890" s="22">
        <v>8.0</v>
      </c>
    </row>
    <row r="1891">
      <c r="A1891" s="23" t="s">
        <v>316</v>
      </c>
      <c r="B1891" s="23" t="s">
        <v>370</v>
      </c>
      <c r="C1891" s="22">
        <v>2023.0</v>
      </c>
      <c r="D1891" s="22">
        <v>5.0</v>
      </c>
      <c r="E1891" s="20">
        <v>16.0</v>
      </c>
      <c r="F1891" s="22">
        <v>1900.0</v>
      </c>
      <c r="G1891" s="23" t="s">
        <v>371</v>
      </c>
      <c r="H1891" s="22">
        <v>9.0</v>
      </c>
    </row>
    <row r="1892">
      <c r="A1892" s="23" t="s">
        <v>316</v>
      </c>
      <c r="B1892" s="23" t="s">
        <v>372</v>
      </c>
      <c r="C1892" s="22">
        <v>2023.0</v>
      </c>
      <c r="D1892" s="22">
        <v>5.0</v>
      </c>
      <c r="E1892" s="20">
        <v>16.0</v>
      </c>
      <c r="F1892" s="22">
        <v>1900.0</v>
      </c>
      <c r="G1892" s="23" t="s">
        <v>371</v>
      </c>
      <c r="H1892" s="22">
        <v>10.0</v>
      </c>
    </row>
    <row r="1893">
      <c r="A1893" s="23" t="s">
        <v>316</v>
      </c>
      <c r="B1893" s="23" t="s">
        <v>373</v>
      </c>
      <c r="C1893" s="22">
        <v>2023.0</v>
      </c>
      <c r="D1893" s="22">
        <v>5.0</v>
      </c>
      <c r="E1893" s="20">
        <v>16.0</v>
      </c>
      <c r="F1893" s="22">
        <v>1900.0</v>
      </c>
      <c r="G1893" s="23" t="s">
        <v>371</v>
      </c>
      <c r="H1893" s="22">
        <v>11.0</v>
      </c>
    </row>
    <row r="1894">
      <c r="A1894" s="23" t="s">
        <v>316</v>
      </c>
      <c r="B1894" s="23" t="s">
        <v>374</v>
      </c>
      <c r="C1894" s="22">
        <v>2023.0</v>
      </c>
      <c r="D1894" s="22">
        <v>5.0</v>
      </c>
      <c r="E1894" s="20">
        <v>16.0</v>
      </c>
      <c r="F1894" s="22">
        <v>1900.0</v>
      </c>
      <c r="G1894" s="23" t="s">
        <v>371</v>
      </c>
      <c r="H1894" s="22">
        <v>12.0</v>
      </c>
    </row>
    <row r="1896">
      <c r="A1896" s="1" t="s">
        <v>318</v>
      </c>
      <c r="B1896" s="31" t="s">
        <v>404</v>
      </c>
      <c r="C1896" s="1">
        <v>2023.0</v>
      </c>
      <c r="D1896" s="1">
        <v>5.0</v>
      </c>
      <c r="E1896" s="1">
        <v>16.0</v>
      </c>
      <c r="F1896" s="1">
        <v>2100.0</v>
      </c>
      <c r="G1896" s="1" t="s">
        <v>23</v>
      </c>
      <c r="H1896" s="1">
        <v>1.0</v>
      </c>
    </row>
    <row r="1897">
      <c r="A1897" s="1" t="s">
        <v>318</v>
      </c>
      <c r="B1897" s="31" t="s">
        <v>355</v>
      </c>
      <c r="C1897" s="1">
        <v>2023.0</v>
      </c>
      <c r="D1897" s="1">
        <v>5.0</v>
      </c>
      <c r="E1897" s="1">
        <v>16.0</v>
      </c>
      <c r="F1897" s="1">
        <v>2100.0</v>
      </c>
      <c r="G1897" s="1" t="s">
        <v>23</v>
      </c>
      <c r="H1897" s="1">
        <v>2.0</v>
      </c>
    </row>
    <row r="1898">
      <c r="A1898" s="1" t="s">
        <v>318</v>
      </c>
      <c r="B1898" s="31" t="s">
        <v>357</v>
      </c>
      <c r="C1898" s="1">
        <v>2023.0</v>
      </c>
      <c r="D1898" s="1">
        <v>5.0</v>
      </c>
      <c r="E1898" s="1">
        <v>16.0</v>
      </c>
      <c r="F1898" s="1">
        <v>2100.0</v>
      </c>
      <c r="G1898" s="1" t="s">
        <v>23</v>
      </c>
      <c r="H1898" s="1">
        <v>3.0</v>
      </c>
    </row>
    <row r="1899">
      <c r="A1899" s="1" t="s">
        <v>318</v>
      </c>
      <c r="B1899" s="31" t="s">
        <v>358</v>
      </c>
      <c r="C1899" s="1">
        <v>2023.0</v>
      </c>
      <c r="D1899" s="1">
        <v>5.0</v>
      </c>
      <c r="E1899" s="1">
        <v>16.0</v>
      </c>
      <c r="F1899" s="1">
        <v>2100.0</v>
      </c>
      <c r="G1899" s="1" t="s">
        <v>23</v>
      </c>
      <c r="H1899" s="1">
        <v>4.0</v>
      </c>
    </row>
    <row r="1900">
      <c r="A1900" s="1" t="s">
        <v>318</v>
      </c>
      <c r="B1900" s="31" t="s">
        <v>1086</v>
      </c>
      <c r="C1900" s="1">
        <v>2023.0</v>
      </c>
      <c r="D1900" s="1">
        <v>5.0</v>
      </c>
      <c r="E1900" s="1">
        <v>16.0</v>
      </c>
      <c r="F1900" s="1">
        <v>2100.0</v>
      </c>
      <c r="G1900" s="1" t="s">
        <v>122</v>
      </c>
      <c r="H1900" s="1">
        <v>5.0</v>
      </c>
      <c r="I1900" s="1" t="s">
        <v>946</v>
      </c>
      <c r="J1900" s="1" t="s">
        <v>352</v>
      </c>
      <c r="K1900" s="1">
        <v>21.0</v>
      </c>
      <c r="L1900" s="1">
        <v>56.0</v>
      </c>
      <c r="M1900" s="1">
        <v>19.0</v>
      </c>
      <c r="N1900" s="1">
        <v>21.0</v>
      </c>
      <c r="O1900" s="1">
        <v>56.0</v>
      </c>
      <c r="P1900" s="1">
        <v>36.0</v>
      </c>
    </row>
    <row r="1901">
      <c r="A1901" s="1"/>
      <c r="B1901" s="31" t="s">
        <v>1086</v>
      </c>
      <c r="C1901" s="1">
        <v>2023.0</v>
      </c>
      <c r="D1901" s="1">
        <v>5.0</v>
      </c>
      <c r="E1901" s="1">
        <v>16.0</v>
      </c>
      <c r="F1901" s="1">
        <v>2100.0</v>
      </c>
      <c r="G1901" s="1" t="s">
        <v>122</v>
      </c>
      <c r="H1901" s="1">
        <v>5.0</v>
      </c>
      <c r="I1901" s="1" t="s">
        <v>770</v>
      </c>
      <c r="J1901" s="1" t="s">
        <v>352</v>
      </c>
      <c r="K1901" s="1">
        <v>21.0</v>
      </c>
      <c r="L1901" s="1">
        <v>56.0</v>
      </c>
      <c r="M1901" s="1">
        <v>46.0</v>
      </c>
      <c r="N1901" s="1">
        <v>21.0</v>
      </c>
      <c r="O1901" s="1">
        <v>57.0</v>
      </c>
      <c r="P1901" s="1">
        <v>20.0</v>
      </c>
    </row>
    <row r="1902">
      <c r="A1902" s="1" t="s">
        <v>318</v>
      </c>
      <c r="B1902" s="31" t="s">
        <v>366</v>
      </c>
      <c r="C1902" s="1">
        <v>2023.0</v>
      </c>
      <c r="D1902" s="1">
        <v>5.0</v>
      </c>
      <c r="E1902" s="1">
        <v>16.0</v>
      </c>
      <c r="F1902" s="1">
        <v>2100.0</v>
      </c>
      <c r="G1902" s="1" t="s">
        <v>122</v>
      </c>
      <c r="H1902" s="1">
        <v>6.0</v>
      </c>
    </row>
    <row r="1903">
      <c r="A1903" s="1" t="s">
        <v>318</v>
      </c>
      <c r="B1903" s="31" t="s">
        <v>368</v>
      </c>
      <c r="C1903" s="1">
        <v>2023.0</v>
      </c>
      <c r="D1903" s="1">
        <v>5.0</v>
      </c>
      <c r="E1903" s="1">
        <v>16.0</v>
      </c>
      <c r="F1903" s="1">
        <v>2100.0</v>
      </c>
      <c r="G1903" s="1" t="s">
        <v>122</v>
      </c>
      <c r="H1903" s="1">
        <v>7.0</v>
      </c>
    </row>
    <row r="1904">
      <c r="A1904" s="1" t="s">
        <v>318</v>
      </c>
      <c r="B1904" s="31" t="s">
        <v>369</v>
      </c>
      <c r="C1904" s="1">
        <v>2023.0</v>
      </c>
      <c r="D1904" s="1">
        <v>5.0</v>
      </c>
      <c r="E1904" s="1">
        <v>16.0</v>
      </c>
      <c r="F1904" s="1">
        <v>2100.0</v>
      </c>
      <c r="G1904" s="1" t="s">
        <v>122</v>
      </c>
      <c r="H1904" s="1">
        <v>8.0</v>
      </c>
    </row>
    <row r="1905">
      <c r="A1905" s="1" t="s">
        <v>318</v>
      </c>
      <c r="B1905" s="31" t="s">
        <v>370</v>
      </c>
      <c r="C1905" s="1">
        <v>2023.0</v>
      </c>
      <c r="D1905" s="1">
        <v>5.0</v>
      </c>
      <c r="E1905" s="1">
        <v>16.0</v>
      </c>
      <c r="F1905" s="1">
        <v>2100.0</v>
      </c>
      <c r="G1905" s="1" t="s">
        <v>201</v>
      </c>
      <c r="H1905" s="1">
        <v>9.0</v>
      </c>
    </row>
    <row r="1906">
      <c r="A1906" s="1" t="s">
        <v>318</v>
      </c>
      <c r="B1906" s="31" t="s">
        <v>372</v>
      </c>
      <c r="C1906" s="1">
        <v>2023.0</v>
      </c>
      <c r="D1906" s="1">
        <v>5.0</v>
      </c>
      <c r="E1906" s="1">
        <v>16.0</v>
      </c>
      <c r="F1906" s="1">
        <v>2100.0</v>
      </c>
      <c r="G1906" s="1" t="s">
        <v>201</v>
      </c>
      <c r="H1906" s="1">
        <v>10.0</v>
      </c>
    </row>
    <row r="1907">
      <c r="A1907" s="1" t="s">
        <v>318</v>
      </c>
      <c r="B1907" s="31" t="s">
        <v>373</v>
      </c>
      <c r="C1907" s="1">
        <v>2023.0</v>
      </c>
      <c r="D1907" s="1">
        <v>5.0</v>
      </c>
      <c r="E1907" s="1">
        <v>16.0</v>
      </c>
      <c r="F1907" s="1">
        <v>2100.0</v>
      </c>
      <c r="G1907" s="1" t="s">
        <v>201</v>
      </c>
      <c r="H1907" s="1">
        <v>11.0</v>
      </c>
    </row>
    <row r="1908">
      <c r="A1908" s="1" t="s">
        <v>318</v>
      </c>
      <c r="B1908" s="31" t="s">
        <v>374</v>
      </c>
      <c r="C1908" s="1">
        <v>2023.0</v>
      </c>
      <c r="D1908" s="1">
        <v>5.0</v>
      </c>
      <c r="E1908" s="1">
        <v>16.0</v>
      </c>
      <c r="F1908" s="1">
        <v>2100.0</v>
      </c>
      <c r="G1908" s="1" t="s">
        <v>201</v>
      </c>
      <c r="H1908" s="1">
        <v>12.0</v>
      </c>
    </row>
    <row r="1910">
      <c r="A1910" s="23" t="s">
        <v>316</v>
      </c>
      <c r="B1910" s="23" t="s">
        <v>404</v>
      </c>
      <c r="C1910" s="22">
        <v>2023.0</v>
      </c>
      <c r="D1910" s="22">
        <v>5.0</v>
      </c>
      <c r="E1910" s="20">
        <v>17.0</v>
      </c>
      <c r="F1910" s="22">
        <v>1900.0</v>
      </c>
      <c r="G1910" s="23" t="s">
        <v>350</v>
      </c>
      <c r="H1910" s="22">
        <v>1.0</v>
      </c>
      <c r="I1910" s="1" t="s">
        <v>930</v>
      </c>
      <c r="J1910" s="1" t="s">
        <v>351</v>
      </c>
      <c r="K1910" s="1" t="s">
        <v>354</v>
      </c>
      <c r="L1910" s="1">
        <v>19.0</v>
      </c>
      <c r="M1910" s="1">
        <v>1.0</v>
      </c>
      <c r="N1910" s="1">
        <v>5.0</v>
      </c>
      <c r="O1910" s="1">
        <v>19.0</v>
      </c>
      <c r="P1910" s="1">
        <v>1.0</v>
      </c>
      <c r="Q1910" s="1">
        <v>10.0</v>
      </c>
    </row>
    <row r="1911">
      <c r="A1911" s="23" t="s">
        <v>316</v>
      </c>
      <c r="B1911" s="23" t="s">
        <v>404</v>
      </c>
      <c r="C1911" s="22">
        <v>2023.0</v>
      </c>
      <c r="D1911" s="22">
        <v>5.0</v>
      </c>
      <c r="E1911" s="20">
        <v>17.0</v>
      </c>
      <c r="F1911" s="22">
        <v>1900.0</v>
      </c>
      <c r="G1911" s="23" t="s">
        <v>350</v>
      </c>
      <c r="H1911" s="22">
        <v>1.0</v>
      </c>
      <c r="I1911" s="1" t="s">
        <v>800</v>
      </c>
      <c r="J1911" s="1" t="s">
        <v>1087</v>
      </c>
      <c r="K1911" s="1" t="s">
        <v>353</v>
      </c>
      <c r="L1911" s="1">
        <v>19.0</v>
      </c>
      <c r="M1911" s="1">
        <v>2.0</v>
      </c>
      <c r="N1911" s="1">
        <v>43.0</v>
      </c>
      <c r="O1911" s="1">
        <v>19.0</v>
      </c>
      <c r="P1911" s="1">
        <v>3.0</v>
      </c>
      <c r="Q1911" s="1">
        <v>1.0</v>
      </c>
    </row>
    <row r="1912">
      <c r="A1912" s="23" t="s">
        <v>316</v>
      </c>
      <c r="B1912" s="23" t="s">
        <v>404</v>
      </c>
      <c r="C1912" s="22">
        <v>2023.0</v>
      </c>
      <c r="D1912" s="22">
        <v>5.0</v>
      </c>
      <c r="E1912" s="20">
        <v>17.0</v>
      </c>
      <c r="F1912" s="22">
        <v>1900.0</v>
      </c>
      <c r="G1912" s="23" t="s">
        <v>350</v>
      </c>
      <c r="H1912" s="22">
        <v>1.0</v>
      </c>
      <c r="I1912" s="1" t="s">
        <v>800</v>
      </c>
      <c r="J1912" s="1" t="s">
        <v>1087</v>
      </c>
      <c r="K1912" s="1" t="s">
        <v>353</v>
      </c>
      <c r="L1912" s="1">
        <v>19.0</v>
      </c>
      <c r="M1912" s="1">
        <v>3.0</v>
      </c>
      <c r="N1912" s="1">
        <v>3.0</v>
      </c>
      <c r="O1912" s="1">
        <v>19.0</v>
      </c>
      <c r="P1912" s="1">
        <v>3.0</v>
      </c>
      <c r="Q1912" s="1">
        <v>8.0</v>
      </c>
    </row>
    <row r="1913">
      <c r="A1913" s="23" t="s">
        <v>316</v>
      </c>
      <c r="B1913" s="23" t="s">
        <v>404</v>
      </c>
      <c r="C1913" s="22">
        <v>2023.0</v>
      </c>
      <c r="D1913" s="22">
        <v>5.0</v>
      </c>
      <c r="E1913" s="20">
        <v>17.0</v>
      </c>
      <c r="F1913" s="22">
        <v>1900.0</v>
      </c>
      <c r="G1913" s="23" t="s">
        <v>350</v>
      </c>
      <c r="H1913" s="22">
        <v>1.0</v>
      </c>
      <c r="I1913" s="1" t="s">
        <v>767</v>
      </c>
      <c r="J1913" s="1" t="s">
        <v>1088</v>
      </c>
      <c r="K1913" s="1" t="s">
        <v>354</v>
      </c>
      <c r="L1913" s="1">
        <v>19.0</v>
      </c>
      <c r="M1913" s="1">
        <v>7.0</v>
      </c>
      <c r="N1913" s="1">
        <v>56.0</v>
      </c>
      <c r="O1913" s="1">
        <v>19.0</v>
      </c>
      <c r="P1913" s="1">
        <v>8.0</v>
      </c>
      <c r="Q1913" s="1">
        <v>1.0</v>
      </c>
    </row>
    <row r="1914">
      <c r="A1914" s="23" t="s">
        <v>316</v>
      </c>
      <c r="B1914" s="23" t="s">
        <v>404</v>
      </c>
      <c r="C1914" s="22">
        <v>2023.0</v>
      </c>
      <c r="D1914" s="22">
        <v>5.0</v>
      </c>
      <c r="E1914" s="20">
        <v>17.0</v>
      </c>
      <c r="F1914" s="22">
        <v>1900.0</v>
      </c>
      <c r="G1914" s="23" t="s">
        <v>350</v>
      </c>
      <c r="H1914" s="22">
        <v>1.0</v>
      </c>
      <c r="I1914" s="1" t="s">
        <v>418</v>
      </c>
      <c r="J1914" s="1" t="s">
        <v>419</v>
      </c>
      <c r="K1914" s="1" t="s">
        <v>354</v>
      </c>
      <c r="L1914" s="1">
        <v>19.0</v>
      </c>
      <c r="M1914" s="1">
        <v>43.0</v>
      </c>
      <c r="N1914" s="1">
        <v>36.0</v>
      </c>
      <c r="O1914" s="1">
        <v>19.0</v>
      </c>
      <c r="P1914" s="1">
        <v>43.0</v>
      </c>
      <c r="Q1914" s="1">
        <v>47.0</v>
      </c>
    </row>
    <row r="1915">
      <c r="A1915" s="23" t="s">
        <v>316</v>
      </c>
      <c r="B1915" s="23" t="s">
        <v>404</v>
      </c>
      <c r="C1915" s="22">
        <v>2023.0</v>
      </c>
      <c r="D1915" s="22">
        <v>5.0</v>
      </c>
      <c r="E1915" s="20">
        <v>17.0</v>
      </c>
      <c r="F1915" s="22">
        <v>1900.0</v>
      </c>
      <c r="G1915" s="23" t="s">
        <v>350</v>
      </c>
      <c r="H1915" s="22">
        <v>1.0</v>
      </c>
      <c r="I1915" s="1" t="s">
        <v>418</v>
      </c>
      <c r="J1915" s="1" t="s">
        <v>419</v>
      </c>
      <c r="K1915" s="1" t="s">
        <v>353</v>
      </c>
      <c r="L1915" s="1">
        <v>19.0</v>
      </c>
      <c r="M1915" s="1">
        <v>44.0</v>
      </c>
      <c r="N1915" s="1">
        <v>12.0</v>
      </c>
      <c r="O1915" s="1">
        <v>19.0</v>
      </c>
      <c r="P1915" s="1">
        <v>45.0</v>
      </c>
      <c r="Q1915" s="1">
        <v>15.0</v>
      </c>
    </row>
    <row r="1916">
      <c r="A1916" s="23" t="s">
        <v>316</v>
      </c>
      <c r="B1916" s="23" t="s">
        <v>404</v>
      </c>
      <c r="C1916" s="22">
        <v>2023.0</v>
      </c>
      <c r="D1916" s="22">
        <v>5.0</v>
      </c>
      <c r="E1916" s="20">
        <v>17.0</v>
      </c>
      <c r="F1916" s="22">
        <v>1900.0</v>
      </c>
      <c r="G1916" s="23" t="s">
        <v>350</v>
      </c>
      <c r="H1916" s="22">
        <v>1.0</v>
      </c>
      <c r="I1916" s="1" t="s">
        <v>418</v>
      </c>
      <c r="J1916" s="1" t="s">
        <v>419</v>
      </c>
      <c r="K1916" s="1" t="s">
        <v>354</v>
      </c>
      <c r="L1916" s="1">
        <v>19.0</v>
      </c>
      <c r="M1916" s="1">
        <v>45.0</v>
      </c>
      <c r="N1916" s="1">
        <v>27.0</v>
      </c>
      <c r="O1916" s="1">
        <v>19.0</v>
      </c>
      <c r="P1916" s="1">
        <v>45.0</v>
      </c>
      <c r="Q1916" s="1">
        <v>33.0</v>
      </c>
    </row>
    <row r="1917">
      <c r="A1917" s="23" t="s">
        <v>316</v>
      </c>
      <c r="B1917" s="23" t="s">
        <v>404</v>
      </c>
      <c r="C1917" s="22">
        <v>2023.0</v>
      </c>
      <c r="D1917" s="22">
        <v>5.0</v>
      </c>
      <c r="E1917" s="20">
        <v>17.0</v>
      </c>
      <c r="F1917" s="22">
        <v>1900.0</v>
      </c>
      <c r="G1917" s="23" t="s">
        <v>350</v>
      </c>
      <c r="H1917" s="22">
        <v>1.0</v>
      </c>
      <c r="I1917" s="1" t="s">
        <v>418</v>
      </c>
      <c r="J1917" s="1" t="s">
        <v>419</v>
      </c>
      <c r="K1917" s="1" t="s">
        <v>354</v>
      </c>
      <c r="L1917" s="1">
        <v>19.0</v>
      </c>
      <c r="M1917" s="1">
        <v>47.0</v>
      </c>
      <c r="N1917" s="1">
        <v>40.0</v>
      </c>
      <c r="O1917" s="1">
        <v>19.0</v>
      </c>
      <c r="P1917" s="1">
        <v>48.0</v>
      </c>
      <c r="Q1917" s="1">
        <v>31.0</v>
      </c>
    </row>
    <row r="1918">
      <c r="A1918" s="23" t="s">
        <v>316</v>
      </c>
      <c r="B1918" s="23" t="s">
        <v>355</v>
      </c>
      <c r="C1918" s="22">
        <v>2023.0</v>
      </c>
      <c r="D1918" s="22">
        <v>5.0</v>
      </c>
      <c r="E1918" s="20">
        <v>17.0</v>
      </c>
      <c r="F1918" s="22">
        <v>1900.0</v>
      </c>
      <c r="G1918" s="23" t="s">
        <v>350</v>
      </c>
      <c r="H1918" s="22">
        <v>2.0</v>
      </c>
      <c r="S1918" s="1" t="s">
        <v>356</v>
      </c>
    </row>
    <row r="1919">
      <c r="A1919" s="23" t="s">
        <v>316</v>
      </c>
      <c r="B1919" s="23" t="s">
        <v>357</v>
      </c>
      <c r="C1919" s="22">
        <v>2023.0</v>
      </c>
      <c r="D1919" s="22">
        <v>5.0</v>
      </c>
      <c r="E1919" s="20">
        <v>17.0</v>
      </c>
      <c r="F1919" s="22">
        <v>1900.0</v>
      </c>
      <c r="G1919" s="23" t="s">
        <v>350</v>
      </c>
      <c r="H1919" s="22">
        <v>3.0</v>
      </c>
      <c r="S1919" s="1" t="s">
        <v>356</v>
      </c>
    </row>
    <row r="1920">
      <c r="A1920" s="23" t="s">
        <v>316</v>
      </c>
      <c r="B1920" s="23" t="s">
        <v>358</v>
      </c>
      <c r="C1920" s="22">
        <v>2023.0</v>
      </c>
      <c r="D1920" s="22">
        <v>5.0</v>
      </c>
      <c r="E1920" s="20">
        <v>17.0</v>
      </c>
      <c r="F1920" s="22">
        <v>1900.0</v>
      </c>
      <c r="G1920" s="23" t="s">
        <v>350</v>
      </c>
      <c r="H1920" s="22">
        <v>4.0</v>
      </c>
      <c r="S1920" s="1" t="s">
        <v>356</v>
      </c>
    </row>
    <row r="1921">
      <c r="A1921" s="23" t="s">
        <v>316</v>
      </c>
      <c r="B1921" s="23" t="s">
        <v>359</v>
      </c>
      <c r="C1921" s="22">
        <v>2023.0</v>
      </c>
      <c r="D1921" s="22">
        <v>5.0</v>
      </c>
      <c r="E1921" s="20">
        <v>17.0</v>
      </c>
      <c r="F1921" s="22">
        <v>1900.0</v>
      </c>
      <c r="G1921" s="23" t="s">
        <v>360</v>
      </c>
      <c r="H1921" s="22">
        <v>5.0</v>
      </c>
      <c r="I1921" s="1" t="s">
        <v>365</v>
      </c>
      <c r="J1921" s="1" t="s">
        <v>947</v>
      </c>
      <c r="K1921" s="1" t="s">
        <v>353</v>
      </c>
      <c r="L1921" s="1">
        <v>19.0</v>
      </c>
      <c r="M1921" s="1">
        <v>15.0</v>
      </c>
      <c r="N1921" s="1">
        <v>25.0</v>
      </c>
      <c r="O1921" s="1">
        <v>19.0</v>
      </c>
      <c r="P1921" s="1">
        <v>15.0</v>
      </c>
      <c r="Q1921" s="1">
        <v>52.0</v>
      </c>
      <c r="S1921" s="1" t="s">
        <v>1009</v>
      </c>
    </row>
    <row r="1922">
      <c r="A1922" s="23" t="s">
        <v>316</v>
      </c>
      <c r="B1922" s="23" t="s">
        <v>359</v>
      </c>
      <c r="C1922" s="22">
        <v>2023.0</v>
      </c>
      <c r="D1922" s="22">
        <v>5.0</v>
      </c>
      <c r="E1922" s="20">
        <v>17.0</v>
      </c>
      <c r="F1922" s="22">
        <v>1900.0</v>
      </c>
      <c r="G1922" s="23" t="s">
        <v>360</v>
      </c>
      <c r="H1922" s="22">
        <v>5.0</v>
      </c>
      <c r="I1922" s="1" t="s">
        <v>365</v>
      </c>
      <c r="J1922" s="1" t="s">
        <v>947</v>
      </c>
      <c r="K1922" s="1" t="s">
        <v>353</v>
      </c>
      <c r="L1922" s="1">
        <v>19.0</v>
      </c>
      <c r="M1922" s="1">
        <v>16.0</v>
      </c>
      <c r="N1922" s="1">
        <v>3.0</v>
      </c>
      <c r="O1922" s="1">
        <v>19.0</v>
      </c>
      <c r="P1922" s="1">
        <v>16.0</v>
      </c>
      <c r="Q1922" s="1">
        <v>27.0</v>
      </c>
      <c r="S1922" s="1"/>
    </row>
    <row r="1923">
      <c r="A1923" s="23" t="s">
        <v>316</v>
      </c>
      <c r="B1923" s="23" t="s">
        <v>359</v>
      </c>
      <c r="C1923" s="22">
        <v>2023.0</v>
      </c>
      <c r="D1923" s="22">
        <v>5.0</v>
      </c>
      <c r="E1923" s="20">
        <v>17.0</v>
      </c>
      <c r="F1923" s="22">
        <v>1900.0</v>
      </c>
      <c r="G1923" s="23" t="s">
        <v>360</v>
      </c>
      <c r="H1923" s="22">
        <v>5.0</v>
      </c>
      <c r="I1923" s="1" t="s">
        <v>964</v>
      </c>
      <c r="J1923" s="1" t="s">
        <v>402</v>
      </c>
      <c r="K1923" s="1" t="s">
        <v>1089</v>
      </c>
      <c r="L1923" s="1">
        <v>19.0</v>
      </c>
      <c r="M1923" s="1">
        <v>44.0</v>
      </c>
      <c r="N1923" s="1">
        <v>46.0</v>
      </c>
      <c r="O1923" s="1">
        <v>19.0</v>
      </c>
      <c r="P1923" s="1">
        <v>45.0</v>
      </c>
      <c r="Q1923" s="1">
        <v>9.0</v>
      </c>
      <c r="S1923" s="1"/>
    </row>
    <row r="1924">
      <c r="A1924" s="23" t="s">
        <v>316</v>
      </c>
      <c r="B1924" s="23" t="s">
        <v>359</v>
      </c>
      <c r="C1924" s="22">
        <v>2023.0</v>
      </c>
      <c r="D1924" s="22">
        <v>5.0</v>
      </c>
      <c r="E1924" s="20">
        <v>17.0</v>
      </c>
      <c r="F1924" s="22">
        <v>1900.0</v>
      </c>
      <c r="G1924" s="23" t="s">
        <v>360</v>
      </c>
      <c r="H1924" s="22">
        <v>5.0</v>
      </c>
      <c r="I1924" s="1" t="s">
        <v>964</v>
      </c>
      <c r="J1924" s="1" t="s">
        <v>402</v>
      </c>
      <c r="K1924" s="1" t="s">
        <v>1089</v>
      </c>
      <c r="L1924" s="1">
        <v>19.0</v>
      </c>
      <c r="M1924" s="1">
        <v>45.0</v>
      </c>
      <c r="N1924" s="1">
        <v>13.0</v>
      </c>
      <c r="O1924" s="1">
        <v>19.0</v>
      </c>
      <c r="P1924" s="1">
        <v>45.0</v>
      </c>
      <c r="Q1924" s="1">
        <v>39.0</v>
      </c>
      <c r="S1924" s="1"/>
    </row>
    <row r="1925">
      <c r="A1925" s="23" t="s">
        <v>316</v>
      </c>
      <c r="B1925" s="23" t="s">
        <v>359</v>
      </c>
      <c r="C1925" s="22">
        <v>2023.0</v>
      </c>
      <c r="D1925" s="22">
        <v>5.0</v>
      </c>
      <c r="E1925" s="20">
        <v>17.0</v>
      </c>
      <c r="F1925" s="22">
        <v>1900.0</v>
      </c>
      <c r="G1925" s="23" t="s">
        <v>360</v>
      </c>
      <c r="H1925" s="22">
        <v>5.0</v>
      </c>
      <c r="I1925" s="1" t="s">
        <v>964</v>
      </c>
      <c r="J1925" s="1" t="s">
        <v>402</v>
      </c>
      <c r="K1925" s="1" t="s">
        <v>1089</v>
      </c>
      <c r="L1925" s="1">
        <v>19.0</v>
      </c>
      <c r="M1925" s="1">
        <v>45.0</v>
      </c>
      <c r="N1925" s="1">
        <v>53.0</v>
      </c>
      <c r="O1925" s="1">
        <v>19.0</v>
      </c>
      <c r="P1925" s="1">
        <v>46.0</v>
      </c>
      <c r="Q1925" s="1">
        <v>1.0</v>
      </c>
      <c r="S1925" s="1"/>
    </row>
    <row r="1926">
      <c r="A1926" s="23" t="s">
        <v>316</v>
      </c>
      <c r="B1926" s="23" t="s">
        <v>359</v>
      </c>
      <c r="C1926" s="22">
        <v>2023.0</v>
      </c>
      <c r="D1926" s="22">
        <v>5.0</v>
      </c>
      <c r="E1926" s="20">
        <v>17.0</v>
      </c>
      <c r="F1926" s="22">
        <v>1900.0</v>
      </c>
      <c r="G1926" s="23" t="s">
        <v>360</v>
      </c>
      <c r="H1926" s="22">
        <v>5.0</v>
      </c>
      <c r="I1926" s="1" t="s">
        <v>964</v>
      </c>
      <c r="J1926" s="1" t="s">
        <v>402</v>
      </c>
      <c r="K1926" s="1" t="s">
        <v>1089</v>
      </c>
      <c r="L1926" s="1">
        <v>19.0</v>
      </c>
      <c r="M1926" s="1">
        <v>46.0</v>
      </c>
      <c r="N1926" s="1">
        <v>54.0</v>
      </c>
      <c r="O1926" s="1">
        <v>19.0</v>
      </c>
      <c r="P1926" s="1">
        <v>47.0</v>
      </c>
      <c r="Q1926" s="1">
        <v>9.0</v>
      </c>
      <c r="S1926" s="1"/>
    </row>
    <row r="1927">
      <c r="A1927" s="23" t="s">
        <v>316</v>
      </c>
      <c r="B1927" s="23" t="s">
        <v>359</v>
      </c>
      <c r="C1927" s="22">
        <v>2023.0</v>
      </c>
      <c r="D1927" s="22">
        <v>5.0</v>
      </c>
      <c r="E1927" s="20">
        <v>17.0</v>
      </c>
      <c r="F1927" s="22">
        <v>1900.0</v>
      </c>
      <c r="G1927" s="23" t="s">
        <v>360</v>
      </c>
      <c r="H1927" s="22">
        <v>5.0</v>
      </c>
      <c r="I1927" s="1" t="s">
        <v>964</v>
      </c>
      <c r="J1927" s="1" t="s">
        <v>402</v>
      </c>
      <c r="K1927" s="1" t="s">
        <v>1089</v>
      </c>
      <c r="L1927" s="1">
        <v>19.0</v>
      </c>
      <c r="M1927" s="1">
        <v>47.0</v>
      </c>
      <c r="N1927" s="1">
        <v>28.0</v>
      </c>
      <c r="O1927" s="1">
        <v>19.0</v>
      </c>
      <c r="P1927" s="1">
        <v>47.0</v>
      </c>
      <c r="Q1927" s="1">
        <v>42.0</v>
      </c>
      <c r="S1927" s="1"/>
    </row>
    <row r="1928">
      <c r="A1928" s="23" t="s">
        <v>316</v>
      </c>
      <c r="B1928" s="23" t="s">
        <v>359</v>
      </c>
      <c r="C1928" s="22">
        <v>2023.0</v>
      </c>
      <c r="D1928" s="22">
        <v>5.0</v>
      </c>
      <c r="E1928" s="20">
        <v>17.0</v>
      </c>
      <c r="F1928" s="22">
        <v>1900.0</v>
      </c>
      <c r="G1928" s="23" t="s">
        <v>360</v>
      </c>
      <c r="H1928" s="22">
        <v>5.0</v>
      </c>
      <c r="I1928" s="1" t="s">
        <v>964</v>
      </c>
      <c r="J1928" s="1" t="s">
        <v>402</v>
      </c>
      <c r="K1928" s="1" t="s">
        <v>1089</v>
      </c>
      <c r="L1928" s="1">
        <v>19.0</v>
      </c>
      <c r="M1928" s="1">
        <v>47.0</v>
      </c>
      <c r="N1928" s="1">
        <v>54.0</v>
      </c>
      <c r="O1928" s="1">
        <v>19.0</v>
      </c>
      <c r="P1928" s="1">
        <v>48.0</v>
      </c>
      <c r="Q1928" s="1">
        <v>7.0</v>
      </c>
      <c r="S1928" s="1"/>
    </row>
    <row r="1929">
      <c r="A1929" s="23" t="s">
        <v>316</v>
      </c>
      <c r="B1929" s="23" t="s">
        <v>359</v>
      </c>
      <c r="C1929" s="22">
        <v>2023.0</v>
      </c>
      <c r="D1929" s="22">
        <v>5.0</v>
      </c>
      <c r="E1929" s="20">
        <v>17.0</v>
      </c>
      <c r="F1929" s="22">
        <v>1900.0</v>
      </c>
      <c r="G1929" s="23" t="s">
        <v>360</v>
      </c>
      <c r="H1929" s="22">
        <v>5.0</v>
      </c>
      <c r="I1929" s="1" t="s">
        <v>402</v>
      </c>
      <c r="J1929" s="1" t="s">
        <v>352</v>
      </c>
      <c r="K1929" s="1" t="s">
        <v>353</v>
      </c>
      <c r="L1929" s="1">
        <v>19.0</v>
      </c>
      <c r="M1929" s="1">
        <v>48.0</v>
      </c>
      <c r="N1929" s="1">
        <v>17.0</v>
      </c>
      <c r="O1929" s="1">
        <v>19.0</v>
      </c>
      <c r="P1929" s="1">
        <v>48.0</v>
      </c>
      <c r="Q1929" s="1">
        <v>25.0</v>
      </c>
      <c r="S1929" s="1"/>
    </row>
    <row r="1930">
      <c r="A1930" s="23" t="s">
        <v>316</v>
      </c>
      <c r="B1930" s="23" t="s">
        <v>359</v>
      </c>
      <c r="C1930" s="22">
        <v>2023.0</v>
      </c>
      <c r="D1930" s="22">
        <v>5.0</v>
      </c>
      <c r="E1930" s="20">
        <v>17.0</v>
      </c>
      <c r="F1930" s="22">
        <v>1900.0</v>
      </c>
      <c r="G1930" s="23" t="s">
        <v>360</v>
      </c>
      <c r="H1930" s="22">
        <v>5.0</v>
      </c>
      <c r="I1930" s="1" t="s">
        <v>365</v>
      </c>
      <c r="J1930" s="1" t="s">
        <v>352</v>
      </c>
      <c r="K1930" s="1" t="s">
        <v>353</v>
      </c>
      <c r="L1930" s="1">
        <v>19.0</v>
      </c>
      <c r="M1930" s="1">
        <v>48.0</v>
      </c>
      <c r="N1930" s="1">
        <v>55.0</v>
      </c>
      <c r="O1930" s="1">
        <v>19.0</v>
      </c>
      <c r="P1930" s="1">
        <v>49.0</v>
      </c>
      <c r="Q1930" s="1">
        <v>1.0</v>
      </c>
      <c r="S1930" s="1"/>
    </row>
    <row r="1931">
      <c r="A1931" s="23" t="s">
        <v>316</v>
      </c>
      <c r="B1931" s="23" t="s">
        <v>359</v>
      </c>
      <c r="C1931" s="22">
        <v>2023.0</v>
      </c>
      <c r="D1931" s="22">
        <v>5.0</v>
      </c>
      <c r="E1931" s="20">
        <v>17.0</v>
      </c>
      <c r="F1931" s="22">
        <v>1900.0</v>
      </c>
      <c r="G1931" s="23" t="s">
        <v>360</v>
      </c>
      <c r="H1931" s="22">
        <v>5.0</v>
      </c>
      <c r="I1931" s="1" t="s">
        <v>365</v>
      </c>
      <c r="J1931" s="1" t="s">
        <v>352</v>
      </c>
      <c r="K1931" s="1" t="s">
        <v>353</v>
      </c>
      <c r="L1931" s="1">
        <v>19.0</v>
      </c>
      <c r="M1931" s="1">
        <v>49.0</v>
      </c>
      <c r="N1931" s="1">
        <v>15.0</v>
      </c>
      <c r="O1931" s="1">
        <v>19.0</v>
      </c>
      <c r="P1931" s="1">
        <v>49.0</v>
      </c>
      <c r="Q1931" s="1">
        <v>21.0</v>
      </c>
      <c r="S1931" s="1"/>
    </row>
    <row r="1932">
      <c r="A1932" s="23" t="s">
        <v>316</v>
      </c>
      <c r="B1932" s="23" t="s">
        <v>359</v>
      </c>
      <c r="C1932" s="22">
        <v>2023.0</v>
      </c>
      <c r="D1932" s="22">
        <v>5.0</v>
      </c>
      <c r="E1932" s="20">
        <v>17.0</v>
      </c>
      <c r="F1932" s="22">
        <v>1900.0</v>
      </c>
      <c r="G1932" s="23" t="s">
        <v>360</v>
      </c>
      <c r="H1932" s="22">
        <v>5.0</v>
      </c>
      <c r="I1932" s="1" t="s">
        <v>365</v>
      </c>
      <c r="J1932" s="1" t="s">
        <v>352</v>
      </c>
      <c r="K1932" s="1" t="s">
        <v>354</v>
      </c>
      <c r="L1932" s="1">
        <v>19.0</v>
      </c>
      <c r="M1932" s="1">
        <v>49.0</v>
      </c>
      <c r="N1932" s="1">
        <v>22.0</v>
      </c>
      <c r="O1932" s="1">
        <v>19.0</v>
      </c>
      <c r="P1932" s="1">
        <v>49.0</v>
      </c>
      <c r="Q1932" s="1">
        <v>29.0</v>
      </c>
      <c r="S1932" s="1"/>
    </row>
    <row r="1933">
      <c r="A1933" s="23" t="s">
        <v>316</v>
      </c>
      <c r="B1933" s="25" t="s">
        <v>359</v>
      </c>
      <c r="C1933" s="22">
        <v>2023.0</v>
      </c>
      <c r="D1933" s="22">
        <v>5.0</v>
      </c>
      <c r="E1933" s="20">
        <v>17.0</v>
      </c>
      <c r="F1933" s="22">
        <v>1900.0</v>
      </c>
      <c r="G1933" s="23" t="s">
        <v>360</v>
      </c>
      <c r="H1933" s="22">
        <v>5.0</v>
      </c>
      <c r="I1933" s="1" t="s">
        <v>365</v>
      </c>
      <c r="J1933" s="1" t="s">
        <v>352</v>
      </c>
      <c r="K1933" s="1" t="s">
        <v>353</v>
      </c>
      <c r="L1933" s="1">
        <v>19.0</v>
      </c>
      <c r="M1933" s="1">
        <v>49.0</v>
      </c>
      <c r="N1933" s="1">
        <v>30.0</v>
      </c>
      <c r="O1933" s="1">
        <v>19.0</v>
      </c>
      <c r="P1933" s="1">
        <v>49.0</v>
      </c>
      <c r="Q1933" s="1">
        <v>46.0</v>
      </c>
      <c r="S1933" s="1"/>
    </row>
    <row r="1934">
      <c r="A1934" s="23" t="s">
        <v>316</v>
      </c>
      <c r="B1934" s="23" t="s">
        <v>359</v>
      </c>
      <c r="C1934" s="22">
        <v>2023.0</v>
      </c>
      <c r="D1934" s="22">
        <v>5.0</v>
      </c>
      <c r="E1934" s="20">
        <v>17.0</v>
      </c>
      <c r="F1934" s="22">
        <v>1900.0</v>
      </c>
      <c r="G1934" s="23" t="s">
        <v>360</v>
      </c>
      <c r="H1934" s="22">
        <v>5.0</v>
      </c>
      <c r="I1934" s="1" t="s">
        <v>365</v>
      </c>
      <c r="J1934" s="1" t="s">
        <v>947</v>
      </c>
      <c r="K1934" s="1" t="s">
        <v>354</v>
      </c>
      <c r="L1934" s="1">
        <v>19.0</v>
      </c>
      <c r="M1934" s="1">
        <v>50.0</v>
      </c>
      <c r="N1934" s="1">
        <v>10.0</v>
      </c>
      <c r="O1934" s="1">
        <v>19.0</v>
      </c>
      <c r="P1934" s="1">
        <v>50.0</v>
      </c>
      <c r="Q1934" s="1">
        <v>40.0</v>
      </c>
      <c r="S1934" s="1"/>
    </row>
    <row r="1935">
      <c r="A1935" s="23" t="s">
        <v>316</v>
      </c>
      <c r="B1935" s="23" t="s">
        <v>359</v>
      </c>
      <c r="C1935" s="22">
        <v>2023.0</v>
      </c>
      <c r="D1935" s="22">
        <v>5.0</v>
      </c>
      <c r="E1935" s="20">
        <v>17.0</v>
      </c>
      <c r="F1935" s="22">
        <v>1900.0</v>
      </c>
      <c r="G1935" s="23" t="s">
        <v>360</v>
      </c>
      <c r="H1935" s="22">
        <v>5.0</v>
      </c>
      <c r="I1935" s="1" t="s">
        <v>947</v>
      </c>
      <c r="J1935" s="1" t="s">
        <v>365</v>
      </c>
      <c r="K1935" s="1" t="s">
        <v>354</v>
      </c>
      <c r="L1935" s="1">
        <v>19.0</v>
      </c>
      <c r="M1935" s="1">
        <v>50.0</v>
      </c>
      <c r="N1935" s="1">
        <v>42.0</v>
      </c>
      <c r="O1935" s="1">
        <v>19.0</v>
      </c>
      <c r="P1935" s="1">
        <v>51.0</v>
      </c>
      <c r="Q1935" s="1">
        <v>30.0</v>
      </c>
      <c r="S1935" s="1"/>
    </row>
    <row r="1936">
      <c r="A1936" s="23" t="s">
        <v>316</v>
      </c>
      <c r="B1936" s="23" t="s">
        <v>359</v>
      </c>
      <c r="C1936" s="22">
        <v>2023.0</v>
      </c>
      <c r="D1936" s="22">
        <v>5.0</v>
      </c>
      <c r="E1936" s="20">
        <v>17.0</v>
      </c>
      <c r="F1936" s="22">
        <v>1900.0</v>
      </c>
      <c r="G1936" s="23" t="s">
        <v>360</v>
      </c>
      <c r="H1936" s="22">
        <v>5.0</v>
      </c>
      <c r="I1936" s="1" t="s">
        <v>402</v>
      </c>
      <c r="J1936" s="1" t="s">
        <v>352</v>
      </c>
      <c r="K1936" s="1" t="s">
        <v>354</v>
      </c>
      <c r="L1936" s="1">
        <v>19.0</v>
      </c>
      <c r="M1936" s="1">
        <v>50.0</v>
      </c>
      <c r="N1936" s="1">
        <v>27.0</v>
      </c>
      <c r="O1936" s="1">
        <v>19.0</v>
      </c>
      <c r="P1936" s="1">
        <v>50.0</v>
      </c>
      <c r="Q1936" s="1">
        <v>42.0</v>
      </c>
      <c r="S1936" s="1"/>
    </row>
    <row r="1937">
      <c r="A1937" s="23" t="s">
        <v>316</v>
      </c>
      <c r="B1937" s="23" t="s">
        <v>359</v>
      </c>
      <c r="C1937" s="22">
        <v>2023.0</v>
      </c>
      <c r="D1937" s="22">
        <v>5.0</v>
      </c>
      <c r="E1937" s="20">
        <v>17.0</v>
      </c>
      <c r="F1937" s="22">
        <v>1900.0</v>
      </c>
      <c r="G1937" s="23" t="s">
        <v>360</v>
      </c>
      <c r="H1937" s="22">
        <v>5.0</v>
      </c>
      <c r="I1937" s="1" t="s">
        <v>402</v>
      </c>
      <c r="J1937" s="1" t="s">
        <v>352</v>
      </c>
      <c r="K1937" s="1" t="s">
        <v>354</v>
      </c>
      <c r="L1937" s="1">
        <v>19.0</v>
      </c>
      <c r="M1937" s="1">
        <v>50.0</v>
      </c>
      <c r="N1937" s="1">
        <v>46.0</v>
      </c>
      <c r="O1937" s="1">
        <v>19.0</v>
      </c>
      <c r="P1937" s="1">
        <v>50.0</v>
      </c>
      <c r="Q1937" s="1">
        <v>52.0</v>
      </c>
      <c r="S1937" s="1"/>
    </row>
    <row r="1938">
      <c r="A1938" s="23" t="s">
        <v>316</v>
      </c>
      <c r="B1938" s="23" t="s">
        <v>359</v>
      </c>
      <c r="C1938" s="22">
        <v>2023.0</v>
      </c>
      <c r="D1938" s="22">
        <v>5.0</v>
      </c>
      <c r="E1938" s="20">
        <v>17.0</v>
      </c>
      <c r="F1938" s="22">
        <v>1900.0</v>
      </c>
      <c r="G1938" s="23" t="s">
        <v>360</v>
      </c>
      <c r="H1938" s="22">
        <v>5.0</v>
      </c>
      <c r="I1938" s="1" t="s">
        <v>947</v>
      </c>
      <c r="J1938" s="1" t="s">
        <v>365</v>
      </c>
      <c r="K1938" s="1" t="s">
        <v>354</v>
      </c>
      <c r="L1938" s="1">
        <v>19.0</v>
      </c>
      <c r="M1938" s="1">
        <v>51.0</v>
      </c>
      <c r="N1938" s="1">
        <v>34.0</v>
      </c>
      <c r="O1938" s="1">
        <v>19.0</v>
      </c>
      <c r="P1938" s="1">
        <v>53.0</v>
      </c>
      <c r="Q1938" s="1">
        <v>52.0</v>
      </c>
      <c r="S1938" s="1"/>
    </row>
    <row r="1939">
      <c r="A1939" s="23" t="s">
        <v>316</v>
      </c>
      <c r="B1939" s="23" t="s">
        <v>359</v>
      </c>
      <c r="C1939" s="22">
        <v>2023.0</v>
      </c>
      <c r="D1939" s="22">
        <v>5.0</v>
      </c>
      <c r="E1939" s="20">
        <v>17.0</v>
      </c>
      <c r="F1939" s="22">
        <v>1900.0</v>
      </c>
      <c r="G1939" s="23" t="s">
        <v>360</v>
      </c>
      <c r="H1939" s="22">
        <v>5.0</v>
      </c>
      <c r="I1939" s="1" t="s">
        <v>365</v>
      </c>
      <c r="J1939" s="1" t="s">
        <v>770</v>
      </c>
      <c r="K1939" s="1" t="s">
        <v>354</v>
      </c>
      <c r="L1939" s="1">
        <v>19.0</v>
      </c>
      <c r="M1939" s="1">
        <v>58.0</v>
      </c>
      <c r="N1939" s="1">
        <v>17.0</v>
      </c>
      <c r="O1939" s="1">
        <v>19.0</v>
      </c>
      <c r="P1939" s="1">
        <v>20.0</v>
      </c>
      <c r="Q1939" s="1">
        <v>3.0</v>
      </c>
      <c r="S1939" s="1"/>
    </row>
    <row r="1940">
      <c r="A1940" s="23" t="s">
        <v>316</v>
      </c>
      <c r="B1940" s="23" t="s">
        <v>366</v>
      </c>
      <c r="C1940" s="22">
        <v>2023.0</v>
      </c>
      <c r="D1940" s="22">
        <v>5.0</v>
      </c>
      <c r="E1940" s="20">
        <v>17.0</v>
      </c>
      <c r="F1940" s="22">
        <v>1900.0</v>
      </c>
      <c r="G1940" s="23" t="s">
        <v>360</v>
      </c>
      <c r="H1940" s="22">
        <v>6.0</v>
      </c>
      <c r="S1940" s="1" t="s">
        <v>356</v>
      </c>
    </row>
    <row r="1941">
      <c r="A1941" s="23" t="s">
        <v>316</v>
      </c>
      <c r="B1941" s="23" t="s">
        <v>368</v>
      </c>
      <c r="C1941" s="22">
        <v>2023.0</v>
      </c>
      <c r="D1941" s="22">
        <v>5.0</v>
      </c>
      <c r="E1941" s="20">
        <v>17.0</v>
      </c>
      <c r="F1941" s="22">
        <v>1900.0</v>
      </c>
      <c r="G1941" s="23" t="s">
        <v>360</v>
      </c>
      <c r="H1941" s="22">
        <v>7.0</v>
      </c>
      <c r="S1941" s="1" t="s">
        <v>509</v>
      </c>
    </row>
    <row r="1942">
      <c r="A1942" s="23" t="s">
        <v>316</v>
      </c>
      <c r="B1942" s="23" t="s">
        <v>369</v>
      </c>
      <c r="C1942" s="22">
        <v>2023.0</v>
      </c>
      <c r="D1942" s="22">
        <v>5.0</v>
      </c>
      <c r="E1942" s="20">
        <v>17.0</v>
      </c>
      <c r="F1942" s="22">
        <v>1900.0</v>
      </c>
      <c r="G1942" s="23" t="s">
        <v>360</v>
      </c>
      <c r="H1942" s="22">
        <v>8.0</v>
      </c>
      <c r="S1942" s="1" t="s">
        <v>356</v>
      </c>
    </row>
    <row r="1943">
      <c r="A1943" s="23" t="s">
        <v>316</v>
      </c>
      <c r="B1943" s="23" t="s">
        <v>370</v>
      </c>
      <c r="C1943" s="22">
        <v>2023.0</v>
      </c>
      <c r="D1943" s="22">
        <v>5.0</v>
      </c>
      <c r="E1943" s="20">
        <v>17.0</v>
      </c>
      <c r="F1943" s="22">
        <v>1900.0</v>
      </c>
      <c r="G1943" s="23" t="s">
        <v>371</v>
      </c>
      <c r="H1943" s="22">
        <v>9.0</v>
      </c>
      <c r="S1943" s="1" t="s">
        <v>356</v>
      </c>
    </row>
    <row r="1944">
      <c r="A1944" s="23" t="s">
        <v>316</v>
      </c>
      <c r="B1944" s="23" t="s">
        <v>372</v>
      </c>
      <c r="C1944" s="22">
        <v>2023.0</v>
      </c>
      <c r="D1944" s="22">
        <v>5.0</v>
      </c>
      <c r="E1944" s="20">
        <v>17.0</v>
      </c>
      <c r="F1944" s="22">
        <v>1900.0</v>
      </c>
      <c r="G1944" s="23" t="s">
        <v>371</v>
      </c>
      <c r="H1944" s="22">
        <v>10.0</v>
      </c>
      <c r="S1944" s="1" t="s">
        <v>356</v>
      </c>
    </row>
    <row r="1945">
      <c r="A1945" s="23" t="s">
        <v>316</v>
      </c>
      <c r="B1945" s="23" t="s">
        <v>373</v>
      </c>
      <c r="C1945" s="22">
        <v>2023.0</v>
      </c>
      <c r="D1945" s="22">
        <v>5.0</v>
      </c>
      <c r="E1945" s="20">
        <v>17.0</v>
      </c>
      <c r="F1945" s="22">
        <v>1900.0</v>
      </c>
      <c r="G1945" s="23" t="s">
        <v>371</v>
      </c>
      <c r="H1945" s="22">
        <v>11.0</v>
      </c>
      <c r="S1945" s="1" t="s">
        <v>356</v>
      </c>
    </row>
    <row r="1946">
      <c r="A1946" s="23" t="s">
        <v>316</v>
      </c>
      <c r="B1946" s="23" t="s">
        <v>374</v>
      </c>
      <c r="C1946" s="22">
        <v>2023.0</v>
      </c>
      <c r="D1946" s="22">
        <v>5.0</v>
      </c>
      <c r="E1946" s="20">
        <v>17.0</v>
      </c>
      <c r="F1946" s="22">
        <v>1900.0</v>
      </c>
      <c r="G1946" s="23" t="s">
        <v>371</v>
      </c>
      <c r="H1946" s="22">
        <v>12.0</v>
      </c>
      <c r="S1946" s="1" t="s">
        <v>356</v>
      </c>
    </row>
    <row r="1948">
      <c r="A1948" s="1" t="s">
        <v>318</v>
      </c>
      <c r="B1948" s="1" t="s">
        <v>1090</v>
      </c>
      <c r="C1948" s="1">
        <v>2023.0</v>
      </c>
      <c r="D1948" s="1">
        <v>5.0</v>
      </c>
      <c r="E1948" s="1">
        <v>17.0</v>
      </c>
      <c r="F1948" s="1">
        <v>2100.0</v>
      </c>
      <c r="G1948" s="1" t="s">
        <v>23</v>
      </c>
      <c r="H1948" s="1">
        <v>1.0</v>
      </c>
    </row>
    <row r="1949">
      <c r="A1949" s="1" t="s">
        <v>318</v>
      </c>
      <c r="B1949" s="1" t="s">
        <v>355</v>
      </c>
      <c r="C1949" s="1">
        <v>2023.0</v>
      </c>
      <c r="D1949" s="1">
        <v>5.0</v>
      </c>
      <c r="E1949" s="1">
        <v>17.0</v>
      </c>
      <c r="F1949" s="1">
        <v>2100.0</v>
      </c>
      <c r="G1949" s="1" t="s">
        <v>23</v>
      </c>
      <c r="H1949" s="1">
        <v>2.0</v>
      </c>
    </row>
    <row r="1950">
      <c r="A1950" s="1" t="s">
        <v>318</v>
      </c>
      <c r="B1950" s="1" t="s">
        <v>357</v>
      </c>
      <c r="C1950" s="1">
        <v>2023.0</v>
      </c>
      <c r="D1950" s="1">
        <v>5.0</v>
      </c>
      <c r="E1950" s="1">
        <v>17.0</v>
      </c>
      <c r="F1950" s="1">
        <v>2100.0</v>
      </c>
      <c r="G1950" s="1" t="s">
        <v>23</v>
      </c>
      <c r="H1950" s="1">
        <v>3.0</v>
      </c>
    </row>
    <row r="1951">
      <c r="A1951" s="1" t="s">
        <v>318</v>
      </c>
      <c r="B1951" s="1" t="s">
        <v>358</v>
      </c>
      <c r="C1951" s="1">
        <v>2023.0</v>
      </c>
      <c r="D1951" s="1">
        <v>5.0</v>
      </c>
      <c r="E1951" s="1">
        <v>17.0</v>
      </c>
      <c r="F1951" s="1">
        <v>2100.0</v>
      </c>
      <c r="G1951" s="1" t="s">
        <v>23</v>
      </c>
      <c r="H1951" s="1">
        <v>4.0</v>
      </c>
    </row>
    <row r="1952">
      <c r="A1952" s="1" t="s">
        <v>318</v>
      </c>
      <c r="B1952" s="1" t="s">
        <v>1091</v>
      </c>
      <c r="C1952" s="1">
        <v>2023.0</v>
      </c>
      <c r="D1952" s="1">
        <v>5.0</v>
      </c>
      <c r="E1952" s="1">
        <v>17.0</v>
      </c>
      <c r="F1952" s="1">
        <v>2100.0</v>
      </c>
      <c r="G1952" s="1" t="s">
        <v>122</v>
      </c>
      <c r="H1952" s="1">
        <v>5.0</v>
      </c>
      <c r="I1952" s="1" t="s">
        <v>148</v>
      </c>
      <c r="J1952" s="1" t="s">
        <v>143</v>
      </c>
      <c r="K1952" s="1" t="s">
        <v>353</v>
      </c>
      <c r="L1952" s="1">
        <v>21.0</v>
      </c>
      <c r="M1952" s="1">
        <v>22.0</v>
      </c>
      <c r="N1952" s="1">
        <v>34.0</v>
      </c>
      <c r="O1952" s="1">
        <v>21.0</v>
      </c>
      <c r="P1952" s="1">
        <v>22.0</v>
      </c>
      <c r="Q1952" s="1">
        <v>46.0</v>
      </c>
    </row>
    <row r="1953">
      <c r="A1953" s="1" t="s">
        <v>318</v>
      </c>
      <c r="B1953" s="1" t="s">
        <v>1091</v>
      </c>
      <c r="C1953" s="1">
        <v>2023.0</v>
      </c>
      <c r="D1953" s="1">
        <v>5.0</v>
      </c>
      <c r="E1953" s="1">
        <v>17.0</v>
      </c>
      <c r="F1953" s="1">
        <v>2100.0</v>
      </c>
      <c r="G1953" s="1" t="s">
        <v>122</v>
      </c>
      <c r="H1953" s="1">
        <v>5.0</v>
      </c>
      <c r="I1953" s="1" t="s">
        <v>148</v>
      </c>
      <c r="J1953" s="1" t="s">
        <v>143</v>
      </c>
      <c r="K1953" s="1" t="s">
        <v>354</v>
      </c>
      <c r="L1953" s="1">
        <v>21.0</v>
      </c>
      <c r="M1953" s="1">
        <v>22.0</v>
      </c>
      <c r="N1953" s="1">
        <v>48.0</v>
      </c>
      <c r="O1953" s="1">
        <v>21.0</v>
      </c>
      <c r="P1953" s="1">
        <v>22.0</v>
      </c>
      <c r="Q1953" s="1">
        <v>54.0</v>
      </c>
    </row>
    <row r="1954">
      <c r="A1954" s="1" t="s">
        <v>318</v>
      </c>
      <c r="B1954" s="1" t="s">
        <v>1091</v>
      </c>
      <c r="C1954" s="1">
        <v>2023.0</v>
      </c>
      <c r="D1954" s="1">
        <v>5.0</v>
      </c>
      <c r="E1954" s="1">
        <v>17.0</v>
      </c>
      <c r="F1954" s="1">
        <v>2100.0</v>
      </c>
      <c r="G1954" s="1" t="s">
        <v>122</v>
      </c>
      <c r="H1954" s="1">
        <v>5.0</v>
      </c>
      <c r="I1954" s="1" t="s">
        <v>143</v>
      </c>
      <c r="J1954" s="1" t="s">
        <v>352</v>
      </c>
      <c r="K1954" s="1" t="s">
        <v>353</v>
      </c>
      <c r="L1954" s="1">
        <v>21.0</v>
      </c>
      <c r="M1954" s="1">
        <v>40.0</v>
      </c>
      <c r="N1954" s="1">
        <v>46.0</v>
      </c>
      <c r="O1954" s="1">
        <v>21.0</v>
      </c>
      <c r="P1954" s="1">
        <v>40.0</v>
      </c>
      <c r="Q1954" s="1">
        <v>57.0</v>
      </c>
    </row>
    <row r="1955">
      <c r="A1955" s="1" t="s">
        <v>318</v>
      </c>
      <c r="B1955" s="1" t="s">
        <v>1091</v>
      </c>
      <c r="C1955" s="1">
        <v>2023.0</v>
      </c>
      <c r="D1955" s="1">
        <v>5.0</v>
      </c>
      <c r="E1955" s="1">
        <v>17.0</v>
      </c>
      <c r="F1955" s="1">
        <v>2100.0</v>
      </c>
      <c r="G1955" s="1" t="s">
        <v>122</v>
      </c>
      <c r="H1955" s="1">
        <v>5.0</v>
      </c>
      <c r="I1955" s="1" t="s">
        <v>143</v>
      </c>
      <c r="J1955" s="1" t="s">
        <v>352</v>
      </c>
      <c r="K1955" s="1" t="s">
        <v>353</v>
      </c>
      <c r="L1955" s="1">
        <v>21.0</v>
      </c>
      <c r="M1955" s="1">
        <v>41.0</v>
      </c>
      <c r="N1955" s="1">
        <v>10.0</v>
      </c>
      <c r="O1955" s="1">
        <v>21.0</v>
      </c>
      <c r="P1955" s="1">
        <v>41.0</v>
      </c>
      <c r="Q1955" s="1">
        <v>18.0</v>
      </c>
    </row>
    <row r="1956">
      <c r="A1956" s="1" t="s">
        <v>318</v>
      </c>
      <c r="B1956" s="1" t="s">
        <v>1091</v>
      </c>
      <c r="C1956" s="1">
        <v>2023.0</v>
      </c>
      <c r="D1956" s="1">
        <v>5.0</v>
      </c>
      <c r="E1956" s="1">
        <v>17.0</v>
      </c>
      <c r="F1956" s="1">
        <v>2100.0</v>
      </c>
      <c r="G1956" s="1" t="s">
        <v>122</v>
      </c>
      <c r="H1956" s="1">
        <v>5.0</v>
      </c>
      <c r="I1956" s="1" t="s">
        <v>143</v>
      </c>
      <c r="J1956" s="1" t="s">
        <v>148</v>
      </c>
      <c r="K1956" s="1" t="s">
        <v>354</v>
      </c>
      <c r="L1956" s="1">
        <v>21.0</v>
      </c>
      <c r="M1956" s="1">
        <v>44.0</v>
      </c>
      <c r="N1956" s="1">
        <v>22.0</v>
      </c>
      <c r="O1956" s="1">
        <v>21.0</v>
      </c>
      <c r="P1956" s="1">
        <v>44.0</v>
      </c>
      <c r="Q1956" s="1">
        <v>34.0</v>
      </c>
    </row>
    <row r="1957">
      <c r="A1957" s="1" t="s">
        <v>318</v>
      </c>
      <c r="B1957" s="1" t="s">
        <v>366</v>
      </c>
      <c r="C1957" s="1">
        <v>2023.0</v>
      </c>
      <c r="D1957" s="1">
        <v>5.0</v>
      </c>
      <c r="E1957" s="1">
        <v>17.0</v>
      </c>
      <c r="F1957" s="1">
        <v>2100.0</v>
      </c>
      <c r="G1957" s="1" t="s">
        <v>122</v>
      </c>
      <c r="H1957" s="1">
        <v>6.0</v>
      </c>
    </row>
    <row r="1958">
      <c r="A1958" s="1" t="s">
        <v>318</v>
      </c>
      <c r="B1958" s="1" t="s">
        <v>368</v>
      </c>
      <c r="C1958" s="1">
        <v>2023.0</v>
      </c>
      <c r="D1958" s="1">
        <v>5.0</v>
      </c>
      <c r="E1958" s="1">
        <v>17.0</v>
      </c>
      <c r="F1958" s="1">
        <v>2100.0</v>
      </c>
      <c r="G1958" s="1" t="s">
        <v>122</v>
      </c>
      <c r="H1958" s="1">
        <v>7.0</v>
      </c>
    </row>
    <row r="1959">
      <c r="A1959" s="1" t="s">
        <v>318</v>
      </c>
      <c r="B1959" s="1" t="s">
        <v>369</v>
      </c>
      <c r="C1959" s="1">
        <v>2023.0</v>
      </c>
      <c r="D1959" s="1">
        <v>5.0</v>
      </c>
      <c r="E1959" s="1">
        <v>17.0</v>
      </c>
      <c r="F1959" s="1">
        <v>2100.0</v>
      </c>
      <c r="G1959" s="1" t="s">
        <v>122</v>
      </c>
      <c r="H1959" s="1">
        <v>8.0</v>
      </c>
    </row>
    <row r="1960">
      <c r="A1960" s="1" t="s">
        <v>318</v>
      </c>
      <c r="B1960" s="1" t="s">
        <v>370</v>
      </c>
      <c r="C1960" s="1">
        <v>2023.0</v>
      </c>
      <c r="D1960" s="1">
        <v>5.0</v>
      </c>
      <c r="E1960" s="1">
        <v>17.0</v>
      </c>
      <c r="F1960" s="1">
        <v>2100.0</v>
      </c>
      <c r="G1960" s="1" t="s">
        <v>201</v>
      </c>
      <c r="H1960" s="1">
        <v>9.0</v>
      </c>
    </row>
    <row r="1961">
      <c r="A1961" s="1" t="s">
        <v>318</v>
      </c>
      <c r="B1961" s="1" t="s">
        <v>372</v>
      </c>
      <c r="C1961" s="1">
        <v>2023.0</v>
      </c>
      <c r="D1961" s="1">
        <v>5.0</v>
      </c>
      <c r="E1961" s="1">
        <v>17.0</v>
      </c>
      <c r="F1961" s="1">
        <v>2100.0</v>
      </c>
      <c r="G1961" s="1" t="s">
        <v>201</v>
      </c>
      <c r="H1961" s="1">
        <v>10.0</v>
      </c>
    </row>
    <row r="1962">
      <c r="A1962" s="1" t="s">
        <v>318</v>
      </c>
      <c r="B1962" s="1" t="s">
        <v>373</v>
      </c>
      <c r="C1962" s="1">
        <v>2023.0</v>
      </c>
      <c r="D1962" s="1">
        <v>5.0</v>
      </c>
      <c r="E1962" s="1">
        <v>17.0</v>
      </c>
      <c r="F1962" s="1">
        <v>2100.0</v>
      </c>
      <c r="G1962" s="1" t="s">
        <v>201</v>
      </c>
      <c r="H1962" s="1">
        <v>11.0</v>
      </c>
    </row>
    <row r="1963">
      <c r="A1963" s="1" t="s">
        <v>318</v>
      </c>
      <c r="B1963" s="1" t="s">
        <v>374</v>
      </c>
      <c r="C1963" s="1">
        <v>2023.0</v>
      </c>
      <c r="D1963" s="1">
        <v>5.0</v>
      </c>
      <c r="E1963" s="1">
        <v>17.0</v>
      </c>
      <c r="F1963" s="1">
        <v>2100.0</v>
      </c>
      <c r="G1963" s="1" t="s">
        <v>201</v>
      </c>
      <c r="H1963" s="1">
        <v>12.0</v>
      </c>
    </row>
    <row r="1965">
      <c r="A1965" s="23" t="s">
        <v>316</v>
      </c>
      <c r="B1965" s="23" t="s">
        <v>404</v>
      </c>
      <c r="C1965" s="22">
        <v>2023.0</v>
      </c>
      <c r="D1965" s="22">
        <v>5.0</v>
      </c>
      <c r="E1965" s="20">
        <v>18.0</v>
      </c>
      <c r="F1965" s="22">
        <v>1900.0</v>
      </c>
      <c r="G1965" s="23" t="s">
        <v>350</v>
      </c>
      <c r="H1965" s="22">
        <v>1.0</v>
      </c>
      <c r="S1965" s="1" t="s">
        <v>1092</v>
      </c>
    </row>
    <row r="1966">
      <c r="A1966" s="23" t="s">
        <v>316</v>
      </c>
      <c r="B1966" s="23" t="s">
        <v>404</v>
      </c>
      <c r="C1966" s="22">
        <v>2023.0</v>
      </c>
      <c r="D1966" s="22">
        <v>5.0</v>
      </c>
      <c r="E1966" s="20">
        <v>18.0</v>
      </c>
      <c r="F1966" s="22">
        <v>1900.0</v>
      </c>
      <c r="G1966" s="23" t="s">
        <v>350</v>
      </c>
      <c r="H1966" s="22">
        <v>1.0</v>
      </c>
      <c r="I1966" s="1" t="s">
        <v>549</v>
      </c>
      <c r="J1966" s="1" t="s">
        <v>800</v>
      </c>
      <c r="K1966" s="1" t="s">
        <v>353</v>
      </c>
      <c r="L1966" s="1">
        <v>19.0</v>
      </c>
      <c r="M1966" s="1">
        <v>4.0</v>
      </c>
      <c r="N1966" s="1">
        <v>53.0</v>
      </c>
      <c r="O1966" s="1">
        <v>19.0</v>
      </c>
      <c r="P1966" s="1">
        <v>4.0</v>
      </c>
      <c r="Q1966" s="1">
        <v>58.0</v>
      </c>
    </row>
    <row r="1967">
      <c r="A1967" s="23" t="s">
        <v>316</v>
      </c>
      <c r="B1967" s="23" t="s">
        <v>404</v>
      </c>
      <c r="C1967" s="22">
        <v>2023.0</v>
      </c>
      <c r="D1967" s="22">
        <v>5.0</v>
      </c>
      <c r="E1967" s="20">
        <v>18.0</v>
      </c>
      <c r="F1967" s="22">
        <v>1900.0</v>
      </c>
      <c r="G1967" s="23" t="s">
        <v>350</v>
      </c>
      <c r="H1967" s="22">
        <v>1.0</v>
      </c>
      <c r="I1967" s="1" t="s">
        <v>549</v>
      </c>
      <c r="J1967" s="1" t="s">
        <v>800</v>
      </c>
      <c r="K1967" s="1" t="s">
        <v>354</v>
      </c>
      <c r="L1967" s="1">
        <v>19.0</v>
      </c>
      <c r="M1967" s="1">
        <v>5.0</v>
      </c>
      <c r="N1967" s="1">
        <v>4.0</v>
      </c>
      <c r="O1967" s="1">
        <v>19.0</v>
      </c>
      <c r="P1967" s="1">
        <v>5.0</v>
      </c>
      <c r="Q1967" s="1">
        <v>16.0</v>
      </c>
    </row>
    <row r="1968">
      <c r="A1968" s="23" t="s">
        <v>316</v>
      </c>
      <c r="B1968" s="23" t="s">
        <v>404</v>
      </c>
      <c r="C1968" s="22">
        <v>2023.0</v>
      </c>
      <c r="D1968" s="22">
        <v>5.0</v>
      </c>
      <c r="E1968" s="20">
        <v>18.0</v>
      </c>
      <c r="F1968" s="22">
        <v>1900.0</v>
      </c>
      <c r="G1968" s="23" t="s">
        <v>350</v>
      </c>
      <c r="H1968" s="22">
        <v>1.0</v>
      </c>
      <c r="I1968" s="1" t="s">
        <v>549</v>
      </c>
      <c r="J1968" s="1" t="s">
        <v>930</v>
      </c>
      <c r="K1968" s="1" t="s">
        <v>354</v>
      </c>
      <c r="L1968" s="1">
        <v>19.0</v>
      </c>
      <c r="M1968" s="1">
        <v>5.0</v>
      </c>
      <c r="N1968" s="1">
        <v>41.0</v>
      </c>
      <c r="O1968" s="1">
        <v>19.0</v>
      </c>
      <c r="P1968" s="1">
        <v>5.0</v>
      </c>
      <c r="Q1968" s="1">
        <v>53.0</v>
      </c>
    </row>
    <row r="1969">
      <c r="A1969" s="23" t="s">
        <v>316</v>
      </c>
      <c r="B1969" s="23" t="s">
        <v>404</v>
      </c>
      <c r="C1969" s="22">
        <v>2023.0</v>
      </c>
      <c r="D1969" s="22">
        <v>5.0</v>
      </c>
      <c r="E1969" s="20">
        <v>18.0</v>
      </c>
      <c r="F1969" s="22">
        <v>1900.0</v>
      </c>
      <c r="G1969" s="23" t="s">
        <v>350</v>
      </c>
      <c r="H1969" s="22">
        <v>1.0</v>
      </c>
      <c r="I1969" s="1" t="s">
        <v>549</v>
      </c>
      <c r="J1969" s="1" t="s">
        <v>930</v>
      </c>
      <c r="K1969" s="1" t="s">
        <v>354</v>
      </c>
      <c r="L1969" s="1">
        <v>19.0</v>
      </c>
      <c r="M1969" s="1">
        <v>5.0</v>
      </c>
      <c r="N1969" s="1">
        <v>59.0</v>
      </c>
      <c r="O1969" s="1">
        <v>19.0</v>
      </c>
      <c r="P1969" s="1">
        <v>6.0</v>
      </c>
      <c r="Q1969" s="1">
        <v>24.0</v>
      </c>
    </row>
    <row r="1970">
      <c r="A1970" s="23" t="s">
        <v>316</v>
      </c>
      <c r="B1970" s="23" t="s">
        <v>404</v>
      </c>
      <c r="C1970" s="22">
        <v>2023.0</v>
      </c>
      <c r="D1970" s="22">
        <v>5.0</v>
      </c>
      <c r="E1970" s="20">
        <v>18.0</v>
      </c>
      <c r="F1970" s="22">
        <v>1900.0</v>
      </c>
      <c r="G1970" s="23" t="s">
        <v>350</v>
      </c>
      <c r="H1970" s="22">
        <v>1.0</v>
      </c>
      <c r="I1970" s="1" t="s">
        <v>549</v>
      </c>
      <c r="J1970" s="1" t="s">
        <v>930</v>
      </c>
      <c r="K1970" s="1" t="s">
        <v>354</v>
      </c>
      <c r="L1970" s="1">
        <v>19.0</v>
      </c>
      <c r="M1970" s="1">
        <v>6.0</v>
      </c>
      <c r="N1970" s="1">
        <v>30.0</v>
      </c>
      <c r="O1970" s="1">
        <v>19.0</v>
      </c>
      <c r="P1970" s="1">
        <v>6.0</v>
      </c>
      <c r="Q1970" s="1">
        <v>46.0</v>
      </c>
    </row>
    <row r="1971">
      <c r="A1971" s="23" t="s">
        <v>316</v>
      </c>
      <c r="B1971" s="23" t="s">
        <v>404</v>
      </c>
      <c r="C1971" s="22">
        <v>2023.0</v>
      </c>
      <c r="D1971" s="22">
        <v>5.0</v>
      </c>
      <c r="E1971" s="20">
        <v>18.0</v>
      </c>
      <c r="F1971" s="22">
        <v>1900.0</v>
      </c>
      <c r="G1971" s="23" t="s">
        <v>350</v>
      </c>
      <c r="H1971" s="22">
        <v>1.0</v>
      </c>
      <c r="I1971" s="1" t="s">
        <v>930</v>
      </c>
      <c r="J1971" s="1" t="s">
        <v>549</v>
      </c>
      <c r="K1971" s="1" t="s">
        <v>354</v>
      </c>
      <c r="L1971" s="1">
        <v>19.0</v>
      </c>
      <c r="M1971" s="1">
        <v>6.0</v>
      </c>
      <c r="N1971" s="1">
        <v>46.0</v>
      </c>
      <c r="O1971" s="1">
        <v>19.0</v>
      </c>
      <c r="P1971" s="1">
        <v>6.0</v>
      </c>
      <c r="Q1971" s="1">
        <v>52.0</v>
      </c>
    </row>
    <row r="1972">
      <c r="A1972" s="23" t="s">
        <v>316</v>
      </c>
      <c r="B1972" s="23" t="s">
        <v>404</v>
      </c>
      <c r="C1972" s="22">
        <v>2023.0</v>
      </c>
      <c r="D1972" s="22">
        <v>5.0</v>
      </c>
      <c r="E1972" s="20">
        <v>18.0</v>
      </c>
      <c r="F1972" s="22">
        <v>1900.0</v>
      </c>
      <c r="G1972" s="23" t="s">
        <v>350</v>
      </c>
      <c r="H1972" s="22">
        <v>1.0</v>
      </c>
      <c r="I1972" s="1" t="s">
        <v>418</v>
      </c>
      <c r="J1972" s="1" t="s">
        <v>800</v>
      </c>
      <c r="K1972" s="1" t="s">
        <v>354</v>
      </c>
      <c r="L1972" s="1">
        <v>19.0</v>
      </c>
      <c r="M1972" s="1">
        <v>16.0</v>
      </c>
      <c r="N1972" s="1">
        <v>28.0</v>
      </c>
      <c r="O1972" s="1">
        <v>19.0</v>
      </c>
      <c r="P1972" s="1">
        <v>17.0</v>
      </c>
      <c r="Q1972" s="1">
        <v>22.0</v>
      </c>
    </row>
    <row r="1973">
      <c r="A1973" s="23" t="s">
        <v>316</v>
      </c>
      <c r="B1973" s="23" t="s">
        <v>355</v>
      </c>
      <c r="C1973" s="22">
        <v>2023.0</v>
      </c>
      <c r="D1973" s="22">
        <v>5.0</v>
      </c>
      <c r="E1973" s="20">
        <v>18.0</v>
      </c>
      <c r="F1973" s="22">
        <v>1900.0</v>
      </c>
      <c r="G1973" s="23" t="s">
        <v>350</v>
      </c>
      <c r="H1973" s="22">
        <v>2.0</v>
      </c>
      <c r="S1973" s="1" t="s">
        <v>356</v>
      </c>
    </row>
    <row r="1974">
      <c r="A1974" s="23" t="s">
        <v>316</v>
      </c>
      <c r="B1974" s="23" t="s">
        <v>357</v>
      </c>
      <c r="C1974" s="22">
        <v>2023.0</v>
      </c>
      <c r="D1974" s="22">
        <v>5.0</v>
      </c>
      <c r="E1974" s="20">
        <v>18.0</v>
      </c>
      <c r="F1974" s="22">
        <v>1900.0</v>
      </c>
      <c r="G1974" s="23" t="s">
        <v>350</v>
      </c>
      <c r="H1974" s="22">
        <v>3.0</v>
      </c>
      <c r="S1974" s="1" t="s">
        <v>356</v>
      </c>
    </row>
    <row r="1975">
      <c r="A1975" s="23" t="s">
        <v>316</v>
      </c>
      <c r="B1975" s="23" t="s">
        <v>358</v>
      </c>
      <c r="C1975" s="22">
        <v>2023.0</v>
      </c>
      <c r="D1975" s="22">
        <v>5.0</v>
      </c>
      <c r="E1975" s="20">
        <v>18.0</v>
      </c>
      <c r="F1975" s="22">
        <v>1900.0</v>
      </c>
      <c r="G1975" s="23" t="s">
        <v>350</v>
      </c>
      <c r="H1975" s="22">
        <v>4.0</v>
      </c>
      <c r="S1975" s="1" t="s">
        <v>356</v>
      </c>
    </row>
    <row r="1976">
      <c r="A1976" s="23" t="s">
        <v>316</v>
      </c>
      <c r="B1976" s="23" t="s">
        <v>359</v>
      </c>
      <c r="C1976" s="22">
        <v>2023.0</v>
      </c>
      <c r="D1976" s="22">
        <v>5.0</v>
      </c>
      <c r="E1976" s="20">
        <v>18.0</v>
      </c>
      <c r="F1976" s="22">
        <v>1900.0</v>
      </c>
      <c r="G1976" s="23" t="s">
        <v>360</v>
      </c>
      <c r="H1976" s="22">
        <v>5.0</v>
      </c>
      <c r="I1976" s="1" t="s">
        <v>947</v>
      </c>
      <c r="J1976" s="32" t="s">
        <v>948</v>
      </c>
      <c r="K1976" s="32" t="s">
        <v>948</v>
      </c>
      <c r="L1976" s="1">
        <v>19.0</v>
      </c>
      <c r="M1976" s="1">
        <v>15.0</v>
      </c>
      <c r="N1976" s="1">
        <v>37.0</v>
      </c>
      <c r="O1976" s="1">
        <v>19.0</v>
      </c>
      <c r="P1976" s="1">
        <v>15.0</v>
      </c>
      <c r="Q1976" s="1">
        <v>53.0</v>
      </c>
      <c r="S1976" s="1" t="s">
        <v>1093</v>
      </c>
    </row>
    <row r="1977">
      <c r="A1977" s="23" t="s">
        <v>316</v>
      </c>
      <c r="B1977" s="23" t="s">
        <v>359</v>
      </c>
      <c r="C1977" s="22">
        <v>2023.0</v>
      </c>
      <c r="D1977" s="22">
        <v>5.0</v>
      </c>
      <c r="E1977" s="20">
        <v>18.0</v>
      </c>
      <c r="F1977" s="22">
        <v>1900.0</v>
      </c>
      <c r="G1977" s="23" t="s">
        <v>360</v>
      </c>
      <c r="H1977" s="22">
        <v>5.0</v>
      </c>
      <c r="I1977" s="1" t="s">
        <v>361</v>
      </c>
      <c r="J1977" s="1" t="s">
        <v>352</v>
      </c>
      <c r="K1977" s="1" t="s">
        <v>353</v>
      </c>
      <c r="L1977" s="1">
        <v>19.0</v>
      </c>
      <c r="M1977" s="1">
        <v>18.0</v>
      </c>
      <c r="N1977" s="1">
        <v>48.0</v>
      </c>
      <c r="O1977" s="1">
        <v>19.0</v>
      </c>
      <c r="P1977" s="1">
        <v>19.0</v>
      </c>
      <c r="Q1977" s="1">
        <v>26.0</v>
      </c>
    </row>
    <row r="1978">
      <c r="A1978" s="23" t="s">
        <v>316</v>
      </c>
      <c r="B1978" s="23" t="s">
        <v>359</v>
      </c>
      <c r="C1978" s="22">
        <v>2023.0</v>
      </c>
      <c r="D1978" s="22">
        <v>5.0</v>
      </c>
      <c r="E1978" s="20">
        <v>18.0</v>
      </c>
      <c r="F1978" s="22">
        <v>1900.0</v>
      </c>
      <c r="G1978" s="23" t="s">
        <v>360</v>
      </c>
      <c r="H1978" s="22">
        <v>5.0</v>
      </c>
      <c r="I1978" s="1" t="s">
        <v>361</v>
      </c>
      <c r="J1978" s="1" t="s">
        <v>352</v>
      </c>
      <c r="K1978" s="1" t="s">
        <v>353</v>
      </c>
      <c r="L1978" s="1">
        <v>19.0</v>
      </c>
      <c r="M1978" s="1">
        <v>19.0</v>
      </c>
      <c r="N1978" s="1">
        <v>30.0</v>
      </c>
      <c r="O1978" s="1">
        <v>19.0</v>
      </c>
      <c r="P1978" s="1">
        <v>19.0</v>
      </c>
      <c r="Q1978" s="1">
        <v>46.0</v>
      </c>
    </row>
    <row r="1979">
      <c r="A1979" s="23" t="s">
        <v>316</v>
      </c>
      <c r="B1979" s="23" t="s">
        <v>359</v>
      </c>
      <c r="C1979" s="22">
        <v>2023.0</v>
      </c>
      <c r="D1979" s="22">
        <v>5.0</v>
      </c>
      <c r="E1979" s="20">
        <v>18.0</v>
      </c>
      <c r="F1979" s="22">
        <v>1900.0</v>
      </c>
      <c r="G1979" s="23" t="s">
        <v>360</v>
      </c>
      <c r="H1979" s="22">
        <v>5.0</v>
      </c>
      <c r="I1979" s="1" t="s">
        <v>361</v>
      </c>
      <c r="J1979" s="1" t="s">
        <v>352</v>
      </c>
      <c r="K1979" s="1" t="s">
        <v>353</v>
      </c>
      <c r="L1979" s="1">
        <v>19.0</v>
      </c>
      <c r="M1979" s="1">
        <v>19.0</v>
      </c>
      <c r="N1979" s="1">
        <v>52.0</v>
      </c>
      <c r="O1979" s="1">
        <v>19.0</v>
      </c>
      <c r="P1979" s="1">
        <v>20.0</v>
      </c>
      <c r="Q1979" s="1">
        <v>15.0</v>
      </c>
    </row>
    <row r="1980">
      <c r="A1980" s="23" t="s">
        <v>316</v>
      </c>
      <c r="B1980" s="23" t="s">
        <v>359</v>
      </c>
      <c r="C1980" s="22">
        <v>2023.0</v>
      </c>
      <c r="D1980" s="22">
        <v>5.0</v>
      </c>
      <c r="E1980" s="20">
        <v>18.0</v>
      </c>
      <c r="F1980" s="22">
        <v>1900.0</v>
      </c>
      <c r="G1980" s="23" t="s">
        <v>360</v>
      </c>
      <c r="H1980" s="22">
        <v>5.0</v>
      </c>
      <c r="I1980" s="1" t="s">
        <v>402</v>
      </c>
      <c r="J1980" s="1" t="s">
        <v>352</v>
      </c>
      <c r="K1980" s="1" t="s">
        <v>354</v>
      </c>
      <c r="L1980" s="1">
        <v>19.0</v>
      </c>
      <c r="M1980" s="1">
        <v>26.0</v>
      </c>
      <c r="N1980" s="1">
        <v>19.0</v>
      </c>
      <c r="O1980" s="1">
        <v>19.0</v>
      </c>
      <c r="P1980" s="1">
        <v>26.0</v>
      </c>
      <c r="Q1980" s="1">
        <v>30.0</v>
      </c>
      <c r="S1980" s="1" t="s">
        <v>1009</v>
      </c>
    </row>
    <row r="1981">
      <c r="A1981" s="23" t="s">
        <v>316</v>
      </c>
      <c r="B1981" s="23" t="s">
        <v>359</v>
      </c>
      <c r="C1981" s="22">
        <v>2023.0</v>
      </c>
      <c r="D1981" s="22">
        <v>5.0</v>
      </c>
      <c r="E1981" s="20">
        <v>18.0</v>
      </c>
      <c r="F1981" s="22">
        <v>1900.0</v>
      </c>
      <c r="G1981" s="23" t="s">
        <v>360</v>
      </c>
      <c r="H1981" s="22">
        <v>5.0</v>
      </c>
      <c r="I1981" s="1" t="s">
        <v>361</v>
      </c>
      <c r="J1981" s="1" t="s">
        <v>352</v>
      </c>
      <c r="K1981" s="1" t="s">
        <v>354</v>
      </c>
      <c r="L1981" s="1">
        <v>19.0</v>
      </c>
      <c r="M1981" s="1">
        <v>26.0</v>
      </c>
      <c r="N1981" s="1">
        <v>30.0</v>
      </c>
      <c r="O1981" s="1">
        <v>19.0</v>
      </c>
      <c r="P1981" s="1">
        <v>26.0</v>
      </c>
      <c r="Q1981" s="1">
        <v>45.0</v>
      </c>
    </row>
    <row r="1982">
      <c r="A1982" s="23" t="s">
        <v>316</v>
      </c>
      <c r="B1982" s="23" t="s">
        <v>359</v>
      </c>
      <c r="C1982" s="22">
        <v>2023.0</v>
      </c>
      <c r="D1982" s="22">
        <v>5.0</v>
      </c>
      <c r="E1982" s="20">
        <v>18.0</v>
      </c>
      <c r="F1982" s="22">
        <v>1900.0</v>
      </c>
      <c r="G1982" s="23" t="s">
        <v>360</v>
      </c>
      <c r="H1982" s="22">
        <v>5.0</v>
      </c>
      <c r="I1982" s="1" t="s">
        <v>402</v>
      </c>
      <c r="J1982" s="1" t="s">
        <v>352</v>
      </c>
      <c r="K1982" s="1" t="s">
        <v>354</v>
      </c>
      <c r="L1982" s="1">
        <v>19.0</v>
      </c>
      <c r="M1982" s="1">
        <v>26.0</v>
      </c>
      <c r="N1982" s="1">
        <v>40.0</v>
      </c>
      <c r="O1982" s="1">
        <v>19.0</v>
      </c>
      <c r="P1982" s="1">
        <v>26.0</v>
      </c>
      <c r="Q1982" s="1">
        <v>53.0</v>
      </c>
    </row>
    <row r="1983">
      <c r="A1983" s="23" t="s">
        <v>316</v>
      </c>
      <c r="B1983" s="23" t="s">
        <v>359</v>
      </c>
      <c r="C1983" s="22">
        <v>2023.0</v>
      </c>
      <c r="D1983" s="22">
        <v>5.0</v>
      </c>
      <c r="E1983" s="20">
        <v>18.0</v>
      </c>
      <c r="F1983" s="22">
        <v>1900.0</v>
      </c>
      <c r="G1983" s="23" t="s">
        <v>360</v>
      </c>
      <c r="H1983" s="22">
        <v>5.0</v>
      </c>
      <c r="I1983" s="1" t="s">
        <v>361</v>
      </c>
      <c r="J1983" s="1" t="s">
        <v>352</v>
      </c>
      <c r="K1983" s="1" t="s">
        <v>354</v>
      </c>
      <c r="L1983" s="1">
        <v>19.0</v>
      </c>
      <c r="M1983" s="1">
        <v>38.0</v>
      </c>
      <c r="N1983" s="1">
        <v>20.0</v>
      </c>
      <c r="O1983" s="1">
        <v>19.0</v>
      </c>
      <c r="P1983" s="1">
        <v>38.0</v>
      </c>
      <c r="Q1983" s="1">
        <v>31.0</v>
      </c>
    </row>
    <row r="1984">
      <c r="A1984" s="23" t="s">
        <v>316</v>
      </c>
      <c r="B1984" s="23" t="s">
        <v>359</v>
      </c>
      <c r="C1984" s="22">
        <v>2023.0</v>
      </c>
      <c r="D1984" s="22">
        <v>5.0</v>
      </c>
      <c r="E1984" s="20">
        <v>18.0</v>
      </c>
      <c r="F1984" s="22">
        <v>1900.0</v>
      </c>
      <c r="G1984" s="23" t="s">
        <v>360</v>
      </c>
      <c r="H1984" s="22">
        <v>5.0</v>
      </c>
      <c r="I1984" s="1" t="s">
        <v>361</v>
      </c>
      <c r="J1984" s="1" t="s">
        <v>352</v>
      </c>
      <c r="K1984" s="1" t="s">
        <v>354</v>
      </c>
      <c r="L1984" s="1">
        <v>19.0</v>
      </c>
      <c r="M1984" s="1">
        <v>38.0</v>
      </c>
      <c r="N1984" s="1">
        <v>39.0</v>
      </c>
      <c r="O1984" s="1">
        <v>19.0</v>
      </c>
      <c r="P1984" s="1">
        <v>44.0</v>
      </c>
      <c r="Q1984" s="1">
        <v>47.0</v>
      </c>
    </row>
    <row r="1985">
      <c r="A1985" s="23" t="s">
        <v>316</v>
      </c>
      <c r="B1985" s="23" t="s">
        <v>366</v>
      </c>
      <c r="C1985" s="22">
        <v>2023.0</v>
      </c>
      <c r="D1985" s="22">
        <v>5.0</v>
      </c>
      <c r="E1985" s="20">
        <v>18.0</v>
      </c>
      <c r="F1985" s="22">
        <v>1900.0</v>
      </c>
      <c r="G1985" s="23" t="s">
        <v>360</v>
      </c>
      <c r="H1985" s="22">
        <v>6.0</v>
      </c>
      <c r="S1985" s="1" t="s">
        <v>356</v>
      </c>
    </row>
    <row r="1986">
      <c r="A1986" s="23" t="s">
        <v>316</v>
      </c>
      <c r="B1986" s="23" t="s">
        <v>368</v>
      </c>
      <c r="C1986" s="22">
        <v>2023.0</v>
      </c>
      <c r="D1986" s="22">
        <v>5.0</v>
      </c>
      <c r="E1986" s="20">
        <v>18.0</v>
      </c>
      <c r="F1986" s="22">
        <v>1900.0</v>
      </c>
      <c r="G1986" s="23" t="s">
        <v>360</v>
      </c>
      <c r="H1986" s="22">
        <v>7.0</v>
      </c>
      <c r="S1986" s="1" t="s">
        <v>509</v>
      </c>
    </row>
    <row r="1987">
      <c r="A1987" s="23" t="s">
        <v>316</v>
      </c>
      <c r="B1987" s="23" t="s">
        <v>369</v>
      </c>
      <c r="C1987" s="22">
        <v>2023.0</v>
      </c>
      <c r="D1987" s="22">
        <v>5.0</v>
      </c>
      <c r="E1987" s="20">
        <v>18.0</v>
      </c>
      <c r="F1987" s="22">
        <v>1900.0</v>
      </c>
      <c r="G1987" s="23" t="s">
        <v>360</v>
      </c>
      <c r="H1987" s="22">
        <v>8.0</v>
      </c>
      <c r="S1987" s="1" t="s">
        <v>356</v>
      </c>
    </row>
    <row r="1988">
      <c r="A1988" s="23" t="s">
        <v>316</v>
      </c>
      <c r="B1988" s="23" t="s">
        <v>370</v>
      </c>
      <c r="C1988" s="22">
        <v>2023.0</v>
      </c>
      <c r="D1988" s="22">
        <v>5.0</v>
      </c>
      <c r="E1988" s="20">
        <v>18.0</v>
      </c>
      <c r="F1988" s="22">
        <v>1900.0</v>
      </c>
      <c r="G1988" s="23" t="s">
        <v>371</v>
      </c>
      <c r="H1988" s="22">
        <v>9.0</v>
      </c>
      <c r="S1988" s="1" t="s">
        <v>356</v>
      </c>
    </row>
    <row r="1989">
      <c r="A1989" s="23" t="s">
        <v>316</v>
      </c>
      <c r="B1989" s="23" t="s">
        <v>372</v>
      </c>
      <c r="C1989" s="22">
        <v>2023.0</v>
      </c>
      <c r="D1989" s="22">
        <v>5.0</v>
      </c>
      <c r="E1989" s="20">
        <v>18.0</v>
      </c>
      <c r="F1989" s="22">
        <v>1900.0</v>
      </c>
      <c r="G1989" s="23" t="s">
        <v>371</v>
      </c>
      <c r="H1989" s="22">
        <v>10.0</v>
      </c>
      <c r="S1989" s="1" t="s">
        <v>356</v>
      </c>
    </row>
    <row r="1990">
      <c r="A1990" s="23" t="s">
        <v>316</v>
      </c>
      <c r="B1990" s="23" t="s">
        <v>373</v>
      </c>
      <c r="C1990" s="22">
        <v>2023.0</v>
      </c>
      <c r="D1990" s="22">
        <v>5.0</v>
      </c>
      <c r="E1990" s="20">
        <v>18.0</v>
      </c>
      <c r="F1990" s="22">
        <v>1900.0</v>
      </c>
      <c r="G1990" s="23" t="s">
        <v>371</v>
      </c>
      <c r="H1990" s="22">
        <v>11.0</v>
      </c>
      <c r="S1990" s="1" t="s">
        <v>356</v>
      </c>
    </row>
    <row r="1991">
      <c r="A1991" s="23" t="s">
        <v>316</v>
      </c>
      <c r="B1991" s="23" t="s">
        <v>374</v>
      </c>
      <c r="C1991" s="22">
        <v>2023.0</v>
      </c>
      <c r="D1991" s="22">
        <v>5.0</v>
      </c>
      <c r="E1991" s="20">
        <v>18.0</v>
      </c>
      <c r="F1991" s="22">
        <v>1900.0</v>
      </c>
      <c r="G1991" s="23" t="s">
        <v>371</v>
      </c>
      <c r="H1991" s="22">
        <v>12.0</v>
      </c>
      <c r="S1991" s="1" t="s">
        <v>356</v>
      </c>
    </row>
    <row r="1993">
      <c r="A1993" s="1" t="s">
        <v>318</v>
      </c>
      <c r="B1993" s="1" t="s">
        <v>404</v>
      </c>
      <c r="C1993" s="1">
        <v>2023.0</v>
      </c>
      <c r="D1993" s="1">
        <v>5.0</v>
      </c>
      <c r="E1993" s="1">
        <v>18.0</v>
      </c>
      <c r="F1993" s="1">
        <v>2100.0</v>
      </c>
      <c r="G1993" s="1" t="s">
        <v>23</v>
      </c>
      <c r="H1993" s="1">
        <v>1.0</v>
      </c>
      <c r="S1993" s="1" t="s">
        <v>966</v>
      </c>
    </row>
    <row r="1994">
      <c r="A1994" s="1" t="s">
        <v>318</v>
      </c>
      <c r="B1994" s="1" t="s">
        <v>355</v>
      </c>
      <c r="C1994" s="1">
        <v>2023.0</v>
      </c>
      <c r="D1994" s="1">
        <v>5.0</v>
      </c>
      <c r="E1994" s="1">
        <v>18.0</v>
      </c>
      <c r="F1994" s="1">
        <v>2100.0</v>
      </c>
      <c r="G1994" s="1" t="s">
        <v>23</v>
      </c>
      <c r="H1994" s="1">
        <v>2.0</v>
      </c>
    </row>
    <row r="1995">
      <c r="A1995" s="1" t="s">
        <v>318</v>
      </c>
      <c r="B1995" s="1" t="s">
        <v>357</v>
      </c>
      <c r="C1995" s="1">
        <v>2023.0</v>
      </c>
      <c r="D1995" s="1">
        <v>5.0</v>
      </c>
      <c r="E1995" s="1">
        <v>18.0</v>
      </c>
      <c r="F1995" s="1">
        <v>2100.0</v>
      </c>
      <c r="G1995" s="1" t="s">
        <v>23</v>
      </c>
      <c r="H1995" s="1">
        <v>3.0</v>
      </c>
    </row>
    <row r="1996">
      <c r="A1996" s="1" t="s">
        <v>318</v>
      </c>
      <c r="B1996" s="1" t="s">
        <v>358</v>
      </c>
      <c r="C1996" s="1">
        <v>2023.0</v>
      </c>
      <c r="D1996" s="1">
        <v>5.0</v>
      </c>
      <c r="E1996" s="1">
        <v>18.0</v>
      </c>
      <c r="F1996" s="1">
        <v>2100.0</v>
      </c>
      <c r="G1996" s="1" t="s">
        <v>23</v>
      </c>
      <c r="H1996" s="1">
        <v>4.0</v>
      </c>
    </row>
    <row r="1997">
      <c r="A1997" s="1" t="s">
        <v>318</v>
      </c>
      <c r="B1997" s="1" t="s">
        <v>1094</v>
      </c>
      <c r="C1997" s="1">
        <v>2023.0</v>
      </c>
      <c r="D1997" s="1">
        <v>5.0</v>
      </c>
      <c r="E1997" s="1">
        <v>18.0</v>
      </c>
      <c r="F1997" s="1">
        <v>2100.0</v>
      </c>
      <c r="G1997" s="1" t="s">
        <v>122</v>
      </c>
      <c r="H1997" s="1">
        <v>5.0</v>
      </c>
      <c r="S1997" s="1" t="s">
        <v>966</v>
      </c>
    </row>
    <row r="1998">
      <c r="A1998" s="1" t="s">
        <v>318</v>
      </c>
      <c r="B1998" s="1" t="s">
        <v>366</v>
      </c>
      <c r="C1998" s="1">
        <v>2023.0</v>
      </c>
      <c r="D1998" s="1">
        <v>5.0</v>
      </c>
      <c r="E1998" s="1">
        <v>18.0</v>
      </c>
      <c r="F1998" s="1">
        <v>2100.0</v>
      </c>
      <c r="G1998" s="1" t="s">
        <v>122</v>
      </c>
      <c r="H1998" s="1">
        <v>6.0</v>
      </c>
    </row>
    <row r="1999">
      <c r="A1999" s="1" t="s">
        <v>318</v>
      </c>
      <c r="B1999" s="1" t="s">
        <v>368</v>
      </c>
      <c r="C1999" s="1">
        <v>2023.0</v>
      </c>
      <c r="D1999" s="1">
        <v>5.0</v>
      </c>
      <c r="E1999" s="1">
        <v>18.0</v>
      </c>
      <c r="F1999" s="1">
        <v>2100.0</v>
      </c>
      <c r="G1999" s="1" t="s">
        <v>122</v>
      </c>
      <c r="H1999" s="1">
        <v>7.0</v>
      </c>
    </row>
    <row r="2000">
      <c r="A2000" s="1" t="s">
        <v>318</v>
      </c>
      <c r="B2000" s="1" t="s">
        <v>369</v>
      </c>
      <c r="C2000" s="1">
        <v>2023.0</v>
      </c>
      <c r="D2000" s="1">
        <v>5.0</v>
      </c>
      <c r="E2000" s="1">
        <v>18.0</v>
      </c>
      <c r="F2000" s="1">
        <v>2100.0</v>
      </c>
      <c r="G2000" s="1" t="s">
        <v>122</v>
      </c>
      <c r="H2000" s="1">
        <v>8.0</v>
      </c>
    </row>
    <row r="2001">
      <c r="A2001" s="1" t="s">
        <v>318</v>
      </c>
      <c r="B2001" s="1" t="s">
        <v>370</v>
      </c>
      <c r="C2001" s="1">
        <v>2023.0</v>
      </c>
      <c r="D2001" s="1">
        <v>5.0</v>
      </c>
      <c r="E2001" s="1">
        <v>18.0</v>
      </c>
      <c r="F2001" s="1">
        <v>2100.0</v>
      </c>
      <c r="G2001" s="1" t="s">
        <v>201</v>
      </c>
      <c r="H2001" s="1">
        <v>9.0</v>
      </c>
    </row>
    <row r="2002">
      <c r="A2002" s="1" t="s">
        <v>318</v>
      </c>
      <c r="B2002" s="1" t="s">
        <v>372</v>
      </c>
      <c r="C2002" s="1">
        <v>2023.0</v>
      </c>
      <c r="D2002" s="1">
        <v>5.0</v>
      </c>
      <c r="E2002" s="1">
        <v>18.0</v>
      </c>
      <c r="F2002" s="1">
        <v>2100.0</v>
      </c>
      <c r="G2002" s="1" t="s">
        <v>201</v>
      </c>
      <c r="H2002" s="1">
        <v>10.0</v>
      </c>
    </row>
    <row r="2003">
      <c r="A2003" s="1" t="s">
        <v>318</v>
      </c>
      <c r="B2003" s="1" t="s">
        <v>373</v>
      </c>
      <c r="C2003" s="1">
        <v>2023.0</v>
      </c>
      <c r="D2003" s="1">
        <v>5.0</v>
      </c>
      <c r="E2003" s="1">
        <v>18.0</v>
      </c>
      <c r="F2003" s="1">
        <v>2100.0</v>
      </c>
      <c r="G2003" s="1" t="s">
        <v>201</v>
      </c>
      <c r="H2003" s="1">
        <v>11.0</v>
      </c>
    </row>
    <row r="2004">
      <c r="A2004" s="1" t="s">
        <v>318</v>
      </c>
      <c r="B2004" s="1" t="s">
        <v>374</v>
      </c>
      <c r="C2004" s="1">
        <v>2023.0</v>
      </c>
      <c r="D2004" s="1">
        <v>5.0</v>
      </c>
      <c r="E2004" s="1">
        <v>18.0</v>
      </c>
      <c r="F2004" s="1">
        <v>2100.0</v>
      </c>
      <c r="G2004" s="1" t="s">
        <v>201</v>
      </c>
      <c r="H2004" s="1">
        <v>12.0</v>
      </c>
    </row>
    <row r="2006">
      <c r="A2006" s="23" t="s">
        <v>316</v>
      </c>
      <c r="B2006" s="23" t="s">
        <v>404</v>
      </c>
      <c r="C2006" s="22">
        <v>2023.0</v>
      </c>
      <c r="D2006" s="22">
        <v>5.0</v>
      </c>
      <c r="E2006" s="20">
        <v>19.0</v>
      </c>
      <c r="F2006" s="22">
        <v>1900.0</v>
      </c>
      <c r="G2006" s="23" t="s">
        <v>350</v>
      </c>
      <c r="H2006" s="22">
        <v>1.0</v>
      </c>
    </row>
    <row r="2007">
      <c r="A2007" s="23" t="s">
        <v>316</v>
      </c>
      <c r="B2007" s="23" t="s">
        <v>355</v>
      </c>
      <c r="C2007" s="22">
        <v>2023.0</v>
      </c>
      <c r="D2007" s="22">
        <v>5.0</v>
      </c>
      <c r="E2007" s="20">
        <v>19.0</v>
      </c>
      <c r="F2007" s="22">
        <v>1900.0</v>
      </c>
      <c r="G2007" s="23" t="s">
        <v>350</v>
      </c>
      <c r="H2007" s="22">
        <v>2.0</v>
      </c>
    </row>
    <row r="2008">
      <c r="A2008" s="23" t="s">
        <v>316</v>
      </c>
      <c r="B2008" s="23" t="s">
        <v>357</v>
      </c>
      <c r="C2008" s="22">
        <v>2023.0</v>
      </c>
      <c r="D2008" s="22">
        <v>5.0</v>
      </c>
      <c r="E2008" s="20">
        <v>19.0</v>
      </c>
      <c r="F2008" s="22">
        <v>1900.0</v>
      </c>
      <c r="G2008" s="23" t="s">
        <v>350</v>
      </c>
      <c r="H2008" s="22">
        <v>3.0</v>
      </c>
    </row>
    <row r="2009">
      <c r="A2009" s="23" t="s">
        <v>316</v>
      </c>
      <c r="B2009" s="23" t="s">
        <v>358</v>
      </c>
      <c r="C2009" s="22">
        <v>2023.0</v>
      </c>
      <c r="D2009" s="22">
        <v>5.0</v>
      </c>
      <c r="E2009" s="20">
        <v>19.0</v>
      </c>
      <c r="F2009" s="22">
        <v>1900.0</v>
      </c>
      <c r="G2009" s="23" t="s">
        <v>350</v>
      </c>
      <c r="H2009" s="22">
        <v>4.0</v>
      </c>
    </row>
    <row r="2010">
      <c r="A2010" s="23" t="s">
        <v>316</v>
      </c>
      <c r="B2010" s="23" t="s">
        <v>359</v>
      </c>
      <c r="C2010" s="22">
        <v>2023.0</v>
      </c>
      <c r="D2010" s="22">
        <v>5.0</v>
      </c>
      <c r="E2010" s="20">
        <v>19.0</v>
      </c>
      <c r="F2010" s="22">
        <v>1900.0</v>
      </c>
      <c r="G2010" s="23" t="s">
        <v>360</v>
      </c>
      <c r="H2010" s="22">
        <v>5.0</v>
      </c>
    </row>
    <row r="2011">
      <c r="A2011" s="23" t="s">
        <v>316</v>
      </c>
      <c r="B2011" s="23" t="s">
        <v>366</v>
      </c>
      <c r="C2011" s="22">
        <v>2023.0</v>
      </c>
      <c r="D2011" s="22">
        <v>5.0</v>
      </c>
      <c r="E2011" s="20">
        <v>19.0</v>
      </c>
      <c r="F2011" s="22">
        <v>1900.0</v>
      </c>
      <c r="G2011" s="23" t="s">
        <v>360</v>
      </c>
      <c r="H2011" s="22">
        <v>6.0</v>
      </c>
    </row>
    <row r="2012">
      <c r="A2012" s="23" t="s">
        <v>316</v>
      </c>
      <c r="B2012" s="23" t="s">
        <v>368</v>
      </c>
      <c r="C2012" s="22">
        <v>2023.0</v>
      </c>
      <c r="D2012" s="22">
        <v>5.0</v>
      </c>
      <c r="E2012" s="20">
        <v>19.0</v>
      </c>
      <c r="F2012" s="22">
        <v>1900.0</v>
      </c>
      <c r="G2012" s="23" t="s">
        <v>360</v>
      </c>
      <c r="H2012" s="22">
        <v>7.0</v>
      </c>
      <c r="S2012" s="1" t="s">
        <v>356</v>
      </c>
    </row>
    <row r="2013">
      <c r="A2013" s="23" t="s">
        <v>316</v>
      </c>
      <c r="B2013" s="23" t="s">
        <v>369</v>
      </c>
      <c r="C2013" s="22">
        <v>2023.0</v>
      </c>
      <c r="D2013" s="22">
        <v>5.0</v>
      </c>
      <c r="E2013" s="20">
        <v>19.0</v>
      </c>
      <c r="F2013" s="22">
        <v>1900.0</v>
      </c>
      <c r="G2013" s="23" t="s">
        <v>360</v>
      </c>
      <c r="H2013" s="22">
        <v>8.0</v>
      </c>
      <c r="S2013" s="1" t="s">
        <v>356</v>
      </c>
    </row>
    <row r="2014">
      <c r="A2014" s="23" t="s">
        <v>316</v>
      </c>
      <c r="B2014" s="23" t="s">
        <v>370</v>
      </c>
      <c r="C2014" s="22">
        <v>2023.0</v>
      </c>
      <c r="D2014" s="22">
        <v>5.0</v>
      </c>
      <c r="E2014" s="20">
        <v>19.0</v>
      </c>
      <c r="F2014" s="22">
        <v>1900.0</v>
      </c>
      <c r="G2014" s="23" t="s">
        <v>371</v>
      </c>
      <c r="H2014" s="22">
        <v>9.0</v>
      </c>
      <c r="S2014" s="1" t="s">
        <v>356</v>
      </c>
    </row>
    <row r="2015">
      <c r="A2015" s="23" t="s">
        <v>316</v>
      </c>
      <c r="B2015" s="23" t="s">
        <v>372</v>
      </c>
      <c r="C2015" s="22">
        <v>2023.0</v>
      </c>
      <c r="D2015" s="22">
        <v>5.0</v>
      </c>
      <c r="E2015" s="20">
        <v>19.0</v>
      </c>
      <c r="F2015" s="22">
        <v>1900.0</v>
      </c>
      <c r="G2015" s="23" t="s">
        <v>371</v>
      </c>
      <c r="H2015" s="22">
        <v>10.0</v>
      </c>
      <c r="S2015" s="1" t="s">
        <v>356</v>
      </c>
    </row>
    <row r="2016">
      <c r="A2016" s="23" t="s">
        <v>316</v>
      </c>
      <c r="B2016" s="23" t="s">
        <v>373</v>
      </c>
      <c r="C2016" s="22">
        <v>2023.0</v>
      </c>
      <c r="D2016" s="22">
        <v>5.0</v>
      </c>
      <c r="E2016" s="20">
        <v>19.0</v>
      </c>
      <c r="F2016" s="22">
        <v>1900.0</v>
      </c>
      <c r="G2016" s="23" t="s">
        <v>371</v>
      </c>
      <c r="H2016" s="22">
        <v>11.0</v>
      </c>
      <c r="S2016" s="1" t="s">
        <v>356</v>
      </c>
    </row>
    <row r="2017">
      <c r="A2017" s="23" t="s">
        <v>316</v>
      </c>
      <c r="B2017" s="23" t="s">
        <v>374</v>
      </c>
      <c r="C2017" s="22">
        <v>2023.0</v>
      </c>
      <c r="D2017" s="22">
        <v>5.0</v>
      </c>
      <c r="E2017" s="20">
        <v>19.0</v>
      </c>
      <c r="F2017" s="22">
        <v>1900.0</v>
      </c>
      <c r="G2017" s="23" t="s">
        <v>371</v>
      </c>
      <c r="H2017" s="22">
        <v>12.0</v>
      </c>
      <c r="S2017" s="1" t="s">
        <v>356</v>
      </c>
    </row>
    <row r="2019">
      <c r="A2019" s="1" t="s">
        <v>318</v>
      </c>
      <c r="B2019" s="1" t="s">
        <v>404</v>
      </c>
      <c r="C2019" s="1">
        <v>2023.0</v>
      </c>
      <c r="D2019" s="1">
        <v>5.0</v>
      </c>
      <c r="E2019" s="1">
        <v>19.0</v>
      </c>
      <c r="F2019" s="1">
        <v>2100.0</v>
      </c>
      <c r="G2019" s="1" t="s">
        <v>23</v>
      </c>
      <c r="H2019" s="1">
        <v>1.0</v>
      </c>
    </row>
    <row r="2020">
      <c r="A2020" s="1" t="s">
        <v>318</v>
      </c>
      <c r="B2020" s="1" t="s">
        <v>1095</v>
      </c>
      <c r="C2020" s="1">
        <v>2023.0</v>
      </c>
      <c r="D2020" s="1">
        <v>5.0</v>
      </c>
      <c r="E2020" s="1">
        <v>19.0</v>
      </c>
      <c r="F2020" s="1">
        <v>2100.0</v>
      </c>
      <c r="G2020" s="1" t="s">
        <v>23</v>
      </c>
      <c r="H2020" s="1">
        <v>2.0</v>
      </c>
    </row>
    <row r="2021">
      <c r="A2021" s="1" t="s">
        <v>318</v>
      </c>
      <c r="B2021" s="1" t="s">
        <v>357</v>
      </c>
      <c r="C2021" s="1">
        <v>2023.0</v>
      </c>
      <c r="D2021" s="1">
        <v>5.0</v>
      </c>
      <c r="E2021" s="1">
        <v>19.0</v>
      </c>
      <c r="F2021" s="1">
        <v>2100.0</v>
      </c>
      <c r="G2021" s="1" t="s">
        <v>23</v>
      </c>
      <c r="H2021" s="1">
        <v>3.0</v>
      </c>
      <c r="S2021" s="1" t="s">
        <v>1096</v>
      </c>
    </row>
    <row r="2022">
      <c r="A2022" s="1" t="s">
        <v>318</v>
      </c>
      <c r="B2022" s="1" t="s">
        <v>358</v>
      </c>
      <c r="C2022" s="1">
        <v>2023.0</v>
      </c>
      <c r="D2022" s="1">
        <v>5.0</v>
      </c>
      <c r="E2022" s="1">
        <v>19.0</v>
      </c>
      <c r="F2022" s="1">
        <v>2100.0</v>
      </c>
      <c r="G2022" s="1" t="s">
        <v>23</v>
      </c>
      <c r="H2022" s="1">
        <v>4.0</v>
      </c>
    </row>
    <row r="2023">
      <c r="A2023" s="1" t="s">
        <v>318</v>
      </c>
      <c r="B2023" s="1" t="s">
        <v>1097</v>
      </c>
      <c r="C2023" s="1">
        <v>2023.0</v>
      </c>
      <c r="D2023" s="1">
        <v>5.0</v>
      </c>
      <c r="E2023" s="1">
        <v>19.0</v>
      </c>
      <c r="F2023" s="1">
        <v>2100.0</v>
      </c>
      <c r="G2023" s="1" t="s">
        <v>122</v>
      </c>
      <c r="H2023" s="1">
        <v>5.0</v>
      </c>
      <c r="I2023" s="1" t="s">
        <v>352</v>
      </c>
      <c r="J2023" s="1" t="s">
        <v>153</v>
      </c>
      <c r="K2023" s="1" t="s">
        <v>354</v>
      </c>
      <c r="L2023" s="1">
        <v>21.0</v>
      </c>
      <c r="M2023" s="1">
        <v>13.0</v>
      </c>
      <c r="N2023" s="1">
        <v>33.0</v>
      </c>
      <c r="O2023" s="1">
        <v>21.0</v>
      </c>
      <c r="P2023" s="1">
        <v>13.0</v>
      </c>
      <c r="Q2023" s="1">
        <v>50.0</v>
      </c>
    </row>
    <row r="2024">
      <c r="A2024" s="1" t="s">
        <v>318</v>
      </c>
      <c r="B2024" s="1" t="s">
        <v>1097</v>
      </c>
      <c r="C2024" s="1">
        <v>2023.0</v>
      </c>
      <c r="D2024" s="1">
        <v>5.0</v>
      </c>
      <c r="E2024" s="1">
        <v>19.0</v>
      </c>
      <c r="F2024" s="1">
        <v>2100.0</v>
      </c>
      <c r="G2024" s="1" t="s">
        <v>122</v>
      </c>
      <c r="H2024" s="1">
        <v>5.0</v>
      </c>
      <c r="I2024" s="1" t="s">
        <v>133</v>
      </c>
      <c r="J2024" s="1" t="s">
        <v>352</v>
      </c>
      <c r="K2024" s="1" t="s">
        <v>354</v>
      </c>
      <c r="L2024" s="1">
        <v>21.0</v>
      </c>
      <c r="M2024" s="1">
        <v>16.0</v>
      </c>
      <c r="N2024" s="1">
        <v>59.0</v>
      </c>
      <c r="O2024" s="1">
        <v>21.0</v>
      </c>
      <c r="P2024" s="1">
        <v>17.0</v>
      </c>
      <c r="Q2024" s="1">
        <v>21.0</v>
      </c>
    </row>
    <row r="2025">
      <c r="A2025" s="1" t="s">
        <v>318</v>
      </c>
      <c r="B2025" s="1" t="s">
        <v>1097</v>
      </c>
      <c r="C2025" s="1">
        <v>2023.0</v>
      </c>
      <c r="D2025" s="1">
        <v>5.0</v>
      </c>
      <c r="E2025" s="1">
        <v>19.0</v>
      </c>
      <c r="F2025" s="1">
        <v>2100.0</v>
      </c>
      <c r="G2025" s="1" t="s">
        <v>122</v>
      </c>
      <c r="H2025" s="1">
        <v>5.0</v>
      </c>
      <c r="I2025" s="1" t="s">
        <v>133</v>
      </c>
      <c r="J2025" s="1" t="s">
        <v>125</v>
      </c>
      <c r="K2025" s="1" t="s">
        <v>354</v>
      </c>
      <c r="L2025" s="1">
        <v>21.0</v>
      </c>
      <c r="M2025" s="1">
        <v>35.0</v>
      </c>
      <c r="N2025" s="1">
        <v>1.0</v>
      </c>
      <c r="O2025" s="1">
        <v>21.0</v>
      </c>
      <c r="P2025" s="1">
        <v>35.0</v>
      </c>
      <c r="Q2025" s="1">
        <v>7.0</v>
      </c>
    </row>
    <row r="2026">
      <c r="A2026" s="1" t="s">
        <v>318</v>
      </c>
      <c r="B2026" s="1" t="s">
        <v>366</v>
      </c>
      <c r="C2026" s="1">
        <v>2023.0</v>
      </c>
      <c r="D2026" s="1">
        <v>5.0</v>
      </c>
      <c r="E2026" s="1">
        <v>19.0</v>
      </c>
      <c r="F2026" s="1">
        <v>2100.0</v>
      </c>
      <c r="G2026" s="1" t="s">
        <v>122</v>
      </c>
      <c r="H2026" s="1">
        <v>6.0</v>
      </c>
    </row>
    <row r="2027">
      <c r="A2027" s="1" t="s">
        <v>318</v>
      </c>
      <c r="B2027" s="1" t="s">
        <v>368</v>
      </c>
      <c r="C2027" s="1">
        <v>2023.0</v>
      </c>
      <c r="D2027" s="1">
        <v>5.0</v>
      </c>
      <c r="E2027" s="1">
        <v>19.0</v>
      </c>
      <c r="F2027" s="1">
        <v>2100.0</v>
      </c>
      <c r="G2027" s="1" t="s">
        <v>122</v>
      </c>
      <c r="H2027" s="1">
        <v>7.0</v>
      </c>
    </row>
    <row r="2028">
      <c r="A2028" s="1" t="s">
        <v>318</v>
      </c>
      <c r="B2028" s="1" t="s">
        <v>369</v>
      </c>
      <c r="C2028" s="1">
        <v>2023.0</v>
      </c>
      <c r="D2028" s="1">
        <v>5.0</v>
      </c>
      <c r="E2028" s="1">
        <v>19.0</v>
      </c>
      <c r="F2028" s="1">
        <v>2100.0</v>
      </c>
      <c r="G2028" s="1" t="s">
        <v>122</v>
      </c>
      <c r="H2028" s="1">
        <v>8.0</v>
      </c>
    </row>
    <row r="2029">
      <c r="A2029" s="1" t="s">
        <v>318</v>
      </c>
      <c r="B2029" s="1" t="s">
        <v>370</v>
      </c>
      <c r="C2029" s="1">
        <v>2023.0</v>
      </c>
      <c r="D2029" s="1">
        <v>5.0</v>
      </c>
      <c r="E2029" s="1">
        <v>19.0</v>
      </c>
      <c r="F2029" s="1">
        <v>2100.0</v>
      </c>
      <c r="G2029" s="1" t="s">
        <v>201</v>
      </c>
      <c r="H2029" s="1">
        <v>9.0</v>
      </c>
    </row>
    <row r="2030">
      <c r="A2030" s="1" t="s">
        <v>318</v>
      </c>
      <c r="B2030" s="1" t="s">
        <v>372</v>
      </c>
      <c r="C2030" s="1">
        <v>2023.0</v>
      </c>
      <c r="D2030" s="1">
        <v>5.0</v>
      </c>
      <c r="E2030" s="1">
        <v>19.0</v>
      </c>
      <c r="F2030" s="1">
        <v>2100.0</v>
      </c>
      <c r="G2030" s="1" t="s">
        <v>201</v>
      </c>
      <c r="H2030" s="1">
        <v>10.0</v>
      </c>
    </row>
    <row r="2031">
      <c r="A2031" s="1" t="s">
        <v>318</v>
      </c>
      <c r="B2031" s="1" t="s">
        <v>373</v>
      </c>
      <c r="C2031" s="1">
        <v>2023.0</v>
      </c>
      <c r="D2031" s="1">
        <v>5.0</v>
      </c>
      <c r="E2031" s="1">
        <v>19.0</v>
      </c>
      <c r="F2031" s="1">
        <v>2100.0</v>
      </c>
      <c r="G2031" s="1" t="s">
        <v>201</v>
      </c>
      <c r="H2031" s="1">
        <v>11.0</v>
      </c>
    </row>
    <row r="2032">
      <c r="A2032" s="1" t="s">
        <v>318</v>
      </c>
      <c r="B2032" s="1" t="s">
        <v>374</v>
      </c>
      <c r="C2032" s="1">
        <v>2023.0</v>
      </c>
      <c r="D2032" s="1">
        <v>5.0</v>
      </c>
      <c r="E2032" s="1">
        <v>19.0</v>
      </c>
      <c r="F2032" s="1">
        <v>2100.0</v>
      </c>
      <c r="G2032" s="1" t="s">
        <v>201</v>
      </c>
      <c r="H2032" s="1">
        <v>12.0</v>
      </c>
    </row>
    <row r="2034">
      <c r="A2034" s="23" t="s">
        <v>316</v>
      </c>
      <c r="B2034" s="23" t="s">
        <v>404</v>
      </c>
      <c r="C2034" s="22">
        <v>2023.0</v>
      </c>
      <c r="D2034" s="22">
        <v>5.0</v>
      </c>
      <c r="E2034" s="20">
        <v>20.0</v>
      </c>
      <c r="F2034" s="22">
        <v>1900.0</v>
      </c>
      <c r="G2034" s="23" t="s">
        <v>350</v>
      </c>
      <c r="H2034" s="22">
        <v>1.0</v>
      </c>
    </row>
    <row r="2035">
      <c r="A2035" s="23" t="s">
        <v>316</v>
      </c>
      <c r="B2035" s="23" t="s">
        <v>355</v>
      </c>
      <c r="C2035" s="22">
        <v>2023.0</v>
      </c>
      <c r="D2035" s="22">
        <v>5.0</v>
      </c>
      <c r="E2035" s="20">
        <v>20.0</v>
      </c>
      <c r="F2035" s="22">
        <v>1900.0</v>
      </c>
      <c r="G2035" s="23" t="s">
        <v>350</v>
      </c>
      <c r="H2035" s="22">
        <v>2.0</v>
      </c>
    </row>
    <row r="2036">
      <c r="A2036" s="23" t="s">
        <v>316</v>
      </c>
      <c r="B2036" s="23" t="s">
        <v>357</v>
      </c>
      <c r="C2036" s="22">
        <v>2023.0</v>
      </c>
      <c r="D2036" s="22">
        <v>5.0</v>
      </c>
      <c r="E2036" s="20">
        <v>20.0</v>
      </c>
      <c r="F2036" s="22">
        <v>1900.0</v>
      </c>
      <c r="G2036" s="23" t="s">
        <v>350</v>
      </c>
      <c r="H2036" s="22">
        <v>3.0</v>
      </c>
    </row>
    <row r="2037">
      <c r="A2037" s="23" t="s">
        <v>316</v>
      </c>
      <c r="B2037" s="23" t="s">
        <v>358</v>
      </c>
      <c r="C2037" s="22">
        <v>2023.0</v>
      </c>
      <c r="D2037" s="22">
        <v>5.0</v>
      </c>
      <c r="E2037" s="20">
        <v>20.0</v>
      </c>
      <c r="F2037" s="22">
        <v>1900.0</v>
      </c>
      <c r="G2037" s="23" t="s">
        <v>350</v>
      </c>
      <c r="H2037" s="22">
        <v>4.0</v>
      </c>
    </row>
    <row r="2038">
      <c r="A2038" s="23" t="s">
        <v>316</v>
      </c>
      <c r="B2038" s="23" t="s">
        <v>359</v>
      </c>
      <c r="C2038" s="22">
        <v>2023.0</v>
      </c>
      <c r="D2038" s="22">
        <v>5.0</v>
      </c>
      <c r="E2038" s="20">
        <v>20.0</v>
      </c>
      <c r="F2038" s="22">
        <v>1900.0</v>
      </c>
      <c r="G2038" s="23" t="s">
        <v>360</v>
      </c>
      <c r="H2038" s="22">
        <v>5.0</v>
      </c>
    </row>
    <row r="2039">
      <c r="A2039" s="23" t="s">
        <v>316</v>
      </c>
      <c r="B2039" s="23" t="s">
        <v>366</v>
      </c>
      <c r="C2039" s="22">
        <v>2023.0</v>
      </c>
      <c r="D2039" s="22">
        <v>5.0</v>
      </c>
      <c r="E2039" s="20">
        <v>20.0</v>
      </c>
      <c r="F2039" s="22">
        <v>1900.0</v>
      </c>
      <c r="G2039" s="23" t="s">
        <v>360</v>
      </c>
      <c r="H2039" s="22">
        <v>6.0</v>
      </c>
    </row>
    <row r="2040">
      <c r="A2040" s="23" t="s">
        <v>316</v>
      </c>
      <c r="B2040" s="23" t="s">
        <v>368</v>
      </c>
      <c r="C2040" s="22">
        <v>2023.0</v>
      </c>
      <c r="D2040" s="22">
        <v>5.0</v>
      </c>
      <c r="E2040" s="20">
        <v>20.0</v>
      </c>
      <c r="F2040" s="22">
        <v>1900.0</v>
      </c>
      <c r="G2040" s="23" t="s">
        <v>360</v>
      </c>
      <c r="H2040" s="22">
        <v>7.0</v>
      </c>
    </row>
    <row r="2041">
      <c r="A2041" s="23" t="s">
        <v>316</v>
      </c>
      <c r="B2041" s="23" t="s">
        <v>369</v>
      </c>
      <c r="C2041" s="22">
        <v>2023.0</v>
      </c>
      <c r="D2041" s="22">
        <v>5.0</v>
      </c>
      <c r="E2041" s="20">
        <v>20.0</v>
      </c>
      <c r="F2041" s="22">
        <v>1900.0</v>
      </c>
      <c r="G2041" s="23" t="s">
        <v>360</v>
      </c>
      <c r="H2041" s="22">
        <v>8.0</v>
      </c>
    </row>
    <row r="2042">
      <c r="A2042" s="23" t="s">
        <v>316</v>
      </c>
      <c r="B2042" s="23" t="s">
        <v>370</v>
      </c>
      <c r="C2042" s="22">
        <v>2023.0</v>
      </c>
      <c r="D2042" s="22">
        <v>5.0</v>
      </c>
      <c r="E2042" s="20">
        <v>20.0</v>
      </c>
      <c r="F2042" s="22">
        <v>1900.0</v>
      </c>
      <c r="G2042" s="23" t="s">
        <v>371</v>
      </c>
      <c r="H2042" s="22">
        <v>9.0</v>
      </c>
    </row>
    <row r="2043">
      <c r="A2043" s="23" t="s">
        <v>316</v>
      </c>
      <c r="B2043" s="23" t="s">
        <v>372</v>
      </c>
      <c r="C2043" s="22">
        <v>2023.0</v>
      </c>
      <c r="D2043" s="22">
        <v>5.0</v>
      </c>
      <c r="E2043" s="20">
        <v>20.0</v>
      </c>
      <c r="F2043" s="22">
        <v>1900.0</v>
      </c>
      <c r="G2043" s="23" t="s">
        <v>371</v>
      </c>
      <c r="H2043" s="22">
        <v>10.0</v>
      </c>
    </row>
    <row r="2044">
      <c r="A2044" s="23" t="s">
        <v>316</v>
      </c>
      <c r="B2044" s="23" t="s">
        <v>373</v>
      </c>
      <c r="C2044" s="22">
        <v>2023.0</v>
      </c>
      <c r="D2044" s="22">
        <v>5.0</v>
      </c>
      <c r="E2044" s="20">
        <v>20.0</v>
      </c>
      <c r="F2044" s="22">
        <v>1900.0</v>
      </c>
      <c r="G2044" s="23" t="s">
        <v>371</v>
      </c>
      <c r="H2044" s="22">
        <v>11.0</v>
      </c>
    </row>
    <row r="2045">
      <c r="A2045" s="23" t="s">
        <v>316</v>
      </c>
      <c r="B2045" s="23" t="s">
        <v>374</v>
      </c>
      <c r="C2045" s="22">
        <v>2023.0</v>
      </c>
      <c r="D2045" s="22">
        <v>5.0</v>
      </c>
      <c r="E2045" s="20">
        <v>20.0</v>
      </c>
      <c r="F2045" s="22">
        <v>1900.0</v>
      </c>
      <c r="G2045" s="23" t="s">
        <v>371</v>
      </c>
      <c r="H2045" s="22">
        <v>12.0</v>
      </c>
    </row>
    <row r="2047">
      <c r="A2047" s="1" t="s">
        <v>318</v>
      </c>
      <c r="B2047" s="1" t="s">
        <v>404</v>
      </c>
      <c r="C2047" s="1">
        <v>2023.0</v>
      </c>
      <c r="D2047" s="1">
        <v>5.0</v>
      </c>
      <c r="E2047" s="1">
        <v>20.0</v>
      </c>
      <c r="F2047" s="1">
        <v>2100.0</v>
      </c>
      <c r="G2047" s="1" t="s">
        <v>23</v>
      </c>
      <c r="H2047" s="1">
        <v>1.0</v>
      </c>
    </row>
    <row r="2048">
      <c r="A2048" s="1" t="s">
        <v>318</v>
      </c>
      <c r="B2048" s="1" t="s">
        <v>355</v>
      </c>
      <c r="C2048" s="1">
        <v>2023.0</v>
      </c>
      <c r="D2048" s="1">
        <v>5.0</v>
      </c>
      <c r="E2048" s="1">
        <v>20.0</v>
      </c>
      <c r="F2048" s="1">
        <v>2100.0</v>
      </c>
      <c r="G2048" s="1" t="s">
        <v>23</v>
      </c>
      <c r="H2048" s="1">
        <v>2.0</v>
      </c>
    </row>
    <row r="2049">
      <c r="A2049" s="1" t="s">
        <v>318</v>
      </c>
      <c r="B2049" s="1" t="s">
        <v>357</v>
      </c>
      <c r="C2049" s="1">
        <v>2023.0</v>
      </c>
      <c r="D2049" s="1">
        <v>5.0</v>
      </c>
      <c r="E2049" s="1">
        <v>20.0</v>
      </c>
      <c r="F2049" s="1">
        <v>2100.0</v>
      </c>
      <c r="G2049" s="1" t="s">
        <v>23</v>
      </c>
      <c r="H2049" s="1">
        <v>3.0</v>
      </c>
    </row>
    <row r="2050">
      <c r="A2050" s="1" t="s">
        <v>318</v>
      </c>
      <c r="B2050" s="1" t="s">
        <v>358</v>
      </c>
      <c r="C2050" s="1">
        <v>2023.0</v>
      </c>
      <c r="D2050" s="1">
        <v>5.0</v>
      </c>
      <c r="E2050" s="1">
        <v>20.0</v>
      </c>
      <c r="F2050" s="1">
        <v>2100.0</v>
      </c>
      <c r="G2050" s="1" t="s">
        <v>23</v>
      </c>
      <c r="H2050" s="1">
        <v>4.0</v>
      </c>
    </row>
    <row r="2051">
      <c r="A2051" s="1" t="s">
        <v>318</v>
      </c>
      <c r="B2051" s="1" t="s">
        <v>1098</v>
      </c>
      <c r="C2051" s="1">
        <v>2023.0</v>
      </c>
      <c r="D2051" s="1">
        <v>5.0</v>
      </c>
      <c r="E2051" s="1">
        <v>20.0</v>
      </c>
      <c r="F2051" s="1">
        <v>2100.0</v>
      </c>
      <c r="G2051" s="1" t="s">
        <v>122</v>
      </c>
      <c r="H2051" s="1">
        <v>5.0</v>
      </c>
      <c r="I2051" s="1" t="s">
        <v>191</v>
      </c>
      <c r="J2051" s="1" t="s">
        <v>133</v>
      </c>
      <c r="K2051" s="1" t="s">
        <v>354</v>
      </c>
      <c r="L2051" s="1">
        <v>21.0</v>
      </c>
      <c r="M2051" s="1">
        <v>1.0</v>
      </c>
      <c r="N2051" s="1">
        <v>10.0</v>
      </c>
      <c r="O2051" s="1">
        <v>21.0</v>
      </c>
      <c r="P2051" s="1">
        <v>1.0</v>
      </c>
      <c r="Q2051" s="1">
        <v>17.0</v>
      </c>
    </row>
    <row r="2052">
      <c r="A2052" s="1" t="s">
        <v>318</v>
      </c>
      <c r="B2052" s="1" t="s">
        <v>1098</v>
      </c>
      <c r="C2052" s="1">
        <v>2023.0</v>
      </c>
      <c r="D2052" s="1">
        <v>5.0</v>
      </c>
      <c r="E2052" s="1">
        <v>20.0</v>
      </c>
      <c r="F2052" s="1">
        <v>2100.0</v>
      </c>
      <c r="G2052" s="1" t="s">
        <v>122</v>
      </c>
      <c r="H2052" s="1">
        <v>5.0</v>
      </c>
      <c r="I2052" s="1" t="s">
        <v>191</v>
      </c>
      <c r="J2052" s="1" t="s">
        <v>133</v>
      </c>
      <c r="K2052" s="1" t="s">
        <v>353</v>
      </c>
      <c r="L2052" s="1">
        <v>21.0</v>
      </c>
      <c r="M2052" s="1">
        <v>1.0</v>
      </c>
      <c r="N2052" s="1">
        <v>42.0</v>
      </c>
      <c r="O2052" s="1">
        <v>21.0</v>
      </c>
      <c r="P2052" s="1">
        <v>2.0</v>
      </c>
      <c r="Q2052" s="1">
        <v>31.0</v>
      </c>
    </row>
    <row r="2053">
      <c r="A2053" s="1" t="s">
        <v>318</v>
      </c>
      <c r="B2053" s="1" t="s">
        <v>1098</v>
      </c>
      <c r="C2053" s="1">
        <v>2023.0</v>
      </c>
      <c r="D2053" s="1">
        <v>5.0</v>
      </c>
      <c r="E2053" s="1">
        <v>20.0</v>
      </c>
      <c r="F2053" s="1">
        <v>2100.0</v>
      </c>
      <c r="G2053" s="1" t="s">
        <v>122</v>
      </c>
      <c r="H2053" s="1">
        <v>5.0</v>
      </c>
      <c r="I2053" s="1" t="s">
        <v>1057</v>
      </c>
      <c r="J2053" s="1" t="s">
        <v>352</v>
      </c>
      <c r="K2053" s="1" t="s">
        <v>354</v>
      </c>
      <c r="L2053" s="1">
        <v>21.0</v>
      </c>
      <c r="M2053" s="1">
        <v>12.0</v>
      </c>
      <c r="N2053" s="1">
        <v>1.0</v>
      </c>
      <c r="O2053" s="1">
        <v>21.0</v>
      </c>
      <c r="P2053" s="1">
        <v>12.0</v>
      </c>
      <c r="Q2053" s="1">
        <v>7.0</v>
      </c>
    </row>
    <row r="2054">
      <c r="A2054" s="1" t="s">
        <v>318</v>
      </c>
      <c r="B2054" s="1" t="s">
        <v>1098</v>
      </c>
      <c r="C2054" s="1">
        <v>2023.0</v>
      </c>
      <c r="D2054" s="1">
        <v>5.0</v>
      </c>
      <c r="E2054" s="1">
        <v>20.0</v>
      </c>
      <c r="F2054" s="1">
        <v>2100.0</v>
      </c>
      <c r="G2054" s="1" t="s">
        <v>122</v>
      </c>
      <c r="H2054" s="1">
        <v>5.0</v>
      </c>
      <c r="I2054" s="1" t="s">
        <v>1099</v>
      </c>
      <c r="J2054" s="1" t="s">
        <v>352</v>
      </c>
      <c r="K2054" s="1" t="s">
        <v>353</v>
      </c>
      <c r="L2054" s="1">
        <v>21.0</v>
      </c>
      <c r="M2054" s="1">
        <v>18.0</v>
      </c>
      <c r="N2054" s="1">
        <v>32.0</v>
      </c>
      <c r="O2054" s="1">
        <v>21.0</v>
      </c>
      <c r="P2054" s="1">
        <v>18.0</v>
      </c>
      <c r="Q2054" s="1">
        <v>38.0</v>
      </c>
    </row>
    <row r="2055">
      <c r="A2055" s="1" t="s">
        <v>318</v>
      </c>
      <c r="B2055" s="1" t="s">
        <v>1098</v>
      </c>
      <c r="C2055" s="1">
        <v>2023.0</v>
      </c>
      <c r="D2055" s="1">
        <v>5.0</v>
      </c>
      <c r="E2055" s="1">
        <v>20.0</v>
      </c>
      <c r="F2055" s="1">
        <v>2100.0</v>
      </c>
      <c r="G2055" s="1" t="s">
        <v>122</v>
      </c>
      <c r="H2055" s="1">
        <v>5.0</v>
      </c>
      <c r="I2055" s="1" t="s">
        <v>1057</v>
      </c>
      <c r="J2055" s="1" t="s">
        <v>125</v>
      </c>
      <c r="K2055" s="1" t="s">
        <v>354</v>
      </c>
      <c r="L2055" s="1">
        <v>21.0</v>
      </c>
      <c r="M2055" s="1">
        <v>23.0</v>
      </c>
      <c r="N2055" s="1">
        <v>50.0</v>
      </c>
      <c r="O2055" s="1">
        <v>21.0</v>
      </c>
      <c r="P2055" s="1">
        <v>24.0</v>
      </c>
      <c r="Q2055" s="1">
        <v>36.0</v>
      </c>
    </row>
    <row r="2056">
      <c r="A2056" s="1" t="s">
        <v>318</v>
      </c>
      <c r="B2056" s="1" t="s">
        <v>1098</v>
      </c>
      <c r="C2056" s="1">
        <v>2023.0</v>
      </c>
      <c r="D2056" s="1">
        <v>5.0</v>
      </c>
      <c r="E2056" s="1">
        <v>20.0</v>
      </c>
      <c r="F2056" s="1">
        <v>2100.0</v>
      </c>
      <c r="G2056" s="1" t="s">
        <v>122</v>
      </c>
      <c r="H2056" s="1">
        <v>5.0</v>
      </c>
      <c r="I2056" s="1" t="s">
        <v>125</v>
      </c>
      <c r="J2056" s="1" t="s">
        <v>1057</v>
      </c>
      <c r="K2056" s="1" t="s">
        <v>354</v>
      </c>
      <c r="L2056" s="1">
        <v>21.0</v>
      </c>
      <c r="M2056" s="1">
        <v>25.0</v>
      </c>
      <c r="N2056" s="1">
        <v>8.0</v>
      </c>
      <c r="O2056" s="1">
        <v>21.0</v>
      </c>
      <c r="P2056" s="1">
        <v>26.0</v>
      </c>
      <c r="Q2056" s="1">
        <v>2.0</v>
      </c>
    </row>
    <row r="2057">
      <c r="A2057" s="1" t="s">
        <v>318</v>
      </c>
      <c r="B2057" s="1" t="s">
        <v>366</v>
      </c>
      <c r="C2057" s="1">
        <v>2023.0</v>
      </c>
      <c r="D2057" s="1">
        <v>5.0</v>
      </c>
      <c r="E2057" s="1">
        <v>20.0</v>
      </c>
      <c r="F2057" s="1">
        <v>2100.0</v>
      </c>
      <c r="G2057" s="1" t="s">
        <v>122</v>
      </c>
      <c r="H2057" s="1">
        <v>6.0</v>
      </c>
    </row>
    <row r="2058">
      <c r="A2058" s="1" t="s">
        <v>318</v>
      </c>
      <c r="B2058" s="1" t="s">
        <v>368</v>
      </c>
      <c r="C2058" s="1">
        <v>2023.0</v>
      </c>
      <c r="D2058" s="1">
        <v>5.0</v>
      </c>
      <c r="E2058" s="1">
        <v>20.0</v>
      </c>
      <c r="F2058" s="1">
        <v>2100.0</v>
      </c>
      <c r="G2058" s="1" t="s">
        <v>122</v>
      </c>
      <c r="H2058" s="1">
        <v>7.0</v>
      </c>
    </row>
    <row r="2059">
      <c r="A2059" s="1" t="s">
        <v>318</v>
      </c>
      <c r="B2059" s="1" t="s">
        <v>369</v>
      </c>
      <c r="C2059" s="1">
        <v>2023.0</v>
      </c>
      <c r="D2059" s="1">
        <v>5.0</v>
      </c>
      <c r="E2059" s="1">
        <v>20.0</v>
      </c>
      <c r="F2059" s="1">
        <v>2100.0</v>
      </c>
      <c r="G2059" s="1" t="s">
        <v>122</v>
      </c>
      <c r="H2059" s="1">
        <v>8.0</v>
      </c>
    </row>
    <row r="2060">
      <c r="A2060" s="1" t="s">
        <v>318</v>
      </c>
      <c r="B2060" s="1" t="s">
        <v>370</v>
      </c>
      <c r="C2060" s="1">
        <v>2023.0</v>
      </c>
      <c r="D2060" s="1">
        <v>5.0</v>
      </c>
      <c r="E2060" s="1">
        <v>20.0</v>
      </c>
      <c r="F2060" s="1">
        <v>2100.0</v>
      </c>
      <c r="G2060" s="1" t="s">
        <v>201</v>
      </c>
      <c r="H2060" s="1">
        <v>9.0</v>
      </c>
    </row>
    <row r="2061">
      <c r="A2061" s="1" t="s">
        <v>318</v>
      </c>
      <c r="B2061" s="1" t="s">
        <v>372</v>
      </c>
      <c r="C2061" s="1">
        <v>2023.0</v>
      </c>
      <c r="D2061" s="1">
        <v>5.0</v>
      </c>
      <c r="E2061" s="1">
        <v>20.0</v>
      </c>
      <c r="F2061" s="1">
        <v>2100.0</v>
      </c>
      <c r="G2061" s="1" t="s">
        <v>201</v>
      </c>
      <c r="H2061" s="1">
        <v>10.0</v>
      </c>
    </row>
    <row r="2062">
      <c r="A2062" s="1" t="s">
        <v>318</v>
      </c>
      <c r="B2062" s="1" t="s">
        <v>373</v>
      </c>
      <c r="C2062" s="1">
        <v>2023.0</v>
      </c>
      <c r="D2062" s="1">
        <v>5.0</v>
      </c>
      <c r="E2062" s="1">
        <v>20.0</v>
      </c>
      <c r="F2062" s="1">
        <v>2100.0</v>
      </c>
      <c r="G2062" s="1" t="s">
        <v>201</v>
      </c>
      <c r="H2062" s="1">
        <v>11.0</v>
      </c>
    </row>
    <row r="2063">
      <c r="A2063" s="1" t="s">
        <v>318</v>
      </c>
      <c r="B2063" s="1" t="s">
        <v>374</v>
      </c>
      <c r="C2063" s="1">
        <v>2023.0</v>
      </c>
      <c r="D2063" s="1">
        <v>5.0</v>
      </c>
      <c r="E2063" s="1">
        <v>20.0</v>
      </c>
      <c r="F2063" s="1">
        <v>2100.0</v>
      </c>
      <c r="G2063" s="1" t="s">
        <v>201</v>
      </c>
      <c r="H2063" s="1">
        <v>12.0</v>
      </c>
    </row>
    <row r="2065">
      <c r="A2065" s="23" t="s">
        <v>316</v>
      </c>
      <c r="B2065" s="23" t="s">
        <v>404</v>
      </c>
      <c r="C2065" s="22">
        <v>2023.0</v>
      </c>
      <c r="D2065" s="22">
        <v>5.0</v>
      </c>
      <c r="E2065" s="20">
        <v>21.0</v>
      </c>
      <c r="F2065" s="22">
        <v>1900.0</v>
      </c>
      <c r="G2065" s="23" t="s">
        <v>350</v>
      </c>
      <c r="H2065" s="22">
        <v>1.0</v>
      </c>
    </row>
    <row r="2066">
      <c r="A2066" s="23" t="s">
        <v>316</v>
      </c>
      <c r="B2066" s="23" t="s">
        <v>355</v>
      </c>
      <c r="C2066" s="22">
        <v>2023.0</v>
      </c>
      <c r="D2066" s="22">
        <v>5.0</v>
      </c>
      <c r="E2066" s="20">
        <v>21.0</v>
      </c>
      <c r="F2066" s="22">
        <v>1900.0</v>
      </c>
      <c r="G2066" s="23" t="s">
        <v>350</v>
      </c>
      <c r="H2066" s="22">
        <v>2.0</v>
      </c>
    </row>
    <row r="2067">
      <c r="A2067" s="23" t="s">
        <v>316</v>
      </c>
      <c r="B2067" s="23" t="s">
        <v>357</v>
      </c>
      <c r="C2067" s="22">
        <v>2023.0</v>
      </c>
      <c r="D2067" s="22">
        <v>5.0</v>
      </c>
      <c r="E2067" s="20">
        <v>21.0</v>
      </c>
      <c r="F2067" s="22">
        <v>1900.0</v>
      </c>
      <c r="G2067" s="23" t="s">
        <v>350</v>
      </c>
      <c r="H2067" s="22">
        <v>3.0</v>
      </c>
    </row>
    <row r="2068">
      <c r="A2068" s="23" t="s">
        <v>316</v>
      </c>
      <c r="B2068" s="23" t="s">
        <v>358</v>
      </c>
      <c r="C2068" s="22">
        <v>2023.0</v>
      </c>
      <c r="D2068" s="22">
        <v>5.0</v>
      </c>
      <c r="E2068" s="20">
        <v>21.0</v>
      </c>
      <c r="F2068" s="22">
        <v>1900.0</v>
      </c>
      <c r="G2068" s="23" t="s">
        <v>350</v>
      </c>
      <c r="H2068" s="22">
        <v>4.0</v>
      </c>
    </row>
    <row r="2069">
      <c r="A2069" s="23" t="s">
        <v>316</v>
      </c>
      <c r="B2069" s="23" t="s">
        <v>359</v>
      </c>
      <c r="C2069" s="22">
        <v>2023.0</v>
      </c>
      <c r="D2069" s="22">
        <v>5.0</v>
      </c>
      <c r="E2069" s="20">
        <v>21.0</v>
      </c>
      <c r="F2069" s="22">
        <v>1900.0</v>
      </c>
      <c r="G2069" s="23" t="s">
        <v>360</v>
      </c>
      <c r="H2069" s="22">
        <v>5.0</v>
      </c>
    </row>
    <row r="2070">
      <c r="A2070" s="23" t="s">
        <v>316</v>
      </c>
      <c r="B2070" s="23" t="s">
        <v>366</v>
      </c>
      <c r="C2070" s="22">
        <v>2023.0</v>
      </c>
      <c r="D2070" s="22">
        <v>5.0</v>
      </c>
      <c r="E2070" s="20">
        <v>21.0</v>
      </c>
      <c r="F2070" s="22">
        <v>1900.0</v>
      </c>
      <c r="G2070" s="23" t="s">
        <v>360</v>
      </c>
      <c r="H2070" s="22">
        <v>6.0</v>
      </c>
    </row>
    <row r="2071">
      <c r="A2071" s="23" t="s">
        <v>316</v>
      </c>
      <c r="B2071" s="23" t="s">
        <v>368</v>
      </c>
      <c r="C2071" s="22">
        <v>2023.0</v>
      </c>
      <c r="D2071" s="22">
        <v>5.0</v>
      </c>
      <c r="E2071" s="20">
        <v>21.0</v>
      </c>
      <c r="F2071" s="22">
        <v>1900.0</v>
      </c>
      <c r="G2071" s="23" t="s">
        <v>360</v>
      </c>
      <c r="H2071" s="22">
        <v>7.0</v>
      </c>
    </row>
    <row r="2072">
      <c r="A2072" s="23" t="s">
        <v>316</v>
      </c>
      <c r="B2072" s="23" t="s">
        <v>369</v>
      </c>
      <c r="C2072" s="22">
        <v>2023.0</v>
      </c>
      <c r="D2072" s="22">
        <v>5.0</v>
      </c>
      <c r="E2072" s="20">
        <v>21.0</v>
      </c>
      <c r="F2072" s="22">
        <v>1900.0</v>
      </c>
      <c r="G2072" s="23" t="s">
        <v>360</v>
      </c>
      <c r="H2072" s="22">
        <v>8.0</v>
      </c>
    </row>
    <row r="2073">
      <c r="A2073" s="23" t="s">
        <v>316</v>
      </c>
      <c r="B2073" s="23" t="s">
        <v>370</v>
      </c>
      <c r="C2073" s="22">
        <v>2023.0</v>
      </c>
      <c r="D2073" s="22">
        <v>5.0</v>
      </c>
      <c r="E2073" s="20">
        <v>21.0</v>
      </c>
      <c r="F2073" s="22">
        <v>1900.0</v>
      </c>
      <c r="G2073" s="23" t="s">
        <v>371</v>
      </c>
      <c r="H2073" s="22">
        <v>9.0</v>
      </c>
    </row>
    <row r="2074">
      <c r="A2074" s="23" t="s">
        <v>316</v>
      </c>
      <c r="B2074" s="23" t="s">
        <v>372</v>
      </c>
      <c r="C2074" s="22">
        <v>2023.0</v>
      </c>
      <c r="D2074" s="22">
        <v>5.0</v>
      </c>
      <c r="E2074" s="20">
        <v>21.0</v>
      </c>
      <c r="F2074" s="22">
        <v>1900.0</v>
      </c>
      <c r="G2074" s="23" t="s">
        <v>371</v>
      </c>
      <c r="H2074" s="22">
        <v>10.0</v>
      </c>
    </row>
    <row r="2075">
      <c r="A2075" s="23" t="s">
        <v>316</v>
      </c>
      <c r="B2075" s="23" t="s">
        <v>373</v>
      </c>
      <c r="C2075" s="22">
        <v>2023.0</v>
      </c>
      <c r="D2075" s="22">
        <v>5.0</v>
      </c>
      <c r="E2075" s="20">
        <v>21.0</v>
      </c>
      <c r="F2075" s="22">
        <v>1900.0</v>
      </c>
      <c r="G2075" s="23" t="s">
        <v>371</v>
      </c>
      <c r="H2075" s="22">
        <v>11.0</v>
      </c>
    </row>
    <row r="2076">
      <c r="A2076" s="23" t="s">
        <v>316</v>
      </c>
      <c r="B2076" s="23" t="s">
        <v>374</v>
      </c>
      <c r="C2076" s="22">
        <v>2023.0</v>
      </c>
      <c r="D2076" s="22">
        <v>5.0</v>
      </c>
      <c r="E2076" s="20">
        <v>21.0</v>
      </c>
      <c r="F2076" s="22">
        <v>1900.0</v>
      </c>
      <c r="G2076" s="23" t="s">
        <v>371</v>
      </c>
      <c r="H2076" s="22">
        <v>12.0</v>
      </c>
    </row>
    <row r="2078">
      <c r="A2078" s="1" t="s">
        <v>318</v>
      </c>
      <c r="B2078" s="1" t="s">
        <v>404</v>
      </c>
      <c r="C2078" s="1">
        <v>2023.0</v>
      </c>
      <c r="D2078" s="1">
        <v>5.0</v>
      </c>
      <c r="E2078" s="1">
        <v>21.0</v>
      </c>
      <c r="F2078" s="1">
        <v>2100.0</v>
      </c>
      <c r="G2078" s="1" t="s">
        <v>23</v>
      </c>
      <c r="H2078" s="1">
        <v>1.0</v>
      </c>
    </row>
    <row r="2079">
      <c r="A2079" s="1" t="s">
        <v>318</v>
      </c>
      <c r="B2079" s="1" t="s">
        <v>355</v>
      </c>
      <c r="C2079" s="1">
        <v>2023.0</v>
      </c>
      <c r="D2079" s="1">
        <v>5.0</v>
      </c>
      <c r="E2079" s="1">
        <v>21.0</v>
      </c>
      <c r="F2079" s="1">
        <v>2100.0</v>
      </c>
      <c r="G2079" s="1" t="s">
        <v>23</v>
      </c>
      <c r="H2079" s="1">
        <v>2.0</v>
      </c>
    </row>
    <row r="2080">
      <c r="A2080" s="1" t="s">
        <v>318</v>
      </c>
      <c r="B2080" s="1" t="s">
        <v>357</v>
      </c>
      <c r="C2080" s="1">
        <v>2023.0</v>
      </c>
      <c r="D2080" s="1">
        <v>5.0</v>
      </c>
      <c r="E2080" s="1">
        <v>21.0</v>
      </c>
      <c r="F2080" s="1">
        <v>2100.0</v>
      </c>
      <c r="G2080" s="1" t="s">
        <v>23</v>
      </c>
      <c r="H2080" s="1">
        <v>3.0</v>
      </c>
    </row>
    <row r="2081">
      <c r="A2081" s="1" t="s">
        <v>318</v>
      </c>
      <c r="B2081" s="1" t="s">
        <v>358</v>
      </c>
      <c r="C2081" s="1">
        <v>2023.0</v>
      </c>
      <c r="D2081" s="1">
        <v>5.0</v>
      </c>
      <c r="E2081" s="1">
        <v>21.0</v>
      </c>
      <c r="F2081" s="1">
        <v>2100.0</v>
      </c>
      <c r="G2081" s="1" t="s">
        <v>23</v>
      </c>
      <c r="H2081" s="1">
        <v>4.0</v>
      </c>
    </row>
    <row r="2082">
      <c r="A2082" s="1" t="s">
        <v>318</v>
      </c>
      <c r="B2082" s="1" t="s">
        <v>1100</v>
      </c>
      <c r="C2082" s="1">
        <v>2023.0</v>
      </c>
      <c r="D2082" s="1">
        <v>5.0</v>
      </c>
      <c r="E2082" s="1">
        <v>21.0</v>
      </c>
      <c r="F2082" s="1">
        <v>2100.0</v>
      </c>
      <c r="G2082" s="1" t="s">
        <v>122</v>
      </c>
      <c r="H2082" s="1">
        <v>5.0</v>
      </c>
      <c r="I2082" s="1" t="s">
        <v>148</v>
      </c>
      <c r="J2082" s="1" t="s">
        <v>1096</v>
      </c>
      <c r="K2082" s="1" t="s">
        <v>354</v>
      </c>
      <c r="L2082" s="1">
        <v>21.0</v>
      </c>
      <c r="M2082" s="1">
        <v>8.0</v>
      </c>
      <c r="N2082" s="1">
        <v>42.0</v>
      </c>
      <c r="O2082" s="1">
        <v>21.0</v>
      </c>
      <c r="P2082" s="1">
        <v>8.0</v>
      </c>
      <c r="Q2082" s="1">
        <v>53.0</v>
      </c>
    </row>
    <row r="2083">
      <c r="A2083" s="1" t="s">
        <v>318</v>
      </c>
      <c r="B2083" s="1" t="s">
        <v>1100</v>
      </c>
      <c r="C2083" s="1">
        <v>2023.0</v>
      </c>
      <c r="D2083" s="1">
        <v>5.0</v>
      </c>
      <c r="E2083" s="1">
        <v>21.0</v>
      </c>
      <c r="F2083" s="1">
        <v>2100.0</v>
      </c>
      <c r="G2083" s="1" t="s">
        <v>122</v>
      </c>
      <c r="H2083" s="1">
        <v>5.0</v>
      </c>
      <c r="I2083" s="1" t="s">
        <v>148</v>
      </c>
      <c r="J2083" s="1" t="s">
        <v>1096</v>
      </c>
      <c r="K2083" s="1" t="s">
        <v>354</v>
      </c>
      <c r="L2083" s="1">
        <v>21.0</v>
      </c>
      <c r="M2083" s="1">
        <v>11.0</v>
      </c>
      <c r="N2083" s="1">
        <v>7.0</v>
      </c>
      <c r="O2083" s="1">
        <v>21.0</v>
      </c>
      <c r="P2083" s="1">
        <v>11.0</v>
      </c>
      <c r="Q2083" s="1">
        <v>33.0</v>
      </c>
    </row>
    <row r="2084">
      <c r="A2084" s="1" t="s">
        <v>318</v>
      </c>
      <c r="B2084" s="1" t="s">
        <v>1100</v>
      </c>
      <c r="C2084" s="1">
        <v>2023.0</v>
      </c>
      <c r="D2084" s="1">
        <v>5.0</v>
      </c>
      <c r="E2084" s="1">
        <v>21.0</v>
      </c>
      <c r="F2084" s="1">
        <v>2100.0</v>
      </c>
      <c r="G2084" s="1" t="s">
        <v>122</v>
      </c>
      <c r="H2084" s="1">
        <v>5.0</v>
      </c>
      <c r="I2084" s="1" t="s">
        <v>153</v>
      </c>
      <c r="J2084" s="1" t="s">
        <v>352</v>
      </c>
      <c r="K2084" s="1" t="s">
        <v>354</v>
      </c>
      <c r="L2084" s="1">
        <v>21.0</v>
      </c>
      <c r="M2084" s="1">
        <v>28.0</v>
      </c>
      <c r="N2084" s="1">
        <v>21.0</v>
      </c>
      <c r="O2084" s="1">
        <v>21.0</v>
      </c>
      <c r="P2084" s="1">
        <v>21.0</v>
      </c>
      <c r="Q2084" s="1">
        <v>31.0</v>
      </c>
    </row>
    <row r="2085">
      <c r="A2085" s="1" t="s">
        <v>318</v>
      </c>
      <c r="B2085" s="1" t="s">
        <v>1100</v>
      </c>
      <c r="C2085" s="1">
        <v>2023.0</v>
      </c>
      <c r="D2085" s="1">
        <v>5.0</v>
      </c>
      <c r="E2085" s="1">
        <v>21.0</v>
      </c>
      <c r="F2085" s="1">
        <v>2100.0</v>
      </c>
      <c r="G2085" s="1" t="s">
        <v>122</v>
      </c>
      <c r="H2085" s="1">
        <v>5.0</v>
      </c>
      <c r="I2085" s="1" t="s">
        <v>153</v>
      </c>
      <c r="J2085" s="1" t="s">
        <v>352</v>
      </c>
      <c r="K2085" s="1" t="s">
        <v>353</v>
      </c>
      <c r="L2085" s="1">
        <v>21.0</v>
      </c>
      <c r="M2085" s="1">
        <v>28.0</v>
      </c>
      <c r="N2085" s="1">
        <v>49.0</v>
      </c>
      <c r="O2085" s="1">
        <v>21.0</v>
      </c>
      <c r="P2085" s="1">
        <v>29.0</v>
      </c>
      <c r="Q2085" s="1">
        <v>19.0</v>
      </c>
    </row>
    <row r="2086">
      <c r="A2086" s="1" t="s">
        <v>318</v>
      </c>
      <c r="B2086" s="1" t="s">
        <v>1100</v>
      </c>
      <c r="C2086" s="1">
        <v>2023.0</v>
      </c>
      <c r="D2086" s="1">
        <v>5.0</v>
      </c>
      <c r="E2086" s="1">
        <v>21.0</v>
      </c>
      <c r="F2086" s="1">
        <v>2100.0</v>
      </c>
      <c r="G2086" s="1" t="s">
        <v>122</v>
      </c>
      <c r="H2086" s="1">
        <v>5.0</v>
      </c>
      <c r="I2086" s="1" t="s">
        <v>153</v>
      </c>
      <c r="J2086" s="1" t="s">
        <v>352</v>
      </c>
      <c r="K2086" s="1" t="s">
        <v>353</v>
      </c>
      <c r="L2086" s="1">
        <v>21.0</v>
      </c>
      <c r="M2086" s="1">
        <v>29.0</v>
      </c>
      <c r="N2086" s="1">
        <v>27.0</v>
      </c>
      <c r="O2086" s="1">
        <v>21.0</v>
      </c>
      <c r="P2086" s="1">
        <v>30.0</v>
      </c>
      <c r="Q2086" s="1">
        <v>92.0</v>
      </c>
    </row>
    <row r="2087">
      <c r="A2087" s="1" t="s">
        <v>318</v>
      </c>
      <c r="B2087" s="1" t="s">
        <v>1100</v>
      </c>
      <c r="C2087" s="1">
        <v>2023.0</v>
      </c>
      <c r="D2087" s="1">
        <v>5.0</v>
      </c>
      <c r="E2087" s="1">
        <v>21.0</v>
      </c>
      <c r="F2087" s="1">
        <v>2100.0</v>
      </c>
      <c r="G2087" s="1" t="s">
        <v>122</v>
      </c>
      <c r="H2087" s="1">
        <v>5.0</v>
      </c>
      <c r="I2087" s="1" t="s">
        <v>153</v>
      </c>
      <c r="J2087" s="1" t="s">
        <v>352</v>
      </c>
      <c r="K2087" s="1" t="s">
        <v>353</v>
      </c>
      <c r="L2087" s="1">
        <v>21.0</v>
      </c>
      <c r="M2087" s="1">
        <v>30.0</v>
      </c>
      <c r="N2087" s="1">
        <v>40.0</v>
      </c>
      <c r="O2087" s="1">
        <v>21.0</v>
      </c>
      <c r="P2087" s="1">
        <v>30.0</v>
      </c>
      <c r="Q2087" s="1">
        <v>47.0</v>
      </c>
    </row>
    <row r="2088">
      <c r="A2088" s="1" t="s">
        <v>318</v>
      </c>
      <c r="B2088" s="1" t="s">
        <v>1100</v>
      </c>
      <c r="C2088" s="1">
        <v>2023.0</v>
      </c>
      <c r="D2088" s="1">
        <v>5.0</v>
      </c>
      <c r="E2088" s="1">
        <v>21.0</v>
      </c>
      <c r="F2088" s="1">
        <v>2100.0</v>
      </c>
      <c r="G2088" s="1" t="s">
        <v>122</v>
      </c>
      <c r="H2088" s="1">
        <v>5.0</v>
      </c>
      <c r="I2088" s="1" t="s">
        <v>153</v>
      </c>
      <c r="J2088" s="1" t="s">
        <v>352</v>
      </c>
      <c r="K2088" s="1" t="s">
        <v>354</v>
      </c>
      <c r="L2088" s="1">
        <v>21.0</v>
      </c>
      <c r="M2088" s="1">
        <v>31.0</v>
      </c>
      <c r="N2088" s="1">
        <v>4.0</v>
      </c>
      <c r="O2088" s="1">
        <v>21.0</v>
      </c>
      <c r="P2088" s="1">
        <v>31.0</v>
      </c>
      <c r="Q2088" s="1">
        <v>9.0</v>
      </c>
    </row>
    <row r="2089">
      <c r="A2089" s="1" t="s">
        <v>318</v>
      </c>
      <c r="B2089" s="1" t="s">
        <v>1100</v>
      </c>
      <c r="C2089" s="1">
        <v>2023.0</v>
      </c>
      <c r="D2089" s="1">
        <v>5.0</v>
      </c>
      <c r="E2089" s="1">
        <v>21.0</v>
      </c>
      <c r="F2089" s="1">
        <v>2100.0</v>
      </c>
      <c r="G2089" s="1" t="s">
        <v>122</v>
      </c>
      <c r="H2089" s="1">
        <v>5.0</v>
      </c>
      <c r="I2089" s="1" t="s">
        <v>153</v>
      </c>
      <c r="J2089" s="1" t="s">
        <v>352</v>
      </c>
      <c r="K2089" s="1" t="s">
        <v>354</v>
      </c>
      <c r="L2089" s="1">
        <v>21.0</v>
      </c>
      <c r="M2089" s="1">
        <v>31.0</v>
      </c>
      <c r="N2089" s="1">
        <v>18.0</v>
      </c>
      <c r="O2089" s="1">
        <v>21.0</v>
      </c>
      <c r="P2089" s="1">
        <v>31.0</v>
      </c>
      <c r="Q2089" s="1">
        <v>35.0</v>
      </c>
    </row>
    <row r="2090">
      <c r="A2090" s="1" t="s">
        <v>318</v>
      </c>
      <c r="B2090" s="1" t="s">
        <v>1100</v>
      </c>
      <c r="C2090" s="1">
        <v>2023.0</v>
      </c>
      <c r="D2090" s="1">
        <v>5.0</v>
      </c>
      <c r="E2090" s="1">
        <v>21.0</v>
      </c>
      <c r="F2090" s="1">
        <v>2100.0</v>
      </c>
      <c r="G2090" s="1" t="s">
        <v>122</v>
      </c>
      <c r="H2090" s="1">
        <v>5.0</v>
      </c>
      <c r="I2090" s="1" t="s">
        <v>153</v>
      </c>
      <c r="J2090" s="1" t="s">
        <v>352</v>
      </c>
      <c r="K2090" s="1" t="s">
        <v>354</v>
      </c>
      <c r="L2090" s="1">
        <v>21.0</v>
      </c>
      <c r="M2090" s="1">
        <v>31.0</v>
      </c>
      <c r="N2090" s="1">
        <v>42.0</v>
      </c>
      <c r="O2090" s="1">
        <v>21.0</v>
      </c>
      <c r="P2090" s="1">
        <v>31.0</v>
      </c>
      <c r="Q2090" s="1">
        <v>46.0</v>
      </c>
    </row>
    <row r="2091">
      <c r="A2091" s="1" t="s">
        <v>318</v>
      </c>
      <c r="B2091" s="1" t="s">
        <v>1100</v>
      </c>
      <c r="C2091" s="1">
        <v>2023.0</v>
      </c>
      <c r="D2091" s="1">
        <v>5.0</v>
      </c>
      <c r="E2091" s="1">
        <v>21.0</v>
      </c>
      <c r="F2091" s="1">
        <v>2100.0</v>
      </c>
      <c r="G2091" s="1" t="s">
        <v>122</v>
      </c>
      <c r="H2091" s="1">
        <v>5.0</v>
      </c>
      <c r="I2091" s="1" t="s">
        <v>153</v>
      </c>
      <c r="J2091" s="1" t="s">
        <v>352</v>
      </c>
      <c r="K2091" s="1" t="s">
        <v>354</v>
      </c>
      <c r="L2091" s="1">
        <v>21.0</v>
      </c>
      <c r="M2091" s="1">
        <v>32.0</v>
      </c>
      <c r="N2091" s="1">
        <v>51.0</v>
      </c>
      <c r="O2091" s="1">
        <v>21.0</v>
      </c>
      <c r="P2091" s="1">
        <v>33.0</v>
      </c>
      <c r="Q2091" s="1">
        <v>10.0</v>
      </c>
    </row>
    <row r="2092">
      <c r="A2092" s="1" t="s">
        <v>318</v>
      </c>
      <c r="B2092" s="1" t="s">
        <v>1100</v>
      </c>
      <c r="C2092" s="1">
        <v>2023.0</v>
      </c>
      <c r="D2092" s="1">
        <v>5.0</v>
      </c>
      <c r="E2092" s="1">
        <v>21.0</v>
      </c>
      <c r="F2092" s="1">
        <v>2100.0</v>
      </c>
      <c r="G2092" s="1" t="s">
        <v>122</v>
      </c>
      <c r="H2092" s="1">
        <v>5.0</v>
      </c>
      <c r="I2092" s="1" t="s">
        <v>352</v>
      </c>
      <c r="J2092" s="1" t="s">
        <v>153</v>
      </c>
      <c r="K2092" s="1" t="s">
        <v>354</v>
      </c>
      <c r="L2092" s="1">
        <v>21.0</v>
      </c>
      <c r="M2092" s="1">
        <v>33.0</v>
      </c>
      <c r="N2092" s="1">
        <v>20.0</v>
      </c>
      <c r="O2092" s="1">
        <v>21.0</v>
      </c>
      <c r="P2092" s="1">
        <v>34.0</v>
      </c>
      <c r="Q2092" s="1">
        <v>23.0</v>
      </c>
    </row>
    <row r="2093">
      <c r="A2093" s="1" t="s">
        <v>318</v>
      </c>
      <c r="B2093" s="1" t="s">
        <v>1100</v>
      </c>
      <c r="C2093" s="1">
        <v>2023.0</v>
      </c>
      <c r="D2093" s="1">
        <v>5.0</v>
      </c>
      <c r="E2093" s="1">
        <v>21.0</v>
      </c>
      <c r="F2093" s="1">
        <v>2100.0</v>
      </c>
      <c r="G2093" s="1" t="s">
        <v>122</v>
      </c>
      <c r="H2093" s="1">
        <v>5.0</v>
      </c>
      <c r="I2093" s="1" t="s">
        <v>153</v>
      </c>
      <c r="J2093" s="1" t="s">
        <v>352</v>
      </c>
      <c r="K2093" s="1" t="s">
        <v>353</v>
      </c>
      <c r="L2093" s="1">
        <v>21.0</v>
      </c>
      <c r="M2093" s="1">
        <v>35.0</v>
      </c>
      <c r="N2093" s="1">
        <v>23.0</v>
      </c>
      <c r="O2093" s="1">
        <v>21.0</v>
      </c>
      <c r="P2093" s="1">
        <v>35.0</v>
      </c>
      <c r="Q2093" s="1">
        <v>32.0</v>
      </c>
    </row>
    <row r="2094">
      <c r="A2094" s="1" t="s">
        <v>318</v>
      </c>
      <c r="B2094" s="1" t="s">
        <v>1100</v>
      </c>
      <c r="C2094" s="1">
        <v>2023.0</v>
      </c>
      <c r="D2094" s="1">
        <v>5.0</v>
      </c>
      <c r="E2094" s="1">
        <v>21.0</v>
      </c>
      <c r="F2094" s="1">
        <v>2100.0</v>
      </c>
      <c r="G2094" s="1" t="s">
        <v>122</v>
      </c>
      <c r="H2094" s="1">
        <v>5.0</v>
      </c>
      <c r="I2094" s="1" t="s">
        <v>153</v>
      </c>
      <c r="J2094" s="1" t="s">
        <v>352</v>
      </c>
      <c r="K2094" s="1" t="s">
        <v>354</v>
      </c>
      <c r="L2094" s="1">
        <v>21.0</v>
      </c>
      <c r="M2094" s="1">
        <v>35.0</v>
      </c>
      <c r="N2094" s="1">
        <v>37.0</v>
      </c>
      <c r="O2094" s="1">
        <v>21.0</v>
      </c>
      <c r="P2094" s="1">
        <v>35.0</v>
      </c>
      <c r="Q2094" s="1">
        <v>54.0</v>
      </c>
    </row>
    <row r="2095">
      <c r="A2095" s="1" t="s">
        <v>318</v>
      </c>
      <c r="B2095" s="1" t="s">
        <v>366</v>
      </c>
      <c r="C2095" s="1">
        <v>2023.0</v>
      </c>
      <c r="D2095" s="1">
        <v>5.0</v>
      </c>
      <c r="E2095" s="1">
        <v>21.0</v>
      </c>
      <c r="F2095" s="1">
        <v>2100.0</v>
      </c>
      <c r="G2095" s="1" t="s">
        <v>122</v>
      </c>
      <c r="H2095" s="1">
        <v>6.0</v>
      </c>
    </row>
    <row r="2096">
      <c r="A2096" s="1" t="s">
        <v>318</v>
      </c>
      <c r="B2096" s="1" t="s">
        <v>368</v>
      </c>
      <c r="C2096" s="1">
        <v>2023.0</v>
      </c>
      <c r="D2096" s="1">
        <v>5.0</v>
      </c>
      <c r="E2096" s="1">
        <v>21.0</v>
      </c>
      <c r="F2096" s="1">
        <v>2100.0</v>
      </c>
      <c r="G2096" s="1" t="s">
        <v>122</v>
      </c>
      <c r="H2096" s="1">
        <v>7.0</v>
      </c>
    </row>
    <row r="2097">
      <c r="A2097" s="1" t="s">
        <v>318</v>
      </c>
      <c r="B2097" s="1" t="s">
        <v>369</v>
      </c>
      <c r="C2097" s="1">
        <v>2023.0</v>
      </c>
      <c r="D2097" s="1">
        <v>5.0</v>
      </c>
      <c r="E2097" s="1">
        <v>21.0</v>
      </c>
      <c r="F2097" s="1">
        <v>2100.0</v>
      </c>
      <c r="G2097" s="1" t="s">
        <v>122</v>
      </c>
      <c r="H2097" s="1">
        <v>8.0</v>
      </c>
    </row>
    <row r="2098">
      <c r="A2098" s="1" t="s">
        <v>318</v>
      </c>
      <c r="B2098" s="1" t="s">
        <v>370</v>
      </c>
      <c r="C2098" s="1">
        <v>2023.0</v>
      </c>
      <c r="D2098" s="1">
        <v>5.0</v>
      </c>
      <c r="E2098" s="1">
        <v>21.0</v>
      </c>
      <c r="F2098" s="1">
        <v>2100.0</v>
      </c>
      <c r="G2098" s="1" t="s">
        <v>201</v>
      </c>
      <c r="H2098" s="1">
        <v>9.0</v>
      </c>
    </row>
    <row r="2099">
      <c r="A2099" s="1" t="s">
        <v>318</v>
      </c>
      <c r="B2099" s="1" t="s">
        <v>372</v>
      </c>
      <c r="C2099" s="1">
        <v>2023.0</v>
      </c>
      <c r="D2099" s="1">
        <v>5.0</v>
      </c>
      <c r="E2099" s="1">
        <v>21.0</v>
      </c>
      <c r="F2099" s="1">
        <v>2100.0</v>
      </c>
      <c r="G2099" s="1" t="s">
        <v>201</v>
      </c>
      <c r="H2099" s="1">
        <v>10.0</v>
      </c>
    </row>
    <row r="2100">
      <c r="A2100" s="1" t="s">
        <v>318</v>
      </c>
      <c r="B2100" s="1" t="s">
        <v>373</v>
      </c>
      <c r="C2100" s="1">
        <v>2023.0</v>
      </c>
      <c r="D2100" s="1">
        <v>5.0</v>
      </c>
      <c r="E2100" s="1">
        <v>21.0</v>
      </c>
      <c r="F2100" s="1">
        <v>2100.0</v>
      </c>
      <c r="G2100" s="1" t="s">
        <v>201</v>
      </c>
      <c r="H2100" s="1">
        <v>11.0</v>
      </c>
    </row>
    <row r="2101">
      <c r="A2101" s="1" t="s">
        <v>318</v>
      </c>
      <c r="B2101" s="1" t="s">
        <v>374</v>
      </c>
      <c r="C2101" s="1">
        <v>2023.0</v>
      </c>
      <c r="D2101" s="1">
        <v>5.0</v>
      </c>
      <c r="E2101" s="1">
        <v>21.0</v>
      </c>
      <c r="F2101" s="1">
        <v>2100.0</v>
      </c>
      <c r="G2101" s="1" t="s">
        <v>201</v>
      </c>
      <c r="H2101" s="1">
        <v>12.0</v>
      </c>
    </row>
    <row r="2104">
      <c r="A2104" s="23" t="s">
        <v>316</v>
      </c>
      <c r="B2104" s="23" t="s">
        <v>404</v>
      </c>
      <c r="C2104" s="22">
        <v>2023.0</v>
      </c>
      <c r="D2104" s="22">
        <v>5.0</v>
      </c>
      <c r="E2104" s="20">
        <v>22.0</v>
      </c>
      <c r="F2104" s="22">
        <v>1900.0</v>
      </c>
      <c r="G2104" s="23" t="s">
        <v>350</v>
      </c>
      <c r="H2104" s="22">
        <v>1.0</v>
      </c>
    </row>
    <row r="2105">
      <c r="A2105" s="23" t="s">
        <v>316</v>
      </c>
      <c r="B2105" s="23" t="s">
        <v>355</v>
      </c>
      <c r="C2105" s="22">
        <v>2023.0</v>
      </c>
      <c r="D2105" s="22">
        <v>5.0</v>
      </c>
      <c r="E2105" s="20">
        <v>22.0</v>
      </c>
      <c r="F2105" s="22">
        <v>1900.0</v>
      </c>
      <c r="G2105" s="23" t="s">
        <v>350</v>
      </c>
      <c r="H2105" s="22">
        <v>2.0</v>
      </c>
    </row>
    <row r="2106">
      <c r="A2106" s="23" t="s">
        <v>316</v>
      </c>
      <c r="B2106" s="23" t="s">
        <v>357</v>
      </c>
      <c r="C2106" s="22">
        <v>2023.0</v>
      </c>
      <c r="D2106" s="22">
        <v>5.0</v>
      </c>
      <c r="E2106" s="20">
        <v>22.0</v>
      </c>
      <c r="F2106" s="22">
        <v>1900.0</v>
      </c>
      <c r="G2106" s="23" t="s">
        <v>350</v>
      </c>
      <c r="H2106" s="22">
        <v>3.0</v>
      </c>
    </row>
    <row r="2107">
      <c r="A2107" s="23" t="s">
        <v>316</v>
      </c>
      <c r="B2107" s="23" t="s">
        <v>358</v>
      </c>
      <c r="C2107" s="22">
        <v>2023.0</v>
      </c>
      <c r="D2107" s="22">
        <v>5.0</v>
      </c>
      <c r="E2107" s="20">
        <v>22.0</v>
      </c>
      <c r="F2107" s="22">
        <v>1900.0</v>
      </c>
      <c r="G2107" s="23" t="s">
        <v>350</v>
      </c>
      <c r="H2107" s="22">
        <v>4.0</v>
      </c>
    </row>
    <row r="2108">
      <c r="A2108" s="23" t="s">
        <v>316</v>
      </c>
      <c r="B2108" s="23" t="s">
        <v>359</v>
      </c>
      <c r="C2108" s="22">
        <v>2023.0</v>
      </c>
      <c r="D2108" s="22">
        <v>5.0</v>
      </c>
      <c r="E2108" s="20">
        <v>22.0</v>
      </c>
      <c r="F2108" s="22">
        <v>1900.0</v>
      </c>
      <c r="G2108" s="23" t="s">
        <v>360</v>
      </c>
      <c r="H2108" s="22">
        <v>5.0</v>
      </c>
      <c r="S2108" s="1" t="s">
        <v>1101</v>
      </c>
    </row>
    <row r="2109">
      <c r="A2109" s="23" t="s">
        <v>316</v>
      </c>
      <c r="B2109" s="23" t="s">
        <v>366</v>
      </c>
      <c r="C2109" s="22">
        <v>2023.0</v>
      </c>
      <c r="D2109" s="22">
        <v>5.0</v>
      </c>
      <c r="E2109" s="20">
        <v>22.0</v>
      </c>
      <c r="F2109" s="22">
        <v>1900.0</v>
      </c>
      <c r="G2109" s="23" t="s">
        <v>360</v>
      </c>
      <c r="H2109" s="22">
        <v>6.0</v>
      </c>
    </row>
    <row r="2110">
      <c r="A2110" s="23" t="s">
        <v>316</v>
      </c>
      <c r="B2110" s="23" t="s">
        <v>368</v>
      </c>
      <c r="C2110" s="22">
        <v>2023.0</v>
      </c>
      <c r="D2110" s="22">
        <v>5.0</v>
      </c>
      <c r="E2110" s="20">
        <v>22.0</v>
      </c>
      <c r="F2110" s="22">
        <v>1900.0</v>
      </c>
      <c r="G2110" s="23" t="s">
        <v>360</v>
      </c>
      <c r="H2110" s="22">
        <v>7.0</v>
      </c>
    </row>
    <row r="2111">
      <c r="A2111" s="23" t="s">
        <v>316</v>
      </c>
      <c r="B2111" s="23" t="s">
        <v>369</v>
      </c>
      <c r="C2111" s="22">
        <v>2023.0</v>
      </c>
      <c r="D2111" s="22">
        <v>5.0</v>
      </c>
      <c r="E2111" s="20">
        <v>22.0</v>
      </c>
      <c r="F2111" s="22">
        <v>1900.0</v>
      </c>
      <c r="G2111" s="23" t="s">
        <v>360</v>
      </c>
      <c r="H2111" s="22">
        <v>8.0</v>
      </c>
    </row>
    <row r="2112">
      <c r="A2112" s="23" t="s">
        <v>316</v>
      </c>
      <c r="B2112" s="23" t="s">
        <v>370</v>
      </c>
      <c r="C2112" s="22">
        <v>2023.0</v>
      </c>
      <c r="D2112" s="22">
        <v>5.0</v>
      </c>
      <c r="E2112" s="20">
        <v>22.0</v>
      </c>
      <c r="F2112" s="22">
        <v>1900.0</v>
      </c>
      <c r="G2112" s="23" t="s">
        <v>371</v>
      </c>
      <c r="H2112" s="22">
        <v>9.0</v>
      </c>
    </row>
    <row r="2113">
      <c r="A2113" s="23" t="s">
        <v>316</v>
      </c>
      <c r="B2113" s="23" t="s">
        <v>372</v>
      </c>
      <c r="C2113" s="22">
        <v>2023.0</v>
      </c>
      <c r="D2113" s="22">
        <v>5.0</v>
      </c>
      <c r="E2113" s="20">
        <v>22.0</v>
      </c>
      <c r="F2113" s="22">
        <v>1900.0</v>
      </c>
      <c r="G2113" s="23" t="s">
        <v>371</v>
      </c>
      <c r="H2113" s="22">
        <v>10.0</v>
      </c>
    </row>
    <row r="2114">
      <c r="A2114" s="23" t="s">
        <v>316</v>
      </c>
      <c r="B2114" s="23" t="s">
        <v>373</v>
      </c>
      <c r="C2114" s="22">
        <v>2023.0</v>
      </c>
      <c r="D2114" s="22">
        <v>5.0</v>
      </c>
      <c r="E2114" s="20">
        <v>22.0</v>
      </c>
      <c r="F2114" s="22">
        <v>1900.0</v>
      </c>
      <c r="G2114" s="23" t="s">
        <v>371</v>
      </c>
      <c r="H2114" s="22">
        <v>11.0</v>
      </c>
    </row>
    <row r="2115">
      <c r="A2115" s="23" t="s">
        <v>316</v>
      </c>
      <c r="B2115" s="23" t="s">
        <v>374</v>
      </c>
      <c r="C2115" s="22">
        <v>2023.0</v>
      </c>
      <c r="D2115" s="22">
        <v>5.0</v>
      </c>
      <c r="E2115" s="20">
        <v>22.0</v>
      </c>
      <c r="F2115" s="22">
        <v>1900.0</v>
      </c>
      <c r="G2115" s="23" t="s">
        <v>371</v>
      </c>
      <c r="H2115" s="22">
        <v>12.0</v>
      </c>
    </row>
    <row r="2117">
      <c r="A2117" s="1" t="s">
        <v>318</v>
      </c>
      <c r="B2117" s="31" t="s">
        <v>349</v>
      </c>
      <c r="C2117" s="1">
        <v>2023.0</v>
      </c>
      <c r="D2117" s="1">
        <v>5.0</v>
      </c>
      <c r="E2117" s="1">
        <v>22.0</v>
      </c>
      <c r="F2117" s="1">
        <v>2100.0</v>
      </c>
      <c r="G2117" s="1" t="s">
        <v>23</v>
      </c>
      <c r="H2117" s="1">
        <v>1.0</v>
      </c>
    </row>
    <row r="2118">
      <c r="A2118" s="1" t="s">
        <v>318</v>
      </c>
      <c r="B2118" s="31" t="s">
        <v>355</v>
      </c>
      <c r="C2118" s="1">
        <v>2023.0</v>
      </c>
      <c r="D2118" s="1">
        <v>5.0</v>
      </c>
      <c r="E2118" s="1">
        <v>22.0</v>
      </c>
      <c r="F2118" s="1">
        <v>2100.0</v>
      </c>
      <c r="G2118" s="1" t="s">
        <v>23</v>
      </c>
      <c r="H2118" s="1">
        <v>2.0</v>
      </c>
    </row>
    <row r="2119">
      <c r="A2119" s="1" t="s">
        <v>318</v>
      </c>
      <c r="B2119" s="31" t="s">
        <v>357</v>
      </c>
      <c r="C2119" s="1">
        <v>2023.0</v>
      </c>
      <c r="D2119" s="1">
        <v>5.0</v>
      </c>
      <c r="E2119" s="1">
        <v>22.0</v>
      </c>
      <c r="F2119" s="1">
        <v>2100.0</v>
      </c>
      <c r="G2119" s="1" t="s">
        <v>23</v>
      </c>
      <c r="H2119" s="1">
        <v>3.0</v>
      </c>
    </row>
    <row r="2120">
      <c r="A2120" s="1" t="s">
        <v>318</v>
      </c>
      <c r="B2120" s="31" t="s">
        <v>358</v>
      </c>
      <c r="C2120" s="1">
        <v>2023.0</v>
      </c>
      <c r="D2120" s="1">
        <v>5.0</v>
      </c>
      <c r="E2120" s="1">
        <v>22.0</v>
      </c>
      <c r="F2120" s="1">
        <v>2100.0</v>
      </c>
      <c r="G2120" s="1" t="s">
        <v>23</v>
      </c>
      <c r="H2120" s="1">
        <v>4.0</v>
      </c>
    </row>
    <row r="2121">
      <c r="A2121" s="1" t="s">
        <v>318</v>
      </c>
      <c r="B2121" s="31"/>
      <c r="C2121" s="1">
        <v>2023.0</v>
      </c>
      <c r="D2121" s="1">
        <v>5.0</v>
      </c>
      <c r="E2121" s="1">
        <v>22.0</v>
      </c>
      <c r="F2121" s="1">
        <v>2100.0</v>
      </c>
      <c r="G2121" s="1" t="s">
        <v>122</v>
      </c>
      <c r="H2121" s="1">
        <v>5.0</v>
      </c>
    </row>
    <row r="2122">
      <c r="A2122" s="1" t="s">
        <v>318</v>
      </c>
      <c r="B2122" s="31" t="s">
        <v>366</v>
      </c>
      <c r="C2122" s="1">
        <v>2023.0</v>
      </c>
      <c r="D2122" s="1">
        <v>5.0</v>
      </c>
      <c r="E2122" s="1">
        <v>22.0</v>
      </c>
      <c r="F2122" s="1">
        <v>2100.0</v>
      </c>
      <c r="G2122" s="1" t="s">
        <v>122</v>
      </c>
      <c r="H2122" s="1">
        <v>6.0</v>
      </c>
    </row>
    <row r="2123">
      <c r="A2123" s="1" t="s">
        <v>318</v>
      </c>
      <c r="B2123" s="31" t="s">
        <v>368</v>
      </c>
      <c r="C2123" s="1">
        <v>2023.0</v>
      </c>
      <c r="D2123" s="1">
        <v>5.0</v>
      </c>
      <c r="E2123" s="1">
        <v>22.0</v>
      </c>
      <c r="F2123" s="1">
        <v>2100.0</v>
      </c>
      <c r="G2123" s="1" t="s">
        <v>122</v>
      </c>
      <c r="H2123" s="1">
        <v>7.0</v>
      </c>
    </row>
    <row r="2124">
      <c r="A2124" s="1" t="s">
        <v>318</v>
      </c>
      <c r="B2124" s="31" t="s">
        <v>369</v>
      </c>
      <c r="C2124" s="1">
        <v>2023.0</v>
      </c>
      <c r="D2124" s="1">
        <v>5.0</v>
      </c>
      <c r="E2124" s="1">
        <v>22.0</v>
      </c>
      <c r="F2124" s="1">
        <v>2100.0</v>
      </c>
      <c r="G2124" s="1" t="s">
        <v>122</v>
      </c>
      <c r="H2124" s="1">
        <v>8.0</v>
      </c>
    </row>
    <row r="2125">
      <c r="A2125" s="1" t="s">
        <v>318</v>
      </c>
      <c r="B2125" s="31" t="s">
        <v>370</v>
      </c>
      <c r="C2125" s="1">
        <v>2023.0</v>
      </c>
      <c r="D2125" s="1">
        <v>5.0</v>
      </c>
      <c r="E2125" s="1">
        <v>22.0</v>
      </c>
      <c r="F2125" s="1">
        <v>2100.0</v>
      </c>
      <c r="G2125" s="1" t="s">
        <v>201</v>
      </c>
      <c r="H2125" s="1">
        <v>9.0</v>
      </c>
    </row>
    <row r="2126">
      <c r="A2126" s="1" t="s">
        <v>318</v>
      </c>
      <c r="B2126" s="31" t="s">
        <v>372</v>
      </c>
      <c r="C2126" s="1">
        <v>2023.0</v>
      </c>
      <c r="D2126" s="1">
        <v>5.0</v>
      </c>
      <c r="E2126" s="1">
        <v>22.0</v>
      </c>
      <c r="F2126" s="1">
        <v>2100.0</v>
      </c>
      <c r="G2126" s="1" t="s">
        <v>201</v>
      </c>
      <c r="H2126" s="1">
        <v>10.0</v>
      </c>
    </row>
    <row r="2127">
      <c r="A2127" s="1" t="s">
        <v>318</v>
      </c>
      <c r="B2127" s="31" t="s">
        <v>373</v>
      </c>
      <c r="C2127" s="1">
        <v>2023.0</v>
      </c>
      <c r="D2127" s="1">
        <v>5.0</v>
      </c>
      <c r="E2127" s="1">
        <v>22.0</v>
      </c>
      <c r="F2127" s="1">
        <v>2100.0</v>
      </c>
      <c r="G2127" s="1" t="s">
        <v>201</v>
      </c>
      <c r="H2127" s="1">
        <v>11.0</v>
      </c>
    </row>
    <row r="2128">
      <c r="A2128" s="1" t="s">
        <v>318</v>
      </c>
      <c r="B2128" s="31" t="s">
        <v>374</v>
      </c>
      <c r="C2128" s="1">
        <v>2023.0</v>
      </c>
      <c r="D2128" s="1">
        <v>5.0</v>
      </c>
      <c r="E2128" s="1">
        <v>22.0</v>
      </c>
      <c r="F2128" s="1">
        <v>2100.0</v>
      </c>
      <c r="G2128" s="1" t="s">
        <v>201</v>
      </c>
      <c r="H2128" s="1">
        <v>12.0</v>
      </c>
    </row>
    <row r="2130">
      <c r="A2130" s="23" t="s">
        <v>316</v>
      </c>
      <c r="B2130" s="23" t="s">
        <v>404</v>
      </c>
      <c r="C2130" s="22">
        <v>2023.0</v>
      </c>
      <c r="D2130" s="22">
        <v>5.0</v>
      </c>
      <c r="E2130" s="20">
        <v>23.0</v>
      </c>
      <c r="F2130" s="22">
        <v>1900.0</v>
      </c>
      <c r="G2130" s="23" t="s">
        <v>350</v>
      </c>
      <c r="H2130" s="22">
        <v>1.0</v>
      </c>
    </row>
    <row r="2131">
      <c r="A2131" s="23" t="s">
        <v>316</v>
      </c>
      <c r="B2131" s="23" t="s">
        <v>355</v>
      </c>
      <c r="C2131" s="22">
        <v>2023.0</v>
      </c>
      <c r="D2131" s="22">
        <v>5.0</v>
      </c>
      <c r="E2131" s="20">
        <v>23.0</v>
      </c>
      <c r="F2131" s="22">
        <v>1900.0</v>
      </c>
      <c r="G2131" s="23" t="s">
        <v>350</v>
      </c>
      <c r="H2131" s="22">
        <v>2.0</v>
      </c>
    </row>
    <row r="2132">
      <c r="A2132" s="23" t="s">
        <v>316</v>
      </c>
      <c r="B2132" s="23" t="s">
        <v>357</v>
      </c>
      <c r="C2132" s="22">
        <v>2023.0</v>
      </c>
      <c r="D2132" s="22">
        <v>5.0</v>
      </c>
      <c r="E2132" s="20">
        <v>23.0</v>
      </c>
      <c r="F2132" s="22">
        <v>1900.0</v>
      </c>
      <c r="G2132" s="23" t="s">
        <v>350</v>
      </c>
      <c r="H2132" s="22">
        <v>3.0</v>
      </c>
    </row>
    <row r="2133">
      <c r="A2133" s="23" t="s">
        <v>316</v>
      </c>
      <c r="B2133" s="23" t="s">
        <v>358</v>
      </c>
      <c r="C2133" s="22">
        <v>2023.0</v>
      </c>
      <c r="D2133" s="22">
        <v>5.0</v>
      </c>
      <c r="E2133" s="20">
        <v>23.0</v>
      </c>
      <c r="F2133" s="22">
        <v>1900.0</v>
      </c>
      <c r="G2133" s="23" t="s">
        <v>350</v>
      </c>
      <c r="H2133" s="22">
        <v>4.0</v>
      </c>
    </row>
    <row r="2134">
      <c r="A2134" s="23" t="s">
        <v>316</v>
      </c>
      <c r="B2134" s="23" t="s">
        <v>359</v>
      </c>
      <c r="C2134" s="22">
        <v>2023.0</v>
      </c>
      <c r="D2134" s="22">
        <v>5.0</v>
      </c>
      <c r="E2134" s="20">
        <v>23.0</v>
      </c>
      <c r="F2134" s="22">
        <v>1900.0</v>
      </c>
      <c r="G2134" s="23" t="s">
        <v>360</v>
      </c>
      <c r="H2134" s="22">
        <v>5.0</v>
      </c>
    </row>
    <row r="2135">
      <c r="A2135" s="23" t="s">
        <v>316</v>
      </c>
      <c r="B2135" s="23" t="s">
        <v>366</v>
      </c>
      <c r="C2135" s="22">
        <v>2023.0</v>
      </c>
      <c r="D2135" s="22">
        <v>5.0</v>
      </c>
      <c r="E2135" s="20">
        <v>23.0</v>
      </c>
      <c r="F2135" s="22">
        <v>1900.0</v>
      </c>
      <c r="G2135" s="23" t="s">
        <v>360</v>
      </c>
      <c r="H2135" s="22">
        <v>6.0</v>
      </c>
    </row>
    <row r="2136">
      <c r="A2136" s="23" t="s">
        <v>316</v>
      </c>
      <c r="B2136" s="23" t="s">
        <v>368</v>
      </c>
      <c r="C2136" s="22">
        <v>2023.0</v>
      </c>
      <c r="D2136" s="22">
        <v>5.0</v>
      </c>
      <c r="E2136" s="20">
        <v>23.0</v>
      </c>
      <c r="F2136" s="22">
        <v>1900.0</v>
      </c>
      <c r="G2136" s="23" t="s">
        <v>360</v>
      </c>
      <c r="H2136" s="22">
        <v>7.0</v>
      </c>
    </row>
    <row r="2137">
      <c r="A2137" s="23" t="s">
        <v>316</v>
      </c>
      <c r="B2137" s="23" t="s">
        <v>369</v>
      </c>
      <c r="C2137" s="22">
        <v>2023.0</v>
      </c>
      <c r="D2137" s="22">
        <v>5.0</v>
      </c>
      <c r="E2137" s="20">
        <v>23.0</v>
      </c>
      <c r="F2137" s="22">
        <v>1900.0</v>
      </c>
      <c r="G2137" s="23" t="s">
        <v>360</v>
      </c>
      <c r="H2137" s="22">
        <v>8.0</v>
      </c>
    </row>
    <row r="2138">
      <c r="A2138" s="23" t="s">
        <v>316</v>
      </c>
      <c r="B2138" s="23" t="s">
        <v>370</v>
      </c>
      <c r="C2138" s="22">
        <v>2023.0</v>
      </c>
      <c r="D2138" s="22">
        <v>5.0</v>
      </c>
      <c r="E2138" s="20">
        <v>23.0</v>
      </c>
      <c r="F2138" s="22">
        <v>1900.0</v>
      </c>
      <c r="G2138" s="23" t="s">
        <v>371</v>
      </c>
      <c r="H2138" s="22">
        <v>9.0</v>
      </c>
    </row>
    <row r="2139">
      <c r="A2139" s="23" t="s">
        <v>316</v>
      </c>
      <c r="B2139" s="23" t="s">
        <v>372</v>
      </c>
      <c r="C2139" s="22">
        <v>2023.0</v>
      </c>
      <c r="D2139" s="22">
        <v>5.0</v>
      </c>
      <c r="E2139" s="20">
        <v>23.0</v>
      </c>
      <c r="F2139" s="22">
        <v>1900.0</v>
      </c>
      <c r="G2139" s="23" t="s">
        <v>371</v>
      </c>
      <c r="H2139" s="22">
        <v>10.0</v>
      </c>
    </row>
    <row r="2140">
      <c r="A2140" s="23" t="s">
        <v>316</v>
      </c>
      <c r="B2140" s="23" t="s">
        <v>373</v>
      </c>
      <c r="C2140" s="22">
        <v>2023.0</v>
      </c>
      <c r="D2140" s="22">
        <v>5.0</v>
      </c>
      <c r="E2140" s="20">
        <v>23.0</v>
      </c>
      <c r="F2140" s="22">
        <v>1900.0</v>
      </c>
      <c r="G2140" s="23" t="s">
        <v>371</v>
      </c>
      <c r="H2140" s="22">
        <v>11.0</v>
      </c>
    </row>
    <row r="2141">
      <c r="A2141" s="23" t="s">
        <v>316</v>
      </c>
      <c r="B2141" s="23" t="s">
        <v>374</v>
      </c>
      <c r="C2141" s="22">
        <v>2023.0</v>
      </c>
      <c r="D2141" s="22">
        <v>5.0</v>
      </c>
      <c r="E2141" s="20">
        <v>23.0</v>
      </c>
      <c r="F2141" s="22">
        <v>1900.0</v>
      </c>
      <c r="G2141" s="23" t="s">
        <v>371</v>
      </c>
      <c r="H2141" s="22">
        <v>12.0</v>
      </c>
    </row>
    <row r="2143">
      <c r="A2143" s="1" t="s">
        <v>318</v>
      </c>
      <c r="B2143" s="31" t="s">
        <v>349</v>
      </c>
      <c r="C2143" s="1">
        <v>2023.0</v>
      </c>
      <c r="D2143" s="1">
        <v>5.0</v>
      </c>
      <c r="E2143" s="1">
        <v>23.0</v>
      </c>
      <c r="F2143" s="1">
        <v>2100.0</v>
      </c>
      <c r="G2143" s="1" t="s">
        <v>23</v>
      </c>
      <c r="H2143" s="1">
        <v>1.0</v>
      </c>
    </row>
    <row r="2144">
      <c r="A2144" s="1" t="s">
        <v>318</v>
      </c>
      <c r="B2144" s="31" t="s">
        <v>355</v>
      </c>
      <c r="C2144" s="1">
        <v>2023.0</v>
      </c>
      <c r="D2144" s="1">
        <v>5.0</v>
      </c>
      <c r="E2144" s="1">
        <v>23.0</v>
      </c>
      <c r="F2144" s="1">
        <v>2100.0</v>
      </c>
      <c r="G2144" s="1" t="s">
        <v>23</v>
      </c>
      <c r="H2144" s="1">
        <v>2.0</v>
      </c>
    </row>
    <row r="2145">
      <c r="A2145" s="1" t="s">
        <v>318</v>
      </c>
      <c r="B2145" s="31" t="s">
        <v>357</v>
      </c>
      <c r="C2145" s="1">
        <v>2023.0</v>
      </c>
      <c r="D2145" s="1">
        <v>5.0</v>
      </c>
      <c r="E2145" s="1">
        <v>23.0</v>
      </c>
      <c r="F2145" s="1">
        <v>2100.0</v>
      </c>
      <c r="G2145" s="1" t="s">
        <v>23</v>
      </c>
      <c r="H2145" s="1">
        <v>3.0</v>
      </c>
    </row>
    <row r="2146">
      <c r="A2146" s="1" t="s">
        <v>318</v>
      </c>
      <c r="B2146" s="31" t="s">
        <v>358</v>
      </c>
      <c r="C2146" s="1">
        <v>2023.0</v>
      </c>
      <c r="D2146" s="1">
        <v>5.0</v>
      </c>
      <c r="E2146" s="1">
        <v>23.0</v>
      </c>
      <c r="F2146" s="1">
        <v>2100.0</v>
      </c>
      <c r="G2146" s="1" t="s">
        <v>23</v>
      </c>
      <c r="H2146" s="1">
        <v>4.0</v>
      </c>
    </row>
    <row r="2147">
      <c r="A2147" s="1" t="s">
        <v>318</v>
      </c>
      <c r="B2147" s="31" t="s">
        <v>1102</v>
      </c>
      <c r="C2147" s="1">
        <v>2023.0</v>
      </c>
      <c r="D2147" s="1">
        <v>5.0</v>
      </c>
      <c r="E2147" s="1">
        <v>23.0</v>
      </c>
      <c r="F2147" s="1">
        <v>2100.0</v>
      </c>
      <c r="G2147" s="1" t="s">
        <v>122</v>
      </c>
      <c r="H2147" s="1">
        <v>5.0</v>
      </c>
      <c r="S2147" s="1" t="s">
        <v>1096</v>
      </c>
    </row>
    <row r="2148">
      <c r="A2148" s="1" t="s">
        <v>318</v>
      </c>
      <c r="B2148" s="31" t="s">
        <v>366</v>
      </c>
      <c r="C2148" s="1">
        <v>2023.0</v>
      </c>
      <c r="D2148" s="1">
        <v>5.0</v>
      </c>
      <c r="E2148" s="1">
        <v>23.0</v>
      </c>
      <c r="F2148" s="1">
        <v>2100.0</v>
      </c>
      <c r="G2148" s="1" t="s">
        <v>122</v>
      </c>
      <c r="H2148" s="1">
        <v>6.0</v>
      </c>
    </row>
    <row r="2149">
      <c r="A2149" s="1" t="s">
        <v>318</v>
      </c>
      <c r="B2149" s="31" t="s">
        <v>368</v>
      </c>
      <c r="C2149" s="1">
        <v>2023.0</v>
      </c>
      <c r="D2149" s="1">
        <v>5.0</v>
      </c>
      <c r="E2149" s="1">
        <v>23.0</v>
      </c>
      <c r="F2149" s="1">
        <v>2100.0</v>
      </c>
      <c r="G2149" s="1" t="s">
        <v>122</v>
      </c>
      <c r="H2149" s="1">
        <v>7.0</v>
      </c>
    </row>
    <row r="2150">
      <c r="A2150" s="1" t="s">
        <v>318</v>
      </c>
      <c r="B2150" s="31" t="s">
        <v>369</v>
      </c>
      <c r="C2150" s="1">
        <v>2023.0</v>
      </c>
      <c r="D2150" s="1">
        <v>5.0</v>
      </c>
      <c r="E2150" s="1">
        <v>23.0</v>
      </c>
      <c r="F2150" s="1">
        <v>2100.0</v>
      </c>
      <c r="G2150" s="1" t="s">
        <v>122</v>
      </c>
      <c r="H2150" s="1">
        <v>8.0</v>
      </c>
    </row>
    <row r="2151">
      <c r="A2151" s="1" t="s">
        <v>318</v>
      </c>
      <c r="B2151" s="31" t="s">
        <v>370</v>
      </c>
      <c r="C2151" s="1">
        <v>2023.0</v>
      </c>
      <c r="D2151" s="1">
        <v>5.0</v>
      </c>
      <c r="E2151" s="1">
        <v>23.0</v>
      </c>
      <c r="F2151" s="1">
        <v>2100.0</v>
      </c>
      <c r="G2151" s="1" t="s">
        <v>201</v>
      </c>
      <c r="H2151" s="1">
        <v>9.0</v>
      </c>
    </row>
    <row r="2152">
      <c r="A2152" s="1" t="s">
        <v>318</v>
      </c>
      <c r="B2152" s="31" t="s">
        <v>372</v>
      </c>
      <c r="C2152" s="1">
        <v>2023.0</v>
      </c>
      <c r="D2152" s="1">
        <v>5.0</v>
      </c>
      <c r="E2152" s="1">
        <v>23.0</v>
      </c>
      <c r="F2152" s="1">
        <v>2100.0</v>
      </c>
      <c r="G2152" s="1" t="s">
        <v>201</v>
      </c>
      <c r="H2152" s="1">
        <v>10.0</v>
      </c>
    </row>
    <row r="2153">
      <c r="A2153" s="1" t="s">
        <v>318</v>
      </c>
      <c r="B2153" s="31" t="s">
        <v>373</v>
      </c>
      <c r="C2153" s="1">
        <v>2023.0</v>
      </c>
      <c r="D2153" s="1">
        <v>5.0</v>
      </c>
      <c r="E2153" s="1">
        <v>23.0</v>
      </c>
      <c r="F2153" s="1">
        <v>2100.0</v>
      </c>
      <c r="G2153" s="1" t="s">
        <v>201</v>
      </c>
      <c r="H2153" s="1">
        <v>11.0</v>
      </c>
    </row>
    <row r="2154">
      <c r="A2154" s="1" t="s">
        <v>318</v>
      </c>
      <c r="B2154" s="31" t="s">
        <v>374</v>
      </c>
      <c r="C2154" s="1">
        <v>2023.0</v>
      </c>
      <c r="D2154" s="1">
        <v>5.0</v>
      </c>
      <c r="E2154" s="1">
        <v>23.0</v>
      </c>
      <c r="F2154" s="1">
        <v>2100.0</v>
      </c>
      <c r="G2154" s="1" t="s">
        <v>201</v>
      </c>
      <c r="H2154" s="1">
        <v>12.0</v>
      </c>
    </row>
    <row r="2156">
      <c r="A2156" s="23" t="s">
        <v>316</v>
      </c>
      <c r="B2156" s="23" t="s">
        <v>404</v>
      </c>
      <c r="C2156" s="22">
        <v>2023.0</v>
      </c>
      <c r="D2156" s="22">
        <v>5.0</v>
      </c>
      <c r="E2156" s="20">
        <v>24.0</v>
      </c>
      <c r="F2156" s="22">
        <v>1900.0</v>
      </c>
      <c r="G2156" s="23" t="s">
        <v>350</v>
      </c>
      <c r="H2156" s="22">
        <v>1.0</v>
      </c>
    </row>
    <row r="2157">
      <c r="A2157" s="23" t="s">
        <v>316</v>
      </c>
      <c r="B2157" s="23" t="s">
        <v>355</v>
      </c>
      <c r="C2157" s="22">
        <v>2023.0</v>
      </c>
      <c r="D2157" s="22">
        <v>5.0</v>
      </c>
      <c r="E2157" s="20">
        <v>24.0</v>
      </c>
      <c r="F2157" s="22">
        <v>1900.0</v>
      </c>
      <c r="G2157" s="23" t="s">
        <v>350</v>
      </c>
      <c r="H2157" s="22">
        <v>2.0</v>
      </c>
    </row>
    <row r="2158">
      <c r="A2158" s="23" t="s">
        <v>316</v>
      </c>
      <c r="B2158" s="23" t="s">
        <v>357</v>
      </c>
      <c r="C2158" s="22">
        <v>2023.0</v>
      </c>
      <c r="D2158" s="22">
        <v>5.0</v>
      </c>
      <c r="E2158" s="20">
        <v>24.0</v>
      </c>
      <c r="F2158" s="22">
        <v>1900.0</v>
      </c>
      <c r="G2158" s="23" t="s">
        <v>350</v>
      </c>
      <c r="H2158" s="22">
        <v>3.0</v>
      </c>
    </row>
    <row r="2159">
      <c r="A2159" s="23" t="s">
        <v>316</v>
      </c>
      <c r="B2159" s="23" t="s">
        <v>358</v>
      </c>
      <c r="C2159" s="22">
        <v>2023.0</v>
      </c>
      <c r="D2159" s="22">
        <v>5.0</v>
      </c>
      <c r="E2159" s="20">
        <v>24.0</v>
      </c>
      <c r="F2159" s="22">
        <v>1900.0</v>
      </c>
      <c r="G2159" s="23" t="s">
        <v>350</v>
      </c>
      <c r="H2159" s="22">
        <v>4.0</v>
      </c>
    </row>
    <row r="2160">
      <c r="A2160" s="23" t="s">
        <v>316</v>
      </c>
      <c r="B2160" s="23" t="s">
        <v>359</v>
      </c>
      <c r="C2160" s="22">
        <v>2023.0</v>
      </c>
      <c r="D2160" s="22">
        <v>5.0</v>
      </c>
      <c r="E2160" s="20">
        <v>24.0</v>
      </c>
      <c r="F2160" s="22">
        <v>1900.0</v>
      </c>
      <c r="G2160" s="23" t="s">
        <v>360</v>
      </c>
      <c r="H2160" s="22">
        <v>5.0</v>
      </c>
      <c r="S2160" s="1" t="s">
        <v>1103</v>
      </c>
    </row>
    <row r="2161">
      <c r="A2161" s="23" t="s">
        <v>316</v>
      </c>
      <c r="B2161" s="23" t="s">
        <v>366</v>
      </c>
      <c r="C2161" s="22">
        <v>2023.0</v>
      </c>
      <c r="D2161" s="22">
        <v>5.0</v>
      </c>
      <c r="E2161" s="20">
        <v>24.0</v>
      </c>
      <c r="F2161" s="22">
        <v>1900.0</v>
      </c>
      <c r="G2161" s="23" t="s">
        <v>360</v>
      </c>
      <c r="H2161" s="22">
        <v>6.0</v>
      </c>
    </row>
    <row r="2162">
      <c r="A2162" s="23" t="s">
        <v>316</v>
      </c>
      <c r="B2162" s="23" t="s">
        <v>368</v>
      </c>
      <c r="C2162" s="22">
        <v>2023.0</v>
      </c>
      <c r="D2162" s="22">
        <v>5.0</v>
      </c>
      <c r="E2162" s="20">
        <v>24.0</v>
      </c>
      <c r="F2162" s="22">
        <v>1900.0</v>
      </c>
      <c r="G2162" s="23" t="s">
        <v>360</v>
      </c>
      <c r="H2162" s="22">
        <v>7.0</v>
      </c>
    </row>
    <row r="2163">
      <c r="A2163" s="23" t="s">
        <v>316</v>
      </c>
      <c r="B2163" s="23" t="s">
        <v>369</v>
      </c>
      <c r="C2163" s="22">
        <v>2023.0</v>
      </c>
      <c r="D2163" s="22">
        <v>5.0</v>
      </c>
      <c r="E2163" s="20">
        <v>24.0</v>
      </c>
      <c r="F2163" s="22">
        <v>1900.0</v>
      </c>
      <c r="G2163" s="23" t="s">
        <v>360</v>
      </c>
      <c r="H2163" s="22">
        <v>8.0</v>
      </c>
    </row>
    <row r="2164">
      <c r="A2164" s="23" t="s">
        <v>316</v>
      </c>
      <c r="B2164" s="23" t="s">
        <v>370</v>
      </c>
      <c r="C2164" s="22">
        <v>2023.0</v>
      </c>
      <c r="D2164" s="22">
        <v>5.0</v>
      </c>
      <c r="E2164" s="20">
        <v>24.0</v>
      </c>
      <c r="F2164" s="22">
        <v>1900.0</v>
      </c>
      <c r="G2164" s="23" t="s">
        <v>371</v>
      </c>
      <c r="H2164" s="22">
        <v>9.0</v>
      </c>
    </row>
    <row r="2165">
      <c r="A2165" s="23" t="s">
        <v>316</v>
      </c>
      <c r="B2165" s="23" t="s">
        <v>372</v>
      </c>
      <c r="C2165" s="22">
        <v>2023.0</v>
      </c>
      <c r="D2165" s="22">
        <v>5.0</v>
      </c>
      <c r="E2165" s="20">
        <v>24.0</v>
      </c>
      <c r="F2165" s="22">
        <v>1900.0</v>
      </c>
      <c r="G2165" s="23" t="s">
        <v>371</v>
      </c>
      <c r="H2165" s="22">
        <v>10.0</v>
      </c>
    </row>
    <row r="2166">
      <c r="A2166" s="23" t="s">
        <v>316</v>
      </c>
      <c r="B2166" s="23" t="s">
        <v>373</v>
      </c>
      <c r="C2166" s="22">
        <v>2023.0</v>
      </c>
      <c r="D2166" s="22">
        <v>5.0</v>
      </c>
      <c r="E2166" s="20">
        <v>24.0</v>
      </c>
      <c r="F2166" s="22">
        <v>1900.0</v>
      </c>
      <c r="G2166" s="23" t="s">
        <v>371</v>
      </c>
      <c r="H2166" s="22">
        <v>11.0</v>
      </c>
    </row>
    <row r="2167">
      <c r="A2167" s="23" t="s">
        <v>316</v>
      </c>
      <c r="B2167" s="23" t="s">
        <v>374</v>
      </c>
      <c r="C2167" s="22">
        <v>2023.0</v>
      </c>
      <c r="D2167" s="22">
        <v>5.0</v>
      </c>
      <c r="E2167" s="20">
        <v>24.0</v>
      </c>
      <c r="F2167" s="22">
        <v>1900.0</v>
      </c>
      <c r="G2167" s="23" t="s">
        <v>371</v>
      </c>
      <c r="H2167" s="22">
        <v>12.0</v>
      </c>
    </row>
    <row r="2169">
      <c r="A2169" s="1" t="s">
        <v>318</v>
      </c>
      <c r="B2169" s="31" t="s">
        <v>1104</v>
      </c>
      <c r="C2169" s="1">
        <v>2023.0</v>
      </c>
      <c r="D2169" s="1">
        <v>5.0</v>
      </c>
      <c r="E2169" s="1">
        <v>24.0</v>
      </c>
      <c r="F2169" s="1">
        <v>2100.0</v>
      </c>
      <c r="G2169" s="1" t="s">
        <v>23</v>
      </c>
      <c r="H2169" s="1">
        <v>1.0</v>
      </c>
      <c r="I2169" s="1" t="s">
        <v>26</v>
      </c>
      <c r="J2169" s="1" t="s">
        <v>35</v>
      </c>
      <c r="K2169" s="1" t="s">
        <v>354</v>
      </c>
      <c r="L2169" s="1">
        <v>21.0</v>
      </c>
      <c r="M2169" s="1">
        <v>2.0</v>
      </c>
      <c r="N2169" s="1">
        <v>56.0</v>
      </c>
      <c r="O2169" s="1">
        <v>21.0</v>
      </c>
      <c r="P2169" s="1">
        <v>3.0</v>
      </c>
      <c r="Q2169" s="1">
        <v>3.0</v>
      </c>
    </row>
    <row r="2170">
      <c r="A2170" s="1" t="s">
        <v>318</v>
      </c>
      <c r="B2170" s="31" t="s">
        <v>1104</v>
      </c>
      <c r="C2170" s="1">
        <v>2023.0</v>
      </c>
      <c r="D2170" s="1">
        <v>5.0</v>
      </c>
      <c r="E2170" s="1">
        <v>24.0</v>
      </c>
      <c r="F2170" s="1">
        <v>2100.0</v>
      </c>
      <c r="G2170" s="1" t="s">
        <v>23</v>
      </c>
      <c r="H2170" s="1">
        <v>1.0</v>
      </c>
      <c r="I2170" s="1" t="s">
        <v>26</v>
      </c>
      <c r="J2170" s="1" t="s">
        <v>35</v>
      </c>
      <c r="K2170" s="1" t="s">
        <v>354</v>
      </c>
      <c r="L2170" s="1">
        <v>21.0</v>
      </c>
      <c r="M2170" s="1">
        <v>5.0</v>
      </c>
      <c r="N2170" s="1">
        <v>57.0</v>
      </c>
      <c r="O2170" s="1">
        <v>21.0</v>
      </c>
      <c r="P2170" s="1">
        <v>6.0</v>
      </c>
      <c r="Q2170" s="1">
        <v>14.0</v>
      </c>
    </row>
    <row r="2171">
      <c r="A2171" s="1" t="s">
        <v>318</v>
      </c>
      <c r="B2171" s="31" t="s">
        <v>1104</v>
      </c>
      <c r="C2171" s="1">
        <v>2023.0</v>
      </c>
      <c r="D2171" s="1">
        <v>5.0</v>
      </c>
      <c r="E2171" s="1">
        <v>24.0</v>
      </c>
      <c r="F2171" s="1">
        <v>2100.0</v>
      </c>
      <c r="G2171" s="1" t="s">
        <v>23</v>
      </c>
      <c r="H2171" s="1">
        <v>1.0</v>
      </c>
      <c r="I2171" s="1" t="s">
        <v>26</v>
      </c>
      <c r="J2171" s="1" t="s">
        <v>35</v>
      </c>
      <c r="K2171" s="1" t="s">
        <v>353</v>
      </c>
      <c r="L2171" s="1">
        <v>21.0</v>
      </c>
      <c r="M2171" s="1">
        <v>6.0</v>
      </c>
      <c r="N2171" s="1">
        <v>22.0</v>
      </c>
      <c r="O2171" s="1">
        <v>21.0</v>
      </c>
      <c r="P2171" s="1">
        <v>7.0</v>
      </c>
      <c r="Q2171" s="1">
        <v>19.0</v>
      </c>
    </row>
    <row r="2172">
      <c r="A2172" s="1" t="s">
        <v>318</v>
      </c>
      <c r="B2172" s="31" t="s">
        <v>1104</v>
      </c>
      <c r="C2172" s="1">
        <v>2023.0</v>
      </c>
      <c r="D2172" s="1">
        <v>5.0</v>
      </c>
      <c r="E2172" s="1">
        <v>24.0</v>
      </c>
      <c r="F2172" s="1">
        <v>2100.0</v>
      </c>
      <c r="G2172" s="1" t="s">
        <v>23</v>
      </c>
      <c r="H2172" s="1">
        <v>1.0</v>
      </c>
      <c r="I2172" s="1" t="s">
        <v>46</v>
      </c>
      <c r="J2172" s="1" t="s">
        <v>1105</v>
      </c>
      <c r="K2172" s="1" t="s">
        <v>1106</v>
      </c>
      <c r="L2172" s="1">
        <v>21.0</v>
      </c>
      <c r="M2172" s="1">
        <v>7.0</v>
      </c>
      <c r="N2172" s="1">
        <v>38.0</v>
      </c>
      <c r="O2172" s="1">
        <v>21.0</v>
      </c>
      <c r="P2172" s="1">
        <v>7.0</v>
      </c>
      <c r="Q2172" s="1">
        <v>57.0</v>
      </c>
    </row>
    <row r="2173">
      <c r="A2173" s="1" t="s">
        <v>318</v>
      </c>
      <c r="B2173" s="31" t="s">
        <v>1104</v>
      </c>
      <c r="C2173" s="1">
        <v>2023.0</v>
      </c>
      <c r="D2173" s="1">
        <v>5.0</v>
      </c>
      <c r="E2173" s="1">
        <v>24.0</v>
      </c>
      <c r="F2173" s="1">
        <v>2100.0</v>
      </c>
      <c r="G2173" s="1" t="s">
        <v>23</v>
      </c>
      <c r="H2173" s="1">
        <v>1.0</v>
      </c>
      <c r="I2173" s="1" t="s">
        <v>35</v>
      </c>
      <c r="J2173" s="1" t="s">
        <v>26</v>
      </c>
      <c r="K2173" s="1" t="s">
        <v>354</v>
      </c>
      <c r="L2173" s="1">
        <v>21.0</v>
      </c>
      <c r="M2173" s="1">
        <v>7.0</v>
      </c>
      <c r="N2173" s="1">
        <v>59.0</v>
      </c>
      <c r="O2173" s="1">
        <v>21.0</v>
      </c>
      <c r="P2173" s="1">
        <v>8.0</v>
      </c>
      <c r="Q2173" s="1">
        <v>23.0</v>
      </c>
    </row>
    <row r="2174">
      <c r="A2174" s="1" t="s">
        <v>318</v>
      </c>
      <c r="B2174" s="31" t="s">
        <v>1104</v>
      </c>
      <c r="C2174" s="1">
        <v>2023.0</v>
      </c>
      <c r="D2174" s="1">
        <v>5.0</v>
      </c>
      <c r="E2174" s="1">
        <v>24.0</v>
      </c>
      <c r="F2174" s="1">
        <v>2100.0</v>
      </c>
      <c r="G2174" s="1" t="s">
        <v>23</v>
      </c>
      <c r="H2174" s="1">
        <v>1.0</v>
      </c>
      <c r="I2174" s="1" t="s">
        <v>61</v>
      </c>
      <c r="J2174" s="1" t="s">
        <v>26</v>
      </c>
      <c r="K2174" s="1" t="s">
        <v>354</v>
      </c>
      <c r="L2174" s="1">
        <v>21.0</v>
      </c>
      <c r="M2174" s="1">
        <v>20.0</v>
      </c>
      <c r="N2174" s="1">
        <v>53.0</v>
      </c>
      <c r="O2174" s="1">
        <v>21.0</v>
      </c>
      <c r="P2174" s="1">
        <v>20.0</v>
      </c>
      <c r="Q2174" s="1">
        <v>58.0</v>
      </c>
    </row>
    <row r="2175">
      <c r="A2175" s="1" t="s">
        <v>318</v>
      </c>
      <c r="B2175" s="31" t="s">
        <v>1104</v>
      </c>
      <c r="C2175" s="1">
        <v>2023.0</v>
      </c>
      <c r="D2175" s="1">
        <v>5.0</v>
      </c>
      <c r="E2175" s="1">
        <v>24.0</v>
      </c>
      <c r="F2175" s="1">
        <v>2100.0</v>
      </c>
      <c r="G2175" s="1" t="s">
        <v>23</v>
      </c>
      <c r="H2175" s="1">
        <v>1.0</v>
      </c>
      <c r="I2175" s="1" t="s">
        <v>352</v>
      </c>
      <c r="J2175" s="1" t="s">
        <v>61</v>
      </c>
      <c r="K2175" s="1" t="s">
        <v>354</v>
      </c>
      <c r="L2175" s="1">
        <v>21.0</v>
      </c>
      <c r="M2175" s="1">
        <v>49.0</v>
      </c>
      <c r="N2175" s="1">
        <v>44.0</v>
      </c>
      <c r="O2175" s="1">
        <v>21.0</v>
      </c>
      <c r="P2175" s="1">
        <v>49.0</v>
      </c>
      <c r="Q2175" s="1">
        <v>49.0</v>
      </c>
    </row>
    <row r="2176">
      <c r="A2176" s="1" t="s">
        <v>318</v>
      </c>
      <c r="B2176" s="31" t="s">
        <v>1104</v>
      </c>
      <c r="C2176" s="1">
        <v>2023.0</v>
      </c>
      <c r="D2176" s="1">
        <v>5.0</v>
      </c>
      <c r="E2176" s="1">
        <v>24.0</v>
      </c>
      <c r="F2176" s="1">
        <v>2100.0</v>
      </c>
      <c r="G2176" s="1" t="s">
        <v>23</v>
      </c>
      <c r="H2176" s="1">
        <v>1.0</v>
      </c>
      <c r="I2176" s="1" t="s">
        <v>352</v>
      </c>
      <c r="J2176" s="1" t="s">
        <v>61</v>
      </c>
      <c r="K2176" s="1" t="s">
        <v>353</v>
      </c>
      <c r="L2176" s="1">
        <v>21.0</v>
      </c>
      <c r="M2176" s="1">
        <v>53.0</v>
      </c>
      <c r="N2176" s="1">
        <v>10.0</v>
      </c>
      <c r="O2176" s="1">
        <v>21.0</v>
      </c>
      <c r="P2176" s="1">
        <v>53.0</v>
      </c>
      <c r="Q2176" s="1">
        <v>22.0</v>
      </c>
    </row>
    <row r="2177">
      <c r="A2177" s="1" t="s">
        <v>318</v>
      </c>
      <c r="B2177" s="31" t="s">
        <v>355</v>
      </c>
      <c r="C2177" s="1">
        <v>2023.0</v>
      </c>
      <c r="D2177" s="1">
        <v>5.0</v>
      </c>
      <c r="E2177" s="1">
        <v>24.0</v>
      </c>
      <c r="F2177" s="1">
        <v>2100.0</v>
      </c>
      <c r="G2177" s="1" t="s">
        <v>23</v>
      </c>
      <c r="H2177" s="1">
        <v>2.0</v>
      </c>
    </row>
    <row r="2178">
      <c r="A2178" s="1" t="s">
        <v>318</v>
      </c>
      <c r="B2178" s="31" t="s">
        <v>357</v>
      </c>
      <c r="C2178" s="1">
        <v>2023.0</v>
      </c>
      <c r="D2178" s="1">
        <v>5.0</v>
      </c>
      <c r="E2178" s="1">
        <v>24.0</v>
      </c>
      <c r="F2178" s="1">
        <v>2100.0</v>
      </c>
      <c r="G2178" s="1" t="s">
        <v>23</v>
      </c>
      <c r="H2178" s="1">
        <v>3.0</v>
      </c>
    </row>
    <row r="2179">
      <c r="A2179" s="1" t="s">
        <v>318</v>
      </c>
      <c r="B2179" s="31" t="s">
        <v>358</v>
      </c>
      <c r="C2179" s="1">
        <v>2023.0</v>
      </c>
      <c r="D2179" s="1">
        <v>5.0</v>
      </c>
      <c r="E2179" s="1">
        <v>24.0</v>
      </c>
      <c r="F2179" s="1">
        <v>2100.0</v>
      </c>
      <c r="G2179" s="1" t="s">
        <v>23</v>
      </c>
      <c r="H2179" s="1">
        <v>4.0</v>
      </c>
    </row>
    <row r="2180">
      <c r="A2180" s="1" t="s">
        <v>318</v>
      </c>
      <c r="B2180" s="31" t="s">
        <v>1107</v>
      </c>
      <c r="C2180" s="1">
        <v>2023.0</v>
      </c>
      <c r="D2180" s="1">
        <v>5.0</v>
      </c>
      <c r="E2180" s="1">
        <v>24.0</v>
      </c>
      <c r="F2180" s="1">
        <v>2100.0</v>
      </c>
      <c r="G2180" s="1" t="s">
        <v>122</v>
      </c>
      <c r="H2180" s="1">
        <v>5.0</v>
      </c>
      <c r="S2180" s="1" t="s">
        <v>1096</v>
      </c>
    </row>
    <row r="2181">
      <c r="A2181" s="1" t="s">
        <v>318</v>
      </c>
      <c r="B2181" s="31" t="s">
        <v>366</v>
      </c>
      <c r="C2181" s="1">
        <v>2023.0</v>
      </c>
      <c r="D2181" s="1">
        <v>5.0</v>
      </c>
      <c r="E2181" s="1">
        <v>24.0</v>
      </c>
      <c r="F2181" s="1">
        <v>2100.0</v>
      </c>
      <c r="G2181" s="1" t="s">
        <v>122</v>
      </c>
      <c r="H2181" s="1">
        <v>6.0</v>
      </c>
    </row>
    <row r="2182">
      <c r="A2182" s="1" t="s">
        <v>318</v>
      </c>
      <c r="B2182" s="31" t="s">
        <v>368</v>
      </c>
      <c r="C2182" s="1">
        <v>2023.0</v>
      </c>
      <c r="D2182" s="1">
        <v>5.0</v>
      </c>
      <c r="E2182" s="1">
        <v>24.0</v>
      </c>
      <c r="F2182" s="1">
        <v>2100.0</v>
      </c>
      <c r="G2182" s="1" t="s">
        <v>122</v>
      </c>
      <c r="H2182" s="1">
        <v>7.0</v>
      </c>
    </row>
    <row r="2183">
      <c r="A2183" s="1" t="s">
        <v>318</v>
      </c>
      <c r="B2183" s="31" t="s">
        <v>369</v>
      </c>
      <c r="C2183" s="1">
        <v>2023.0</v>
      </c>
      <c r="D2183" s="1">
        <v>5.0</v>
      </c>
      <c r="E2183" s="1">
        <v>24.0</v>
      </c>
      <c r="F2183" s="1">
        <v>2100.0</v>
      </c>
      <c r="G2183" s="1" t="s">
        <v>122</v>
      </c>
      <c r="H2183" s="1">
        <v>8.0</v>
      </c>
    </row>
    <row r="2184">
      <c r="A2184" s="1" t="s">
        <v>318</v>
      </c>
      <c r="B2184" s="31" t="s">
        <v>370</v>
      </c>
      <c r="C2184" s="1">
        <v>2023.0</v>
      </c>
      <c r="D2184" s="1">
        <v>5.0</v>
      </c>
      <c r="E2184" s="1">
        <v>24.0</v>
      </c>
      <c r="F2184" s="1">
        <v>2100.0</v>
      </c>
      <c r="G2184" s="1" t="s">
        <v>201</v>
      </c>
      <c r="H2184" s="1">
        <v>9.0</v>
      </c>
    </row>
    <row r="2185">
      <c r="A2185" s="1" t="s">
        <v>318</v>
      </c>
      <c r="B2185" s="31" t="s">
        <v>372</v>
      </c>
      <c r="C2185" s="1">
        <v>2023.0</v>
      </c>
      <c r="D2185" s="1">
        <v>5.0</v>
      </c>
      <c r="E2185" s="1">
        <v>24.0</v>
      </c>
      <c r="F2185" s="1">
        <v>2100.0</v>
      </c>
      <c r="G2185" s="1" t="s">
        <v>201</v>
      </c>
      <c r="H2185" s="1">
        <v>10.0</v>
      </c>
    </row>
    <row r="2186">
      <c r="A2186" s="1" t="s">
        <v>318</v>
      </c>
      <c r="B2186" s="31" t="s">
        <v>373</v>
      </c>
      <c r="C2186" s="1">
        <v>2023.0</v>
      </c>
      <c r="D2186" s="1">
        <v>5.0</v>
      </c>
      <c r="E2186" s="1">
        <v>24.0</v>
      </c>
      <c r="F2186" s="1">
        <v>2100.0</v>
      </c>
      <c r="G2186" s="1" t="s">
        <v>201</v>
      </c>
      <c r="H2186" s="1">
        <v>11.0</v>
      </c>
    </row>
    <row r="2187">
      <c r="A2187" s="1" t="s">
        <v>318</v>
      </c>
      <c r="B2187" s="31" t="s">
        <v>374</v>
      </c>
      <c r="C2187" s="1">
        <v>2023.0</v>
      </c>
      <c r="D2187" s="1">
        <v>5.0</v>
      </c>
      <c r="E2187" s="1">
        <v>24.0</v>
      </c>
      <c r="F2187" s="1">
        <v>2100.0</v>
      </c>
      <c r="G2187" s="1" t="s">
        <v>201</v>
      </c>
      <c r="H2187" s="1">
        <v>12.0</v>
      </c>
    </row>
    <row r="2189">
      <c r="A2189" s="23" t="s">
        <v>316</v>
      </c>
      <c r="B2189" s="23" t="s">
        <v>404</v>
      </c>
      <c r="C2189" s="22">
        <v>2023.0</v>
      </c>
      <c r="D2189" s="22">
        <v>5.0</v>
      </c>
      <c r="E2189" s="20">
        <v>25.0</v>
      </c>
      <c r="F2189" s="22">
        <v>1900.0</v>
      </c>
      <c r="G2189" s="23" t="s">
        <v>350</v>
      </c>
      <c r="H2189" s="22">
        <v>1.0</v>
      </c>
    </row>
    <row r="2190">
      <c r="A2190" s="23" t="s">
        <v>316</v>
      </c>
      <c r="B2190" s="23" t="s">
        <v>355</v>
      </c>
      <c r="C2190" s="22">
        <v>2023.0</v>
      </c>
      <c r="D2190" s="22">
        <v>5.0</v>
      </c>
      <c r="E2190" s="20">
        <v>25.0</v>
      </c>
      <c r="F2190" s="22">
        <v>1900.0</v>
      </c>
      <c r="G2190" s="23" t="s">
        <v>350</v>
      </c>
      <c r="H2190" s="22">
        <v>2.0</v>
      </c>
    </row>
    <row r="2191">
      <c r="A2191" s="23" t="s">
        <v>316</v>
      </c>
      <c r="B2191" s="23" t="s">
        <v>357</v>
      </c>
      <c r="C2191" s="22">
        <v>2023.0</v>
      </c>
      <c r="D2191" s="22">
        <v>5.0</v>
      </c>
      <c r="E2191" s="20">
        <v>25.0</v>
      </c>
      <c r="F2191" s="22">
        <v>1900.0</v>
      </c>
      <c r="G2191" s="23" t="s">
        <v>350</v>
      </c>
      <c r="H2191" s="22">
        <v>3.0</v>
      </c>
    </row>
    <row r="2192">
      <c r="A2192" s="23" t="s">
        <v>316</v>
      </c>
      <c r="B2192" s="23" t="s">
        <v>358</v>
      </c>
      <c r="C2192" s="22">
        <v>2023.0</v>
      </c>
      <c r="D2192" s="22">
        <v>5.0</v>
      </c>
      <c r="E2192" s="20">
        <v>25.0</v>
      </c>
      <c r="F2192" s="22">
        <v>1900.0</v>
      </c>
      <c r="G2192" s="23" t="s">
        <v>350</v>
      </c>
      <c r="H2192" s="22">
        <v>4.0</v>
      </c>
    </row>
    <row r="2193">
      <c r="A2193" s="23" t="s">
        <v>316</v>
      </c>
      <c r="B2193" s="23" t="s">
        <v>359</v>
      </c>
      <c r="C2193" s="22">
        <v>2023.0</v>
      </c>
      <c r="D2193" s="22">
        <v>5.0</v>
      </c>
      <c r="E2193" s="20">
        <v>25.0</v>
      </c>
      <c r="F2193" s="22">
        <v>1900.0</v>
      </c>
      <c r="G2193" s="23" t="s">
        <v>360</v>
      </c>
      <c r="H2193" s="22">
        <v>5.0</v>
      </c>
    </row>
    <row r="2194">
      <c r="A2194" s="23" t="s">
        <v>316</v>
      </c>
      <c r="B2194" s="23" t="s">
        <v>366</v>
      </c>
      <c r="C2194" s="22">
        <v>2023.0</v>
      </c>
      <c r="D2194" s="22">
        <v>5.0</v>
      </c>
      <c r="E2194" s="20">
        <v>25.0</v>
      </c>
      <c r="F2194" s="22">
        <v>1900.0</v>
      </c>
      <c r="G2194" s="23" t="s">
        <v>360</v>
      </c>
      <c r="H2194" s="22">
        <v>6.0</v>
      </c>
    </row>
    <row r="2195">
      <c r="A2195" s="23" t="s">
        <v>316</v>
      </c>
      <c r="B2195" s="23" t="s">
        <v>368</v>
      </c>
      <c r="C2195" s="22">
        <v>2023.0</v>
      </c>
      <c r="D2195" s="22">
        <v>5.0</v>
      </c>
      <c r="E2195" s="20">
        <v>25.0</v>
      </c>
      <c r="F2195" s="22">
        <v>1900.0</v>
      </c>
      <c r="G2195" s="23" t="s">
        <v>360</v>
      </c>
      <c r="H2195" s="22">
        <v>7.0</v>
      </c>
    </row>
    <row r="2196">
      <c r="A2196" s="23" t="s">
        <v>316</v>
      </c>
      <c r="B2196" s="23" t="s">
        <v>369</v>
      </c>
      <c r="C2196" s="22">
        <v>2023.0</v>
      </c>
      <c r="D2196" s="22">
        <v>5.0</v>
      </c>
      <c r="E2196" s="20">
        <v>25.0</v>
      </c>
      <c r="F2196" s="22">
        <v>1900.0</v>
      </c>
      <c r="G2196" s="23" t="s">
        <v>360</v>
      </c>
      <c r="H2196" s="22">
        <v>8.0</v>
      </c>
    </row>
    <row r="2197">
      <c r="A2197" s="23" t="s">
        <v>316</v>
      </c>
      <c r="B2197" s="23" t="s">
        <v>370</v>
      </c>
      <c r="C2197" s="22">
        <v>2023.0</v>
      </c>
      <c r="D2197" s="22">
        <v>5.0</v>
      </c>
      <c r="E2197" s="20">
        <v>25.0</v>
      </c>
      <c r="F2197" s="22">
        <v>1900.0</v>
      </c>
      <c r="G2197" s="23" t="s">
        <v>371</v>
      </c>
      <c r="H2197" s="22">
        <v>9.0</v>
      </c>
    </row>
    <row r="2198">
      <c r="A2198" s="23" t="s">
        <v>316</v>
      </c>
      <c r="B2198" s="23" t="s">
        <v>372</v>
      </c>
      <c r="C2198" s="22">
        <v>2023.0</v>
      </c>
      <c r="D2198" s="22">
        <v>5.0</v>
      </c>
      <c r="E2198" s="20">
        <v>25.0</v>
      </c>
      <c r="F2198" s="22">
        <v>1900.0</v>
      </c>
      <c r="G2198" s="23" t="s">
        <v>371</v>
      </c>
      <c r="H2198" s="22">
        <v>10.0</v>
      </c>
    </row>
    <row r="2199">
      <c r="A2199" s="23" t="s">
        <v>316</v>
      </c>
      <c r="B2199" s="23" t="s">
        <v>373</v>
      </c>
      <c r="C2199" s="22">
        <v>2023.0</v>
      </c>
      <c r="D2199" s="22">
        <v>5.0</v>
      </c>
      <c r="E2199" s="20">
        <v>25.0</v>
      </c>
      <c r="F2199" s="22">
        <v>1900.0</v>
      </c>
      <c r="G2199" s="23" t="s">
        <v>371</v>
      </c>
      <c r="H2199" s="22">
        <v>11.0</v>
      </c>
    </row>
    <row r="2200">
      <c r="A2200" s="23" t="s">
        <v>316</v>
      </c>
      <c r="B2200" s="23" t="s">
        <v>374</v>
      </c>
      <c r="C2200" s="22">
        <v>2023.0</v>
      </c>
      <c r="D2200" s="22">
        <v>5.0</v>
      </c>
      <c r="E2200" s="20">
        <v>25.0</v>
      </c>
      <c r="F2200" s="22">
        <v>1900.0</v>
      </c>
      <c r="G2200" s="23" t="s">
        <v>371</v>
      </c>
      <c r="H2200" s="22">
        <v>12.0</v>
      </c>
    </row>
    <row r="2202">
      <c r="A2202" s="1" t="s">
        <v>318</v>
      </c>
      <c r="C2202" s="1">
        <v>2023.0</v>
      </c>
      <c r="D2202" s="1">
        <v>5.0</v>
      </c>
      <c r="E2202" s="1">
        <v>25.0</v>
      </c>
      <c r="F2202" s="1">
        <v>2100.0</v>
      </c>
      <c r="G2202" s="1" t="s">
        <v>23</v>
      </c>
      <c r="H2202" s="1">
        <v>1.0</v>
      </c>
    </row>
    <row r="2203">
      <c r="A2203" s="1" t="s">
        <v>318</v>
      </c>
      <c r="B2203" s="1" t="s">
        <v>355</v>
      </c>
      <c r="C2203" s="1">
        <v>2023.0</v>
      </c>
      <c r="D2203" s="1">
        <v>5.0</v>
      </c>
      <c r="E2203" s="1">
        <v>25.0</v>
      </c>
      <c r="F2203" s="1">
        <v>2100.0</v>
      </c>
      <c r="G2203" s="1" t="s">
        <v>23</v>
      </c>
      <c r="H2203" s="1">
        <v>2.0</v>
      </c>
    </row>
    <row r="2204">
      <c r="A2204" s="1" t="s">
        <v>318</v>
      </c>
      <c r="B2204" s="1" t="s">
        <v>357</v>
      </c>
      <c r="C2204" s="1">
        <v>2023.0</v>
      </c>
      <c r="D2204" s="1">
        <v>5.0</v>
      </c>
      <c r="E2204" s="1">
        <v>25.0</v>
      </c>
      <c r="F2204" s="1">
        <v>2100.0</v>
      </c>
      <c r="G2204" s="1" t="s">
        <v>23</v>
      </c>
      <c r="H2204" s="1">
        <v>3.0</v>
      </c>
    </row>
    <row r="2205">
      <c r="A2205" s="1" t="s">
        <v>318</v>
      </c>
      <c r="B2205" s="1" t="s">
        <v>358</v>
      </c>
      <c r="C2205" s="1">
        <v>2023.0</v>
      </c>
      <c r="D2205" s="1">
        <v>5.0</v>
      </c>
      <c r="E2205" s="1">
        <v>25.0</v>
      </c>
      <c r="F2205" s="1">
        <v>2100.0</v>
      </c>
      <c r="G2205" s="1" t="s">
        <v>23</v>
      </c>
      <c r="H2205" s="1">
        <v>4.0</v>
      </c>
    </row>
    <row r="2206">
      <c r="A2206" s="1" t="s">
        <v>318</v>
      </c>
      <c r="B2206" s="1" t="s">
        <v>1108</v>
      </c>
      <c r="C2206" s="1">
        <v>2023.0</v>
      </c>
      <c r="D2206" s="1">
        <v>5.0</v>
      </c>
      <c r="E2206" s="1">
        <v>25.0</v>
      </c>
      <c r="F2206" s="1">
        <v>2100.0</v>
      </c>
      <c r="G2206" s="1" t="s">
        <v>122</v>
      </c>
      <c r="H2206" s="1">
        <v>5.0</v>
      </c>
      <c r="S2206" s="1" t="s">
        <v>1096</v>
      </c>
    </row>
    <row r="2207">
      <c r="A2207" s="1" t="s">
        <v>318</v>
      </c>
      <c r="B2207" s="1" t="s">
        <v>366</v>
      </c>
      <c r="C2207" s="1">
        <v>2023.0</v>
      </c>
      <c r="D2207" s="1">
        <v>5.0</v>
      </c>
      <c r="E2207" s="1">
        <v>25.0</v>
      </c>
      <c r="F2207" s="1">
        <v>2100.0</v>
      </c>
      <c r="G2207" s="1" t="s">
        <v>122</v>
      </c>
      <c r="H2207" s="1">
        <v>6.0</v>
      </c>
    </row>
    <row r="2208">
      <c r="A2208" s="1" t="s">
        <v>318</v>
      </c>
      <c r="B2208" s="1" t="s">
        <v>368</v>
      </c>
      <c r="C2208" s="1">
        <v>2023.0</v>
      </c>
      <c r="D2208" s="1">
        <v>5.0</v>
      </c>
      <c r="E2208" s="1">
        <v>25.0</v>
      </c>
      <c r="F2208" s="1">
        <v>2100.0</v>
      </c>
      <c r="G2208" s="1" t="s">
        <v>122</v>
      </c>
      <c r="H2208" s="1">
        <v>7.0</v>
      </c>
    </row>
    <row r="2209">
      <c r="A2209" s="1" t="s">
        <v>318</v>
      </c>
      <c r="B2209" s="1" t="s">
        <v>369</v>
      </c>
      <c r="C2209" s="1">
        <v>2023.0</v>
      </c>
      <c r="D2209" s="1">
        <v>5.0</v>
      </c>
      <c r="E2209" s="1">
        <v>25.0</v>
      </c>
      <c r="F2209" s="1">
        <v>2100.0</v>
      </c>
      <c r="G2209" s="1" t="s">
        <v>122</v>
      </c>
      <c r="H2209" s="1">
        <v>8.0</v>
      </c>
    </row>
    <row r="2210">
      <c r="A2210" s="1" t="s">
        <v>318</v>
      </c>
      <c r="B2210" s="1" t="s">
        <v>370</v>
      </c>
      <c r="C2210" s="1">
        <v>2023.0</v>
      </c>
      <c r="D2210" s="1">
        <v>5.0</v>
      </c>
      <c r="E2210" s="1">
        <v>25.0</v>
      </c>
      <c r="F2210" s="1">
        <v>2100.0</v>
      </c>
      <c r="G2210" s="1" t="s">
        <v>201</v>
      </c>
      <c r="H2210" s="1">
        <v>9.0</v>
      </c>
    </row>
    <row r="2211">
      <c r="A2211" s="1" t="s">
        <v>318</v>
      </c>
      <c r="B2211" s="1" t="s">
        <v>372</v>
      </c>
      <c r="C2211" s="1">
        <v>2023.0</v>
      </c>
      <c r="D2211" s="1">
        <v>5.0</v>
      </c>
      <c r="E2211" s="1">
        <v>25.0</v>
      </c>
      <c r="F2211" s="1">
        <v>2100.0</v>
      </c>
      <c r="G2211" s="1" t="s">
        <v>201</v>
      </c>
      <c r="H2211" s="1">
        <v>10.0</v>
      </c>
    </row>
    <row r="2212">
      <c r="A2212" s="1" t="s">
        <v>318</v>
      </c>
      <c r="B2212" s="1" t="s">
        <v>373</v>
      </c>
      <c r="C2212" s="1">
        <v>2023.0</v>
      </c>
      <c r="D2212" s="1">
        <v>5.0</v>
      </c>
      <c r="E2212" s="1">
        <v>25.0</v>
      </c>
      <c r="F2212" s="1">
        <v>2100.0</v>
      </c>
      <c r="G2212" s="1" t="s">
        <v>201</v>
      </c>
      <c r="H2212" s="1">
        <v>11.0</v>
      </c>
    </row>
    <row r="2213">
      <c r="A2213" s="1" t="s">
        <v>318</v>
      </c>
      <c r="B2213" s="1" t="s">
        <v>374</v>
      </c>
      <c r="C2213" s="1">
        <v>2023.0</v>
      </c>
      <c r="D2213" s="1">
        <v>5.0</v>
      </c>
      <c r="E2213" s="1">
        <v>25.0</v>
      </c>
      <c r="F2213" s="1">
        <v>2100.0</v>
      </c>
      <c r="G2213" s="1" t="s">
        <v>201</v>
      </c>
      <c r="H2213" s="1">
        <v>12.0</v>
      </c>
    </row>
    <row r="2215">
      <c r="A2215" s="23" t="s">
        <v>316</v>
      </c>
      <c r="B2215" s="23" t="s">
        <v>404</v>
      </c>
      <c r="C2215" s="22">
        <v>2023.0</v>
      </c>
      <c r="D2215" s="22">
        <v>5.0</v>
      </c>
      <c r="E2215" s="20">
        <v>26.0</v>
      </c>
      <c r="F2215" s="22">
        <v>1900.0</v>
      </c>
      <c r="G2215" s="23" t="s">
        <v>350</v>
      </c>
      <c r="H2215" s="22">
        <v>1.0</v>
      </c>
    </row>
    <row r="2216">
      <c r="A2216" s="23" t="s">
        <v>316</v>
      </c>
      <c r="B2216" s="23" t="s">
        <v>355</v>
      </c>
      <c r="C2216" s="22">
        <v>2023.0</v>
      </c>
      <c r="D2216" s="22">
        <v>5.0</v>
      </c>
      <c r="E2216" s="20">
        <v>26.0</v>
      </c>
      <c r="F2216" s="22">
        <v>1900.0</v>
      </c>
      <c r="G2216" s="23" t="s">
        <v>350</v>
      </c>
      <c r="H2216" s="22">
        <v>2.0</v>
      </c>
    </row>
    <row r="2217">
      <c r="A2217" s="23" t="s">
        <v>316</v>
      </c>
      <c r="B2217" s="23" t="s">
        <v>357</v>
      </c>
      <c r="C2217" s="22">
        <v>2023.0</v>
      </c>
      <c r="D2217" s="22">
        <v>5.0</v>
      </c>
      <c r="E2217" s="20">
        <v>26.0</v>
      </c>
      <c r="F2217" s="22">
        <v>1900.0</v>
      </c>
      <c r="G2217" s="23" t="s">
        <v>350</v>
      </c>
      <c r="H2217" s="22">
        <v>3.0</v>
      </c>
    </row>
    <row r="2218">
      <c r="A2218" s="23" t="s">
        <v>316</v>
      </c>
      <c r="B2218" s="23" t="s">
        <v>358</v>
      </c>
      <c r="C2218" s="22">
        <v>2023.0</v>
      </c>
      <c r="D2218" s="22">
        <v>5.0</v>
      </c>
      <c r="E2218" s="20">
        <v>26.0</v>
      </c>
      <c r="F2218" s="22">
        <v>1900.0</v>
      </c>
      <c r="G2218" s="23" t="s">
        <v>350</v>
      </c>
      <c r="H2218" s="22">
        <v>4.0</v>
      </c>
    </row>
    <row r="2219">
      <c r="A2219" s="23" t="s">
        <v>316</v>
      </c>
      <c r="B2219" s="23" t="s">
        <v>359</v>
      </c>
      <c r="C2219" s="22">
        <v>2023.0</v>
      </c>
      <c r="D2219" s="22">
        <v>5.0</v>
      </c>
      <c r="E2219" s="20">
        <v>26.0</v>
      </c>
      <c r="F2219" s="22">
        <v>1900.0</v>
      </c>
      <c r="G2219" s="23" t="s">
        <v>360</v>
      </c>
      <c r="H2219" s="22">
        <v>5.0</v>
      </c>
    </row>
    <row r="2220">
      <c r="A2220" s="23" t="s">
        <v>316</v>
      </c>
      <c r="B2220" s="23" t="s">
        <v>366</v>
      </c>
      <c r="C2220" s="22">
        <v>2023.0</v>
      </c>
      <c r="D2220" s="22">
        <v>5.0</v>
      </c>
      <c r="E2220" s="20">
        <v>26.0</v>
      </c>
      <c r="F2220" s="22">
        <v>1900.0</v>
      </c>
      <c r="G2220" s="23" t="s">
        <v>360</v>
      </c>
      <c r="H2220" s="22">
        <v>6.0</v>
      </c>
    </row>
    <row r="2221">
      <c r="A2221" s="23" t="s">
        <v>316</v>
      </c>
      <c r="B2221" s="23" t="s">
        <v>368</v>
      </c>
      <c r="C2221" s="22">
        <v>2023.0</v>
      </c>
      <c r="D2221" s="22">
        <v>5.0</v>
      </c>
      <c r="E2221" s="20">
        <v>26.0</v>
      </c>
      <c r="F2221" s="22">
        <v>1900.0</v>
      </c>
      <c r="G2221" s="23" t="s">
        <v>360</v>
      </c>
      <c r="H2221" s="22">
        <v>7.0</v>
      </c>
    </row>
    <row r="2222">
      <c r="A2222" s="23" t="s">
        <v>316</v>
      </c>
      <c r="B2222" s="23" t="s">
        <v>369</v>
      </c>
      <c r="C2222" s="22">
        <v>2023.0</v>
      </c>
      <c r="D2222" s="22">
        <v>5.0</v>
      </c>
      <c r="E2222" s="20">
        <v>26.0</v>
      </c>
      <c r="F2222" s="22">
        <v>1900.0</v>
      </c>
      <c r="G2222" s="23" t="s">
        <v>360</v>
      </c>
      <c r="H2222" s="22">
        <v>8.0</v>
      </c>
    </row>
    <row r="2223">
      <c r="A2223" s="23" t="s">
        <v>316</v>
      </c>
      <c r="B2223" s="23" t="s">
        <v>370</v>
      </c>
      <c r="C2223" s="22">
        <v>2023.0</v>
      </c>
      <c r="D2223" s="22">
        <v>5.0</v>
      </c>
      <c r="E2223" s="20">
        <v>26.0</v>
      </c>
      <c r="F2223" s="22">
        <v>1900.0</v>
      </c>
      <c r="G2223" s="23" t="s">
        <v>371</v>
      </c>
      <c r="H2223" s="22">
        <v>9.0</v>
      </c>
    </row>
    <row r="2224">
      <c r="A2224" s="23" t="s">
        <v>316</v>
      </c>
      <c r="B2224" s="23" t="s">
        <v>372</v>
      </c>
      <c r="C2224" s="22">
        <v>2023.0</v>
      </c>
      <c r="D2224" s="22">
        <v>5.0</v>
      </c>
      <c r="E2224" s="20">
        <v>26.0</v>
      </c>
      <c r="F2224" s="22">
        <v>1900.0</v>
      </c>
      <c r="G2224" s="23" t="s">
        <v>371</v>
      </c>
      <c r="H2224" s="22">
        <v>10.0</v>
      </c>
    </row>
    <row r="2225">
      <c r="A2225" s="23" t="s">
        <v>316</v>
      </c>
      <c r="B2225" s="23" t="s">
        <v>373</v>
      </c>
      <c r="C2225" s="22">
        <v>2023.0</v>
      </c>
      <c r="D2225" s="22">
        <v>5.0</v>
      </c>
      <c r="E2225" s="20">
        <v>26.0</v>
      </c>
      <c r="F2225" s="22">
        <v>1900.0</v>
      </c>
      <c r="G2225" s="23" t="s">
        <v>371</v>
      </c>
      <c r="H2225" s="22">
        <v>11.0</v>
      </c>
    </row>
    <row r="2226">
      <c r="A2226" s="23" t="s">
        <v>316</v>
      </c>
      <c r="B2226" s="23" t="s">
        <v>374</v>
      </c>
      <c r="C2226" s="22">
        <v>2023.0</v>
      </c>
      <c r="D2226" s="22">
        <v>5.0</v>
      </c>
      <c r="E2226" s="20">
        <v>26.0</v>
      </c>
      <c r="F2226" s="22">
        <v>1900.0</v>
      </c>
      <c r="G2226" s="23" t="s">
        <v>371</v>
      </c>
      <c r="H2226" s="22">
        <v>12.0</v>
      </c>
    </row>
    <row r="2228">
      <c r="A2228" s="1" t="s">
        <v>318</v>
      </c>
      <c r="C2228" s="1">
        <v>2023.0</v>
      </c>
      <c r="D2228" s="1">
        <v>5.0</v>
      </c>
      <c r="E2228" s="1">
        <v>26.0</v>
      </c>
      <c r="F2228" s="1">
        <v>2100.0</v>
      </c>
      <c r="G2228" s="1" t="s">
        <v>23</v>
      </c>
      <c r="H2228" s="1">
        <v>1.0</v>
      </c>
    </row>
    <row r="2229">
      <c r="A2229" s="1" t="s">
        <v>318</v>
      </c>
      <c r="B2229" s="1" t="s">
        <v>355</v>
      </c>
      <c r="C2229" s="1">
        <v>2023.0</v>
      </c>
      <c r="D2229" s="1">
        <v>5.0</v>
      </c>
      <c r="E2229" s="1">
        <v>26.0</v>
      </c>
      <c r="F2229" s="1">
        <v>2100.0</v>
      </c>
      <c r="G2229" s="1" t="s">
        <v>23</v>
      </c>
      <c r="H2229" s="1">
        <v>2.0</v>
      </c>
    </row>
    <row r="2230">
      <c r="A2230" s="1" t="s">
        <v>318</v>
      </c>
      <c r="B2230" s="1" t="s">
        <v>357</v>
      </c>
      <c r="C2230" s="1">
        <v>2023.0</v>
      </c>
      <c r="D2230" s="1">
        <v>5.0</v>
      </c>
      <c r="E2230" s="1">
        <v>26.0</v>
      </c>
      <c r="F2230" s="1">
        <v>2100.0</v>
      </c>
      <c r="G2230" s="1" t="s">
        <v>23</v>
      </c>
      <c r="H2230" s="1">
        <v>3.0</v>
      </c>
    </row>
    <row r="2231">
      <c r="A2231" s="1" t="s">
        <v>318</v>
      </c>
      <c r="B2231" s="1" t="s">
        <v>358</v>
      </c>
      <c r="C2231" s="1">
        <v>2023.0</v>
      </c>
      <c r="D2231" s="1">
        <v>5.0</v>
      </c>
      <c r="E2231" s="1">
        <v>26.0</v>
      </c>
      <c r="F2231" s="1">
        <v>2100.0</v>
      </c>
      <c r="G2231" s="1" t="s">
        <v>23</v>
      </c>
      <c r="H2231" s="1">
        <v>4.0</v>
      </c>
    </row>
    <row r="2232">
      <c r="A2232" s="1" t="s">
        <v>318</v>
      </c>
      <c r="B2232" s="1" t="s">
        <v>1109</v>
      </c>
      <c r="C2232" s="1">
        <v>2023.0</v>
      </c>
      <c r="D2232" s="1">
        <v>5.0</v>
      </c>
      <c r="E2232" s="1">
        <v>26.0</v>
      </c>
      <c r="F2232" s="1">
        <v>2100.0</v>
      </c>
      <c r="G2232" s="1" t="s">
        <v>122</v>
      </c>
      <c r="H2232" s="1">
        <v>5.0</v>
      </c>
      <c r="S2232" s="1" t="s">
        <v>1096</v>
      </c>
    </row>
    <row r="2233">
      <c r="A2233" s="1" t="s">
        <v>318</v>
      </c>
      <c r="B2233" s="1" t="s">
        <v>366</v>
      </c>
      <c r="C2233" s="1">
        <v>2023.0</v>
      </c>
      <c r="D2233" s="1">
        <v>5.0</v>
      </c>
      <c r="E2233" s="1">
        <v>26.0</v>
      </c>
      <c r="F2233" s="1">
        <v>2100.0</v>
      </c>
      <c r="G2233" s="1" t="s">
        <v>122</v>
      </c>
      <c r="H2233" s="1">
        <v>6.0</v>
      </c>
    </row>
    <row r="2234">
      <c r="A2234" s="1" t="s">
        <v>318</v>
      </c>
      <c r="B2234" s="1" t="s">
        <v>368</v>
      </c>
      <c r="C2234" s="1">
        <v>2023.0</v>
      </c>
      <c r="D2234" s="1">
        <v>5.0</v>
      </c>
      <c r="E2234" s="1">
        <v>26.0</v>
      </c>
      <c r="F2234" s="1">
        <v>2100.0</v>
      </c>
      <c r="G2234" s="1" t="s">
        <v>122</v>
      </c>
      <c r="H2234" s="1">
        <v>7.0</v>
      </c>
    </row>
    <row r="2235">
      <c r="A2235" s="1" t="s">
        <v>318</v>
      </c>
      <c r="B2235" s="1" t="s">
        <v>369</v>
      </c>
      <c r="C2235" s="1">
        <v>2023.0</v>
      </c>
      <c r="D2235" s="1">
        <v>5.0</v>
      </c>
      <c r="E2235" s="1">
        <v>26.0</v>
      </c>
      <c r="F2235" s="1">
        <v>2100.0</v>
      </c>
      <c r="G2235" s="1" t="s">
        <v>122</v>
      </c>
      <c r="H2235" s="1">
        <v>8.0</v>
      </c>
    </row>
    <row r="2236">
      <c r="A2236" s="1" t="s">
        <v>318</v>
      </c>
      <c r="B2236" s="1" t="s">
        <v>370</v>
      </c>
      <c r="C2236" s="1">
        <v>2023.0</v>
      </c>
      <c r="D2236" s="1">
        <v>5.0</v>
      </c>
      <c r="E2236" s="1">
        <v>26.0</v>
      </c>
      <c r="F2236" s="1">
        <v>2100.0</v>
      </c>
      <c r="G2236" s="1" t="s">
        <v>201</v>
      </c>
      <c r="H2236" s="1">
        <v>9.0</v>
      </c>
    </row>
    <row r="2237">
      <c r="A2237" s="1" t="s">
        <v>318</v>
      </c>
      <c r="B2237" s="1" t="s">
        <v>372</v>
      </c>
      <c r="C2237" s="1">
        <v>2023.0</v>
      </c>
      <c r="D2237" s="1">
        <v>5.0</v>
      </c>
      <c r="E2237" s="1">
        <v>26.0</v>
      </c>
      <c r="F2237" s="1">
        <v>2100.0</v>
      </c>
      <c r="G2237" s="1" t="s">
        <v>201</v>
      </c>
      <c r="H2237" s="1">
        <v>10.0</v>
      </c>
    </row>
    <row r="2238">
      <c r="A2238" s="1" t="s">
        <v>318</v>
      </c>
      <c r="B2238" s="1" t="s">
        <v>373</v>
      </c>
      <c r="C2238" s="1">
        <v>2023.0</v>
      </c>
      <c r="D2238" s="1">
        <v>5.0</v>
      </c>
      <c r="E2238" s="1">
        <v>26.0</v>
      </c>
      <c r="F2238" s="1">
        <v>2100.0</v>
      </c>
      <c r="G2238" s="1" t="s">
        <v>201</v>
      </c>
      <c r="H2238" s="1">
        <v>11.0</v>
      </c>
    </row>
    <row r="2239">
      <c r="A2239" s="1" t="s">
        <v>318</v>
      </c>
      <c r="B2239" s="1" t="s">
        <v>374</v>
      </c>
      <c r="C2239" s="1">
        <v>2023.0</v>
      </c>
      <c r="D2239" s="1">
        <v>5.0</v>
      </c>
      <c r="E2239" s="1">
        <v>26.0</v>
      </c>
      <c r="F2239" s="1">
        <v>2100.0</v>
      </c>
      <c r="G2239" s="1" t="s">
        <v>201</v>
      </c>
      <c r="H2239" s="1">
        <v>12.0</v>
      </c>
    </row>
    <row r="2241">
      <c r="A2241" s="23" t="s">
        <v>316</v>
      </c>
      <c r="B2241" s="23" t="s">
        <v>404</v>
      </c>
      <c r="C2241" s="22">
        <v>2023.0</v>
      </c>
      <c r="D2241" s="22">
        <v>5.0</v>
      </c>
      <c r="E2241" s="20">
        <v>27.0</v>
      </c>
      <c r="F2241" s="22">
        <v>1900.0</v>
      </c>
      <c r="G2241" s="23" t="s">
        <v>350</v>
      </c>
      <c r="H2241" s="22">
        <v>1.0</v>
      </c>
    </row>
    <row r="2242">
      <c r="A2242" s="23" t="s">
        <v>316</v>
      </c>
      <c r="B2242" s="23" t="s">
        <v>355</v>
      </c>
      <c r="C2242" s="22">
        <v>2023.0</v>
      </c>
      <c r="D2242" s="22">
        <v>5.0</v>
      </c>
      <c r="E2242" s="20">
        <v>27.0</v>
      </c>
      <c r="F2242" s="22">
        <v>1900.0</v>
      </c>
      <c r="G2242" s="23" t="s">
        <v>350</v>
      </c>
      <c r="H2242" s="22">
        <v>2.0</v>
      </c>
    </row>
    <row r="2243">
      <c r="A2243" s="23" t="s">
        <v>316</v>
      </c>
      <c r="B2243" s="23" t="s">
        <v>357</v>
      </c>
      <c r="C2243" s="22">
        <v>2023.0</v>
      </c>
      <c r="D2243" s="22">
        <v>5.0</v>
      </c>
      <c r="E2243" s="20">
        <v>27.0</v>
      </c>
      <c r="F2243" s="22">
        <v>1900.0</v>
      </c>
      <c r="G2243" s="23" t="s">
        <v>350</v>
      </c>
      <c r="H2243" s="22">
        <v>3.0</v>
      </c>
    </row>
    <row r="2244">
      <c r="A2244" s="23" t="s">
        <v>316</v>
      </c>
      <c r="B2244" s="23" t="s">
        <v>358</v>
      </c>
      <c r="C2244" s="22">
        <v>2023.0</v>
      </c>
      <c r="D2244" s="22">
        <v>5.0</v>
      </c>
      <c r="E2244" s="20">
        <v>27.0</v>
      </c>
      <c r="F2244" s="22">
        <v>1900.0</v>
      </c>
      <c r="G2244" s="23" t="s">
        <v>350</v>
      </c>
      <c r="H2244" s="22">
        <v>4.0</v>
      </c>
    </row>
    <row r="2245">
      <c r="A2245" s="23" t="s">
        <v>316</v>
      </c>
      <c r="B2245" s="23" t="s">
        <v>359</v>
      </c>
      <c r="C2245" s="22">
        <v>2023.0</v>
      </c>
      <c r="D2245" s="22">
        <v>5.0</v>
      </c>
      <c r="E2245" s="20">
        <v>27.0</v>
      </c>
      <c r="F2245" s="22">
        <v>1900.0</v>
      </c>
      <c r="G2245" s="23" t="s">
        <v>360</v>
      </c>
      <c r="H2245" s="22">
        <v>5.0</v>
      </c>
    </row>
    <row r="2246">
      <c r="A2246" s="23" t="s">
        <v>316</v>
      </c>
      <c r="B2246" s="23" t="s">
        <v>366</v>
      </c>
      <c r="C2246" s="22">
        <v>2023.0</v>
      </c>
      <c r="D2246" s="22">
        <v>5.0</v>
      </c>
      <c r="E2246" s="20">
        <v>27.0</v>
      </c>
      <c r="F2246" s="22">
        <v>1900.0</v>
      </c>
      <c r="G2246" s="23" t="s">
        <v>360</v>
      </c>
      <c r="H2246" s="22">
        <v>6.0</v>
      </c>
    </row>
    <row r="2247">
      <c r="A2247" s="23" t="s">
        <v>316</v>
      </c>
      <c r="B2247" s="23" t="s">
        <v>368</v>
      </c>
      <c r="C2247" s="22">
        <v>2023.0</v>
      </c>
      <c r="D2247" s="22">
        <v>5.0</v>
      </c>
      <c r="E2247" s="20">
        <v>27.0</v>
      </c>
      <c r="F2247" s="22">
        <v>1900.0</v>
      </c>
      <c r="G2247" s="23" t="s">
        <v>360</v>
      </c>
      <c r="H2247" s="22">
        <v>7.0</v>
      </c>
    </row>
    <row r="2248">
      <c r="A2248" s="23" t="s">
        <v>316</v>
      </c>
      <c r="B2248" s="23" t="s">
        <v>369</v>
      </c>
      <c r="C2248" s="22">
        <v>2023.0</v>
      </c>
      <c r="D2248" s="22">
        <v>5.0</v>
      </c>
      <c r="E2248" s="20">
        <v>27.0</v>
      </c>
      <c r="F2248" s="22">
        <v>1900.0</v>
      </c>
      <c r="G2248" s="23" t="s">
        <v>360</v>
      </c>
      <c r="H2248" s="22">
        <v>8.0</v>
      </c>
    </row>
    <row r="2249">
      <c r="A2249" s="23" t="s">
        <v>316</v>
      </c>
      <c r="B2249" s="23" t="s">
        <v>370</v>
      </c>
      <c r="C2249" s="22">
        <v>2023.0</v>
      </c>
      <c r="D2249" s="22">
        <v>5.0</v>
      </c>
      <c r="E2249" s="20">
        <v>27.0</v>
      </c>
      <c r="F2249" s="22">
        <v>1900.0</v>
      </c>
      <c r="G2249" s="23" t="s">
        <v>371</v>
      </c>
      <c r="H2249" s="22">
        <v>9.0</v>
      </c>
    </row>
    <row r="2250">
      <c r="A2250" s="23" t="s">
        <v>316</v>
      </c>
      <c r="B2250" s="23" t="s">
        <v>372</v>
      </c>
      <c r="C2250" s="22">
        <v>2023.0</v>
      </c>
      <c r="D2250" s="22">
        <v>5.0</v>
      </c>
      <c r="E2250" s="20">
        <v>27.0</v>
      </c>
      <c r="F2250" s="22">
        <v>1900.0</v>
      </c>
      <c r="G2250" s="23" t="s">
        <v>371</v>
      </c>
      <c r="H2250" s="22">
        <v>10.0</v>
      </c>
    </row>
    <row r="2251">
      <c r="A2251" s="23" t="s">
        <v>316</v>
      </c>
      <c r="B2251" s="23" t="s">
        <v>373</v>
      </c>
      <c r="C2251" s="22">
        <v>2023.0</v>
      </c>
      <c r="D2251" s="22">
        <v>5.0</v>
      </c>
      <c r="E2251" s="20">
        <v>27.0</v>
      </c>
      <c r="F2251" s="22">
        <v>1900.0</v>
      </c>
      <c r="G2251" s="23" t="s">
        <v>371</v>
      </c>
      <c r="H2251" s="22">
        <v>11.0</v>
      </c>
    </row>
    <row r="2252">
      <c r="A2252" s="23" t="s">
        <v>316</v>
      </c>
      <c r="B2252" s="23" t="s">
        <v>374</v>
      </c>
      <c r="C2252" s="22">
        <v>2023.0</v>
      </c>
      <c r="D2252" s="22">
        <v>5.0</v>
      </c>
      <c r="E2252" s="20">
        <v>27.0</v>
      </c>
      <c r="F2252" s="22">
        <v>1900.0</v>
      </c>
      <c r="G2252" s="23" t="s">
        <v>371</v>
      </c>
      <c r="H2252" s="22">
        <v>12.0</v>
      </c>
    </row>
    <row r="2254">
      <c r="A2254" s="1" t="s">
        <v>318</v>
      </c>
      <c r="B2254" s="1" t="s">
        <v>404</v>
      </c>
      <c r="C2254" s="1">
        <v>2023.0</v>
      </c>
      <c r="D2254" s="1">
        <v>5.0</v>
      </c>
      <c r="E2254" s="1">
        <v>27.0</v>
      </c>
      <c r="F2254" s="1">
        <v>2100.0</v>
      </c>
      <c r="G2254" s="1" t="s">
        <v>23</v>
      </c>
      <c r="H2254" s="1">
        <v>1.0</v>
      </c>
    </row>
    <row r="2255">
      <c r="A2255" s="1" t="s">
        <v>318</v>
      </c>
      <c r="B2255" s="1" t="s">
        <v>355</v>
      </c>
      <c r="C2255" s="1">
        <v>2023.0</v>
      </c>
      <c r="D2255" s="1">
        <v>5.0</v>
      </c>
      <c r="E2255" s="1">
        <v>27.0</v>
      </c>
      <c r="F2255" s="1">
        <v>2100.0</v>
      </c>
      <c r="G2255" s="1" t="s">
        <v>23</v>
      </c>
      <c r="H2255" s="1">
        <v>2.0</v>
      </c>
    </row>
    <row r="2256">
      <c r="A2256" s="1" t="s">
        <v>318</v>
      </c>
      <c r="B2256" s="1" t="s">
        <v>357</v>
      </c>
      <c r="C2256" s="1">
        <v>2023.0</v>
      </c>
      <c r="D2256" s="1">
        <v>5.0</v>
      </c>
      <c r="E2256" s="1">
        <v>27.0</v>
      </c>
      <c r="F2256" s="1">
        <v>2100.0</v>
      </c>
      <c r="G2256" s="1" t="s">
        <v>23</v>
      </c>
      <c r="H2256" s="1">
        <v>3.0</v>
      </c>
    </row>
    <row r="2257">
      <c r="A2257" s="1" t="s">
        <v>318</v>
      </c>
      <c r="B2257" s="1" t="s">
        <v>358</v>
      </c>
      <c r="C2257" s="1">
        <v>2023.0</v>
      </c>
      <c r="D2257" s="1">
        <v>5.0</v>
      </c>
      <c r="E2257" s="1">
        <v>27.0</v>
      </c>
      <c r="F2257" s="1">
        <v>2100.0</v>
      </c>
      <c r="G2257" s="1" t="s">
        <v>23</v>
      </c>
      <c r="H2257" s="1">
        <v>4.0</v>
      </c>
    </row>
    <row r="2258">
      <c r="A2258" s="1" t="s">
        <v>318</v>
      </c>
      <c r="B2258" s="1" t="s">
        <v>1110</v>
      </c>
      <c r="C2258" s="1">
        <v>2023.0</v>
      </c>
      <c r="D2258" s="1">
        <v>5.0</v>
      </c>
      <c r="E2258" s="1">
        <v>27.0</v>
      </c>
      <c r="F2258" s="1">
        <v>2100.0</v>
      </c>
      <c r="G2258" s="1" t="s">
        <v>122</v>
      </c>
      <c r="H2258" s="1">
        <v>5.0</v>
      </c>
      <c r="I2258" s="1" t="s">
        <v>148</v>
      </c>
      <c r="J2258" s="1" t="s">
        <v>143</v>
      </c>
      <c r="K2258" s="1" t="s">
        <v>354</v>
      </c>
      <c r="L2258" s="1">
        <v>21.0</v>
      </c>
      <c r="M2258" s="1">
        <v>9.0</v>
      </c>
      <c r="N2258" s="1">
        <v>17.0</v>
      </c>
      <c r="O2258" s="1">
        <v>21.0</v>
      </c>
      <c r="P2258" s="1">
        <v>9.0</v>
      </c>
      <c r="Q2258" s="1">
        <v>21.0</v>
      </c>
    </row>
    <row r="2259">
      <c r="A2259" s="1" t="s">
        <v>318</v>
      </c>
      <c r="B2259" s="1" t="s">
        <v>1110</v>
      </c>
      <c r="C2259" s="1">
        <v>2023.0</v>
      </c>
      <c r="D2259" s="1">
        <v>5.0</v>
      </c>
      <c r="E2259" s="1">
        <v>27.0</v>
      </c>
      <c r="F2259" s="1">
        <v>2100.0</v>
      </c>
      <c r="G2259" s="1" t="s">
        <v>122</v>
      </c>
      <c r="H2259" s="1">
        <v>5.0</v>
      </c>
      <c r="I2259" s="1" t="s">
        <v>143</v>
      </c>
      <c r="J2259" s="1" t="s">
        <v>153</v>
      </c>
      <c r="K2259" s="1" t="s">
        <v>354</v>
      </c>
      <c r="L2259" s="1">
        <v>21.0</v>
      </c>
      <c r="M2259" s="1">
        <v>10.0</v>
      </c>
      <c r="N2259" s="1">
        <v>0.0</v>
      </c>
      <c r="O2259" s="1">
        <v>21.0</v>
      </c>
      <c r="P2259" s="1">
        <v>10.0</v>
      </c>
      <c r="Q2259" s="1">
        <v>14.0</v>
      </c>
    </row>
    <row r="2260">
      <c r="A2260" s="1" t="s">
        <v>318</v>
      </c>
      <c r="B2260" s="1" t="s">
        <v>1110</v>
      </c>
      <c r="C2260" s="1">
        <v>2023.0</v>
      </c>
      <c r="D2260" s="1">
        <v>5.0</v>
      </c>
      <c r="E2260" s="1">
        <v>27.0</v>
      </c>
      <c r="F2260" s="1">
        <v>2100.0</v>
      </c>
      <c r="G2260" s="1" t="s">
        <v>122</v>
      </c>
      <c r="H2260" s="1">
        <v>5.0</v>
      </c>
      <c r="I2260" s="1" t="s">
        <v>191</v>
      </c>
      <c r="J2260" s="1" t="s">
        <v>143</v>
      </c>
      <c r="K2260" s="1" t="s">
        <v>353</v>
      </c>
      <c r="L2260" s="1">
        <v>21.0</v>
      </c>
      <c r="M2260" s="1">
        <v>11.0</v>
      </c>
      <c r="N2260" s="1">
        <v>1.0</v>
      </c>
      <c r="O2260" s="1">
        <v>21.0</v>
      </c>
      <c r="P2260" s="1">
        <v>11.0</v>
      </c>
      <c r="Q2260" s="1">
        <v>22.0</v>
      </c>
    </row>
    <row r="2261">
      <c r="A2261" s="1" t="s">
        <v>318</v>
      </c>
      <c r="B2261" s="1" t="s">
        <v>1110</v>
      </c>
      <c r="C2261" s="1">
        <v>2023.0</v>
      </c>
      <c r="D2261" s="1">
        <v>5.0</v>
      </c>
      <c r="E2261" s="1">
        <v>27.0</v>
      </c>
      <c r="F2261" s="1">
        <v>2100.0</v>
      </c>
      <c r="G2261" s="1" t="s">
        <v>122</v>
      </c>
      <c r="H2261" s="1">
        <v>5.0</v>
      </c>
      <c r="I2261" s="1" t="s">
        <v>1099</v>
      </c>
      <c r="J2261" s="1" t="s">
        <v>125</v>
      </c>
      <c r="K2261" s="1" t="s">
        <v>354</v>
      </c>
      <c r="L2261" s="1">
        <v>21.0</v>
      </c>
      <c r="M2261" s="1">
        <v>23.0</v>
      </c>
      <c r="N2261" s="1">
        <v>43.0</v>
      </c>
      <c r="O2261" s="1">
        <v>21.0</v>
      </c>
      <c r="P2261" s="1">
        <v>23.0</v>
      </c>
      <c r="Q2261" s="1">
        <v>55.0</v>
      </c>
    </row>
    <row r="2262">
      <c r="A2262" s="1" t="s">
        <v>318</v>
      </c>
      <c r="B2262" s="1" t="s">
        <v>1110</v>
      </c>
      <c r="C2262" s="1">
        <v>2023.0</v>
      </c>
      <c r="D2262" s="1">
        <v>5.0</v>
      </c>
      <c r="E2262" s="1">
        <v>27.0</v>
      </c>
      <c r="F2262" s="1">
        <v>2100.0</v>
      </c>
      <c r="G2262" s="1" t="s">
        <v>122</v>
      </c>
      <c r="H2262" s="1">
        <v>5.0</v>
      </c>
      <c r="I2262" s="1" t="s">
        <v>133</v>
      </c>
      <c r="J2262" s="1" t="s">
        <v>125</v>
      </c>
      <c r="K2262" s="1" t="s">
        <v>354</v>
      </c>
      <c r="L2262" s="1">
        <v>21.0</v>
      </c>
      <c r="M2262" s="1">
        <v>24.0</v>
      </c>
      <c r="N2262" s="1">
        <v>7.0</v>
      </c>
      <c r="O2262" s="1">
        <v>21.0</v>
      </c>
      <c r="P2262" s="1">
        <v>24.0</v>
      </c>
      <c r="Q2262" s="1">
        <v>14.0</v>
      </c>
    </row>
    <row r="2263">
      <c r="A2263" s="1" t="s">
        <v>318</v>
      </c>
      <c r="B2263" s="1" t="s">
        <v>366</v>
      </c>
      <c r="C2263" s="1">
        <v>2023.0</v>
      </c>
      <c r="D2263" s="1">
        <v>5.0</v>
      </c>
      <c r="E2263" s="1">
        <v>27.0</v>
      </c>
      <c r="F2263" s="1">
        <v>2100.0</v>
      </c>
      <c r="G2263" s="1" t="s">
        <v>122</v>
      </c>
      <c r="H2263" s="1">
        <v>6.0</v>
      </c>
    </row>
    <row r="2264">
      <c r="A2264" s="1" t="s">
        <v>318</v>
      </c>
      <c r="B2264" s="1" t="s">
        <v>368</v>
      </c>
      <c r="C2264" s="1">
        <v>2023.0</v>
      </c>
      <c r="D2264" s="1">
        <v>5.0</v>
      </c>
      <c r="E2264" s="1">
        <v>27.0</v>
      </c>
      <c r="F2264" s="1">
        <v>2100.0</v>
      </c>
      <c r="G2264" s="1" t="s">
        <v>122</v>
      </c>
      <c r="H2264" s="1">
        <v>7.0</v>
      </c>
    </row>
    <row r="2265">
      <c r="A2265" s="1" t="s">
        <v>318</v>
      </c>
      <c r="B2265" s="1" t="s">
        <v>369</v>
      </c>
      <c r="C2265" s="1">
        <v>2023.0</v>
      </c>
      <c r="D2265" s="1">
        <v>5.0</v>
      </c>
      <c r="E2265" s="1">
        <v>27.0</v>
      </c>
      <c r="F2265" s="1">
        <v>2100.0</v>
      </c>
      <c r="G2265" s="1" t="s">
        <v>122</v>
      </c>
      <c r="H2265" s="1">
        <v>8.0</v>
      </c>
    </row>
    <row r="2266">
      <c r="A2266" s="1" t="s">
        <v>318</v>
      </c>
      <c r="B2266" s="1" t="s">
        <v>370</v>
      </c>
      <c r="C2266" s="1">
        <v>2023.0</v>
      </c>
      <c r="D2266" s="1">
        <v>5.0</v>
      </c>
      <c r="E2266" s="1">
        <v>27.0</v>
      </c>
      <c r="F2266" s="1">
        <v>2100.0</v>
      </c>
      <c r="G2266" s="1" t="s">
        <v>201</v>
      </c>
      <c r="H2266" s="1">
        <v>9.0</v>
      </c>
    </row>
    <row r="2267">
      <c r="A2267" s="1" t="s">
        <v>318</v>
      </c>
      <c r="B2267" s="1" t="s">
        <v>372</v>
      </c>
      <c r="C2267" s="1">
        <v>2023.0</v>
      </c>
      <c r="D2267" s="1">
        <v>5.0</v>
      </c>
      <c r="E2267" s="1">
        <v>27.0</v>
      </c>
      <c r="F2267" s="1">
        <v>2100.0</v>
      </c>
      <c r="G2267" s="1" t="s">
        <v>201</v>
      </c>
      <c r="H2267" s="1">
        <v>10.0</v>
      </c>
    </row>
    <row r="2268">
      <c r="A2268" s="1" t="s">
        <v>318</v>
      </c>
      <c r="B2268" s="1" t="s">
        <v>373</v>
      </c>
      <c r="C2268" s="1">
        <v>2023.0</v>
      </c>
      <c r="D2268" s="1">
        <v>5.0</v>
      </c>
      <c r="E2268" s="1">
        <v>27.0</v>
      </c>
      <c r="F2268" s="1">
        <v>2100.0</v>
      </c>
      <c r="G2268" s="1" t="s">
        <v>201</v>
      </c>
      <c r="H2268" s="1">
        <v>11.0</v>
      </c>
    </row>
    <row r="2269">
      <c r="A2269" s="1" t="s">
        <v>318</v>
      </c>
      <c r="B2269" s="1" t="s">
        <v>374</v>
      </c>
      <c r="C2269" s="1">
        <v>2023.0</v>
      </c>
      <c r="D2269" s="1">
        <v>5.0</v>
      </c>
      <c r="E2269" s="1">
        <v>27.0</v>
      </c>
      <c r="F2269" s="1">
        <v>2100.0</v>
      </c>
      <c r="G2269" s="1" t="s">
        <v>201</v>
      </c>
      <c r="H2269" s="1">
        <v>12.0</v>
      </c>
    </row>
    <row r="2271">
      <c r="A2271" s="23" t="s">
        <v>316</v>
      </c>
      <c r="B2271" s="23" t="s">
        <v>404</v>
      </c>
      <c r="C2271" s="22">
        <v>2023.0</v>
      </c>
      <c r="D2271" s="22">
        <v>5.0</v>
      </c>
      <c r="E2271" s="20">
        <v>28.0</v>
      </c>
      <c r="F2271" s="22">
        <v>1900.0</v>
      </c>
      <c r="G2271" s="23" t="s">
        <v>350</v>
      </c>
      <c r="H2271" s="22">
        <v>1.0</v>
      </c>
    </row>
    <row r="2272">
      <c r="A2272" s="23" t="s">
        <v>316</v>
      </c>
      <c r="B2272" s="23" t="s">
        <v>355</v>
      </c>
      <c r="C2272" s="22">
        <v>2023.0</v>
      </c>
      <c r="D2272" s="22">
        <v>5.0</v>
      </c>
      <c r="E2272" s="20">
        <v>28.0</v>
      </c>
      <c r="F2272" s="22">
        <v>1900.0</v>
      </c>
      <c r="G2272" s="23" t="s">
        <v>350</v>
      </c>
      <c r="H2272" s="22">
        <v>2.0</v>
      </c>
    </row>
    <row r="2273">
      <c r="A2273" s="23" t="s">
        <v>316</v>
      </c>
      <c r="B2273" s="23" t="s">
        <v>357</v>
      </c>
      <c r="C2273" s="22">
        <v>2023.0</v>
      </c>
      <c r="D2273" s="22">
        <v>5.0</v>
      </c>
      <c r="E2273" s="20">
        <v>28.0</v>
      </c>
      <c r="F2273" s="22">
        <v>1900.0</v>
      </c>
      <c r="G2273" s="23" t="s">
        <v>350</v>
      </c>
      <c r="H2273" s="22">
        <v>3.0</v>
      </c>
    </row>
    <row r="2274">
      <c r="A2274" s="23" t="s">
        <v>316</v>
      </c>
      <c r="B2274" s="23" t="s">
        <v>358</v>
      </c>
      <c r="C2274" s="22">
        <v>2023.0</v>
      </c>
      <c r="D2274" s="22">
        <v>5.0</v>
      </c>
      <c r="E2274" s="20">
        <v>28.0</v>
      </c>
      <c r="F2274" s="22">
        <v>1900.0</v>
      </c>
      <c r="G2274" s="23" t="s">
        <v>350</v>
      </c>
      <c r="H2274" s="22">
        <v>4.0</v>
      </c>
    </row>
    <row r="2275">
      <c r="A2275" s="23" t="s">
        <v>316</v>
      </c>
      <c r="B2275" s="23" t="s">
        <v>359</v>
      </c>
      <c r="C2275" s="22">
        <v>2023.0</v>
      </c>
      <c r="D2275" s="22">
        <v>5.0</v>
      </c>
      <c r="E2275" s="20">
        <v>28.0</v>
      </c>
      <c r="F2275" s="22">
        <v>1900.0</v>
      </c>
      <c r="G2275" s="23" t="s">
        <v>360</v>
      </c>
      <c r="H2275" s="22">
        <v>5.0</v>
      </c>
    </row>
    <row r="2276">
      <c r="A2276" s="23" t="s">
        <v>316</v>
      </c>
      <c r="B2276" s="23" t="s">
        <v>366</v>
      </c>
      <c r="C2276" s="22">
        <v>2023.0</v>
      </c>
      <c r="D2276" s="22">
        <v>5.0</v>
      </c>
      <c r="E2276" s="20">
        <v>28.0</v>
      </c>
      <c r="F2276" s="22">
        <v>1900.0</v>
      </c>
      <c r="G2276" s="23" t="s">
        <v>360</v>
      </c>
      <c r="H2276" s="22">
        <v>6.0</v>
      </c>
    </row>
    <row r="2277">
      <c r="A2277" s="23" t="s">
        <v>316</v>
      </c>
      <c r="B2277" s="23" t="s">
        <v>368</v>
      </c>
      <c r="C2277" s="22">
        <v>2023.0</v>
      </c>
      <c r="D2277" s="22">
        <v>5.0</v>
      </c>
      <c r="E2277" s="20">
        <v>28.0</v>
      </c>
      <c r="F2277" s="22">
        <v>1900.0</v>
      </c>
      <c r="G2277" s="23" t="s">
        <v>360</v>
      </c>
      <c r="H2277" s="22">
        <v>7.0</v>
      </c>
    </row>
    <row r="2278">
      <c r="A2278" s="23" t="s">
        <v>316</v>
      </c>
      <c r="B2278" s="23" t="s">
        <v>369</v>
      </c>
      <c r="C2278" s="22">
        <v>2023.0</v>
      </c>
      <c r="D2278" s="22">
        <v>5.0</v>
      </c>
      <c r="E2278" s="20">
        <v>28.0</v>
      </c>
      <c r="F2278" s="22">
        <v>1900.0</v>
      </c>
      <c r="G2278" s="23" t="s">
        <v>360</v>
      </c>
      <c r="H2278" s="22">
        <v>8.0</v>
      </c>
    </row>
    <row r="2279">
      <c r="A2279" s="23" t="s">
        <v>316</v>
      </c>
      <c r="B2279" s="23" t="s">
        <v>370</v>
      </c>
      <c r="C2279" s="22">
        <v>2023.0</v>
      </c>
      <c r="D2279" s="22">
        <v>5.0</v>
      </c>
      <c r="E2279" s="20">
        <v>28.0</v>
      </c>
      <c r="F2279" s="22">
        <v>1900.0</v>
      </c>
      <c r="G2279" s="23" t="s">
        <v>371</v>
      </c>
      <c r="H2279" s="22">
        <v>9.0</v>
      </c>
    </row>
    <row r="2280">
      <c r="A2280" s="23" t="s">
        <v>316</v>
      </c>
      <c r="B2280" s="23" t="s">
        <v>372</v>
      </c>
      <c r="C2280" s="22">
        <v>2023.0</v>
      </c>
      <c r="D2280" s="22">
        <v>5.0</v>
      </c>
      <c r="E2280" s="20">
        <v>28.0</v>
      </c>
      <c r="F2280" s="22">
        <v>1900.0</v>
      </c>
      <c r="G2280" s="23" t="s">
        <v>371</v>
      </c>
      <c r="H2280" s="22">
        <v>10.0</v>
      </c>
    </row>
    <row r="2281">
      <c r="A2281" s="23" t="s">
        <v>316</v>
      </c>
      <c r="B2281" s="23" t="s">
        <v>373</v>
      </c>
      <c r="C2281" s="22">
        <v>2023.0</v>
      </c>
      <c r="D2281" s="22">
        <v>5.0</v>
      </c>
      <c r="E2281" s="20">
        <v>28.0</v>
      </c>
      <c r="F2281" s="22">
        <v>1900.0</v>
      </c>
      <c r="G2281" s="23" t="s">
        <v>371</v>
      </c>
      <c r="H2281" s="22">
        <v>11.0</v>
      </c>
    </row>
    <row r="2282">
      <c r="A2282" s="23" t="s">
        <v>316</v>
      </c>
      <c r="B2282" s="23" t="s">
        <v>374</v>
      </c>
      <c r="C2282" s="22">
        <v>2023.0</v>
      </c>
      <c r="D2282" s="22">
        <v>5.0</v>
      </c>
      <c r="E2282" s="20">
        <v>28.0</v>
      </c>
      <c r="F2282" s="22">
        <v>1900.0</v>
      </c>
      <c r="G2282" s="23" t="s">
        <v>371</v>
      </c>
      <c r="H2282" s="22">
        <v>12.0</v>
      </c>
    </row>
    <row r="2284">
      <c r="A2284" s="1" t="s">
        <v>318</v>
      </c>
      <c r="B2284" s="1" t="s">
        <v>404</v>
      </c>
      <c r="C2284" s="1">
        <v>2023.0</v>
      </c>
      <c r="D2284" s="1">
        <v>5.0</v>
      </c>
      <c r="E2284" s="1">
        <v>28.0</v>
      </c>
      <c r="F2284" s="1">
        <v>2100.0</v>
      </c>
      <c r="G2284" s="1" t="s">
        <v>23</v>
      </c>
      <c r="H2284" s="1">
        <v>1.0</v>
      </c>
    </row>
    <row r="2285">
      <c r="A2285" s="1" t="s">
        <v>318</v>
      </c>
      <c r="B2285" s="1" t="s">
        <v>355</v>
      </c>
      <c r="C2285" s="1">
        <v>2023.0</v>
      </c>
      <c r="D2285" s="1">
        <v>5.0</v>
      </c>
      <c r="E2285" s="1">
        <v>28.0</v>
      </c>
      <c r="F2285" s="1">
        <v>2100.0</v>
      </c>
      <c r="G2285" s="1" t="s">
        <v>23</v>
      </c>
      <c r="H2285" s="1">
        <v>2.0</v>
      </c>
    </row>
    <row r="2286">
      <c r="A2286" s="1" t="s">
        <v>318</v>
      </c>
      <c r="B2286" s="1" t="s">
        <v>357</v>
      </c>
      <c r="C2286" s="1">
        <v>2023.0</v>
      </c>
      <c r="D2286" s="1">
        <v>5.0</v>
      </c>
      <c r="E2286" s="1">
        <v>28.0</v>
      </c>
      <c r="F2286" s="1">
        <v>2100.0</v>
      </c>
      <c r="G2286" s="1" t="s">
        <v>23</v>
      </c>
      <c r="H2286" s="1">
        <v>3.0</v>
      </c>
    </row>
    <row r="2287">
      <c r="A2287" s="1" t="s">
        <v>318</v>
      </c>
      <c r="B2287" s="1" t="s">
        <v>358</v>
      </c>
      <c r="C2287" s="1">
        <v>2023.0</v>
      </c>
      <c r="D2287" s="1">
        <v>5.0</v>
      </c>
      <c r="E2287" s="1">
        <v>28.0</v>
      </c>
      <c r="F2287" s="1">
        <v>2100.0</v>
      </c>
      <c r="G2287" s="1" t="s">
        <v>23</v>
      </c>
      <c r="H2287" s="1">
        <v>4.0</v>
      </c>
    </row>
    <row r="2288">
      <c r="A2288" s="1" t="s">
        <v>318</v>
      </c>
      <c r="B2288" s="1" t="s">
        <v>1111</v>
      </c>
      <c r="C2288" s="1">
        <v>2023.0</v>
      </c>
      <c r="D2288" s="1">
        <v>5.0</v>
      </c>
      <c r="E2288" s="1">
        <v>28.0</v>
      </c>
      <c r="F2288" s="1">
        <v>2100.0</v>
      </c>
      <c r="G2288" s="1" t="s">
        <v>122</v>
      </c>
      <c r="H2288" s="1">
        <v>5.0</v>
      </c>
      <c r="I2288" s="1" t="s">
        <v>153</v>
      </c>
      <c r="J2288" s="1" t="s">
        <v>354</v>
      </c>
      <c r="K2288" s="1">
        <v>21.0</v>
      </c>
      <c r="L2288" s="1">
        <v>0.0</v>
      </c>
      <c r="M2288" s="1">
        <v>0.0</v>
      </c>
      <c r="N2288" s="1">
        <v>21.0</v>
      </c>
      <c r="O2288" s="1">
        <v>0.0</v>
      </c>
      <c r="P2288" s="1">
        <v>10.0</v>
      </c>
    </row>
    <row r="2289">
      <c r="A2289" s="1" t="s">
        <v>318</v>
      </c>
      <c r="B2289" s="1" t="s">
        <v>1111</v>
      </c>
      <c r="C2289" s="1">
        <v>2023.0</v>
      </c>
      <c r="D2289" s="1">
        <v>5.0</v>
      </c>
      <c r="E2289" s="1">
        <v>28.0</v>
      </c>
      <c r="F2289" s="1">
        <v>2100.0</v>
      </c>
      <c r="G2289" s="1" t="s">
        <v>122</v>
      </c>
      <c r="H2289" s="1">
        <v>5.0</v>
      </c>
      <c r="I2289" s="1" t="s">
        <v>125</v>
      </c>
      <c r="J2289" s="1" t="s">
        <v>354</v>
      </c>
      <c r="K2289" s="1">
        <v>21.0</v>
      </c>
      <c r="L2289" s="1">
        <v>14.0</v>
      </c>
      <c r="M2289" s="1">
        <v>15.0</v>
      </c>
      <c r="N2289" s="1">
        <v>21.0</v>
      </c>
      <c r="O2289" s="1">
        <v>14.0</v>
      </c>
      <c r="P2289" s="1">
        <v>37.0</v>
      </c>
    </row>
    <row r="2290">
      <c r="A2290" s="1" t="s">
        <v>318</v>
      </c>
      <c r="B2290" s="1" t="s">
        <v>1111</v>
      </c>
      <c r="C2290" s="1">
        <v>2023.0</v>
      </c>
      <c r="D2290" s="1">
        <v>5.0</v>
      </c>
      <c r="E2290" s="1">
        <v>28.0</v>
      </c>
      <c r="F2290" s="1">
        <v>2100.0</v>
      </c>
      <c r="G2290" s="1" t="s">
        <v>122</v>
      </c>
      <c r="H2290" s="1">
        <v>5.0</v>
      </c>
      <c r="I2290" s="1" t="s">
        <v>133</v>
      </c>
      <c r="J2290" s="1" t="s">
        <v>354</v>
      </c>
      <c r="K2290" s="1">
        <v>21.0</v>
      </c>
      <c r="L2290" s="1">
        <v>15.0</v>
      </c>
      <c r="M2290" s="1">
        <v>23.0</v>
      </c>
      <c r="N2290" s="1">
        <v>21.0</v>
      </c>
      <c r="O2290" s="1">
        <v>15.0</v>
      </c>
      <c r="P2290" s="1">
        <v>48.0</v>
      </c>
    </row>
    <row r="2291">
      <c r="A2291" s="1" t="s">
        <v>318</v>
      </c>
      <c r="B2291" s="1" t="s">
        <v>1111</v>
      </c>
      <c r="C2291" s="1">
        <v>2023.0</v>
      </c>
      <c r="D2291" s="1">
        <v>5.0</v>
      </c>
      <c r="E2291" s="1">
        <v>28.0</v>
      </c>
      <c r="F2291" s="1">
        <v>2100.0</v>
      </c>
      <c r="G2291" s="1" t="s">
        <v>122</v>
      </c>
      <c r="H2291" s="1">
        <v>5.0</v>
      </c>
      <c r="I2291" s="1" t="s">
        <v>133</v>
      </c>
      <c r="J2291" s="1" t="s">
        <v>354</v>
      </c>
      <c r="K2291" s="1">
        <v>21.0</v>
      </c>
      <c r="L2291" s="1">
        <v>22.0</v>
      </c>
      <c r="M2291" s="1">
        <v>59.0</v>
      </c>
      <c r="N2291" s="1">
        <v>21.0</v>
      </c>
      <c r="O2291" s="1">
        <v>23.0</v>
      </c>
      <c r="P2291" s="1">
        <v>9.0</v>
      </c>
    </row>
    <row r="2292">
      <c r="A2292" s="1" t="s">
        <v>318</v>
      </c>
      <c r="B2292" s="1" t="s">
        <v>1111</v>
      </c>
      <c r="C2292" s="1">
        <v>2023.0</v>
      </c>
      <c r="D2292" s="1">
        <v>5.0</v>
      </c>
      <c r="E2292" s="1">
        <v>28.0</v>
      </c>
      <c r="F2292" s="1">
        <v>2100.0</v>
      </c>
      <c r="G2292" s="1" t="s">
        <v>122</v>
      </c>
      <c r="H2292" s="1">
        <v>5.0</v>
      </c>
      <c r="I2292" s="1" t="s">
        <v>143</v>
      </c>
      <c r="J2292" s="1" t="s">
        <v>354</v>
      </c>
      <c r="K2292" s="1">
        <v>21.0</v>
      </c>
      <c r="L2292" s="1">
        <v>24.0</v>
      </c>
      <c r="M2292" s="1">
        <v>23.0</v>
      </c>
      <c r="N2292" s="1">
        <v>21.0</v>
      </c>
      <c r="O2292" s="1">
        <v>25.0</v>
      </c>
      <c r="P2292" s="1">
        <v>20.0</v>
      </c>
    </row>
    <row r="2293">
      <c r="A2293" s="1" t="s">
        <v>318</v>
      </c>
      <c r="B2293" s="1" t="s">
        <v>366</v>
      </c>
      <c r="C2293" s="1">
        <v>2023.0</v>
      </c>
      <c r="D2293" s="1">
        <v>5.0</v>
      </c>
      <c r="E2293" s="1">
        <v>28.0</v>
      </c>
      <c r="F2293" s="1">
        <v>2100.0</v>
      </c>
      <c r="G2293" s="1" t="s">
        <v>122</v>
      </c>
      <c r="H2293" s="1">
        <v>6.0</v>
      </c>
    </row>
    <row r="2294">
      <c r="A2294" s="1" t="s">
        <v>318</v>
      </c>
      <c r="B2294" s="1" t="s">
        <v>368</v>
      </c>
      <c r="C2294" s="1">
        <v>2023.0</v>
      </c>
      <c r="D2294" s="1">
        <v>5.0</v>
      </c>
      <c r="E2294" s="1">
        <v>28.0</v>
      </c>
      <c r="F2294" s="1">
        <v>2100.0</v>
      </c>
      <c r="G2294" s="1" t="s">
        <v>122</v>
      </c>
      <c r="H2294" s="1">
        <v>7.0</v>
      </c>
    </row>
    <row r="2295">
      <c r="A2295" s="1" t="s">
        <v>318</v>
      </c>
      <c r="B2295" s="1" t="s">
        <v>369</v>
      </c>
      <c r="C2295" s="1">
        <v>2023.0</v>
      </c>
      <c r="D2295" s="1">
        <v>5.0</v>
      </c>
      <c r="E2295" s="1">
        <v>28.0</v>
      </c>
      <c r="F2295" s="1">
        <v>2100.0</v>
      </c>
      <c r="G2295" s="1" t="s">
        <v>122</v>
      </c>
      <c r="H2295" s="1">
        <v>8.0</v>
      </c>
    </row>
    <row r="2296">
      <c r="A2296" s="1" t="s">
        <v>318</v>
      </c>
      <c r="B2296" s="1" t="s">
        <v>370</v>
      </c>
      <c r="C2296" s="1">
        <v>2023.0</v>
      </c>
      <c r="D2296" s="1">
        <v>5.0</v>
      </c>
      <c r="E2296" s="1">
        <v>28.0</v>
      </c>
      <c r="F2296" s="1">
        <v>2100.0</v>
      </c>
      <c r="G2296" s="1" t="s">
        <v>201</v>
      </c>
      <c r="H2296" s="1">
        <v>9.0</v>
      </c>
    </row>
    <row r="2297">
      <c r="A2297" s="1" t="s">
        <v>318</v>
      </c>
      <c r="B2297" s="1" t="s">
        <v>372</v>
      </c>
      <c r="C2297" s="1">
        <v>2023.0</v>
      </c>
      <c r="D2297" s="1">
        <v>5.0</v>
      </c>
      <c r="E2297" s="1">
        <v>28.0</v>
      </c>
      <c r="F2297" s="1">
        <v>2100.0</v>
      </c>
      <c r="G2297" s="1" t="s">
        <v>201</v>
      </c>
      <c r="H2297" s="1">
        <v>10.0</v>
      </c>
    </row>
    <row r="2298">
      <c r="A2298" s="1" t="s">
        <v>318</v>
      </c>
      <c r="B2298" s="1" t="s">
        <v>373</v>
      </c>
      <c r="C2298" s="1">
        <v>2023.0</v>
      </c>
      <c r="D2298" s="1">
        <v>5.0</v>
      </c>
      <c r="E2298" s="1">
        <v>28.0</v>
      </c>
      <c r="F2298" s="1">
        <v>2100.0</v>
      </c>
      <c r="G2298" s="1" t="s">
        <v>201</v>
      </c>
      <c r="H2298" s="1">
        <v>11.0</v>
      </c>
    </row>
    <row r="2299">
      <c r="A2299" s="1" t="s">
        <v>318</v>
      </c>
      <c r="B2299" s="1" t="s">
        <v>374</v>
      </c>
      <c r="C2299" s="1">
        <v>2023.0</v>
      </c>
      <c r="D2299" s="1">
        <v>5.0</v>
      </c>
      <c r="E2299" s="1">
        <v>28.0</v>
      </c>
      <c r="F2299" s="1">
        <v>2100.0</v>
      </c>
      <c r="G2299" s="1" t="s">
        <v>201</v>
      </c>
      <c r="H2299" s="1">
        <v>12.0</v>
      </c>
    </row>
    <row r="2301">
      <c r="A2301" s="23" t="s">
        <v>316</v>
      </c>
      <c r="B2301" s="23" t="s">
        <v>404</v>
      </c>
      <c r="C2301" s="22">
        <v>2023.0</v>
      </c>
      <c r="D2301" s="22">
        <v>5.0</v>
      </c>
      <c r="E2301" s="20">
        <v>29.0</v>
      </c>
      <c r="F2301" s="22">
        <v>1900.0</v>
      </c>
      <c r="G2301" s="23" t="s">
        <v>350</v>
      </c>
      <c r="H2301" s="22">
        <v>1.0</v>
      </c>
    </row>
    <row r="2302">
      <c r="A2302" s="23" t="s">
        <v>316</v>
      </c>
      <c r="B2302" s="23" t="s">
        <v>355</v>
      </c>
      <c r="C2302" s="22">
        <v>2023.0</v>
      </c>
      <c r="D2302" s="22">
        <v>5.0</v>
      </c>
      <c r="E2302" s="20">
        <v>29.0</v>
      </c>
      <c r="F2302" s="22">
        <v>1900.0</v>
      </c>
      <c r="G2302" s="23" t="s">
        <v>350</v>
      </c>
      <c r="H2302" s="22">
        <v>2.0</v>
      </c>
    </row>
    <row r="2303">
      <c r="A2303" s="23" t="s">
        <v>316</v>
      </c>
      <c r="B2303" s="23" t="s">
        <v>357</v>
      </c>
      <c r="C2303" s="22">
        <v>2023.0</v>
      </c>
      <c r="D2303" s="22">
        <v>5.0</v>
      </c>
      <c r="E2303" s="20">
        <v>29.0</v>
      </c>
      <c r="F2303" s="22">
        <v>1900.0</v>
      </c>
      <c r="G2303" s="23" t="s">
        <v>350</v>
      </c>
      <c r="H2303" s="22">
        <v>3.0</v>
      </c>
    </row>
    <row r="2304">
      <c r="A2304" s="23" t="s">
        <v>316</v>
      </c>
      <c r="B2304" s="23" t="s">
        <v>358</v>
      </c>
      <c r="C2304" s="22">
        <v>2023.0</v>
      </c>
      <c r="D2304" s="22">
        <v>5.0</v>
      </c>
      <c r="E2304" s="20">
        <v>29.0</v>
      </c>
      <c r="F2304" s="22">
        <v>1900.0</v>
      </c>
      <c r="G2304" s="23" t="s">
        <v>350</v>
      </c>
      <c r="H2304" s="22">
        <v>4.0</v>
      </c>
    </row>
    <row r="2305">
      <c r="A2305" s="23" t="s">
        <v>316</v>
      </c>
      <c r="B2305" s="23" t="s">
        <v>359</v>
      </c>
      <c r="C2305" s="22">
        <v>2023.0</v>
      </c>
      <c r="D2305" s="22">
        <v>5.0</v>
      </c>
      <c r="E2305" s="20">
        <v>29.0</v>
      </c>
      <c r="F2305" s="22">
        <v>1900.0</v>
      </c>
      <c r="G2305" s="23" t="s">
        <v>360</v>
      </c>
      <c r="H2305" s="22">
        <v>5.0</v>
      </c>
    </row>
    <row r="2306">
      <c r="A2306" s="23" t="s">
        <v>316</v>
      </c>
      <c r="B2306" s="23" t="s">
        <v>366</v>
      </c>
      <c r="C2306" s="22">
        <v>2023.0</v>
      </c>
      <c r="D2306" s="22">
        <v>5.0</v>
      </c>
      <c r="E2306" s="20">
        <v>29.0</v>
      </c>
      <c r="F2306" s="22">
        <v>1900.0</v>
      </c>
      <c r="G2306" s="23" t="s">
        <v>360</v>
      </c>
      <c r="H2306" s="22">
        <v>6.0</v>
      </c>
    </row>
    <row r="2307">
      <c r="A2307" s="23" t="s">
        <v>316</v>
      </c>
      <c r="B2307" s="23" t="s">
        <v>368</v>
      </c>
      <c r="C2307" s="22">
        <v>2023.0</v>
      </c>
      <c r="D2307" s="22">
        <v>5.0</v>
      </c>
      <c r="E2307" s="20">
        <v>29.0</v>
      </c>
      <c r="F2307" s="22">
        <v>1900.0</v>
      </c>
      <c r="G2307" s="23" t="s">
        <v>360</v>
      </c>
      <c r="H2307" s="22">
        <v>7.0</v>
      </c>
    </row>
    <row r="2308">
      <c r="A2308" s="23" t="s">
        <v>316</v>
      </c>
      <c r="B2308" s="23" t="s">
        <v>369</v>
      </c>
      <c r="C2308" s="22">
        <v>2023.0</v>
      </c>
      <c r="D2308" s="22">
        <v>5.0</v>
      </c>
      <c r="E2308" s="20">
        <v>29.0</v>
      </c>
      <c r="F2308" s="22">
        <v>1900.0</v>
      </c>
      <c r="G2308" s="23" t="s">
        <v>360</v>
      </c>
      <c r="H2308" s="22">
        <v>8.0</v>
      </c>
    </row>
    <row r="2309">
      <c r="A2309" s="23" t="s">
        <v>316</v>
      </c>
      <c r="B2309" s="23" t="s">
        <v>370</v>
      </c>
      <c r="C2309" s="22">
        <v>2023.0</v>
      </c>
      <c r="D2309" s="22">
        <v>5.0</v>
      </c>
      <c r="E2309" s="20">
        <v>29.0</v>
      </c>
      <c r="F2309" s="22">
        <v>1900.0</v>
      </c>
      <c r="G2309" s="23" t="s">
        <v>371</v>
      </c>
      <c r="H2309" s="22">
        <v>9.0</v>
      </c>
    </row>
    <row r="2310">
      <c r="A2310" s="23" t="s">
        <v>316</v>
      </c>
      <c r="B2310" s="23" t="s">
        <v>372</v>
      </c>
      <c r="C2310" s="22">
        <v>2023.0</v>
      </c>
      <c r="D2310" s="22">
        <v>5.0</v>
      </c>
      <c r="E2310" s="20">
        <v>29.0</v>
      </c>
      <c r="F2310" s="22">
        <v>1900.0</v>
      </c>
      <c r="G2310" s="23" t="s">
        <v>371</v>
      </c>
      <c r="H2310" s="22">
        <v>10.0</v>
      </c>
    </row>
    <row r="2311">
      <c r="A2311" s="23" t="s">
        <v>316</v>
      </c>
      <c r="B2311" s="23" t="s">
        <v>373</v>
      </c>
      <c r="C2311" s="22">
        <v>2023.0</v>
      </c>
      <c r="D2311" s="22">
        <v>5.0</v>
      </c>
      <c r="E2311" s="20">
        <v>29.0</v>
      </c>
      <c r="F2311" s="22">
        <v>1900.0</v>
      </c>
      <c r="G2311" s="23" t="s">
        <v>371</v>
      </c>
      <c r="H2311" s="22">
        <v>11.0</v>
      </c>
    </row>
    <row r="2312">
      <c r="A2312" s="23" t="s">
        <v>316</v>
      </c>
      <c r="B2312" s="23" t="s">
        <v>374</v>
      </c>
      <c r="C2312" s="22">
        <v>2023.0</v>
      </c>
      <c r="D2312" s="22">
        <v>5.0</v>
      </c>
      <c r="E2312" s="20">
        <v>29.0</v>
      </c>
      <c r="F2312" s="22">
        <v>1900.0</v>
      </c>
      <c r="G2312" s="23" t="s">
        <v>371</v>
      </c>
      <c r="H2312" s="22">
        <v>12.0</v>
      </c>
    </row>
    <row r="2314">
      <c r="A2314" s="1" t="s">
        <v>318</v>
      </c>
      <c r="C2314" s="1">
        <v>2023.0</v>
      </c>
      <c r="D2314" s="1">
        <v>5.0</v>
      </c>
      <c r="E2314" s="1">
        <v>29.0</v>
      </c>
      <c r="F2314" s="1">
        <v>2100.0</v>
      </c>
      <c r="G2314" s="1" t="s">
        <v>23</v>
      </c>
      <c r="H2314" s="1">
        <v>1.0</v>
      </c>
    </row>
    <row r="2315">
      <c r="A2315" s="1" t="s">
        <v>318</v>
      </c>
      <c r="B2315" s="1" t="s">
        <v>1112</v>
      </c>
      <c r="C2315" s="1">
        <v>2023.0</v>
      </c>
      <c r="D2315" s="1">
        <v>5.0</v>
      </c>
      <c r="E2315" s="1">
        <v>29.0</v>
      </c>
      <c r="F2315" s="1">
        <v>2100.0</v>
      </c>
      <c r="G2315" s="1" t="s">
        <v>23</v>
      </c>
      <c r="H2315" s="1">
        <v>2.0</v>
      </c>
    </row>
    <row r="2316">
      <c r="A2316" s="1" t="s">
        <v>318</v>
      </c>
      <c r="B2316" s="1" t="s">
        <v>1113</v>
      </c>
      <c r="C2316" s="1">
        <v>2023.0</v>
      </c>
      <c r="D2316" s="1">
        <v>5.0</v>
      </c>
      <c r="E2316" s="1">
        <v>29.0</v>
      </c>
      <c r="F2316" s="1">
        <v>2100.0</v>
      </c>
      <c r="G2316" s="1" t="s">
        <v>23</v>
      </c>
      <c r="H2316" s="1">
        <v>3.0</v>
      </c>
    </row>
    <row r="2317">
      <c r="A2317" s="1" t="s">
        <v>318</v>
      </c>
      <c r="B2317" s="1" t="s">
        <v>1114</v>
      </c>
      <c r="C2317" s="1">
        <v>2023.0</v>
      </c>
      <c r="D2317" s="1">
        <v>5.0</v>
      </c>
      <c r="E2317" s="1">
        <v>29.0</v>
      </c>
      <c r="F2317" s="1">
        <v>2100.0</v>
      </c>
      <c r="G2317" s="1" t="s">
        <v>23</v>
      </c>
      <c r="H2317" s="1">
        <v>4.0</v>
      </c>
    </row>
    <row r="2318">
      <c r="A2318" s="1" t="s">
        <v>318</v>
      </c>
      <c r="B2318" s="1" t="s">
        <v>1115</v>
      </c>
      <c r="C2318" s="1">
        <v>2023.0</v>
      </c>
      <c r="D2318" s="1">
        <v>5.0</v>
      </c>
      <c r="E2318" s="1">
        <v>29.0</v>
      </c>
      <c r="F2318" s="1">
        <v>2100.0</v>
      </c>
      <c r="G2318" s="1" t="s">
        <v>122</v>
      </c>
      <c r="H2318" s="1">
        <v>5.0</v>
      </c>
      <c r="I2318" s="1" t="s">
        <v>153</v>
      </c>
      <c r="J2318" s="1" t="s">
        <v>125</v>
      </c>
      <c r="L2318" s="1">
        <v>21.0</v>
      </c>
      <c r="M2318" s="1">
        <v>18.0</v>
      </c>
      <c r="N2318" s="1">
        <v>7.0</v>
      </c>
      <c r="O2318" s="1">
        <v>21.0</v>
      </c>
      <c r="P2318" s="1">
        <v>18.0</v>
      </c>
      <c r="Q2318" s="1">
        <v>13.0</v>
      </c>
    </row>
    <row r="2319">
      <c r="A2319" s="1" t="s">
        <v>318</v>
      </c>
      <c r="B2319" s="1" t="s">
        <v>1115</v>
      </c>
      <c r="C2319" s="1">
        <v>2023.0</v>
      </c>
      <c r="D2319" s="1">
        <v>5.0</v>
      </c>
      <c r="E2319" s="1">
        <v>29.0</v>
      </c>
      <c r="F2319" s="1">
        <v>2100.0</v>
      </c>
      <c r="G2319" s="1" t="s">
        <v>122</v>
      </c>
      <c r="H2319" s="1">
        <v>5.0</v>
      </c>
      <c r="I2319" s="1" t="s">
        <v>153</v>
      </c>
      <c r="J2319" s="1" t="s">
        <v>125</v>
      </c>
      <c r="L2319" s="1">
        <v>21.0</v>
      </c>
      <c r="M2319" s="1">
        <v>18.0</v>
      </c>
      <c r="N2319" s="1">
        <v>15.0</v>
      </c>
      <c r="O2319" s="1">
        <v>21.0</v>
      </c>
      <c r="P2319" s="1">
        <v>19.0</v>
      </c>
      <c r="Q2319" s="1">
        <v>13.0</v>
      </c>
    </row>
    <row r="2320">
      <c r="A2320" s="1" t="s">
        <v>318</v>
      </c>
      <c r="B2320" s="1" t="s">
        <v>1115</v>
      </c>
      <c r="C2320" s="1">
        <v>2023.0</v>
      </c>
      <c r="D2320" s="1">
        <v>5.0</v>
      </c>
      <c r="E2320" s="1">
        <v>29.0</v>
      </c>
      <c r="F2320" s="1">
        <v>2100.0</v>
      </c>
      <c r="G2320" s="1" t="s">
        <v>122</v>
      </c>
      <c r="H2320" s="1">
        <v>5.0</v>
      </c>
      <c r="I2320" s="1" t="s">
        <v>153</v>
      </c>
      <c r="J2320" s="1" t="s">
        <v>125</v>
      </c>
      <c r="L2320" s="1">
        <v>21.0</v>
      </c>
      <c r="M2320" s="1">
        <v>19.0</v>
      </c>
      <c r="N2320" s="1">
        <v>58.0</v>
      </c>
      <c r="O2320" s="1">
        <v>21.0</v>
      </c>
      <c r="P2320" s="1">
        <v>22.0</v>
      </c>
      <c r="Q2320" s="1">
        <v>17.0</v>
      </c>
    </row>
    <row r="2321">
      <c r="A2321" s="1" t="s">
        <v>318</v>
      </c>
      <c r="B2321" s="1" t="s">
        <v>1115</v>
      </c>
      <c r="C2321" s="1">
        <v>2023.0</v>
      </c>
      <c r="D2321" s="1">
        <v>5.0</v>
      </c>
      <c r="E2321" s="1">
        <v>29.0</v>
      </c>
      <c r="F2321" s="1">
        <v>2100.0</v>
      </c>
      <c r="G2321" s="1" t="s">
        <v>122</v>
      </c>
      <c r="H2321" s="1">
        <v>5.0</v>
      </c>
      <c r="I2321" s="1" t="s">
        <v>133</v>
      </c>
      <c r="J2321" s="1" t="s">
        <v>125</v>
      </c>
      <c r="L2321" s="1">
        <v>21.0</v>
      </c>
      <c r="M2321" s="1">
        <v>22.0</v>
      </c>
      <c r="N2321" s="1">
        <v>52.0</v>
      </c>
      <c r="O2321" s="1">
        <v>21.0</v>
      </c>
      <c r="P2321" s="1">
        <v>22.0</v>
      </c>
      <c r="Q2321" s="1">
        <v>58.0</v>
      </c>
    </row>
    <row r="2322">
      <c r="A2322" s="1" t="s">
        <v>318</v>
      </c>
      <c r="B2322" s="1" t="s">
        <v>1115</v>
      </c>
      <c r="C2322" s="1">
        <v>2023.0</v>
      </c>
      <c r="D2322" s="1">
        <v>5.0</v>
      </c>
      <c r="E2322" s="1">
        <v>29.0</v>
      </c>
      <c r="F2322" s="1">
        <v>2100.0</v>
      </c>
      <c r="G2322" s="1" t="s">
        <v>122</v>
      </c>
      <c r="H2322" s="1">
        <v>5.0</v>
      </c>
      <c r="I2322" s="1" t="s">
        <v>191</v>
      </c>
      <c r="J2322" s="1" t="s">
        <v>133</v>
      </c>
      <c r="L2322" s="1">
        <v>21.0</v>
      </c>
      <c r="M2322" s="1">
        <v>23.0</v>
      </c>
      <c r="N2322" s="1">
        <v>56.0</v>
      </c>
      <c r="O2322" s="1">
        <v>21.0</v>
      </c>
      <c r="P2322" s="1">
        <v>24.0</v>
      </c>
      <c r="Q2322" s="1">
        <v>7.0</v>
      </c>
    </row>
    <row r="2323">
      <c r="A2323" s="1" t="s">
        <v>318</v>
      </c>
      <c r="B2323" s="1" t="s">
        <v>1116</v>
      </c>
      <c r="C2323" s="1">
        <v>2023.0</v>
      </c>
      <c r="D2323" s="1">
        <v>5.0</v>
      </c>
      <c r="E2323" s="1">
        <v>29.0</v>
      </c>
      <c r="F2323" s="1">
        <v>2100.0</v>
      </c>
      <c r="G2323" s="1" t="s">
        <v>122</v>
      </c>
      <c r="H2323" s="1">
        <v>6.0</v>
      </c>
    </row>
    <row r="2324">
      <c r="A2324" s="1" t="s">
        <v>318</v>
      </c>
      <c r="B2324" s="1" t="s">
        <v>1117</v>
      </c>
      <c r="C2324" s="1">
        <v>2023.0</v>
      </c>
      <c r="D2324" s="1">
        <v>5.0</v>
      </c>
      <c r="E2324" s="1">
        <v>29.0</v>
      </c>
      <c r="F2324" s="1">
        <v>2100.0</v>
      </c>
      <c r="G2324" s="1" t="s">
        <v>122</v>
      </c>
      <c r="H2324" s="1">
        <v>7.0</v>
      </c>
    </row>
    <row r="2325">
      <c r="A2325" s="1" t="s">
        <v>318</v>
      </c>
      <c r="B2325" s="1" t="s">
        <v>1118</v>
      </c>
      <c r="C2325" s="1">
        <v>2023.0</v>
      </c>
      <c r="D2325" s="1">
        <v>5.0</v>
      </c>
      <c r="E2325" s="1">
        <v>29.0</v>
      </c>
      <c r="F2325" s="1">
        <v>2100.0</v>
      </c>
      <c r="G2325" s="1" t="s">
        <v>122</v>
      </c>
      <c r="H2325" s="1">
        <v>8.0</v>
      </c>
    </row>
    <row r="2326">
      <c r="A2326" s="1" t="s">
        <v>318</v>
      </c>
      <c r="B2326" s="1" t="s">
        <v>1119</v>
      </c>
      <c r="C2326" s="1">
        <v>2023.0</v>
      </c>
      <c r="D2326" s="1">
        <v>5.0</v>
      </c>
      <c r="E2326" s="1">
        <v>29.0</v>
      </c>
      <c r="F2326" s="1">
        <v>2100.0</v>
      </c>
      <c r="G2326" s="1" t="s">
        <v>201</v>
      </c>
      <c r="H2326" s="1">
        <v>9.0</v>
      </c>
    </row>
    <row r="2327">
      <c r="A2327" s="1" t="s">
        <v>318</v>
      </c>
      <c r="B2327" s="1" t="s">
        <v>1120</v>
      </c>
      <c r="C2327" s="1">
        <v>2023.0</v>
      </c>
      <c r="D2327" s="1">
        <v>5.0</v>
      </c>
      <c r="E2327" s="1">
        <v>29.0</v>
      </c>
      <c r="F2327" s="1">
        <v>2100.0</v>
      </c>
      <c r="G2327" s="1" t="s">
        <v>201</v>
      </c>
      <c r="H2327" s="1">
        <v>10.0</v>
      </c>
    </row>
    <row r="2328">
      <c r="A2328" s="1" t="s">
        <v>318</v>
      </c>
      <c r="B2328" s="1" t="s">
        <v>1121</v>
      </c>
      <c r="C2328" s="1">
        <v>2023.0</v>
      </c>
      <c r="D2328" s="1">
        <v>5.0</v>
      </c>
      <c r="E2328" s="1">
        <v>29.0</v>
      </c>
      <c r="F2328" s="1">
        <v>2100.0</v>
      </c>
      <c r="G2328" s="1" t="s">
        <v>201</v>
      </c>
      <c r="H2328" s="1">
        <v>11.0</v>
      </c>
    </row>
    <row r="2329">
      <c r="A2329" s="1" t="s">
        <v>318</v>
      </c>
      <c r="B2329" s="1" t="s">
        <v>1122</v>
      </c>
      <c r="C2329" s="1">
        <v>2023.0</v>
      </c>
      <c r="D2329" s="1">
        <v>5.0</v>
      </c>
      <c r="E2329" s="1">
        <v>29.0</v>
      </c>
      <c r="F2329" s="1">
        <v>2100.0</v>
      </c>
      <c r="G2329" s="1" t="s">
        <v>201</v>
      </c>
      <c r="H2329" s="1">
        <v>12.0</v>
      </c>
      <c r="I2329" s="1" t="s">
        <v>219</v>
      </c>
      <c r="J2329" s="1" t="s">
        <v>213</v>
      </c>
      <c r="K2329" s="1" t="s">
        <v>354</v>
      </c>
      <c r="L2329" s="1">
        <v>21.0</v>
      </c>
      <c r="M2329" s="1">
        <v>12.0</v>
      </c>
      <c r="N2329" s="1">
        <v>37.0</v>
      </c>
      <c r="O2329" s="1">
        <v>21.0</v>
      </c>
      <c r="P2329" s="1">
        <v>12.0</v>
      </c>
      <c r="Q2329" s="1">
        <v>59.0</v>
      </c>
    </row>
    <row r="2330">
      <c r="A2330" s="1" t="s">
        <v>318</v>
      </c>
      <c r="B2330" s="1" t="s">
        <v>1122</v>
      </c>
      <c r="C2330" s="1">
        <v>2023.0</v>
      </c>
      <c r="D2330" s="1">
        <v>5.0</v>
      </c>
      <c r="E2330" s="1">
        <v>29.0</v>
      </c>
      <c r="F2330" s="1">
        <v>2100.0</v>
      </c>
      <c r="G2330" s="1" t="s">
        <v>201</v>
      </c>
      <c r="H2330" s="1">
        <v>12.0</v>
      </c>
      <c r="I2330" s="1" t="s">
        <v>219</v>
      </c>
      <c r="J2330" s="1" t="s">
        <v>213</v>
      </c>
      <c r="K2330" s="1" t="s">
        <v>354</v>
      </c>
      <c r="L2330" s="1">
        <v>21.0</v>
      </c>
      <c r="M2330" s="1">
        <v>13.0</v>
      </c>
      <c r="N2330" s="1">
        <v>6.0</v>
      </c>
      <c r="O2330" s="1">
        <v>21.0</v>
      </c>
      <c r="P2330" s="1">
        <v>13.0</v>
      </c>
      <c r="Q2330" s="1">
        <v>18.0</v>
      </c>
    </row>
    <row r="2331">
      <c r="A2331" s="1" t="s">
        <v>318</v>
      </c>
      <c r="B2331" s="1" t="s">
        <v>1122</v>
      </c>
      <c r="C2331" s="1">
        <v>2023.0</v>
      </c>
      <c r="D2331" s="1">
        <v>5.0</v>
      </c>
      <c r="E2331" s="1">
        <v>29.0</v>
      </c>
      <c r="F2331" s="1">
        <v>2100.0</v>
      </c>
      <c r="G2331" s="1" t="s">
        <v>201</v>
      </c>
      <c r="H2331" s="1">
        <v>12.0</v>
      </c>
      <c r="I2331" s="1" t="s">
        <v>219</v>
      </c>
      <c r="J2331" s="1" t="s">
        <v>213</v>
      </c>
      <c r="K2331" s="1" t="s">
        <v>354</v>
      </c>
      <c r="L2331" s="1">
        <v>21.0</v>
      </c>
      <c r="M2331" s="1">
        <v>13.0</v>
      </c>
      <c r="N2331" s="1">
        <v>26.0</v>
      </c>
      <c r="O2331" s="1">
        <v>21.0</v>
      </c>
      <c r="P2331" s="1">
        <v>13.0</v>
      </c>
      <c r="Q2331" s="1">
        <v>37.0</v>
      </c>
    </row>
    <row r="2332">
      <c r="A2332" s="1" t="s">
        <v>318</v>
      </c>
      <c r="B2332" s="1" t="s">
        <v>1122</v>
      </c>
      <c r="C2332" s="1">
        <v>2023.0</v>
      </c>
      <c r="D2332" s="1">
        <v>5.0</v>
      </c>
      <c r="E2332" s="1">
        <v>29.0</v>
      </c>
      <c r="F2332" s="1">
        <v>2100.0</v>
      </c>
      <c r="G2332" s="1" t="s">
        <v>201</v>
      </c>
      <c r="H2332" s="1">
        <v>12.0</v>
      </c>
      <c r="I2332" s="1" t="s">
        <v>213</v>
      </c>
      <c r="J2332" s="1" t="s">
        <v>219</v>
      </c>
      <c r="K2332" s="1" t="s">
        <v>354</v>
      </c>
      <c r="L2332" s="1">
        <v>21.0</v>
      </c>
      <c r="M2332" s="1">
        <v>13.0</v>
      </c>
      <c r="N2332" s="1">
        <v>54.0</v>
      </c>
      <c r="O2332" s="1">
        <v>21.0</v>
      </c>
      <c r="P2332" s="1">
        <v>14.0</v>
      </c>
      <c r="Q2332" s="1">
        <v>19.0</v>
      </c>
    </row>
    <row r="2333">
      <c r="A2333" s="1" t="s">
        <v>318</v>
      </c>
      <c r="B2333" s="1" t="s">
        <v>1122</v>
      </c>
      <c r="C2333" s="1">
        <v>2023.0</v>
      </c>
      <c r="D2333" s="1">
        <v>5.0</v>
      </c>
      <c r="E2333" s="1">
        <v>29.0</v>
      </c>
      <c r="F2333" s="1">
        <v>2100.0</v>
      </c>
      <c r="G2333" s="1" t="s">
        <v>201</v>
      </c>
      <c r="H2333" s="1">
        <v>12.0</v>
      </c>
      <c r="I2333" s="1" t="s">
        <v>213</v>
      </c>
      <c r="J2333" s="1" t="s">
        <v>219</v>
      </c>
      <c r="K2333" s="1" t="s">
        <v>354</v>
      </c>
      <c r="L2333" s="1">
        <v>21.0</v>
      </c>
      <c r="M2333" s="1">
        <v>14.0</v>
      </c>
      <c r="N2333" s="1">
        <v>31.0</v>
      </c>
      <c r="O2333" s="1">
        <v>21.0</v>
      </c>
      <c r="P2333" s="1">
        <v>14.0</v>
      </c>
      <c r="Q2333" s="1">
        <v>51.0</v>
      </c>
    </row>
    <row r="2334">
      <c r="I2334" s="1"/>
      <c r="J2334" s="1"/>
    </row>
    <row r="2335">
      <c r="A2335" s="23" t="s">
        <v>316</v>
      </c>
      <c r="B2335" s="23" t="s">
        <v>404</v>
      </c>
      <c r="C2335" s="22">
        <v>2023.0</v>
      </c>
      <c r="D2335" s="22">
        <v>5.0</v>
      </c>
      <c r="E2335" s="20">
        <v>30.0</v>
      </c>
      <c r="F2335" s="22">
        <v>1900.0</v>
      </c>
      <c r="G2335" s="23" t="s">
        <v>350</v>
      </c>
      <c r="H2335" s="22">
        <v>1.0</v>
      </c>
    </row>
    <row r="2336">
      <c r="A2336" s="23" t="s">
        <v>316</v>
      </c>
      <c r="B2336" s="23" t="s">
        <v>355</v>
      </c>
      <c r="C2336" s="22">
        <v>2023.0</v>
      </c>
      <c r="D2336" s="22">
        <v>5.0</v>
      </c>
      <c r="E2336" s="20">
        <v>30.0</v>
      </c>
      <c r="F2336" s="22">
        <v>1900.0</v>
      </c>
      <c r="G2336" s="23" t="s">
        <v>350</v>
      </c>
      <c r="H2336" s="22">
        <v>2.0</v>
      </c>
    </row>
    <row r="2337">
      <c r="A2337" s="23" t="s">
        <v>316</v>
      </c>
      <c r="B2337" s="23" t="s">
        <v>357</v>
      </c>
      <c r="C2337" s="22">
        <v>2023.0</v>
      </c>
      <c r="D2337" s="22">
        <v>5.0</v>
      </c>
      <c r="E2337" s="20">
        <v>30.0</v>
      </c>
      <c r="F2337" s="22">
        <v>1900.0</v>
      </c>
      <c r="G2337" s="23" t="s">
        <v>350</v>
      </c>
      <c r="H2337" s="22">
        <v>3.0</v>
      </c>
    </row>
    <row r="2338">
      <c r="A2338" s="23" t="s">
        <v>316</v>
      </c>
      <c r="B2338" s="23" t="s">
        <v>358</v>
      </c>
      <c r="C2338" s="22">
        <v>2023.0</v>
      </c>
      <c r="D2338" s="22">
        <v>5.0</v>
      </c>
      <c r="E2338" s="20">
        <v>30.0</v>
      </c>
      <c r="F2338" s="22">
        <v>1900.0</v>
      </c>
      <c r="G2338" s="23" t="s">
        <v>350</v>
      </c>
      <c r="H2338" s="22">
        <v>4.0</v>
      </c>
    </row>
    <row r="2339">
      <c r="A2339" s="23" t="s">
        <v>316</v>
      </c>
      <c r="B2339" s="23" t="s">
        <v>359</v>
      </c>
      <c r="C2339" s="22">
        <v>2023.0</v>
      </c>
      <c r="D2339" s="22">
        <v>5.0</v>
      </c>
      <c r="E2339" s="20">
        <v>30.0</v>
      </c>
      <c r="F2339" s="22">
        <v>1900.0</v>
      </c>
      <c r="G2339" s="23" t="s">
        <v>360</v>
      </c>
      <c r="H2339" s="22">
        <v>5.0</v>
      </c>
    </row>
    <row r="2340">
      <c r="A2340" s="23" t="s">
        <v>316</v>
      </c>
      <c r="B2340" s="23" t="s">
        <v>366</v>
      </c>
      <c r="C2340" s="22">
        <v>2023.0</v>
      </c>
      <c r="D2340" s="22">
        <v>5.0</v>
      </c>
      <c r="E2340" s="20">
        <v>30.0</v>
      </c>
      <c r="F2340" s="22">
        <v>1900.0</v>
      </c>
      <c r="G2340" s="23" t="s">
        <v>360</v>
      </c>
      <c r="H2340" s="22">
        <v>6.0</v>
      </c>
    </row>
    <row r="2341">
      <c r="A2341" s="23" t="s">
        <v>316</v>
      </c>
      <c r="B2341" s="23" t="s">
        <v>368</v>
      </c>
      <c r="C2341" s="22">
        <v>2023.0</v>
      </c>
      <c r="D2341" s="22">
        <v>5.0</v>
      </c>
      <c r="E2341" s="20">
        <v>30.0</v>
      </c>
      <c r="F2341" s="22">
        <v>1900.0</v>
      </c>
      <c r="G2341" s="23" t="s">
        <v>360</v>
      </c>
      <c r="H2341" s="22">
        <v>7.0</v>
      </c>
    </row>
    <row r="2342">
      <c r="A2342" s="23" t="s">
        <v>316</v>
      </c>
      <c r="B2342" s="23" t="s">
        <v>369</v>
      </c>
      <c r="C2342" s="22">
        <v>2023.0</v>
      </c>
      <c r="D2342" s="22">
        <v>5.0</v>
      </c>
      <c r="E2342" s="20">
        <v>30.0</v>
      </c>
      <c r="F2342" s="22">
        <v>1900.0</v>
      </c>
      <c r="G2342" s="23" t="s">
        <v>360</v>
      </c>
      <c r="H2342" s="22">
        <v>8.0</v>
      </c>
    </row>
    <row r="2343">
      <c r="A2343" s="23" t="s">
        <v>316</v>
      </c>
      <c r="B2343" s="23" t="s">
        <v>370</v>
      </c>
      <c r="C2343" s="22">
        <v>2023.0</v>
      </c>
      <c r="D2343" s="22">
        <v>5.0</v>
      </c>
      <c r="E2343" s="20">
        <v>30.0</v>
      </c>
      <c r="F2343" s="22">
        <v>1900.0</v>
      </c>
      <c r="G2343" s="23" t="s">
        <v>371</v>
      </c>
      <c r="H2343" s="22">
        <v>9.0</v>
      </c>
    </row>
    <row r="2344">
      <c r="A2344" s="23" t="s">
        <v>316</v>
      </c>
      <c r="B2344" s="23" t="s">
        <v>372</v>
      </c>
      <c r="C2344" s="22">
        <v>2023.0</v>
      </c>
      <c r="D2344" s="22">
        <v>5.0</v>
      </c>
      <c r="E2344" s="20">
        <v>30.0</v>
      </c>
      <c r="F2344" s="22">
        <v>1900.0</v>
      </c>
      <c r="G2344" s="23" t="s">
        <v>371</v>
      </c>
      <c r="H2344" s="22">
        <v>10.0</v>
      </c>
    </row>
    <row r="2345">
      <c r="A2345" s="23" t="s">
        <v>316</v>
      </c>
      <c r="B2345" s="23" t="s">
        <v>373</v>
      </c>
      <c r="C2345" s="22">
        <v>2023.0</v>
      </c>
      <c r="D2345" s="22">
        <v>5.0</v>
      </c>
      <c r="E2345" s="20">
        <v>30.0</v>
      </c>
      <c r="F2345" s="22">
        <v>1900.0</v>
      </c>
      <c r="G2345" s="23" t="s">
        <v>371</v>
      </c>
      <c r="H2345" s="22">
        <v>11.0</v>
      </c>
    </row>
    <row r="2346">
      <c r="A2346" s="23" t="s">
        <v>316</v>
      </c>
      <c r="B2346" s="23" t="s">
        <v>374</v>
      </c>
      <c r="C2346" s="22">
        <v>2023.0</v>
      </c>
      <c r="D2346" s="22">
        <v>5.0</v>
      </c>
      <c r="E2346" s="20">
        <v>30.0</v>
      </c>
      <c r="F2346" s="22">
        <v>1900.0</v>
      </c>
      <c r="G2346" s="23" t="s">
        <v>371</v>
      </c>
      <c r="H2346" s="22">
        <v>12.0</v>
      </c>
    </row>
    <row r="2348">
      <c r="A2348" s="1" t="s">
        <v>318</v>
      </c>
      <c r="C2348" s="1">
        <v>2023.0</v>
      </c>
      <c r="D2348" s="1">
        <v>5.0</v>
      </c>
      <c r="E2348" s="1">
        <v>30.0</v>
      </c>
      <c r="F2348" s="1">
        <v>2100.0</v>
      </c>
      <c r="G2348" s="1" t="s">
        <v>23</v>
      </c>
      <c r="H2348" s="1">
        <v>1.0</v>
      </c>
    </row>
    <row r="2349">
      <c r="A2349" s="1" t="s">
        <v>318</v>
      </c>
      <c r="B2349" s="1" t="s">
        <v>1123</v>
      </c>
      <c r="C2349" s="1">
        <v>2023.0</v>
      </c>
      <c r="D2349" s="1">
        <v>5.0</v>
      </c>
      <c r="E2349" s="1">
        <v>30.0</v>
      </c>
      <c r="F2349" s="1">
        <v>2100.0</v>
      </c>
      <c r="G2349" s="1" t="s">
        <v>23</v>
      </c>
      <c r="H2349" s="1">
        <v>2.0</v>
      </c>
    </row>
    <row r="2350">
      <c r="A2350" s="1" t="s">
        <v>318</v>
      </c>
      <c r="C2350" s="1">
        <v>2023.0</v>
      </c>
      <c r="D2350" s="1">
        <v>5.0</v>
      </c>
      <c r="E2350" s="1">
        <v>30.0</v>
      </c>
      <c r="F2350" s="1">
        <v>2100.0</v>
      </c>
      <c r="G2350" s="1" t="s">
        <v>23</v>
      </c>
      <c r="H2350" s="1">
        <v>3.0</v>
      </c>
    </row>
    <row r="2351">
      <c r="A2351" s="1" t="s">
        <v>318</v>
      </c>
      <c r="B2351" s="1" t="s">
        <v>1124</v>
      </c>
      <c r="C2351" s="1">
        <v>2023.0</v>
      </c>
      <c r="D2351" s="1">
        <v>5.0</v>
      </c>
      <c r="E2351" s="1">
        <v>30.0</v>
      </c>
      <c r="F2351" s="1">
        <v>2100.0</v>
      </c>
      <c r="G2351" s="1" t="s">
        <v>23</v>
      </c>
      <c r="H2351" s="1">
        <v>4.0</v>
      </c>
    </row>
    <row r="2352">
      <c r="A2352" s="1" t="s">
        <v>318</v>
      </c>
      <c r="B2352" s="1" t="s">
        <v>1125</v>
      </c>
      <c r="C2352" s="1">
        <v>2023.0</v>
      </c>
      <c r="D2352" s="1">
        <v>5.0</v>
      </c>
      <c r="E2352" s="1">
        <v>30.0</v>
      </c>
      <c r="F2352" s="1">
        <v>2100.0</v>
      </c>
      <c r="G2352" s="1" t="s">
        <v>122</v>
      </c>
      <c r="H2352" s="1">
        <v>5.0</v>
      </c>
      <c r="S2352" s="1" t="s">
        <v>1126</v>
      </c>
    </row>
    <row r="2353">
      <c r="A2353" s="1" t="s">
        <v>318</v>
      </c>
      <c r="B2353" s="1" t="s">
        <v>1127</v>
      </c>
      <c r="C2353" s="1">
        <v>2023.0</v>
      </c>
      <c r="D2353" s="1">
        <v>5.0</v>
      </c>
      <c r="E2353" s="1">
        <v>30.0</v>
      </c>
      <c r="F2353" s="1">
        <v>2100.0</v>
      </c>
      <c r="G2353" s="1" t="s">
        <v>122</v>
      </c>
      <c r="H2353" s="1">
        <v>6.0</v>
      </c>
    </row>
    <row r="2354">
      <c r="A2354" s="1" t="s">
        <v>318</v>
      </c>
      <c r="B2354" s="1" t="s">
        <v>1128</v>
      </c>
      <c r="C2354" s="1">
        <v>2023.0</v>
      </c>
      <c r="D2354" s="1">
        <v>5.0</v>
      </c>
      <c r="E2354" s="1">
        <v>30.0</v>
      </c>
      <c r="F2354" s="1">
        <v>2100.0</v>
      </c>
      <c r="G2354" s="1" t="s">
        <v>122</v>
      </c>
      <c r="H2354" s="1">
        <v>7.0</v>
      </c>
    </row>
    <row r="2355">
      <c r="A2355" s="1" t="s">
        <v>318</v>
      </c>
      <c r="C2355" s="1">
        <v>2023.0</v>
      </c>
      <c r="D2355" s="1">
        <v>5.0</v>
      </c>
      <c r="E2355" s="1">
        <v>30.0</v>
      </c>
      <c r="F2355" s="1">
        <v>2100.0</v>
      </c>
      <c r="G2355" s="1" t="s">
        <v>122</v>
      </c>
      <c r="H2355" s="1">
        <v>8.0</v>
      </c>
    </row>
    <row r="2356">
      <c r="A2356" s="1" t="s">
        <v>318</v>
      </c>
      <c r="B2356" s="1" t="s">
        <v>1129</v>
      </c>
      <c r="C2356" s="1">
        <v>2023.0</v>
      </c>
      <c r="D2356" s="1">
        <v>5.0</v>
      </c>
      <c r="E2356" s="1">
        <v>30.0</v>
      </c>
      <c r="F2356" s="1">
        <v>2100.0</v>
      </c>
      <c r="G2356" s="1" t="s">
        <v>201</v>
      </c>
      <c r="H2356" s="1">
        <v>9.0</v>
      </c>
    </row>
    <row r="2357">
      <c r="A2357" s="1" t="s">
        <v>318</v>
      </c>
      <c r="B2357" s="1" t="s">
        <v>1130</v>
      </c>
      <c r="C2357" s="1">
        <v>2023.0</v>
      </c>
      <c r="D2357" s="1">
        <v>5.0</v>
      </c>
      <c r="E2357" s="1">
        <v>30.0</v>
      </c>
      <c r="F2357" s="1">
        <v>2100.0</v>
      </c>
      <c r="G2357" s="1" t="s">
        <v>201</v>
      </c>
      <c r="H2357" s="1">
        <v>10.0</v>
      </c>
    </row>
    <row r="2358">
      <c r="A2358" s="1" t="s">
        <v>318</v>
      </c>
      <c r="B2358" s="1" t="s">
        <v>1131</v>
      </c>
      <c r="C2358" s="1">
        <v>2023.0</v>
      </c>
      <c r="D2358" s="1">
        <v>5.0</v>
      </c>
      <c r="E2358" s="1">
        <v>30.0</v>
      </c>
      <c r="F2358" s="1">
        <v>2100.0</v>
      </c>
      <c r="G2358" s="1" t="s">
        <v>201</v>
      </c>
      <c r="H2358" s="1">
        <v>11.0</v>
      </c>
    </row>
    <row r="2359">
      <c r="A2359" s="1" t="s">
        <v>318</v>
      </c>
      <c r="B2359" s="1" t="s">
        <v>1132</v>
      </c>
      <c r="C2359" s="1">
        <v>2023.0</v>
      </c>
      <c r="D2359" s="1">
        <v>5.0</v>
      </c>
      <c r="E2359" s="1">
        <v>30.0</v>
      </c>
      <c r="F2359" s="1">
        <v>2100.0</v>
      </c>
      <c r="G2359" s="1" t="s">
        <v>201</v>
      </c>
      <c r="H2359" s="1">
        <v>12.0</v>
      </c>
    </row>
    <row r="2361">
      <c r="A2361" s="23" t="s">
        <v>316</v>
      </c>
      <c r="B2361" s="23" t="s">
        <v>404</v>
      </c>
      <c r="C2361" s="22">
        <v>2023.0</v>
      </c>
      <c r="D2361" s="22">
        <v>5.0</v>
      </c>
      <c r="E2361" s="20">
        <v>31.0</v>
      </c>
      <c r="F2361" s="22">
        <v>1900.0</v>
      </c>
      <c r="G2361" s="23" t="s">
        <v>350</v>
      </c>
      <c r="H2361" s="22">
        <v>1.0</v>
      </c>
    </row>
    <row r="2362">
      <c r="A2362" s="23" t="s">
        <v>316</v>
      </c>
      <c r="B2362" s="23" t="s">
        <v>355</v>
      </c>
      <c r="C2362" s="22">
        <v>2023.0</v>
      </c>
      <c r="D2362" s="22">
        <v>5.0</v>
      </c>
      <c r="E2362" s="20">
        <v>31.0</v>
      </c>
      <c r="F2362" s="22">
        <v>1900.0</v>
      </c>
      <c r="G2362" s="23" t="s">
        <v>350</v>
      </c>
      <c r="H2362" s="22">
        <v>2.0</v>
      </c>
    </row>
    <row r="2363">
      <c r="A2363" s="23" t="s">
        <v>316</v>
      </c>
      <c r="B2363" s="23" t="s">
        <v>357</v>
      </c>
      <c r="C2363" s="22">
        <v>2023.0</v>
      </c>
      <c r="D2363" s="22">
        <v>5.0</v>
      </c>
      <c r="E2363" s="20">
        <v>31.0</v>
      </c>
      <c r="F2363" s="22">
        <v>1900.0</v>
      </c>
      <c r="G2363" s="23" t="s">
        <v>350</v>
      </c>
      <c r="H2363" s="22">
        <v>3.0</v>
      </c>
    </row>
    <row r="2364">
      <c r="A2364" s="23" t="s">
        <v>316</v>
      </c>
      <c r="B2364" s="23" t="s">
        <v>358</v>
      </c>
      <c r="C2364" s="22">
        <v>2023.0</v>
      </c>
      <c r="D2364" s="22">
        <v>5.0</v>
      </c>
      <c r="E2364" s="20">
        <v>31.0</v>
      </c>
      <c r="F2364" s="22">
        <v>1900.0</v>
      </c>
      <c r="G2364" s="23" t="s">
        <v>350</v>
      </c>
      <c r="H2364" s="22">
        <v>4.0</v>
      </c>
    </row>
    <row r="2365">
      <c r="A2365" s="23" t="s">
        <v>316</v>
      </c>
      <c r="B2365" s="23" t="s">
        <v>359</v>
      </c>
      <c r="C2365" s="22">
        <v>2023.0</v>
      </c>
      <c r="D2365" s="22">
        <v>5.0</v>
      </c>
      <c r="E2365" s="20">
        <v>31.0</v>
      </c>
      <c r="F2365" s="22">
        <v>1900.0</v>
      </c>
      <c r="G2365" s="23" t="s">
        <v>360</v>
      </c>
      <c r="H2365" s="22">
        <v>5.0</v>
      </c>
    </row>
    <row r="2366">
      <c r="A2366" s="23" t="s">
        <v>316</v>
      </c>
      <c r="B2366" s="23" t="s">
        <v>366</v>
      </c>
      <c r="C2366" s="22">
        <v>2023.0</v>
      </c>
      <c r="D2366" s="22">
        <v>5.0</v>
      </c>
      <c r="E2366" s="20">
        <v>31.0</v>
      </c>
      <c r="F2366" s="22">
        <v>1900.0</v>
      </c>
      <c r="G2366" s="23" t="s">
        <v>360</v>
      </c>
      <c r="H2366" s="22">
        <v>6.0</v>
      </c>
    </row>
    <row r="2367">
      <c r="A2367" s="23" t="s">
        <v>316</v>
      </c>
      <c r="B2367" s="23" t="s">
        <v>368</v>
      </c>
      <c r="C2367" s="22">
        <v>2023.0</v>
      </c>
      <c r="D2367" s="22">
        <v>5.0</v>
      </c>
      <c r="E2367" s="20">
        <v>31.0</v>
      </c>
      <c r="F2367" s="22">
        <v>1900.0</v>
      </c>
      <c r="G2367" s="23" t="s">
        <v>360</v>
      </c>
      <c r="H2367" s="22">
        <v>7.0</v>
      </c>
    </row>
    <row r="2368">
      <c r="A2368" s="23" t="s">
        <v>316</v>
      </c>
      <c r="B2368" s="23" t="s">
        <v>369</v>
      </c>
      <c r="C2368" s="22">
        <v>2023.0</v>
      </c>
      <c r="D2368" s="22">
        <v>5.0</v>
      </c>
      <c r="E2368" s="20">
        <v>31.0</v>
      </c>
      <c r="F2368" s="22">
        <v>1900.0</v>
      </c>
      <c r="G2368" s="23" t="s">
        <v>360</v>
      </c>
      <c r="H2368" s="22">
        <v>8.0</v>
      </c>
    </row>
    <row r="2369">
      <c r="A2369" s="23" t="s">
        <v>316</v>
      </c>
      <c r="B2369" s="23" t="s">
        <v>370</v>
      </c>
      <c r="C2369" s="22">
        <v>2023.0</v>
      </c>
      <c r="D2369" s="22">
        <v>5.0</v>
      </c>
      <c r="E2369" s="20">
        <v>31.0</v>
      </c>
      <c r="F2369" s="22">
        <v>1900.0</v>
      </c>
      <c r="G2369" s="23" t="s">
        <v>371</v>
      </c>
      <c r="H2369" s="22">
        <v>9.0</v>
      </c>
    </row>
    <row r="2370">
      <c r="A2370" s="23" t="s">
        <v>316</v>
      </c>
      <c r="B2370" s="23" t="s">
        <v>372</v>
      </c>
      <c r="C2370" s="22">
        <v>2023.0</v>
      </c>
      <c r="D2370" s="22">
        <v>5.0</v>
      </c>
      <c r="E2370" s="20">
        <v>31.0</v>
      </c>
      <c r="F2370" s="22">
        <v>1900.0</v>
      </c>
      <c r="G2370" s="23" t="s">
        <v>371</v>
      </c>
      <c r="H2370" s="22">
        <v>10.0</v>
      </c>
    </row>
    <row r="2371">
      <c r="A2371" s="23" t="s">
        <v>316</v>
      </c>
      <c r="B2371" s="23" t="s">
        <v>373</v>
      </c>
      <c r="C2371" s="22">
        <v>2023.0</v>
      </c>
      <c r="D2371" s="22">
        <v>5.0</v>
      </c>
      <c r="E2371" s="20">
        <v>31.0</v>
      </c>
      <c r="F2371" s="22">
        <v>1900.0</v>
      </c>
      <c r="G2371" s="23" t="s">
        <v>371</v>
      </c>
      <c r="H2371" s="22">
        <v>11.0</v>
      </c>
    </row>
    <row r="2372">
      <c r="A2372" s="23" t="s">
        <v>316</v>
      </c>
      <c r="B2372" s="23" t="s">
        <v>374</v>
      </c>
      <c r="C2372" s="22">
        <v>2023.0</v>
      </c>
      <c r="D2372" s="22">
        <v>5.0</v>
      </c>
      <c r="E2372" s="20">
        <v>31.0</v>
      </c>
      <c r="F2372" s="22">
        <v>1900.0</v>
      </c>
      <c r="G2372" s="23" t="s">
        <v>371</v>
      </c>
      <c r="H2372" s="22">
        <v>12.0</v>
      </c>
    </row>
    <row r="2374">
      <c r="A2374" s="1" t="s">
        <v>318</v>
      </c>
      <c r="B2374" s="1" t="s">
        <v>1133</v>
      </c>
      <c r="C2374" s="1">
        <v>2023.0</v>
      </c>
      <c r="D2374" s="1">
        <v>5.0</v>
      </c>
      <c r="E2374" s="1">
        <v>31.0</v>
      </c>
      <c r="F2374" s="1">
        <v>2100.0</v>
      </c>
      <c r="G2374" s="1" t="s">
        <v>23</v>
      </c>
      <c r="H2374" s="1">
        <v>1.0</v>
      </c>
    </row>
    <row r="2375">
      <c r="A2375" s="1" t="s">
        <v>318</v>
      </c>
      <c r="B2375" s="1" t="s">
        <v>1134</v>
      </c>
      <c r="C2375" s="1">
        <v>2023.0</v>
      </c>
      <c r="D2375" s="1">
        <v>5.0</v>
      </c>
      <c r="E2375" s="1">
        <v>31.0</v>
      </c>
      <c r="F2375" s="1">
        <v>2100.0</v>
      </c>
      <c r="G2375" s="1" t="s">
        <v>23</v>
      </c>
      <c r="H2375" s="1">
        <v>2.0</v>
      </c>
    </row>
    <row r="2376">
      <c r="A2376" s="1" t="s">
        <v>318</v>
      </c>
      <c r="B2376" s="1" t="s">
        <v>1135</v>
      </c>
      <c r="C2376" s="1">
        <v>2023.0</v>
      </c>
      <c r="D2376" s="1">
        <v>5.0</v>
      </c>
      <c r="E2376" s="1">
        <v>31.0</v>
      </c>
      <c r="F2376" s="1">
        <v>2100.0</v>
      </c>
      <c r="G2376" s="1" t="s">
        <v>23</v>
      </c>
      <c r="H2376" s="1">
        <v>3.0</v>
      </c>
    </row>
    <row r="2377">
      <c r="A2377" s="1" t="s">
        <v>318</v>
      </c>
      <c r="B2377" s="1" t="s">
        <v>1136</v>
      </c>
      <c r="C2377" s="1">
        <v>2023.0</v>
      </c>
      <c r="D2377" s="1">
        <v>5.0</v>
      </c>
      <c r="E2377" s="1">
        <v>31.0</v>
      </c>
      <c r="F2377" s="1">
        <v>2100.0</v>
      </c>
      <c r="G2377" s="1" t="s">
        <v>23</v>
      </c>
      <c r="H2377" s="1">
        <v>4.0</v>
      </c>
    </row>
    <row r="2378">
      <c r="A2378" s="1" t="s">
        <v>318</v>
      </c>
      <c r="B2378" s="1" t="s">
        <v>1137</v>
      </c>
      <c r="C2378" s="1">
        <v>2023.0</v>
      </c>
      <c r="D2378" s="1">
        <v>5.0</v>
      </c>
      <c r="E2378" s="1">
        <v>31.0</v>
      </c>
      <c r="F2378" s="1">
        <v>2100.0</v>
      </c>
      <c r="G2378" s="1" t="s">
        <v>122</v>
      </c>
      <c r="H2378" s="1">
        <v>5.0</v>
      </c>
      <c r="I2378" s="1" t="s">
        <v>191</v>
      </c>
      <c r="J2378" s="1" t="s">
        <v>143</v>
      </c>
      <c r="K2378" s="1" t="s">
        <v>353</v>
      </c>
      <c r="L2378" s="1">
        <v>21.0</v>
      </c>
      <c r="M2378" s="1">
        <v>56.0</v>
      </c>
      <c r="N2378" s="1">
        <v>38.0</v>
      </c>
      <c r="O2378" s="1">
        <v>21.0</v>
      </c>
      <c r="P2378" s="1">
        <v>56.0</v>
      </c>
      <c r="Q2378" s="1">
        <v>59.0</v>
      </c>
    </row>
    <row r="2379">
      <c r="A2379" s="1" t="s">
        <v>318</v>
      </c>
      <c r="B2379" s="1" t="s">
        <v>1138</v>
      </c>
      <c r="C2379" s="1">
        <v>2023.0</v>
      </c>
      <c r="D2379" s="1">
        <v>5.0</v>
      </c>
      <c r="E2379" s="1">
        <v>31.0</v>
      </c>
      <c r="F2379" s="1">
        <v>2100.0</v>
      </c>
      <c r="G2379" s="1" t="s">
        <v>122</v>
      </c>
      <c r="H2379" s="1">
        <v>5.0</v>
      </c>
      <c r="I2379" s="1" t="s">
        <v>191</v>
      </c>
      <c r="J2379" s="1" t="s">
        <v>143</v>
      </c>
      <c r="K2379" s="1" t="s">
        <v>354</v>
      </c>
      <c r="L2379" s="1">
        <v>21.0</v>
      </c>
      <c r="M2379" s="1">
        <v>57.0</v>
      </c>
      <c r="N2379" s="1">
        <v>3.0</v>
      </c>
      <c r="O2379" s="1">
        <v>21.0</v>
      </c>
      <c r="P2379" s="1">
        <v>57.0</v>
      </c>
      <c r="Q2379" s="1">
        <v>55.0</v>
      </c>
    </row>
    <row r="2380">
      <c r="A2380" s="1" t="s">
        <v>318</v>
      </c>
      <c r="B2380" s="1" t="s">
        <v>1139</v>
      </c>
      <c r="C2380" s="1">
        <v>2023.0</v>
      </c>
      <c r="D2380" s="1">
        <v>5.0</v>
      </c>
      <c r="E2380" s="1">
        <v>31.0</v>
      </c>
      <c r="F2380" s="1">
        <v>2100.0</v>
      </c>
      <c r="G2380" s="1" t="s">
        <v>122</v>
      </c>
      <c r="H2380" s="1">
        <v>5.0</v>
      </c>
      <c r="I2380" s="1" t="s">
        <v>191</v>
      </c>
      <c r="J2380" s="1" t="s">
        <v>143</v>
      </c>
      <c r="K2380" s="1" t="s">
        <v>354</v>
      </c>
      <c r="L2380" s="1">
        <v>21.0</v>
      </c>
      <c r="M2380" s="1">
        <v>58.0</v>
      </c>
      <c r="N2380" s="1">
        <v>6.0</v>
      </c>
      <c r="O2380" s="1">
        <v>21.0</v>
      </c>
      <c r="P2380" s="1">
        <v>58.0</v>
      </c>
      <c r="Q2380" s="1">
        <v>57.0</v>
      </c>
    </row>
    <row r="2381">
      <c r="A2381" s="1" t="s">
        <v>318</v>
      </c>
      <c r="B2381" s="1" t="s">
        <v>1140</v>
      </c>
      <c r="C2381" s="1">
        <v>2023.0</v>
      </c>
      <c r="D2381" s="1">
        <v>5.0</v>
      </c>
      <c r="E2381" s="1">
        <v>31.0</v>
      </c>
      <c r="F2381" s="1">
        <v>2100.0</v>
      </c>
      <c r="G2381" s="1" t="s">
        <v>122</v>
      </c>
      <c r="H2381" s="1">
        <v>5.0</v>
      </c>
      <c r="I2381" s="1" t="s">
        <v>191</v>
      </c>
      <c r="J2381" s="1" t="s">
        <v>133</v>
      </c>
      <c r="K2381" s="1" t="s">
        <v>354</v>
      </c>
      <c r="L2381" s="1">
        <v>21.0</v>
      </c>
      <c r="M2381" s="1">
        <v>59.0</v>
      </c>
      <c r="N2381" s="1">
        <v>22.0</v>
      </c>
      <c r="O2381" s="1">
        <v>21.0</v>
      </c>
      <c r="P2381" s="1">
        <v>59.0</v>
      </c>
      <c r="Q2381" s="1">
        <v>56.0</v>
      </c>
    </row>
    <row r="2382">
      <c r="A2382" s="1" t="s">
        <v>318</v>
      </c>
      <c r="B2382" s="1" t="s">
        <v>1141</v>
      </c>
      <c r="C2382" s="1">
        <v>2023.0</v>
      </c>
      <c r="D2382" s="1">
        <v>5.0</v>
      </c>
      <c r="E2382" s="1">
        <v>31.0</v>
      </c>
      <c r="F2382" s="1">
        <v>2100.0</v>
      </c>
      <c r="G2382" s="1" t="s">
        <v>122</v>
      </c>
      <c r="H2382" s="1">
        <v>6.0</v>
      </c>
    </row>
    <row r="2383">
      <c r="A2383" s="1" t="s">
        <v>318</v>
      </c>
      <c r="B2383" s="1" t="s">
        <v>1142</v>
      </c>
      <c r="C2383" s="1">
        <v>2023.0</v>
      </c>
      <c r="D2383" s="1">
        <v>5.0</v>
      </c>
      <c r="E2383" s="1">
        <v>31.0</v>
      </c>
      <c r="F2383" s="1">
        <v>2100.0</v>
      </c>
      <c r="G2383" s="1" t="s">
        <v>122</v>
      </c>
      <c r="H2383" s="1">
        <v>7.0</v>
      </c>
    </row>
    <row r="2384">
      <c r="A2384" s="1" t="s">
        <v>318</v>
      </c>
      <c r="B2384" s="1" t="s">
        <v>1143</v>
      </c>
      <c r="C2384" s="1">
        <v>2023.0</v>
      </c>
      <c r="D2384" s="1">
        <v>5.0</v>
      </c>
      <c r="E2384" s="1">
        <v>31.0</v>
      </c>
      <c r="F2384" s="1">
        <v>2100.0</v>
      </c>
      <c r="G2384" s="1" t="s">
        <v>122</v>
      </c>
      <c r="H2384" s="1">
        <v>8.0</v>
      </c>
    </row>
    <row r="2385">
      <c r="A2385" s="1" t="s">
        <v>318</v>
      </c>
      <c r="B2385" s="1" t="s">
        <v>1144</v>
      </c>
      <c r="C2385" s="1">
        <v>2023.0</v>
      </c>
      <c r="D2385" s="1">
        <v>5.0</v>
      </c>
      <c r="E2385" s="1">
        <v>31.0</v>
      </c>
      <c r="F2385" s="1">
        <v>2100.0</v>
      </c>
      <c r="G2385" s="1" t="s">
        <v>201</v>
      </c>
      <c r="H2385" s="1">
        <v>9.0</v>
      </c>
    </row>
    <row r="2386">
      <c r="A2386" s="1" t="s">
        <v>318</v>
      </c>
      <c r="B2386" s="1" t="s">
        <v>1145</v>
      </c>
      <c r="C2386" s="1">
        <v>2023.0</v>
      </c>
      <c r="D2386" s="1">
        <v>5.0</v>
      </c>
      <c r="E2386" s="1">
        <v>31.0</v>
      </c>
      <c r="F2386" s="1">
        <v>2100.0</v>
      </c>
      <c r="G2386" s="1" t="s">
        <v>201</v>
      </c>
      <c r="H2386" s="1">
        <v>10.0</v>
      </c>
    </row>
    <row r="2387">
      <c r="A2387" s="1" t="s">
        <v>318</v>
      </c>
      <c r="B2387" s="1" t="s">
        <v>1146</v>
      </c>
      <c r="C2387" s="1">
        <v>2023.0</v>
      </c>
      <c r="D2387" s="1">
        <v>5.0</v>
      </c>
      <c r="E2387" s="1">
        <v>31.0</v>
      </c>
      <c r="F2387" s="1">
        <v>2100.0</v>
      </c>
      <c r="G2387" s="1" t="s">
        <v>201</v>
      </c>
      <c r="H2387" s="1">
        <v>11.0</v>
      </c>
    </row>
    <row r="2388">
      <c r="A2388" s="1" t="s">
        <v>318</v>
      </c>
      <c r="B2388" s="1" t="s">
        <v>1147</v>
      </c>
      <c r="C2388" s="1">
        <v>2023.0</v>
      </c>
      <c r="D2388" s="1">
        <v>5.0</v>
      </c>
      <c r="E2388" s="1">
        <v>31.0</v>
      </c>
      <c r="F2388" s="1">
        <v>2100.0</v>
      </c>
      <c r="G2388" s="1" t="s">
        <v>201</v>
      </c>
      <c r="H2388" s="1">
        <v>12.0</v>
      </c>
    </row>
    <row r="2390">
      <c r="A2390" s="33" t="s">
        <v>316</v>
      </c>
      <c r="B2390" s="33" t="s">
        <v>404</v>
      </c>
      <c r="C2390" s="34">
        <v>2023.0</v>
      </c>
      <c r="D2390" s="35">
        <v>6.0</v>
      </c>
      <c r="E2390" s="35">
        <v>1.0</v>
      </c>
      <c r="F2390" s="34">
        <v>1900.0</v>
      </c>
      <c r="G2390" s="33" t="s">
        <v>350</v>
      </c>
      <c r="H2390" s="34">
        <v>1.0</v>
      </c>
      <c r="I2390" s="36"/>
      <c r="J2390" s="36"/>
      <c r="K2390" s="36"/>
      <c r="L2390" s="36"/>
      <c r="M2390" s="36"/>
      <c r="N2390" s="36"/>
      <c r="O2390" s="36"/>
      <c r="P2390" s="36"/>
      <c r="Q2390" s="36"/>
      <c r="R2390" s="36"/>
      <c r="S2390" s="37" t="s">
        <v>356</v>
      </c>
    </row>
    <row r="2391">
      <c r="A2391" s="23" t="s">
        <v>316</v>
      </c>
      <c r="B2391" s="23" t="s">
        <v>355</v>
      </c>
      <c r="C2391" s="22">
        <v>2023.0</v>
      </c>
      <c r="D2391" s="20">
        <v>6.0</v>
      </c>
      <c r="E2391" s="20">
        <v>1.0</v>
      </c>
      <c r="F2391" s="22">
        <v>1900.0</v>
      </c>
      <c r="G2391" s="23" t="s">
        <v>350</v>
      </c>
      <c r="H2391" s="22">
        <v>2.0</v>
      </c>
      <c r="I2391" s="36"/>
      <c r="J2391" s="36"/>
      <c r="K2391" s="36"/>
      <c r="L2391" s="36"/>
      <c r="M2391" s="36"/>
      <c r="N2391" s="36"/>
      <c r="O2391" s="36"/>
      <c r="P2391" s="36"/>
      <c r="Q2391" s="36"/>
      <c r="R2391" s="36"/>
      <c r="S2391" s="37" t="s">
        <v>356</v>
      </c>
    </row>
    <row r="2392">
      <c r="A2392" s="23" t="s">
        <v>316</v>
      </c>
      <c r="B2392" s="23" t="s">
        <v>357</v>
      </c>
      <c r="C2392" s="22">
        <v>2023.0</v>
      </c>
      <c r="D2392" s="20">
        <v>6.0</v>
      </c>
      <c r="E2392" s="20">
        <v>1.0</v>
      </c>
      <c r="F2392" s="22">
        <v>1900.0</v>
      </c>
      <c r="G2392" s="23" t="s">
        <v>350</v>
      </c>
      <c r="H2392" s="22">
        <v>3.0</v>
      </c>
      <c r="I2392" s="37" t="s">
        <v>418</v>
      </c>
      <c r="J2392" s="37" t="s">
        <v>767</v>
      </c>
      <c r="K2392" s="37" t="s">
        <v>354</v>
      </c>
      <c r="L2392" s="38">
        <v>19.0</v>
      </c>
      <c r="M2392" s="38">
        <v>9.0</v>
      </c>
      <c r="N2392" s="38">
        <v>37.0</v>
      </c>
      <c r="O2392" s="38">
        <v>19.0</v>
      </c>
      <c r="P2392" s="38">
        <v>9.0</v>
      </c>
      <c r="Q2392" s="38">
        <v>43.0</v>
      </c>
      <c r="R2392" s="36"/>
      <c r="S2392" s="36"/>
    </row>
    <row r="2393">
      <c r="A2393" s="23" t="s">
        <v>316</v>
      </c>
      <c r="B2393" s="23" t="s">
        <v>357</v>
      </c>
      <c r="C2393" s="22">
        <v>2023.0</v>
      </c>
      <c r="D2393" s="20">
        <v>6.0</v>
      </c>
      <c r="E2393" s="20">
        <v>1.0</v>
      </c>
      <c r="F2393" s="22">
        <v>1900.0</v>
      </c>
      <c r="G2393" s="23" t="s">
        <v>350</v>
      </c>
      <c r="H2393" s="22">
        <v>3.0</v>
      </c>
      <c r="I2393" s="37" t="s">
        <v>418</v>
      </c>
      <c r="J2393" s="37" t="s">
        <v>419</v>
      </c>
      <c r="K2393" s="37" t="s">
        <v>354</v>
      </c>
      <c r="L2393" s="38">
        <v>19.0</v>
      </c>
      <c r="M2393" s="38">
        <v>4.0</v>
      </c>
      <c r="N2393" s="38">
        <v>44.0</v>
      </c>
      <c r="O2393" s="38">
        <v>19.0</v>
      </c>
      <c r="P2393" s="38">
        <v>10.0</v>
      </c>
      <c r="Q2393" s="38">
        <v>39.0</v>
      </c>
      <c r="R2393" s="36"/>
      <c r="S2393" s="36"/>
    </row>
    <row r="2394">
      <c r="A2394" s="23" t="s">
        <v>316</v>
      </c>
      <c r="B2394" s="23" t="s">
        <v>357</v>
      </c>
      <c r="C2394" s="22">
        <v>2023.0</v>
      </c>
      <c r="D2394" s="20">
        <v>6.0</v>
      </c>
      <c r="E2394" s="20">
        <v>1.0</v>
      </c>
      <c r="F2394" s="22">
        <v>1900.0</v>
      </c>
      <c r="G2394" s="23" t="s">
        <v>350</v>
      </c>
      <c r="H2394" s="22">
        <v>3.0</v>
      </c>
      <c r="I2394" s="37" t="s">
        <v>418</v>
      </c>
      <c r="J2394" s="37" t="s">
        <v>419</v>
      </c>
      <c r="K2394" s="37" t="s">
        <v>354</v>
      </c>
      <c r="L2394" s="38">
        <v>19.0</v>
      </c>
      <c r="M2394" s="38">
        <v>10.0</v>
      </c>
      <c r="N2394" s="38">
        <v>47.0</v>
      </c>
      <c r="O2394" s="38">
        <v>19.0</v>
      </c>
      <c r="P2394" s="38">
        <v>12.0</v>
      </c>
      <c r="Q2394" s="38">
        <v>42.0</v>
      </c>
      <c r="R2394" s="36"/>
      <c r="S2394" s="36"/>
    </row>
    <row r="2395">
      <c r="A2395" s="23" t="s">
        <v>316</v>
      </c>
      <c r="B2395" s="23" t="s">
        <v>357</v>
      </c>
      <c r="C2395" s="22">
        <v>2023.0</v>
      </c>
      <c r="D2395" s="20">
        <v>6.0</v>
      </c>
      <c r="E2395" s="20">
        <v>1.0</v>
      </c>
      <c r="F2395" s="22">
        <v>1900.0</v>
      </c>
      <c r="G2395" s="23" t="s">
        <v>350</v>
      </c>
      <c r="H2395" s="22">
        <v>3.0</v>
      </c>
      <c r="I2395" s="37" t="s">
        <v>418</v>
      </c>
      <c r="J2395" s="37" t="s">
        <v>419</v>
      </c>
      <c r="K2395" s="37" t="s">
        <v>354</v>
      </c>
      <c r="L2395" s="38">
        <v>19.0</v>
      </c>
      <c r="M2395" s="38">
        <v>13.0</v>
      </c>
      <c r="N2395" s="38">
        <v>11.0</v>
      </c>
      <c r="O2395" s="38">
        <v>19.0</v>
      </c>
      <c r="P2395" s="38">
        <v>13.0</v>
      </c>
      <c r="Q2395" s="38">
        <v>25.0</v>
      </c>
      <c r="R2395" s="36"/>
      <c r="S2395" s="36"/>
    </row>
    <row r="2396">
      <c r="A2396" s="23" t="s">
        <v>316</v>
      </c>
      <c r="B2396" s="23" t="s">
        <v>357</v>
      </c>
      <c r="C2396" s="22">
        <v>2023.0</v>
      </c>
      <c r="D2396" s="20">
        <v>6.0</v>
      </c>
      <c r="E2396" s="20">
        <v>1.0</v>
      </c>
      <c r="F2396" s="22">
        <v>1900.0</v>
      </c>
      <c r="G2396" s="23" t="s">
        <v>350</v>
      </c>
      <c r="H2396" s="22">
        <v>3.0</v>
      </c>
      <c r="I2396" s="37" t="s">
        <v>418</v>
      </c>
      <c r="J2396" s="37" t="s">
        <v>419</v>
      </c>
      <c r="K2396" s="37" t="s">
        <v>354</v>
      </c>
      <c r="L2396" s="38">
        <v>19.0</v>
      </c>
      <c r="M2396" s="38">
        <v>14.0</v>
      </c>
      <c r="N2396" s="38">
        <v>15.0</v>
      </c>
      <c r="O2396" s="38">
        <v>19.0</v>
      </c>
      <c r="P2396" s="38">
        <v>16.0</v>
      </c>
      <c r="Q2396" s="38">
        <v>12.0</v>
      </c>
      <c r="R2396" s="36"/>
      <c r="S2396" s="36"/>
    </row>
    <row r="2397">
      <c r="A2397" s="23" t="s">
        <v>316</v>
      </c>
      <c r="B2397" s="23" t="s">
        <v>357</v>
      </c>
      <c r="C2397" s="22">
        <v>2023.0</v>
      </c>
      <c r="D2397" s="20">
        <v>6.0</v>
      </c>
      <c r="E2397" s="20">
        <v>1.0</v>
      </c>
      <c r="F2397" s="22">
        <v>1900.0</v>
      </c>
      <c r="G2397" s="23" t="s">
        <v>350</v>
      </c>
      <c r="H2397" s="22">
        <v>3.0</v>
      </c>
      <c r="I2397" s="37" t="s">
        <v>418</v>
      </c>
      <c r="J2397" s="37" t="s">
        <v>419</v>
      </c>
      <c r="K2397" s="37" t="s">
        <v>354</v>
      </c>
      <c r="L2397" s="38">
        <v>19.0</v>
      </c>
      <c r="M2397" s="38">
        <v>17.0</v>
      </c>
      <c r="N2397" s="38">
        <v>13.0</v>
      </c>
      <c r="O2397" s="38">
        <v>19.0</v>
      </c>
      <c r="P2397" s="38">
        <v>21.0</v>
      </c>
      <c r="Q2397" s="38">
        <v>23.0</v>
      </c>
      <c r="R2397" s="36"/>
      <c r="S2397" s="36"/>
    </row>
    <row r="2398">
      <c r="A2398" s="23" t="s">
        <v>316</v>
      </c>
      <c r="B2398" s="23" t="s">
        <v>358</v>
      </c>
      <c r="C2398" s="22">
        <v>2023.0</v>
      </c>
      <c r="D2398" s="20">
        <v>6.0</v>
      </c>
      <c r="E2398" s="20">
        <v>1.0</v>
      </c>
      <c r="F2398" s="22">
        <v>1900.0</v>
      </c>
      <c r="G2398" s="23" t="s">
        <v>350</v>
      </c>
      <c r="H2398" s="22">
        <v>4.0</v>
      </c>
      <c r="I2398" s="36"/>
      <c r="J2398" s="36"/>
      <c r="K2398" s="36"/>
      <c r="L2398" s="36"/>
      <c r="M2398" s="36"/>
      <c r="N2398" s="36"/>
      <c r="O2398" s="36"/>
      <c r="P2398" s="36"/>
      <c r="Q2398" s="36"/>
      <c r="R2398" s="36"/>
      <c r="S2398" s="37" t="s">
        <v>356</v>
      </c>
    </row>
    <row r="2399">
      <c r="A2399" s="23" t="s">
        <v>316</v>
      </c>
      <c r="B2399" s="23" t="s">
        <v>359</v>
      </c>
      <c r="C2399" s="22">
        <v>2023.0</v>
      </c>
      <c r="D2399" s="20">
        <v>6.0</v>
      </c>
      <c r="E2399" s="20">
        <v>1.0</v>
      </c>
      <c r="F2399" s="22">
        <v>1900.0</v>
      </c>
      <c r="G2399" s="23" t="s">
        <v>360</v>
      </c>
      <c r="H2399" s="22">
        <v>5.0</v>
      </c>
      <c r="I2399" s="36"/>
      <c r="J2399" s="36"/>
      <c r="K2399" s="36"/>
      <c r="L2399" s="36"/>
      <c r="M2399" s="36"/>
      <c r="N2399" s="36"/>
      <c r="O2399" s="36"/>
      <c r="P2399" s="36"/>
      <c r="Q2399" s="36"/>
      <c r="R2399" s="36"/>
      <c r="S2399" s="37" t="s">
        <v>356</v>
      </c>
    </row>
    <row r="2400">
      <c r="A2400" s="23" t="s">
        <v>316</v>
      </c>
      <c r="B2400" s="23" t="s">
        <v>366</v>
      </c>
      <c r="C2400" s="22">
        <v>2023.0</v>
      </c>
      <c r="D2400" s="20">
        <v>6.0</v>
      </c>
      <c r="E2400" s="20">
        <v>1.0</v>
      </c>
      <c r="F2400" s="22">
        <v>1900.0</v>
      </c>
      <c r="G2400" s="23" t="s">
        <v>360</v>
      </c>
      <c r="H2400" s="22">
        <v>6.0</v>
      </c>
      <c r="I2400" s="36"/>
      <c r="J2400" s="36"/>
      <c r="K2400" s="36"/>
      <c r="L2400" s="36"/>
      <c r="M2400" s="36"/>
      <c r="N2400" s="36"/>
      <c r="O2400" s="36"/>
      <c r="P2400" s="36"/>
      <c r="Q2400" s="36"/>
      <c r="R2400" s="36"/>
      <c r="S2400" s="37" t="s">
        <v>356</v>
      </c>
    </row>
    <row r="2401">
      <c r="A2401" s="23" t="s">
        <v>316</v>
      </c>
      <c r="B2401" s="23" t="s">
        <v>368</v>
      </c>
      <c r="C2401" s="22">
        <v>2023.0</v>
      </c>
      <c r="D2401" s="20">
        <v>6.0</v>
      </c>
      <c r="E2401" s="20">
        <v>1.0</v>
      </c>
      <c r="F2401" s="22">
        <v>1900.0</v>
      </c>
      <c r="G2401" s="23" t="s">
        <v>360</v>
      </c>
      <c r="H2401" s="22">
        <v>7.0</v>
      </c>
      <c r="I2401" s="36"/>
      <c r="J2401" s="36"/>
      <c r="K2401" s="36"/>
      <c r="L2401" s="36"/>
      <c r="M2401" s="36"/>
      <c r="N2401" s="36"/>
      <c r="O2401" s="36"/>
      <c r="P2401" s="36"/>
      <c r="Q2401" s="36"/>
      <c r="R2401" s="36"/>
      <c r="S2401" s="37" t="s">
        <v>356</v>
      </c>
    </row>
    <row r="2402">
      <c r="A2402" s="23" t="s">
        <v>316</v>
      </c>
      <c r="B2402" s="23" t="s">
        <v>369</v>
      </c>
      <c r="C2402" s="22">
        <v>2023.0</v>
      </c>
      <c r="D2402" s="20">
        <v>6.0</v>
      </c>
      <c r="E2402" s="20">
        <v>1.0</v>
      </c>
      <c r="F2402" s="22">
        <v>1900.0</v>
      </c>
      <c r="G2402" s="23" t="s">
        <v>360</v>
      </c>
      <c r="H2402" s="22">
        <v>8.0</v>
      </c>
      <c r="I2402" s="36"/>
      <c r="J2402" s="36"/>
      <c r="K2402" s="36"/>
      <c r="L2402" s="36"/>
      <c r="M2402" s="36"/>
      <c r="N2402" s="36"/>
      <c r="O2402" s="36"/>
      <c r="P2402" s="36"/>
      <c r="Q2402" s="36"/>
      <c r="R2402" s="36"/>
      <c r="S2402" s="37" t="s">
        <v>356</v>
      </c>
    </row>
    <row r="2403">
      <c r="A2403" s="23" t="s">
        <v>316</v>
      </c>
      <c r="B2403" s="23" t="s">
        <v>370</v>
      </c>
      <c r="C2403" s="22">
        <v>2023.0</v>
      </c>
      <c r="D2403" s="20">
        <v>6.0</v>
      </c>
      <c r="E2403" s="20">
        <v>1.0</v>
      </c>
      <c r="F2403" s="22">
        <v>1900.0</v>
      </c>
      <c r="G2403" s="23" t="s">
        <v>371</v>
      </c>
      <c r="H2403" s="22">
        <v>9.0</v>
      </c>
      <c r="I2403" s="36"/>
      <c r="J2403" s="36"/>
      <c r="K2403" s="36"/>
      <c r="L2403" s="36"/>
      <c r="M2403" s="36"/>
      <c r="N2403" s="36"/>
      <c r="O2403" s="36"/>
      <c r="P2403" s="36"/>
      <c r="Q2403" s="36"/>
      <c r="R2403" s="36"/>
      <c r="S2403" s="37" t="s">
        <v>356</v>
      </c>
    </row>
    <row r="2404">
      <c r="A2404" s="23" t="s">
        <v>316</v>
      </c>
      <c r="B2404" s="23" t="s">
        <v>372</v>
      </c>
      <c r="C2404" s="22">
        <v>2023.0</v>
      </c>
      <c r="D2404" s="20">
        <v>6.0</v>
      </c>
      <c r="E2404" s="20">
        <v>1.0</v>
      </c>
      <c r="F2404" s="22">
        <v>1900.0</v>
      </c>
      <c r="G2404" s="23" t="s">
        <v>371</v>
      </c>
      <c r="H2404" s="22">
        <v>10.0</v>
      </c>
      <c r="I2404" s="36"/>
      <c r="J2404" s="36"/>
      <c r="K2404" s="36"/>
      <c r="L2404" s="36"/>
      <c r="M2404" s="36"/>
      <c r="N2404" s="36"/>
      <c r="O2404" s="36"/>
      <c r="P2404" s="36"/>
      <c r="Q2404" s="36"/>
      <c r="R2404" s="36"/>
      <c r="S2404" s="37" t="s">
        <v>356</v>
      </c>
    </row>
    <row r="2405">
      <c r="A2405" s="23" t="s">
        <v>316</v>
      </c>
      <c r="B2405" s="23" t="s">
        <v>373</v>
      </c>
      <c r="C2405" s="22">
        <v>2023.0</v>
      </c>
      <c r="D2405" s="20">
        <v>6.0</v>
      </c>
      <c r="E2405" s="20">
        <v>1.0</v>
      </c>
      <c r="F2405" s="22">
        <v>1900.0</v>
      </c>
      <c r="G2405" s="23" t="s">
        <v>371</v>
      </c>
      <c r="H2405" s="22">
        <v>11.0</v>
      </c>
      <c r="I2405" s="36"/>
      <c r="J2405" s="36"/>
      <c r="K2405" s="36"/>
      <c r="L2405" s="36"/>
      <c r="M2405" s="36"/>
      <c r="N2405" s="36"/>
      <c r="O2405" s="36"/>
      <c r="P2405" s="36"/>
      <c r="Q2405" s="36"/>
      <c r="R2405" s="36"/>
      <c r="S2405" s="37" t="s">
        <v>356</v>
      </c>
    </row>
    <row r="2406">
      <c r="A2406" s="23" t="s">
        <v>316</v>
      </c>
      <c r="B2406" s="23" t="s">
        <v>374</v>
      </c>
      <c r="C2406" s="22">
        <v>2023.0</v>
      </c>
      <c r="D2406" s="20">
        <v>6.0</v>
      </c>
      <c r="E2406" s="20">
        <v>1.0</v>
      </c>
      <c r="F2406" s="22">
        <v>1900.0</v>
      </c>
      <c r="G2406" s="23" t="s">
        <v>371</v>
      </c>
      <c r="H2406" s="22">
        <v>12.0</v>
      </c>
      <c r="I2406" s="36"/>
      <c r="J2406" s="36"/>
      <c r="K2406" s="36"/>
      <c r="L2406" s="36"/>
      <c r="M2406" s="36"/>
      <c r="N2406" s="36"/>
      <c r="O2406" s="36"/>
      <c r="P2406" s="36"/>
      <c r="Q2406" s="36"/>
      <c r="R2406" s="36"/>
      <c r="S2406" s="37" t="s">
        <v>356</v>
      </c>
    </row>
    <row r="2408">
      <c r="A2408" s="1" t="s">
        <v>318</v>
      </c>
      <c r="C2408" s="1">
        <v>2023.0</v>
      </c>
      <c r="D2408" s="1">
        <v>6.0</v>
      </c>
      <c r="E2408" s="1">
        <v>1.0</v>
      </c>
      <c r="F2408" s="1">
        <v>2100.0</v>
      </c>
      <c r="G2408" s="1" t="s">
        <v>23</v>
      </c>
      <c r="H2408" s="1">
        <v>1.0</v>
      </c>
    </row>
    <row r="2409">
      <c r="A2409" s="1" t="s">
        <v>318</v>
      </c>
      <c r="B2409" s="1" t="s">
        <v>1148</v>
      </c>
      <c r="C2409" s="1">
        <v>2023.0</v>
      </c>
      <c r="D2409" s="1">
        <v>6.0</v>
      </c>
      <c r="E2409" s="1">
        <v>1.0</v>
      </c>
      <c r="F2409" s="1">
        <v>2100.0</v>
      </c>
      <c r="G2409" s="1" t="s">
        <v>23</v>
      </c>
      <c r="H2409" s="1">
        <v>2.0</v>
      </c>
    </row>
    <row r="2410">
      <c r="A2410" s="1" t="s">
        <v>318</v>
      </c>
      <c r="B2410" s="1" t="s">
        <v>1149</v>
      </c>
      <c r="C2410" s="1">
        <v>2023.0</v>
      </c>
      <c r="D2410" s="1">
        <v>6.0</v>
      </c>
      <c r="E2410" s="1">
        <v>1.0</v>
      </c>
      <c r="F2410" s="1">
        <v>2100.0</v>
      </c>
      <c r="G2410" s="1" t="s">
        <v>23</v>
      </c>
      <c r="H2410" s="1">
        <v>3.0</v>
      </c>
    </row>
    <row r="2411">
      <c r="A2411" s="1" t="s">
        <v>318</v>
      </c>
      <c r="B2411" s="1" t="s">
        <v>1150</v>
      </c>
      <c r="C2411" s="1">
        <v>2023.0</v>
      </c>
      <c r="D2411" s="1">
        <v>6.0</v>
      </c>
      <c r="E2411" s="1">
        <v>1.0</v>
      </c>
      <c r="F2411" s="1">
        <v>2100.0</v>
      </c>
      <c r="G2411" s="1" t="s">
        <v>23</v>
      </c>
      <c r="H2411" s="1">
        <v>4.0</v>
      </c>
    </row>
    <row r="2412">
      <c r="A2412" s="1" t="s">
        <v>318</v>
      </c>
      <c r="B2412" s="1" t="s">
        <v>1151</v>
      </c>
      <c r="C2412" s="1">
        <v>2023.0</v>
      </c>
      <c r="D2412" s="1">
        <v>6.0</v>
      </c>
      <c r="E2412" s="1">
        <v>1.0</v>
      </c>
      <c r="F2412" s="1">
        <v>2100.0</v>
      </c>
      <c r="G2412" s="1" t="s">
        <v>122</v>
      </c>
      <c r="H2412" s="1">
        <v>5.0</v>
      </c>
      <c r="I2412" s="1" t="s">
        <v>153</v>
      </c>
      <c r="J2412" s="1" t="s">
        <v>191</v>
      </c>
      <c r="K2412" s="1" t="s">
        <v>354</v>
      </c>
      <c r="L2412" s="1">
        <v>21.0</v>
      </c>
      <c r="M2412" s="1">
        <v>41.0</v>
      </c>
      <c r="N2412" s="1">
        <v>41.0</v>
      </c>
      <c r="O2412" s="1">
        <v>21.0</v>
      </c>
      <c r="P2412" s="1">
        <v>41.0</v>
      </c>
      <c r="Q2412" s="1">
        <v>48.0</v>
      </c>
    </row>
    <row r="2413">
      <c r="A2413" s="1" t="s">
        <v>318</v>
      </c>
      <c r="B2413" s="1" t="s">
        <v>1151</v>
      </c>
      <c r="C2413" s="1">
        <v>2023.0</v>
      </c>
      <c r="D2413" s="1">
        <v>6.0</v>
      </c>
      <c r="E2413" s="1">
        <v>1.0</v>
      </c>
      <c r="F2413" s="1">
        <v>2100.0</v>
      </c>
      <c r="G2413" s="1" t="s">
        <v>122</v>
      </c>
      <c r="H2413" s="1">
        <v>5.0</v>
      </c>
      <c r="I2413" s="1" t="s">
        <v>191</v>
      </c>
      <c r="J2413" s="1" t="s">
        <v>143</v>
      </c>
      <c r="K2413" s="1" t="s">
        <v>354</v>
      </c>
      <c r="L2413" s="1">
        <v>21.0</v>
      </c>
      <c r="M2413" s="1">
        <v>45.0</v>
      </c>
      <c r="N2413" s="1">
        <v>5.0</v>
      </c>
      <c r="O2413" s="1">
        <v>21.0</v>
      </c>
      <c r="P2413" s="1">
        <v>45.0</v>
      </c>
      <c r="Q2413" s="1">
        <v>52.0</v>
      </c>
    </row>
    <row r="2414">
      <c r="A2414" s="1" t="s">
        <v>318</v>
      </c>
      <c r="B2414" s="1" t="s">
        <v>1151</v>
      </c>
      <c r="C2414" s="1">
        <v>2023.0</v>
      </c>
      <c r="D2414" s="1">
        <v>6.0</v>
      </c>
      <c r="E2414" s="1">
        <v>1.0</v>
      </c>
      <c r="F2414" s="1">
        <v>2100.0</v>
      </c>
      <c r="G2414" s="1" t="s">
        <v>122</v>
      </c>
      <c r="H2414" s="1">
        <v>5.0</v>
      </c>
      <c r="I2414" s="1" t="s">
        <v>1099</v>
      </c>
      <c r="J2414" s="1" t="s">
        <v>191</v>
      </c>
      <c r="K2414" s="1" t="s">
        <v>354</v>
      </c>
      <c r="L2414" s="1">
        <v>21.0</v>
      </c>
      <c r="M2414" s="1">
        <v>46.0</v>
      </c>
      <c r="N2414" s="1">
        <v>39.0</v>
      </c>
      <c r="O2414" s="1">
        <v>21.0</v>
      </c>
      <c r="P2414" s="1">
        <v>47.0</v>
      </c>
      <c r="Q2414" s="1">
        <v>0.0</v>
      </c>
    </row>
    <row r="2415">
      <c r="A2415" s="1" t="s">
        <v>318</v>
      </c>
      <c r="B2415" s="1" t="s">
        <v>1152</v>
      </c>
      <c r="C2415" s="1">
        <v>2023.0</v>
      </c>
      <c r="D2415" s="1">
        <v>6.0</v>
      </c>
      <c r="E2415" s="1">
        <v>1.0</v>
      </c>
      <c r="F2415" s="1">
        <v>2100.0</v>
      </c>
      <c r="G2415" s="1" t="s">
        <v>122</v>
      </c>
      <c r="H2415" s="1">
        <v>6.0</v>
      </c>
    </row>
    <row r="2416">
      <c r="A2416" s="1" t="s">
        <v>318</v>
      </c>
      <c r="B2416" s="1" t="s">
        <v>1153</v>
      </c>
      <c r="C2416" s="1">
        <v>2023.0</v>
      </c>
      <c r="D2416" s="1">
        <v>6.0</v>
      </c>
      <c r="E2416" s="1">
        <v>1.0</v>
      </c>
      <c r="F2416" s="1">
        <v>2100.0</v>
      </c>
      <c r="G2416" s="1" t="s">
        <v>122</v>
      </c>
      <c r="H2416" s="1">
        <v>7.0</v>
      </c>
    </row>
    <row r="2417">
      <c r="A2417" s="1" t="s">
        <v>318</v>
      </c>
      <c r="C2417" s="1">
        <v>2023.0</v>
      </c>
      <c r="D2417" s="1">
        <v>6.0</v>
      </c>
      <c r="E2417" s="1">
        <v>1.0</v>
      </c>
      <c r="F2417" s="1">
        <v>2100.0</v>
      </c>
      <c r="G2417" s="1" t="s">
        <v>122</v>
      </c>
      <c r="H2417" s="1">
        <v>8.0</v>
      </c>
    </row>
    <row r="2418">
      <c r="A2418" s="1" t="s">
        <v>318</v>
      </c>
      <c r="B2418" s="1" t="s">
        <v>1154</v>
      </c>
      <c r="C2418" s="1">
        <v>2023.0</v>
      </c>
      <c r="D2418" s="1">
        <v>6.0</v>
      </c>
      <c r="E2418" s="1">
        <v>1.0</v>
      </c>
      <c r="F2418" s="1">
        <v>2100.0</v>
      </c>
      <c r="G2418" s="1" t="s">
        <v>201</v>
      </c>
      <c r="H2418" s="1">
        <v>9.0</v>
      </c>
    </row>
    <row r="2419">
      <c r="A2419" s="1" t="s">
        <v>318</v>
      </c>
      <c r="B2419" s="1" t="s">
        <v>1155</v>
      </c>
      <c r="C2419" s="1">
        <v>2023.0</v>
      </c>
      <c r="D2419" s="1">
        <v>6.0</v>
      </c>
      <c r="E2419" s="1">
        <v>1.0</v>
      </c>
      <c r="F2419" s="1">
        <v>2100.0</v>
      </c>
      <c r="G2419" s="1" t="s">
        <v>201</v>
      </c>
      <c r="H2419" s="1">
        <v>10.0</v>
      </c>
    </row>
    <row r="2420">
      <c r="A2420" s="1" t="s">
        <v>318</v>
      </c>
      <c r="B2420" s="1" t="s">
        <v>1156</v>
      </c>
      <c r="C2420" s="1">
        <v>2023.0</v>
      </c>
      <c r="D2420" s="1">
        <v>6.0</v>
      </c>
      <c r="E2420" s="1">
        <v>1.0</v>
      </c>
      <c r="F2420" s="1">
        <v>2100.0</v>
      </c>
      <c r="G2420" s="1" t="s">
        <v>201</v>
      </c>
      <c r="H2420" s="1">
        <v>11.0</v>
      </c>
    </row>
    <row r="2421">
      <c r="A2421" s="1" t="s">
        <v>318</v>
      </c>
      <c r="B2421" s="1" t="s">
        <v>1157</v>
      </c>
      <c r="C2421" s="1">
        <v>2023.0</v>
      </c>
      <c r="D2421" s="1">
        <v>6.0</v>
      </c>
      <c r="E2421" s="1">
        <v>1.0</v>
      </c>
      <c r="F2421" s="1">
        <v>2100.0</v>
      </c>
      <c r="G2421" s="1" t="s">
        <v>201</v>
      </c>
      <c r="H2421" s="1">
        <v>12.0</v>
      </c>
    </row>
    <row r="2423">
      <c r="A2423" s="23" t="s">
        <v>316</v>
      </c>
      <c r="B2423" s="1" t="s">
        <v>404</v>
      </c>
      <c r="C2423" s="22">
        <v>2023.0</v>
      </c>
      <c r="D2423" s="20">
        <v>6.0</v>
      </c>
      <c r="E2423" s="20">
        <v>2.0</v>
      </c>
      <c r="F2423" s="22">
        <v>1900.0</v>
      </c>
      <c r="G2423" s="23" t="s">
        <v>350</v>
      </c>
      <c r="H2423" s="22">
        <v>1.0</v>
      </c>
      <c r="I2423" s="36"/>
      <c r="J2423" s="36"/>
      <c r="K2423" s="36"/>
      <c r="L2423" s="36"/>
      <c r="M2423" s="36"/>
      <c r="N2423" s="36"/>
      <c r="O2423" s="36"/>
      <c r="P2423" s="36"/>
      <c r="Q2423" s="36"/>
      <c r="R2423" s="36"/>
      <c r="S2423" s="37" t="s">
        <v>356</v>
      </c>
    </row>
    <row r="2424">
      <c r="A2424" s="23" t="s">
        <v>316</v>
      </c>
      <c r="B2424" s="1" t="s">
        <v>355</v>
      </c>
      <c r="C2424" s="22">
        <v>2023.0</v>
      </c>
      <c r="D2424" s="20">
        <v>6.0</v>
      </c>
      <c r="E2424" s="20">
        <v>2.0</v>
      </c>
      <c r="F2424" s="22">
        <v>1900.0</v>
      </c>
      <c r="G2424" s="23" t="s">
        <v>350</v>
      </c>
      <c r="H2424" s="22">
        <v>2.0</v>
      </c>
      <c r="I2424" s="36"/>
      <c r="J2424" s="36"/>
      <c r="K2424" s="36"/>
      <c r="L2424" s="36"/>
      <c r="M2424" s="36"/>
      <c r="N2424" s="36"/>
      <c r="O2424" s="36"/>
      <c r="P2424" s="36"/>
      <c r="Q2424" s="36"/>
      <c r="R2424" s="36"/>
      <c r="S2424" s="37" t="s">
        <v>356</v>
      </c>
    </row>
    <row r="2425">
      <c r="A2425" s="23" t="s">
        <v>316</v>
      </c>
      <c r="B2425" s="1" t="s">
        <v>357</v>
      </c>
      <c r="C2425" s="22">
        <v>2023.0</v>
      </c>
      <c r="D2425" s="20">
        <v>6.0</v>
      </c>
      <c r="E2425" s="20">
        <v>2.0</v>
      </c>
      <c r="F2425" s="22">
        <v>1900.0</v>
      </c>
      <c r="G2425" s="23" t="s">
        <v>350</v>
      </c>
      <c r="H2425" s="22">
        <v>3.0</v>
      </c>
      <c r="I2425" s="37" t="s">
        <v>800</v>
      </c>
      <c r="J2425" s="37" t="s">
        <v>545</v>
      </c>
      <c r="K2425" s="37" t="s">
        <v>354</v>
      </c>
      <c r="L2425" s="38">
        <v>19.0</v>
      </c>
      <c r="M2425" s="38">
        <v>51.0</v>
      </c>
      <c r="N2425" s="38">
        <v>0.0</v>
      </c>
      <c r="O2425" s="38">
        <v>19.0</v>
      </c>
      <c r="P2425" s="38">
        <v>51.0</v>
      </c>
      <c r="Q2425" s="38">
        <v>14.0</v>
      </c>
      <c r="R2425" s="36"/>
      <c r="S2425" s="36"/>
    </row>
    <row r="2426">
      <c r="A2426" s="23" t="s">
        <v>316</v>
      </c>
      <c r="B2426" s="1" t="s">
        <v>358</v>
      </c>
      <c r="C2426" s="22">
        <v>2023.0</v>
      </c>
      <c r="D2426" s="20">
        <v>6.0</v>
      </c>
      <c r="E2426" s="20">
        <v>2.0</v>
      </c>
      <c r="F2426" s="22">
        <v>1900.0</v>
      </c>
      <c r="G2426" s="23" t="s">
        <v>350</v>
      </c>
      <c r="H2426" s="22">
        <v>4.0</v>
      </c>
      <c r="I2426" s="36"/>
      <c r="J2426" s="36"/>
      <c r="K2426" s="36"/>
      <c r="L2426" s="36"/>
      <c r="M2426" s="36"/>
      <c r="N2426" s="36"/>
      <c r="O2426" s="36"/>
      <c r="P2426" s="36"/>
      <c r="Q2426" s="36"/>
      <c r="R2426" s="36"/>
      <c r="S2426" s="37" t="s">
        <v>356</v>
      </c>
    </row>
    <row r="2427">
      <c r="A2427" s="23" t="s">
        <v>316</v>
      </c>
      <c r="B2427" s="1" t="s">
        <v>359</v>
      </c>
      <c r="C2427" s="22">
        <v>2023.0</v>
      </c>
      <c r="D2427" s="20">
        <v>6.0</v>
      </c>
      <c r="E2427" s="20">
        <v>2.0</v>
      </c>
      <c r="F2427" s="22">
        <v>1900.0</v>
      </c>
      <c r="G2427" s="23" t="s">
        <v>360</v>
      </c>
      <c r="H2427" s="22">
        <v>5.0</v>
      </c>
      <c r="I2427" s="36"/>
      <c r="J2427" s="36"/>
      <c r="K2427" s="36"/>
      <c r="L2427" s="36"/>
      <c r="M2427" s="36"/>
      <c r="N2427" s="36"/>
      <c r="O2427" s="36"/>
      <c r="P2427" s="36"/>
      <c r="Q2427" s="36"/>
      <c r="R2427" s="36"/>
      <c r="S2427" s="37" t="s">
        <v>356</v>
      </c>
    </row>
    <row r="2428">
      <c r="A2428" s="23" t="s">
        <v>316</v>
      </c>
      <c r="B2428" s="1" t="s">
        <v>366</v>
      </c>
      <c r="C2428" s="22">
        <v>2023.0</v>
      </c>
      <c r="D2428" s="20">
        <v>6.0</v>
      </c>
      <c r="E2428" s="20">
        <v>2.0</v>
      </c>
      <c r="F2428" s="22">
        <v>1900.0</v>
      </c>
      <c r="G2428" s="23" t="s">
        <v>360</v>
      </c>
      <c r="H2428" s="22">
        <v>6.0</v>
      </c>
      <c r="I2428" s="36"/>
      <c r="J2428" s="36"/>
      <c r="K2428" s="36"/>
      <c r="L2428" s="36"/>
      <c r="M2428" s="36"/>
      <c r="N2428" s="36"/>
      <c r="O2428" s="36"/>
      <c r="P2428" s="36"/>
      <c r="Q2428" s="36"/>
      <c r="R2428" s="36"/>
      <c r="S2428" s="37" t="s">
        <v>356</v>
      </c>
    </row>
    <row r="2429">
      <c r="A2429" s="23" t="s">
        <v>316</v>
      </c>
      <c r="B2429" s="1" t="s">
        <v>368</v>
      </c>
      <c r="C2429" s="22">
        <v>2023.0</v>
      </c>
      <c r="D2429" s="20">
        <v>6.0</v>
      </c>
      <c r="E2429" s="20">
        <v>2.0</v>
      </c>
      <c r="F2429" s="22">
        <v>1900.0</v>
      </c>
      <c r="G2429" s="23" t="s">
        <v>360</v>
      </c>
      <c r="H2429" s="22">
        <v>7.0</v>
      </c>
      <c r="I2429" s="36"/>
      <c r="J2429" s="36"/>
      <c r="K2429" s="36"/>
      <c r="L2429" s="36"/>
      <c r="M2429" s="36"/>
      <c r="N2429" s="36"/>
      <c r="O2429" s="36"/>
      <c r="P2429" s="36"/>
      <c r="Q2429" s="36"/>
      <c r="R2429" s="36"/>
      <c r="S2429" s="37" t="s">
        <v>509</v>
      </c>
    </row>
    <row r="2430">
      <c r="A2430" s="23" t="s">
        <v>316</v>
      </c>
      <c r="B2430" s="1" t="s">
        <v>369</v>
      </c>
      <c r="C2430" s="22">
        <v>2023.0</v>
      </c>
      <c r="D2430" s="20">
        <v>6.0</v>
      </c>
      <c r="E2430" s="20">
        <v>2.0</v>
      </c>
      <c r="F2430" s="22">
        <v>1900.0</v>
      </c>
      <c r="G2430" s="23" t="s">
        <v>360</v>
      </c>
      <c r="H2430" s="22">
        <v>8.0</v>
      </c>
      <c r="I2430" s="36"/>
      <c r="J2430" s="36"/>
      <c r="K2430" s="36"/>
      <c r="L2430" s="36"/>
      <c r="M2430" s="36"/>
      <c r="N2430" s="36"/>
      <c r="O2430" s="36"/>
      <c r="P2430" s="36"/>
      <c r="Q2430" s="36"/>
      <c r="R2430" s="36"/>
      <c r="S2430" s="37" t="s">
        <v>356</v>
      </c>
    </row>
    <row r="2431">
      <c r="A2431" s="23" t="s">
        <v>316</v>
      </c>
      <c r="B2431" s="1" t="s">
        <v>370</v>
      </c>
      <c r="C2431" s="22">
        <v>2023.0</v>
      </c>
      <c r="D2431" s="20">
        <v>6.0</v>
      </c>
      <c r="E2431" s="20">
        <v>2.0</v>
      </c>
      <c r="F2431" s="22">
        <v>1900.0</v>
      </c>
      <c r="G2431" s="23" t="s">
        <v>371</v>
      </c>
      <c r="H2431" s="22">
        <v>9.0</v>
      </c>
      <c r="I2431" s="36"/>
      <c r="J2431" s="36"/>
      <c r="K2431" s="36"/>
      <c r="L2431" s="36"/>
      <c r="M2431" s="36"/>
      <c r="N2431" s="36"/>
      <c r="O2431" s="36"/>
      <c r="P2431" s="36"/>
      <c r="Q2431" s="36"/>
      <c r="R2431" s="36"/>
      <c r="S2431" s="37" t="s">
        <v>356</v>
      </c>
    </row>
    <row r="2432">
      <c r="A2432" s="23" t="s">
        <v>316</v>
      </c>
      <c r="B2432" s="1" t="s">
        <v>372</v>
      </c>
      <c r="C2432" s="22">
        <v>2023.0</v>
      </c>
      <c r="D2432" s="20">
        <v>6.0</v>
      </c>
      <c r="E2432" s="20">
        <v>2.0</v>
      </c>
      <c r="F2432" s="22">
        <v>1900.0</v>
      </c>
      <c r="G2432" s="23" t="s">
        <v>371</v>
      </c>
      <c r="H2432" s="22">
        <v>10.0</v>
      </c>
      <c r="I2432" s="36"/>
      <c r="J2432" s="36"/>
      <c r="K2432" s="36"/>
      <c r="L2432" s="36"/>
      <c r="M2432" s="36"/>
      <c r="N2432" s="36"/>
      <c r="O2432" s="36"/>
      <c r="P2432" s="36"/>
      <c r="Q2432" s="36"/>
      <c r="R2432" s="36"/>
      <c r="S2432" s="37" t="s">
        <v>356</v>
      </c>
    </row>
    <row r="2433">
      <c r="A2433" s="23" t="s">
        <v>316</v>
      </c>
      <c r="B2433" s="1" t="s">
        <v>373</v>
      </c>
      <c r="C2433" s="22">
        <v>2023.0</v>
      </c>
      <c r="D2433" s="20">
        <v>6.0</v>
      </c>
      <c r="E2433" s="20">
        <v>2.0</v>
      </c>
      <c r="F2433" s="22">
        <v>1900.0</v>
      </c>
      <c r="G2433" s="23" t="s">
        <v>371</v>
      </c>
      <c r="H2433" s="22">
        <v>11.0</v>
      </c>
      <c r="I2433" s="36"/>
      <c r="J2433" s="36"/>
      <c r="K2433" s="36"/>
      <c r="L2433" s="36"/>
      <c r="M2433" s="36"/>
      <c r="N2433" s="36"/>
      <c r="O2433" s="36"/>
      <c r="P2433" s="36"/>
      <c r="Q2433" s="36"/>
      <c r="R2433" s="36"/>
      <c r="S2433" s="37" t="s">
        <v>356</v>
      </c>
    </row>
    <row r="2434">
      <c r="A2434" s="23" t="s">
        <v>316</v>
      </c>
      <c r="B2434" s="1" t="s">
        <v>374</v>
      </c>
      <c r="C2434" s="22">
        <v>2023.0</v>
      </c>
      <c r="D2434" s="20">
        <v>6.0</v>
      </c>
      <c r="E2434" s="20">
        <v>2.0</v>
      </c>
      <c r="F2434" s="22">
        <v>1900.0</v>
      </c>
      <c r="G2434" s="23" t="s">
        <v>371</v>
      </c>
      <c r="H2434" s="22">
        <v>12.0</v>
      </c>
      <c r="I2434" s="36"/>
      <c r="J2434" s="36"/>
      <c r="K2434" s="36"/>
      <c r="L2434" s="36"/>
      <c r="M2434" s="36"/>
      <c r="N2434" s="36"/>
      <c r="O2434" s="36"/>
      <c r="P2434" s="36"/>
      <c r="Q2434" s="36"/>
      <c r="R2434" s="36"/>
      <c r="S2434" s="37" t="s">
        <v>356</v>
      </c>
    </row>
    <row r="2436">
      <c r="A2436" s="1" t="s">
        <v>318</v>
      </c>
      <c r="B2436" s="25" t="s">
        <v>1158</v>
      </c>
      <c r="C2436" s="1">
        <v>2023.0</v>
      </c>
      <c r="D2436" s="1">
        <v>6.0</v>
      </c>
      <c r="E2436" s="1">
        <v>2.0</v>
      </c>
      <c r="F2436" s="1">
        <v>2100.0</v>
      </c>
      <c r="G2436" s="1" t="s">
        <v>23</v>
      </c>
      <c r="H2436" s="1">
        <v>1.0</v>
      </c>
    </row>
    <row r="2437">
      <c r="A2437" s="1" t="s">
        <v>318</v>
      </c>
      <c r="B2437" s="25" t="s">
        <v>1159</v>
      </c>
      <c r="C2437" s="1">
        <v>2023.0</v>
      </c>
      <c r="D2437" s="1">
        <v>6.0</v>
      </c>
      <c r="E2437" s="1">
        <v>2.0</v>
      </c>
      <c r="F2437" s="1">
        <v>2100.0</v>
      </c>
      <c r="G2437" s="1" t="s">
        <v>23</v>
      </c>
      <c r="H2437" s="1">
        <v>2.0</v>
      </c>
    </row>
    <row r="2438">
      <c r="A2438" s="1" t="s">
        <v>318</v>
      </c>
      <c r="B2438" s="25" t="s">
        <v>1160</v>
      </c>
      <c r="C2438" s="1">
        <v>2023.0</v>
      </c>
      <c r="D2438" s="1">
        <v>6.0</v>
      </c>
      <c r="E2438" s="1">
        <v>2.0</v>
      </c>
      <c r="F2438" s="1">
        <v>2100.0</v>
      </c>
      <c r="G2438" s="1" t="s">
        <v>23</v>
      </c>
      <c r="H2438" s="1">
        <v>3.0</v>
      </c>
    </row>
    <row r="2439">
      <c r="A2439" s="1" t="s">
        <v>318</v>
      </c>
      <c r="B2439" s="25" t="s">
        <v>1161</v>
      </c>
      <c r="C2439" s="1">
        <v>2023.0</v>
      </c>
      <c r="D2439" s="1">
        <v>6.0</v>
      </c>
      <c r="E2439" s="1">
        <v>2.0</v>
      </c>
      <c r="F2439" s="1">
        <v>2100.0</v>
      </c>
      <c r="G2439" s="1" t="s">
        <v>23</v>
      </c>
      <c r="H2439" s="1">
        <v>4.0</v>
      </c>
    </row>
    <row r="2440">
      <c r="A2440" s="1" t="s">
        <v>318</v>
      </c>
      <c r="B2440" s="25" t="s">
        <v>1162</v>
      </c>
      <c r="C2440" s="1">
        <v>2023.0</v>
      </c>
      <c r="D2440" s="1">
        <v>6.0</v>
      </c>
      <c r="E2440" s="1">
        <v>2.0</v>
      </c>
      <c r="F2440" s="1">
        <v>2100.0</v>
      </c>
      <c r="G2440" s="1" t="s">
        <v>122</v>
      </c>
      <c r="H2440" s="1">
        <v>5.0</v>
      </c>
      <c r="S2440" s="1" t="s">
        <v>1096</v>
      </c>
    </row>
    <row r="2441">
      <c r="A2441" s="1" t="s">
        <v>318</v>
      </c>
      <c r="B2441" s="25" t="s">
        <v>1163</v>
      </c>
      <c r="C2441" s="1">
        <v>2023.0</v>
      </c>
      <c r="D2441" s="1">
        <v>6.0</v>
      </c>
      <c r="E2441" s="1">
        <v>2.0</v>
      </c>
      <c r="F2441" s="1">
        <v>2100.0</v>
      </c>
      <c r="G2441" s="1" t="s">
        <v>122</v>
      </c>
      <c r="H2441" s="1">
        <v>6.0</v>
      </c>
    </row>
    <row r="2442">
      <c r="A2442" s="1" t="s">
        <v>318</v>
      </c>
      <c r="B2442" s="25" t="s">
        <v>1164</v>
      </c>
      <c r="C2442" s="1">
        <v>2023.0</v>
      </c>
      <c r="D2442" s="1">
        <v>6.0</v>
      </c>
      <c r="E2442" s="1">
        <v>2.0</v>
      </c>
      <c r="F2442" s="1">
        <v>2100.0</v>
      </c>
      <c r="G2442" s="1" t="s">
        <v>122</v>
      </c>
      <c r="H2442" s="1">
        <v>7.0</v>
      </c>
    </row>
    <row r="2443">
      <c r="A2443" s="1" t="s">
        <v>318</v>
      </c>
      <c r="B2443" s="25" t="s">
        <v>1165</v>
      </c>
      <c r="C2443" s="1">
        <v>2023.0</v>
      </c>
      <c r="D2443" s="1">
        <v>6.0</v>
      </c>
      <c r="E2443" s="1">
        <v>2.0</v>
      </c>
      <c r="F2443" s="1">
        <v>2100.0</v>
      </c>
      <c r="G2443" s="1" t="s">
        <v>122</v>
      </c>
      <c r="H2443" s="1">
        <v>8.0</v>
      </c>
    </row>
    <row r="2444">
      <c r="A2444" s="1" t="s">
        <v>318</v>
      </c>
      <c r="B2444" s="25" t="s">
        <v>1166</v>
      </c>
      <c r="C2444" s="1">
        <v>2023.0</v>
      </c>
      <c r="D2444" s="1">
        <v>6.0</v>
      </c>
      <c r="E2444" s="1">
        <v>2.0</v>
      </c>
      <c r="F2444" s="1">
        <v>2100.0</v>
      </c>
      <c r="G2444" s="1" t="s">
        <v>201</v>
      </c>
      <c r="H2444" s="1">
        <v>9.0</v>
      </c>
    </row>
    <row r="2445">
      <c r="A2445" s="1" t="s">
        <v>318</v>
      </c>
      <c r="B2445" s="25" t="s">
        <v>1167</v>
      </c>
      <c r="C2445" s="1">
        <v>2023.0</v>
      </c>
      <c r="D2445" s="1">
        <v>6.0</v>
      </c>
      <c r="E2445" s="1">
        <v>2.0</v>
      </c>
      <c r="F2445" s="1">
        <v>2100.0</v>
      </c>
      <c r="G2445" s="1" t="s">
        <v>201</v>
      </c>
      <c r="H2445" s="1">
        <v>10.0</v>
      </c>
    </row>
    <row r="2446">
      <c r="A2446" s="1" t="s">
        <v>318</v>
      </c>
      <c r="B2446" s="25" t="s">
        <v>1168</v>
      </c>
      <c r="C2446" s="1">
        <v>2023.0</v>
      </c>
      <c r="D2446" s="1">
        <v>6.0</v>
      </c>
      <c r="E2446" s="1">
        <v>2.0</v>
      </c>
      <c r="F2446" s="1">
        <v>2100.0</v>
      </c>
      <c r="G2446" s="1" t="s">
        <v>201</v>
      </c>
      <c r="H2446" s="1">
        <v>11.0</v>
      </c>
    </row>
    <row r="2447">
      <c r="A2447" s="1" t="s">
        <v>318</v>
      </c>
      <c r="B2447" s="25" t="s">
        <v>1169</v>
      </c>
      <c r="C2447" s="1">
        <v>2023.0</v>
      </c>
      <c r="D2447" s="1">
        <v>6.0</v>
      </c>
      <c r="E2447" s="1">
        <v>2.0</v>
      </c>
      <c r="F2447" s="1">
        <v>2100.0</v>
      </c>
      <c r="G2447" s="1" t="s">
        <v>201</v>
      </c>
      <c r="H2447" s="1">
        <v>12.0</v>
      </c>
    </row>
    <row r="2449">
      <c r="A2449" s="23" t="s">
        <v>316</v>
      </c>
      <c r="B2449" s="23" t="s">
        <v>404</v>
      </c>
      <c r="C2449" s="22">
        <v>2023.0</v>
      </c>
      <c r="D2449" s="20">
        <v>6.0</v>
      </c>
      <c r="E2449" s="20">
        <v>3.0</v>
      </c>
      <c r="F2449" s="22">
        <v>1900.0</v>
      </c>
      <c r="G2449" s="23" t="s">
        <v>350</v>
      </c>
      <c r="H2449" s="22">
        <v>1.0</v>
      </c>
      <c r="I2449" s="1" t="s">
        <v>418</v>
      </c>
      <c r="J2449" s="1" t="s">
        <v>419</v>
      </c>
      <c r="K2449" s="1" t="s">
        <v>353</v>
      </c>
      <c r="L2449" s="1">
        <v>19.0</v>
      </c>
      <c r="M2449" s="1">
        <v>25.0</v>
      </c>
      <c r="N2449" s="1">
        <v>6.0</v>
      </c>
      <c r="O2449" s="1">
        <v>19.0</v>
      </c>
      <c r="P2449" s="1">
        <v>25.0</v>
      </c>
      <c r="Q2449" s="1">
        <v>25.0</v>
      </c>
    </row>
    <row r="2450">
      <c r="A2450" s="23" t="s">
        <v>316</v>
      </c>
      <c r="B2450" s="23" t="s">
        <v>404</v>
      </c>
      <c r="C2450" s="22">
        <v>2023.0</v>
      </c>
      <c r="D2450" s="20">
        <v>6.0</v>
      </c>
      <c r="E2450" s="20">
        <v>3.0</v>
      </c>
      <c r="F2450" s="22">
        <v>1900.0</v>
      </c>
      <c r="G2450" s="23" t="s">
        <v>350</v>
      </c>
      <c r="H2450" s="22">
        <v>1.0</v>
      </c>
      <c r="I2450" s="1" t="s">
        <v>1170</v>
      </c>
      <c r="J2450" s="1" t="s">
        <v>419</v>
      </c>
      <c r="K2450" s="1" t="s">
        <v>354</v>
      </c>
      <c r="L2450" s="1">
        <v>19.0</v>
      </c>
      <c r="M2450" s="1">
        <v>26.0</v>
      </c>
      <c r="N2450" s="1">
        <v>2.0</v>
      </c>
      <c r="O2450" s="1">
        <v>19.0</v>
      </c>
      <c r="P2450" s="1">
        <v>26.0</v>
      </c>
      <c r="Q2450" s="1">
        <v>17.0</v>
      </c>
    </row>
    <row r="2451">
      <c r="A2451" s="23" t="s">
        <v>316</v>
      </c>
      <c r="B2451" s="23" t="s">
        <v>404</v>
      </c>
      <c r="C2451" s="22">
        <v>2023.0</v>
      </c>
      <c r="D2451" s="20">
        <v>6.0</v>
      </c>
      <c r="E2451" s="20">
        <v>3.0</v>
      </c>
      <c r="F2451" s="22">
        <v>1900.0</v>
      </c>
      <c r="G2451" s="23" t="s">
        <v>350</v>
      </c>
      <c r="H2451" s="22">
        <v>1.0</v>
      </c>
      <c r="I2451" s="1" t="s">
        <v>1170</v>
      </c>
      <c r="J2451" s="1" t="s">
        <v>351</v>
      </c>
      <c r="K2451" s="1" t="s">
        <v>354</v>
      </c>
      <c r="L2451" s="1">
        <v>19.0</v>
      </c>
      <c r="M2451" s="1">
        <v>26.0</v>
      </c>
      <c r="N2451" s="1">
        <v>22.0</v>
      </c>
      <c r="O2451" s="1">
        <v>19.0</v>
      </c>
      <c r="P2451" s="1">
        <v>26.0</v>
      </c>
      <c r="Q2451" s="1">
        <v>27.0</v>
      </c>
    </row>
    <row r="2452">
      <c r="A2452" s="23" t="s">
        <v>316</v>
      </c>
      <c r="B2452" s="23" t="s">
        <v>404</v>
      </c>
      <c r="C2452" s="22">
        <v>2023.0</v>
      </c>
      <c r="D2452" s="20">
        <v>6.0</v>
      </c>
      <c r="E2452" s="20">
        <v>3.0</v>
      </c>
      <c r="F2452" s="22">
        <v>1900.0</v>
      </c>
      <c r="G2452" s="23" t="s">
        <v>350</v>
      </c>
      <c r="H2452" s="22">
        <v>1.0</v>
      </c>
      <c r="I2452" s="1" t="s">
        <v>800</v>
      </c>
      <c r="J2452" s="1" t="s">
        <v>1170</v>
      </c>
      <c r="K2452" s="1" t="s">
        <v>354</v>
      </c>
      <c r="L2452" s="1">
        <v>19.0</v>
      </c>
      <c r="M2452" s="1">
        <v>27.0</v>
      </c>
      <c r="N2452" s="1">
        <v>5.0</v>
      </c>
      <c r="O2452" s="1">
        <v>19.0</v>
      </c>
      <c r="P2452" s="1">
        <v>27.0</v>
      </c>
      <c r="Q2452" s="1">
        <v>27.0</v>
      </c>
    </row>
    <row r="2453">
      <c r="A2453" s="23" t="s">
        <v>316</v>
      </c>
      <c r="B2453" s="23" t="s">
        <v>404</v>
      </c>
      <c r="C2453" s="22">
        <v>2023.0</v>
      </c>
      <c r="D2453" s="20">
        <v>6.0</v>
      </c>
      <c r="E2453" s="20">
        <v>3.0</v>
      </c>
      <c r="F2453" s="22">
        <v>1900.0</v>
      </c>
      <c r="G2453" s="23" t="s">
        <v>350</v>
      </c>
      <c r="H2453" s="22">
        <v>1.0</v>
      </c>
      <c r="I2453" s="1" t="s">
        <v>800</v>
      </c>
      <c r="J2453" s="1" t="s">
        <v>1170</v>
      </c>
      <c r="K2453" s="1" t="s">
        <v>354</v>
      </c>
      <c r="L2453" s="1">
        <v>19.0</v>
      </c>
      <c r="M2453" s="1">
        <v>27.0</v>
      </c>
      <c r="N2453" s="1">
        <v>30.0</v>
      </c>
      <c r="O2453" s="1">
        <v>19.0</v>
      </c>
      <c r="P2453" s="1">
        <v>29.0</v>
      </c>
      <c r="Q2453" s="1">
        <v>8.0</v>
      </c>
    </row>
    <row r="2454">
      <c r="A2454" s="23" t="s">
        <v>316</v>
      </c>
      <c r="B2454" s="23" t="s">
        <v>404</v>
      </c>
      <c r="C2454" s="22">
        <v>2023.0</v>
      </c>
      <c r="D2454" s="20">
        <v>6.0</v>
      </c>
      <c r="E2454" s="20">
        <v>3.0</v>
      </c>
      <c r="F2454" s="22">
        <v>1900.0</v>
      </c>
      <c r="G2454" s="23" t="s">
        <v>350</v>
      </c>
      <c r="H2454" s="22">
        <v>1.0</v>
      </c>
      <c r="I2454" s="1" t="s">
        <v>800</v>
      </c>
      <c r="J2454" s="1" t="s">
        <v>1170</v>
      </c>
      <c r="K2454" s="1" t="s">
        <v>354</v>
      </c>
      <c r="L2454" s="1">
        <v>19.0</v>
      </c>
      <c r="M2454" s="1">
        <v>28.0</v>
      </c>
      <c r="N2454" s="1">
        <v>16.0</v>
      </c>
      <c r="O2454" s="1">
        <v>19.0</v>
      </c>
      <c r="P2454" s="1">
        <v>29.0</v>
      </c>
      <c r="Q2454" s="1">
        <v>10.0</v>
      </c>
    </row>
    <row r="2455">
      <c r="A2455" s="23" t="s">
        <v>316</v>
      </c>
      <c r="B2455" s="23" t="s">
        <v>404</v>
      </c>
      <c r="C2455" s="22">
        <v>2023.0</v>
      </c>
      <c r="D2455" s="20">
        <v>6.0</v>
      </c>
      <c r="E2455" s="20">
        <v>3.0</v>
      </c>
      <c r="F2455" s="22">
        <v>1900.0</v>
      </c>
      <c r="G2455" s="23" t="s">
        <v>350</v>
      </c>
      <c r="H2455" s="22">
        <v>1.0</v>
      </c>
      <c r="I2455" s="1" t="s">
        <v>1170</v>
      </c>
      <c r="J2455" s="1" t="s">
        <v>800</v>
      </c>
      <c r="K2455" s="1" t="s">
        <v>354</v>
      </c>
      <c r="L2455" s="1">
        <v>19.0</v>
      </c>
      <c r="M2455" s="1">
        <v>29.0</v>
      </c>
      <c r="N2455" s="1">
        <v>25.0</v>
      </c>
      <c r="O2455" s="1">
        <v>19.0</v>
      </c>
      <c r="P2455" s="1">
        <v>33.0</v>
      </c>
      <c r="Q2455" s="1">
        <v>13.0</v>
      </c>
    </row>
    <row r="2456">
      <c r="A2456" s="23" t="s">
        <v>316</v>
      </c>
      <c r="B2456" s="23" t="s">
        <v>404</v>
      </c>
      <c r="C2456" s="22">
        <v>2023.0</v>
      </c>
      <c r="D2456" s="20">
        <v>6.0</v>
      </c>
      <c r="E2456" s="20">
        <v>3.0</v>
      </c>
      <c r="F2456" s="22">
        <v>1900.0</v>
      </c>
      <c r="G2456" s="23" t="s">
        <v>350</v>
      </c>
      <c r="H2456" s="22">
        <v>1.0</v>
      </c>
      <c r="I2456" s="1" t="s">
        <v>930</v>
      </c>
      <c r="J2456" s="1" t="s">
        <v>418</v>
      </c>
      <c r="K2456" s="1" t="s">
        <v>354</v>
      </c>
      <c r="L2456" s="1">
        <v>19.0</v>
      </c>
      <c r="M2456" s="1">
        <v>32.0</v>
      </c>
      <c r="N2456" s="1">
        <v>20.0</v>
      </c>
      <c r="O2456" s="1">
        <v>19.0</v>
      </c>
      <c r="P2456" s="1">
        <v>33.0</v>
      </c>
      <c r="Q2456" s="1">
        <v>47.0</v>
      </c>
    </row>
    <row r="2457">
      <c r="A2457" s="23" t="s">
        <v>316</v>
      </c>
      <c r="B2457" s="23" t="s">
        <v>404</v>
      </c>
      <c r="C2457" s="22">
        <v>2023.0</v>
      </c>
      <c r="D2457" s="20">
        <v>6.0</v>
      </c>
      <c r="E2457" s="20">
        <v>3.0</v>
      </c>
      <c r="F2457" s="22">
        <v>1900.0</v>
      </c>
      <c r="G2457" s="23" t="s">
        <v>350</v>
      </c>
      <c r="H2457" s="22">
        <v>1.0</v>
      </c>
      <c r="I2457" s="1" t="s">
        <v>1171</v>
      </c>
      <c r="J2457" s="1" t="s">
        <v>545</v>
      </c>
      <c r="K2457" s="1" t="s">
        <v>354</v>
      </c>
      <c r="L2457" s="1">
        <v>19.0</v>
      </c>
      <c r="M2457" s="1">
        <v>35.0</v>
      </c>
      <c r="N2457" s="1">
        <v>58.0</v>
      </c>
      <c r="O2457" s="1">
        <v>19.0</v>
      </c>
      <c r="P2457" s="1">
        <v>36.0</v>
      </c>
      <c r="Q2457" s="1">
        <v>19.0</v>
      </c>
    </row>
    <row r="2458">
      <c r="A2458" s="23" t="s">
        <v>316</v>
      </c>
      <c r="B2458" s="23" t="s">
        <v>404</v>
      </c>
      <c r="C2458" s="22">
        <v>2023.0</v>
      </c>
      <c r="D2458" s="20">
        <v>6.0</v>
      </c>
      <c r="E2458" s="20">
        <v>3.0</v>
      </c>
      <c r="F2458" s="22">
        <v>1900.0</v>
      </c>
      <c r="G2458" s="23" t="s">
        <v>350</v>
      </c>
      <c r="H2458" s="22">
        <v>1.0</v>
      </c>
      <c r="I2458" s="1" t="s">
        <v>545</v>
      </c>
      <c r="J2458" s="1" t="s">
        <v>930</v>
      </c>
      <c r="K2458" s="1" t="s">
        <v>354</v>
      </c>
      <c r="L2458" s="1">
        <v>19.0</v>
      </c>
      <c r="M2458" s="1">
        <v>36.0</v>
      </c>
      <c r="N2458" s="1">
        <v>42.0</v>
      </c>
      <c r="O2458" s="1">
        <v>19.0</v>
      </c>
      <c r="P2458" s="1">
        <v>36.0</v>
      </c>
      <c r="Q2458" s="1">
        <v>58.0</v>
      </c>
    </row>
    <row r="2459">
      <c r="A2459" s="23" t="s">
        <v>316</v>
      </c>
      <c r="B2459" s="23" t="s">
        <v>404</v>
      </c>
      <c r="C2459" s="22">
        <v>2023.0</v>
      </c>
      <c r="D2459" s="20">
        <v>6.0</v>
      </c>
      <c r="E2459" s="20">
        <v>3.0</v>
      </c>
      <c r="F2459" s="22">
        <v>1900.0</v>
      </c>
      <c r="G2459" s="23" t="s">
        <v>350</v>
      </c>
      <c r="H2459" s="22">
        <v>1.0</v>
      </c>
      <c r="I2459" s="1" t="s">
        <v>545</v>
      </c>
      <c r="J2459" s="1" t="s">
        <v>800</v>
      </c>
      <c r="K2459" s="1" t="s">
        <v>354</v>
      </c>
      <c r="L2459" s="1">
        <v>19.0</v>
      </c>
      <c r="M2459" s="1">
        <v>38.0</v>
      </c>
      <c r="N2459" s="1">
        <v>12.0</v>
      </c>
      <c r="O2459" s="1">
        <v>19.0</v>
      </c>
      <c r="P2459" s="1">
        <v>38.0</v>
      </c>
      <c r="Q2459" s="1">
        <v>17.0</v>
      </c>
    </row>
    <row r="2460">
      <c r="A2460" s="23" t="s">
        <v>316</v>
      </c>
      <c r="B2460" s="23" t="s">
        <v>404</v>
      </c>
      <c r="C2460" s="22">
        <v>2023.0</v>
      </c>
      <c r="D2460" s="20">
        <v>6.0</v>
      </c>
      <c r="E2460" s="20">
        <v>3.0</v>
      </c>
      <c r="F2460" s="22">
        <v>1900.0</v>
      </c>
      <c r="G2460" s="23" t="s">
        <v>350</v>
      </c>
      <c r="H2460" s="22">
        <v>1.0</v>
      </c>
      <c r="I2460" s="1" t="s">
        <v>545</v>
      </c>
      <c r="J2460" s="1" t="s">
        <v>800</v>
      </c>
      <c r="K2460" s="1" t="s">
        <v>354</v>
      </c>
      <c r="L2460" s="1">
        <v>19.0</v>
      </c>
      <c r="M2460" s="1">
        <v>38.0</v>
      </c>
      <c r="N2460" s="1">
        <v>21.0</v>
      </c>
      <c r="O2460" s="1">
        <v>19.0</v>
      </c>
      <c r="P2460" s="1">
        <v>38.0</v>
      </c>
      <c r="Q2460" s="1">
        <v>27.0</v>
      </c>
    </row>
    <row r="2461">
      <c r="A2461" s="23" t="s">
        <v>316</v>
      </c>
      <c r="B2461" s="23" t="s">
        <v>404</v>
      </c>
      <c r="C2461" s="22">
        <v>2023.0</v>
      </c>
      <c r="D2461" s="20">
        <v>6.0</v>
      </c>
      <c r="E2461" s="20">
        <v>3.0</v>
      </c>
      <c r="F2461" s="22">
        <v>1900.0</v>
      </c>
      <c r="G2461" s="23" t="s">
        <v>350</v>
      </c>
      <c r="H2461" s="22">
        <v>1.0</v>
      </c>
      <c r="I2461" s="1" t="s">
        <v>545</v>
      </c>
      <c r="J2461" s="1" t="s">
        <v>800</v>
      </c>
      <c r="K2461" s="1" t="s">
        <v>354</v>
      </c>
      <c r="L2461" s="1">
        <v>19.0</v>
      </c>
      <c r="M2461" s="1">
        <v>38.0</v>
      </c>
      <c r="N2461" s="1">
        <v>39.0</v>
      </c>
      <c r="O2461" s="1">
        <v>19.0</v>
      </c>
      <c r="P2461" s="1">
        <v>39.0</v>
      </c>
      <c r="Q2461" s="1">
        <v>8.0</v>
      </c>
    </row>
    <row r="2462">
      <c r="A2462" s="23" t="s">
        <v>316</v>
      </c>
      <c r="B2462" s="23" t="s">
        <v>404</v>
      </c>
      <c r="C2462" s="22">
        <v>2023.0</v>
      </c>
      <c r="D2462" s="20">
        <v>6.0</v>
      </c>
      <c r="E2462" s="20">
        <v>3.0</v>
      </c>
      <c r="F2462" s="22">
        <v>1900.0</v>
      </c>
      <c r="G2462" s="23" t="s">
        <v>350</v>
      </c>
      <c r="H2462" s="22">
        <v>1.0</v>
      </c>
      <c r="I2462" s="1" t="s">
        <v>545</v>
      </c>
      <c r="J2462" s="1" t="s">
        <v>800</v>
      </c>
      <c r="K2462" s="1" t="s">
        <v>354</v>
      </c>
      <c r="L2462" s="1">
        <v>19.0</v>
      </c>
      <c r="M2462" s="1">
        <v>39.0</v>
      </c>
      <c r="N2462" s="1">
        <v>17.0</v>
      </c>
      <c r="O2462" s="1">
        <v>19.0</v>
      </c>
      <c r="P2462" s="1">
        <v>40.0</v>
      </c>
      <c r="Q2462" s="1">
        <v>12.0</v>
      </c>
    </row>
    <row r="2463">
      <c r="A2463" s="23" t="s">
        <v>316</v>
      </c>
      <c r="B2463" s="23" t="s">
        <v>404</v>
      </c>
      <c r="C2463" s="22">
        <v>2023.0</v>
      </c>
      <c r="D2463" s="20">
        <v>6.0</v>
      </c>
      <c r="E2463" s="20">
        <v>3.0</v>
      </c>
      <c r="F2463" s="22">
        <v>1900.0</v>
      </c>
      <c r="G2463" s="23" t="s">
        <v>350</v>
      </c>
      <c r="H2463" s="22">
        <v>1.0</v>
      </c>
      <c r="I2463" s="1" t="s">
        <v>800</v>
      </c>
      <c r="J2463" s="1" t="s">
        <v>1172</v>
      </c>
      <c r="K2463" s="1" t="s">
        <v>354</v>
      </c>
      <c r="L2463" s="1">
        <v>19.0</v>
      </c>
      <c r="M2463" s="1">
        <v>55.0</v>
      </c>
      <c r="N2463" s="1">
        <v>3.0</v>
      </c>
      <c r="O2463" s="1">
        <v>19.0</v>
      </c>
      <c r="P2463" s="1">
        <v>56.0</v>
      </c>
      <c r="Q2463" s="1">
        <v>0.0</v>
      </c>
    </row>
    <row r="2464">
      <c r="A2464" s="23" t="s">
        <v>316</v>
      </c>
      <c r="B2464" s="23" t="s">
        <v>355</v>
      </c>
      <c r="C2464" s="22">
        <v>2023.0</v>
      </c>
      <c r="D2464" s="20">
        <v>6.0</v>
      </c>
      <c r="E2464" s="20">
        <v>3.0</v>
      </c>
      <c r="F2464" s="22">
        <v>1900.0</v>
      </c>
      <c r="G2464" s="23" t="s">
        <v>350</v>
      </c>
      <c r="H2464" s="22">
        <v>2.0</v>
      </c>
      <c r="S2464" s="1" t="s">
        <v>356</v>
      </c>
    </row>
    <row r="2465">
      <c r="A2465" s="23" t="s">
        <v>316</v>
      </c>
      <c r="B2465" s="23" t="s">
        <v>357</v>
      </c>
      <c r="C2465" s="22">
        <v>2023.0</v>
      </c>
      <c r="D2465" s="20">
        <v>6.0</v>
      </c>
      <c r="E2465" s="20">
        <v>3.0</v>
      </c>
      <c r="F2465" s="22">
        <v>1900.0</v>
      </c>
      <c r="G2465" s="23" t="s">
        <v>350</v>
      </c>
      <c r="H2465" s="22">
        <v>3.0</v>
      </c>
      <c r="I2465" s="1" t="s">
        <v>800</v>
      </c>
      <c r="J2465" s="1" t="s">
        <v>545</v>
      </c>
      <c r="K2465" s="1" t="s">
        <v>354</v>
      </c>
      <c r="L2465" s="1">
        <v>19.0</v>
      </c>
      <c r="M2465" s="1">
        <v>5.0</v>
      </c>
      <c r="N2465" s="1">
        <v>24.0</v>
      </c>
      <c r="O2465" s="1">
        <v>19.0</v>
      </c>
      <c r="P2465" s="1">
        <v>5.0</v>
      </c>
      <c r="Q2465" s="1">
        <v>7.0</v>
      </c>
    </row>
    <row r="2466">
      <c r="A2466" s="23" t="s">
        <v>316</v>
      </c>
      <c r="B2466" s="23" t="s">
        <v>357</v>
      </c>
      <c r="C2466" s="22">
        <v>2023.0</v>
      </c>
      <c r="D2466" s="20">
        <v>6.0</v>
      </c>
      <c r="E2466" s="20">
        <v>3.0</v>
      </c>
      <c r="F2466" s="22">
        <v>1900.0</v>
      </c>
      <c r="G2466" s="23" t="s">
        <v>350</v>
      </c>
      <c r="H2466" s="22">
        <v>3.0</v>
      </c>
      <c r="I2466" s="1" t="s">
        <v>800</v>
      </c>
      <c r="J2466" s="1" t="s">
        <v>545</v>
      </c>
      <c r="K2466" s="1" t="s">
        <v>354</v>
      </c>
      <c r="L2466" s="1">
        <v>19.0</v>
      </c>
      <c r="M2466" s="1">
        <v>6.0</v>
      </c>
      <c r="N2466" s="1">
        <v>23.0</v>
      </c>
      <c r="O2466" s="1">
        <v>19.0</v>
      </c>
      <c r="P2466" s="1">
        <v>6.0</v>
      </c>
      <c r="Q2466" s="1">
        <v>32.0</v>
      </c>
    </row>
    <row r="2467">
      <c r="A2467" s="23" t="s">
        <v>316</v>
      </c>
      <c r="B2467" s="23" t="s">
        <v>358</v>
      </c>
      <c r="C2467" s="22">
        <v>2023.0</v>
      </c>
      <c r="D2467" s="20">
        <v>6.0</v>
      </c>
      <c r="E2467" s="20">
        <v>3.0</v>
      </c>
      <c r="F2467" s="22">
        <v>1900.0</v>
      </c>
      <c r="G2467" s="23" t="s">
        <v>350</v>
      </c>
      <c r="H2467" s="22">
        <v>4.0</v>
      </c>
      <c r="S2467" s="1" t="s">
        <v>356</v>
      </c>
    </row>
    <row r="2468">
      <c r="A2468" s="23" t="s">
        <v>316</v>
      </c>
      <c r="B2468" s="23" t="s">
        <v>359</v>
      </c>
      <c r="C2468" s="22">
        <v>2023.0</v>
      </c>
      <c r="D2468" s="20">
        <v>6.0</v>
      </c>
      <c r="E2468" s="20">
        <v>3.0</v>
      </c>
      <c r="F2468" s="22">
        <v>1900.0</v>
      </c>
      <c r="G2468" s="23" t="s">
        <v>360</v>
      </c>
      <c r="H2468" s="22">
        <v>5.0</v>
      </c>
      <c r="S2468" s="1" t="s">
        <v>356</v>
      </c>
    </row>
    <row r="2469">
      <c r="A2469" s="23" t="s">
        <v>316</v>
      </c>
      <c r="B2469" s="23" t="s">
        <v>366</v>
      </c>
      <c r="C2469" s="22">
        <v>2023.0</v>
      </c>
      <c r="D2469" s="20">
        <v>6.0</v>
      </c>
      <c r="E2469" s="20">
        <v>3.0</v>
      </c>
      <c r="F2469" s="22">
        <v>1900.0</v>
      </c>
      <c r="G2469" s="23" t="s">
        <v>360</v>
      </c>
      <c r="H2469" s="22">
        <v>6.0</v>
      </c>
      <c r="S2469" s="1" t="s">
        <v>356</v>
      </c>
    </row>
    <row r="2470">
      <c r="A2470" s="23" t="s">
        <v>316</v>
      </c>
      <c r="B2470" s="23" t="s">
        <v>368</v>
      </c>
      <c r="C2470" s="22">
        <v>2023.0</v>
      </c>
      <c r="D2470" s="20">
        <v>6.0</v>
      </c>
      <c r="E2470" s="20">
        <v>3.0</v>
      </c>
      <c r="F2470" s="22">
        <v>1900.0</v>
      </c>
      <c r="G2470" s="23" t="s">
        <v>360</v>
      </c>
      <c r="H2470" s="22">
        <v>7.0</v>
      </c>
      <c r="S2470" s="1" t="s">
        <v>509</v>
      </c>
    </row>
    <row r="2471">
      <c r="A2471" s="23" t="s">
        <v>316</v>
      </c>
      <c r="B2471" s="23" t="s">
        <v>369</v>
      </c>
      <c r="C2471" s="22">
        <v>2023.0</v>
      </c>
      <c r="D2471" s="20">
        <v>6.0</v>
      </c>
      <c r="E2471" s="20">
        <v>3.0</v>
      </c>
      <c r="F2471" s="22">
        <v>1900.0</v>
      </c>
      <c r="G2471" s="23" t="s">
        <v>360</v>
      </c>
      <c r="H2471" s="22">
        <v>8.0</v>
      </c>
      <c r="S2471" s="1" t="s">
        <v>356</v>
      </c>
    </row>
    <row r="2472">
      <c r="A2472" s="23" t="s">
        <v>316</v>
      </c>
      <c r="B2472" s="23" t="s">
        <v>370</v>
      </c>
      <c r="C2472" s="22">
        <v>2023.0</v>
      </c>
      <c r="D2472" s="20">
        <v>6.0</v>
      </c>
      <c r="E2472" s="20">
        <v>3.0</v>
      </c>
      <c r="F2472" s="22">
        <v>1900.0</v>
      </c>
      <c r="G2472" s="23" t="s">
        <v>371</v>
      </c>
      <c r="H2472" s="22">
        <v>9.0</v>
      </c>
      <c r="S2472" s="1" t="s">
        <v>356</v>
      </c>
    </row>
    <row r="2473">
      <c r="A2473" s="23" t="s">
        <v>316</v>
      </c>
      <c r="B2473" s="23" t="s">
        <v>372</v>
      </c>
      <c r="C2473" s="22">
        <v>2023.0</v>
      </c>
      <c r="D2473" s="20">
        <v>6.0</v>
      </c>
      <c r="E2473" s="20">
        <v>3.0</v>
      </c>
      <c r="F2473" s="22">
        <v>1900.0</v>
      </c>
      <c r="G2473" s="23" t="s">
        <v>371</v>
      </c>
      <c r="H2473" s="22">
        <v>10.0</v>
      </c>
      <c r="S2473" s="1" t="s">
        <v>509</v>
      </c>
    </row>
    <row r="2474">
      <c r="A2474" s="23" t="s">
        <v>316</v>
      </c>
      <c r="B2474" s="23" t="s">
        <v>373</v>
      </c>
      <c r="C2474" s="22">
        <v>2023.0</v>
      </c>
      <c r="D2474" s="20">
        <v>6.0</v>
      </c>
      <c r="E2474" s="20">
        <v>3.0</v>
      </c>
      <c r="F2474" s="22">
        <v>1900.0</v>
      </c>
      <c r="G2474" s="23" t="s">
        <v>371</v>
      </c>
      <c r="H2474" s="22">
        <v>11.0</v>
      </c>
      <c r="S2474" s="1" t="s">
        <v>509</v>
      </c>
    </row>
    <row r="2475">
      <c r="A2475" s="23" t="s">
        <v>316</v>
      </c>
      <c r="B2475" s="23" t="s">
        <v>374</v>
      </c>
      <c r="C2475" s="22">
        <v>2023.0</v>
      </c>
      <c r="D2475" s="20">
        <v>6.0</v>
      </c>
      <c r="E2475" s="20">
        <v>3.0</v>
      </c>
      <c r="F2475" s="22">
        <v>1900.0</v>
      </c>
      <c r="G2475" s="23" t="s">
        <v>371</v>
      </c>
      <c r="H2475" s="22">
        <v>12.0</v>
      </c>
      <c r="S2475" s="1" t="s">
        <v>356</v>
      </c>
    </row>
    <row r="2477">
      <c r="A2477" s="1" t="s">
        <v>318</v>
      </c>
      <c r="B2477" s="1" t="s">
        <v>1173</v>
      </c>
      <c r="C2477" s="1">
        <v>2023.0</v>
      </c>
      <c r="D2477" s="1">
        <v>6.0</v>
      </c>
      <c r="E2477" s="1">
        <v>3.0</v>
      </c>
      <c r="F2477" s="1">
        <v>2100.0</v>
      </c>
      <c r="G2477" s="1" t="s">
        <v>23</v>
      </c>
      <c r="H2477" s="1">
        <v>1.0</v>
      </c>
    </row>
    <row r="2478">
      <c r="A2478" s="1" t="s">
        <v>318</v>
      </c>
      <c r="B2478" s="1" t="s">
        <v>1174</v>
      </c>
      <c r="C2478" s="1">
        <v>2023.0</v>
      </c>
      <c r="D2478" s="1">
        <v>6.0</v>
      </c>
      <c r="E2478" s="1">
        <v>3.0</v>
      </c>
      <c r="F2478" s="1">
        <v>2100.0</v>
      </c>
      <c r="G2478" s="1" t="s">
        <v>23</v>
      </c>
      <c r="H2478" s="1">
        <v>2.0</v>
      </c>
    </row>
    <row r="2479">
      <c r="A2479" s="1" t="s">
        <v>318</v>
      </c>
      <c r="B2479" s="1" t="s">
        <v>1175</v>
      </c>
      <c r="C2479" s="1">
        <v>2023.0</v>
      </c>
      <c r="D2479" s="1">
        <v>6.0</v>
      </c>
      <c r="E2479" s="1">
        <v>3.0</v>
      </c>
      <c r="F2479" s="1">
        <v>2100.0</v>
      </c>
      <c r="G2479" s="1" t="s">
        <v>23</v>
      </c>
      <c r="H2479" s="1">
        <v>3.0</v>
      </c>
    </row>
    <row r="2480">
      <c r="A2480" s="1" t="s">
        <v>318</v>
      </c>
      <c r="B2480" s="1" t="s">
        <v>1176</v>
      </c>
      <c r="C2480" s="1">
        <v>2023.0</v>
      </c>
      <c r="D2480" s="1">
        <v>6.0</v>
      </c>
      <c r="E2480" s="1">
        <v>3.0</v>
      </c>
      <c r="F2480" s="1">
        <v>2100.0</v>
      </c>
      <c r="G2480" s="1" t="s">
        <v>23</v>
      </c>
      <c r="H2480" s="1">
        <v>4.0</v>
      </c>
    </row>
    <row r="2481">
      <c r="A2481" s="1" t="s">
        <v>318</v>
      </c>
      <c r="B2481" s="1" t="s">
        <v>1162</v>
      </c>
      <c r="C2481" s="1">
        <v>2023.0</v>
      </c>
      <c r="D2481" s="1">
        <v>6.0</v>
      </c>
      <c r="E2481" s="1">
        <v>3.0</v>
      </c>
      <c r="F2481" s="1">
        <v>2100.0</v>
      </c>
      <c r="G2481" s="1" t="s">
        <v>122</v>
      </c>
      <c r="H2481" s="1">
        <v>5.0</v>
      </c>
      <c r="I2481" s="1" t="s">
        <v>172</v>
      </c>
      <c r="J2481" s="1" t="s">
        <v>966</v>
      </c>
      <c r="K2481" s="1" t="s">
        <v>354</v>
      </c>
      <c r="L2481" s="1">
        <v>21.0</v>
      </c>
      <c r="M2481" s="1">
        <v>57.0</v>
      </c>
      <c r="N2481" s="1">
        <v>44.0</v>
      </c>
      <c r="O2481" s="1">
        <v>21.0</v>
      </c>
      <c r="P2481" s="1">
        <v>57.0</v>
      </c>
      <c r="Q2481" s="1">
        <v>53.0</v>
      </c>
    </row>
    <row r="2482">
      <c r="A2482" s="1" t="s">
        <v>318</v>
      </c>
      <c r="B2482" s="1" t="s">
        <v>1177</v>
      </c>
      <c r="C2482" s="1">
        <v>2023.0</v>
      </c>
      <c r="D2482" s="1">
        <v>6.0</v>
      </c>
      <c r="E2482" s="1">
        <v>3.0</v>
      </c>
      <c r="F2482" s="1">
        <v>2100.0</v>
      </c>
      <c r="G2482" s="1" t="s">
        <v>122</v>
      </c>
      <c r="H2482" s="1">
        <v>6.0</v>
      </c>
    </row>
    <row r="2483">
      <c r="A2483" s="1" t="s">
        <v>318</v>
      </c>
      <c r="B2483" s="1" t="s">
        <v>1178</v>
      </c>
      <c r="C2483" s="1">
        <v>2023.0</v>
      </c>
      <c r="D2483" s="1">
        <v>6.0</v>
      </c>
      <c r="E2483" s="1">
        <v>3.0</v>
      </c>
      <c r="F2483" s="1">
        <v>2100.0</v>
      </c>
      <c r="G2483" s="1" t="s">
        <v>122</v>
      </c>
      <c r="H2483" s="1">
        <v>7.0</v>
      </c>
    </row>
    <row r="2484">
      <c r="A2484" s="1" t="s">
        <v>318</v>
      </c>
      <c r="B2484" s="1" t="s">
        <v>1179</v>
      </c>
      <c r="C2484" s="1">
        <v>2023.0</v>
      </c>
      <c r="D2484" s="1">
        <v>6.0</v>
      </c>
      <c r="E2484" s="1">
        <v>3.0</v>
      </c>
      <c r="F2484" s="1">
        <v>2100.0</v>
      </c>
      <c r="G2484" s="1" t="s">
        <v>122</v>
      </c>
      <c r="H2484" s="1">
        <v>8.0</v>
      </c>
    </row>
    <row r="2485">
      <c r="A2485" s="1" t="s">
        <v>318</v>
      </c>
      <c r="B2485" s="1" t="s">
        <v>1180</v>
      </c>
      <c r="C2485" s="1">
        <v>2023.0</v>
      </c>
      <c r="D2485" s="1">
        <v>6.0</v>
      </c>
      <c r="E2485" s="1">
        <v>3.0</v>
      </c>
      <c r="F2485" s="1">
        <v>2100.0</v>
      </c>
      <c r="G2485" s="1" t="s">
        <v>201</v>
      </c>
      <c r="H2485" s="1">
        <v>9.0</v>
      </c>
    </row>
    <row r="2486">
      <c r="A2486" s="1" t="s">
        <v>318</v>
      </c>
      <c r="B2486" s="1" t="s">
        <v>1181</v>
      </c>
      <c r="C2486" s="1">
        <v>2023.0</v>
      </c>
      <c r="D2486" s="1">
        <v>6.0</v>
      </c>
      <c r="E2486" s="1">
        <v>3.0</v>
      </c>
      <c r="F2486" s="1">
        <v>2100.0</v>
      </c>
      <c r="G2486" s="1" t="s">
        <v>201</v>
      </c>
      <c r="H2486" s="1">
        <v>10.0</v>
      </c>
    </row>
    <row r="2487">
      <c r="A2487" s="1" t="s">
        <v>318</v>
      </c>
      <c r="B2487" s="1" t="s">
        <v>1182</v>
      </c>
      <c r="C2487" s="1">
        <v>2023.0</v>
      </c>
      <c r="D2487" s="1">
        <v>6.0</v>
      </c>
      <c r="E2487" s="1">
        <v>3.0</v>
      </c>
      <c r="F2487" s="1">
        <v>2100.0</v>
      </c>
      <c r="G2487" s="1" t="s">
        <v>201</v>
      </c>
      <c r="H2487" s="1">
        <v>11.0</v>
      </c>
    </row>
    <row r="2488">
      <c r="A2488" s="1" t="s">
        <v>318</v>
      </c>
      <c r="B2488" s="1" t="s">
        <v>1183</v>
      </c>
      <c r="C2488" s="1">
        <v>2023.0</v>
      </c>
      <c r="D2488" s="1">
        <v>6.0</v>
      </c>
      <c r="E2488" s="1">
        <v>3.0</v>
      </c>
      <c r="F2488" s="1">
        <v>2100.0</v>
      </c>
      <c r="G2488" s="1" t="s">
        <v>201</v>
      </c>
      <c r="H2488" s="1">
        <v>12.0</v>
      </c>
    </row>
    <row r="2489">
      <c r="H2489" s="1"/>
    </row>
    <row r="2490">
      <c r="A2490" s="23" t="s">
        <v>316</v>
      </c>
      <c r="B2490" s="23" t="s">
        <v>404</v>
      </c>
      <c r="C2490" s="22">
        <v>2023.0</v>
      </c>
      <c r="D2490" s="20">
        <v>6.0</v>
      </c>
      <c r="E2490" s="20">
        <v>4.0</v>
      </c>
      <c r="F2490" s="22">
        <v>1900.0</v>
      </c>
      <c r="G2490" s="23" t="s">
        <v>350</v>
      </c>
      <c r="H2490" s="22">
        <v>1.0</v>
      </c>
      <c r="S2490" s="1" t="s">
        <v>356</v>
      </c>
    </row>
    <row r="2491">
      <c r="A2491" s="23" t="s">
        <v>316</v>
      </c>
      <c r="B2491" s="23" t="s">
        <v>355</v>
      </c>
      <c r="C2491" s="22">
        <v>2023.0</v>
      </c>
      <c r="D2491" s="20">
        <v>6.0</v>
      </c>
      <c r="E2491" s="20">
        <v>4.0</v>
      </c>
      <c r="F2491" s="22">
        <v>1900.0</v>
      </c>
      <c r="G2491" s="23" t="s">
        <v>350</v>
      </c>
      <c r="H2491" s="22">
        <v>2.0</v>
      </c>
      <c r="S2491" s="1" t="s">
        <v>356</v>
      </c>
    </row>
    <row r="2492">
      <c r="A2492" s="23" t="s">
        <v>316</v>
      </c>
      <c r="B2492" s="23" t="s">
        <v>357</v>
      </c>
      <c r="C2492" s="22">
        <v>2023.0</v>
      </c>
      <c r="D2492" s="20">
        <v>6.0</v>
      </c>
      <c r="E2492" s="20">
        <v>4.0</v>
      </c>
      <c r="F2492" s="22">
        <v>1900.0</v>
      </c>
      <c r="G2492" s="23" t="s">
        <v>350</v>
      </c>
      <c r="H2492" s="22">
        <v>3.0</v>
      </c>
      <c r="S2492" s="1" t="s">
        <v>356</v>
      </c>
    </row>
    <row r="2493">
      <c r="A2493" s="23" t="s">
        <v>316</v>
      </c>
      <c r="B2493" s="23" t="s">
        <v>358</v>
      </c>
      <c r="C2493" s="22">
        <v>2023.0</v>
      </c>
      <c r="D2493" s="20">
        <v>6.0</v>
      </c>
      <c r="E2493" s="20">
        <v>4.0</v>
      </c>
      <c r="F2493" s="22">
        <v>1900.0</v>
      </c>
      <c r="G2493" s="23" t="s">
        <v>350</v>
      </c>
      <c r="H2493" s="22">
        <v>4.0</v>
      </c>
      <c r="S2493" s="1" t="s">
        <v>356</v>
      </c>
    </row>
    <row r="2494">
      <c r="A2494" s="23" t="s">
        <v>316</v>
      </c>
      <c r="B2494" s="23" t="s">
        <v>359</v>
      </c>
      <c r="C2494" s="22">
        <v>2023.0</v>
      </c>
      <c r="D2494" s="20">
        <v>6.0</v>
      </c>
      <c r="E2494" s="20">
        <v>4.0</v>
      </c>
      <c r="F2494" s="22">
        <v>1900.0</v>
      </c>
      <c r="G2494" s="23" t="s">
        <v>360</v>
      </c>
      <c r="H2494" s="22">
        <v>5.0</v>
      </c>
      <c r="S2494" s="1" t="s">
        <v>356</v>
      </c>
    </row>
    <row r="2495">
      <c r="A2495" s="23" t="s">
        <v>316</v>
      </c>
      <c r="B2495" s="23" t="s">
        <v>366</v>
      </c>
      <c r="C2495" s="22">
        <v>2023.0</v>
      </c>
      <c r="D2495" s="20">
        <v>6.0</v>
      </c>
      <c r="E2495" s="20">
        <v>4.0</v>
      </c>
      <c r="F2495" s="22">
        <v>1900.0</v>
      </c>
      <c r="G2495" s="23" t="s">
        <v>360</v>
      </c>
      <c r="H2495" s="22">
        <v>6.0</v>
      </c>
      <c r="S2495" s="1" t="s">
        <v>356</v>
      </c>
    </row>
    <row r="2496">
      <c r="A2496" s="23" t="s">
        <v>316</v>
      </c>
      <c r="B2496" s="23" t="s">
        <v>368</v>
      </c>
      <c r="C2496" s="22">
        <v>2023.0</v>
      </c>
      <c r="D2496" s="20">
        <v>6.0</v>
      </c>
      <c r="E2496" s="20">
        <v>4.0</v>
      </c>
      <c r="F2496" s="22">
        <v>1900.0</v>
      </c>
      <c r="G2496" s="23" t="s">
        <v>360</v>
      </c>
      <c r="H2496" s="22">
        <v>7.0</v>
      </c>
      <c r="S2496" s="1" t="s">
        <v>356</v>
      </c>
    </row>
    <row r="2497">
      <c r="A2497" s="23" t="s">
        <v>316</v>
      </c>
      <c r="B2497" s="23" t="s">
        <v>369</v>
      </c>
      <c r="C2497" s="22">
        <v>2023.0</v>
      </c>
      <c r="D2497" s="20">
        <v>6.0</v>
      </c>
      <c r="E2497" s="20">
        <v>4.0</v>
      </c>
      <c r="F2497" s="22">
        <v>1900.0</v>
      </c>
      <c r="G2497" s="23" t="s">
        <v>360</v>
      </c>
      <c r="H2497" s="22">
        <v>8.0</v>
      </c>
      <c r="S2497" s="1" t="s">
        <v>356</v>
      </c>
    </row>
    <row r="2498">
      <c r="A2498" s="23" t="s">
        <v>316</v>
      </c>
      <c r="B2498" s="23" t="s">
        <v>370</v>
      </c>
      <c r="C2498" s="22">
        <v>2023.0</v>
      </c>
      <c r="D2498" s="20">
        <v>6.0</v>
      </c>
      <c r="E2498" s="20">
        <v>4.0</v>
      </c>
      <c r="F2498" s="22">
        <v>1900.0</v>
      </c>
      <c r="G2498" s="23" t="s">
        <v>371</v>
      </c>
      <c r="H2498" s="22">
        <v>9.0</v>
      </c>
      <c r="S2498" s="1" t="s">
        <v>356</v>
      </c>
    </row>
    <row r="2499">
      <c r="A2499" s="23" t="s">
        <v>316</v>
      </c>
      <c r="B2499" s="23" t="s">
        <v>372</v>
      </c>
      <c r="C2499" s="22">
        <v>2023.0</v>
      </c>
      <c r="D2499" s="20">
        <v>6.0</v>
      </c>
      <c r="E2499" s="20">
        <v>4.0</v>
      </c>
      <c r="F2499" s="22">
        <v>1900.0</v>
      </c>
      <c r="G2499" s="23" t="s">
        <v>371</v>
      </c>
      <c r="H2499" s="22">
        <v>10.0</v>
      </c>
      <c r="S2499" s="1" t="s">
        <v>356</v>
      </c>
    </row>
    <row r="2500">
      <c r="A2500" s="23" t="s">
        <v>316</v>
      </c>
      <c r="B2500" s="23" t="s">
        <v>373</v>
      </c>
      <c r="C2500" s="22">
        <v>2023.0</v>
      </c>
      <c r="D2500" s="20">
        <v>6.0</v>
      </c>
      <c r="E2500" s="20">
        <v>4.0</v>
      </c>
      <c r="F2500" s="22">
        <v>1900.0</v>
      </c>
      <c r="G2500" s="23" t="s">
        <v>371</v>
      </c>
      <c r="H2500" s="22">
        <v>11.0</v>
      </c>
      <c r="S2500" s="1" t="s">
        <v>356</v>
      </c>
    </row>
    <row r="2501">
      <c r="A2501" s="23" t="s">
        <v>316</v>
      </c>
      <c r="B2501" s="23" t="s">
        <v>374</v>
      </c>
      <c r="C2501" s="22">
        <v>2023.0</v>
      </c>
      <c r="D2501" s="20">
        <v>6.0</v>
      </c>
      <c r="E2501" s="20">
        <v>4.0</v>
      </c>
      <c r="F2501" s="22">
        <v>1900.0</v>
      </c>
      <c r="G2501" s="23" t="s">
        <v>371</v>
      </c>
      <c r="H2501" s="22">
        <v>12.0</v>
      </c>
      <c r="S2501" s="1" t="s">
        <v>356</v>
      </c>
    </row>
    <row r="2503">
      <c r="A2503" s="1" t="s">
        <v>318</v>
      </c>
      <c r="B2503" s="1" t="s">
        <v>1184</v>
      </c>
      <c r="C2503" s="1">
        <v>2023.0</v>
      </c>
      <c r="D2503" s="1">
        <v>6.0</v>
      </c>
      <c r="E2503" s="1">
        <v>4.0</v>
      </c>
      <c r="F2503" s="1">
        <v>2100.0</v>
      </c>
      <c r="G2503" s="1" t="s">
        <v>23</v>
      </c>
      <c r="H2503" s="1">
        <v>1.0</v>
      </c>
    </row>
    <row r="2504">
      <c r="A2504" s="1" t="s">
        <v>318</v>
      </c>
      <c r="B2504" s="1" t="s">
        <v>1185</v>
      </c>
      <c r="C2504" s="1">
        <v>2023.0</v>
      </c>
      <c r="D2504" s="1">
        <v>6.0</v>
      </c>
      <c r="E2504" s="1">
        <v>4.0</v>
      </c>
      <c r="F2504" s="1">
        <v>2100.0</v>
      </c>
      <c r="G2504" s="1" t="s">
        <v>23</v>
      </c>
      <c r="H2504" s="1">
        <v>2.0</v>
      </c>
    </row>
    <row r="2505">
      <c r="A2505" s="1" t="s">
        <v>318</v>
      </c>
      <c r="B2505" s="1" t="s">
        <v>1186</v>
      </c>
      <c r="C2505" s="1">
        <v>2023.0</v>
      </c>
      <c r="D2505" s="1">
        <v>6.0</v>
      </c>
      <c r="E2505" s="1">
        <v>4.0</v>
      </c>
      <c r="F2505" s="1">
        <v>2100.0</v>
      </c>
      <c r="G2505" s="1" t="s">
        <v>23</v>
      </c>
      <c r="H2505" s="1">
        <v>3.0</v>
      </c>
    </row>
    <row r="2506">
      <c r="A2506" s="1" t="s">
        <v>318</v>
      </c>
      <c r="B2506" s="1" t="s">
        <v>1187</v>
      </c>
      <c r="C2506" s="1">
        <v>2023.0</v>
      </c>
      <c r="D2506" s="1">
        <v>6.0</v>
      </c>
      <c r="E2506" s="1">
        <v>4.0</v>
      </c>
      <c r="F2506" s="1">
        <v>2100.0</v>
      </c>
      <c r="G2506" s="1" t="s">
        <v>23</v>
      </c>
      <c r="H2506" s="1">
        <v>4.0</v>
      </c>
    </row>
    <row r="2507">
      <c r="A2507" s="1" t="s">
        <v>318</v>
      </c>
      <c r="B2507" s="1" t="s">
        <v>1188</v>
      </c>
      <c r="C2507" s="1">
        <v>2023.0</v>
      </c>
      <c r="D2507" s="1">
        <v>6.0</v>
      </c>
      <c r="E2507" s="1">
        <v>4.0</v>
      </c>
      <c r="F2507" s="1">
        <v>2100.0</v>
      </c>
      <c r="G2507" s="1" t="s">
        <v>122</v>
      </c>
      <c r="H2507" s="1">
        <v>5.0</v>
      </c>
      <c r="I2507" s="1" t="s">
        <v>133</v>
      </c>
      <c r="J2507" s="1" t="s">
        <v>153</v>
      </c>
      <c r="K2507" s="1" t="s">
        <v>354</v>
      </c>
      <c r="L2507" s="1">
        <v>21.0</v>
      </c>
      <c r="M2507" s="1">
        <v>30.0</v>
      </c>
      <c r="N2507" s="1">
        <v>25.0</v>
      </c>
      <c r="O2507" s="1">
        <v>21.0</v>
      </c>
      <c r="P2507" s="1">
        <v>30.0</v>
      </c>
      <c r="Q2507" s="1">
        <v>37.0</v>
      </c>
    </row>
    <row r="2508">
      <c r="A2508" s="1" t="s">
        <v>318</v>
      </c>
      <c r="B2508" s="1" t="s">
        <v>1188</v>
      </c>
      <c r="C2508" s="1">
        <v>2023.0</v>
      </c>
      <c r="D2508" s="1">
        <v>6.0</v>
      </c>
      <c r="E2508" s="1">
        <v>4.0</v>
      </c>
      <c r="F2508" s="1">
        <v>2100.0</v>
      </c>
      <c r="G2508" s="1" t="s">
        <v>122</v>
      </c>
      <c r="H2508" s="1">
        <v>5.0</v>
      </c>
      <c r="I2508" s="1" t="s">
        <v>133</v>
      </c>
      <c r="J2508" s="1" t="s">
        <v>153</v>
      </c>
      <c r="K2508" s="1" t="s">
        <v>354</v>
      </c>
      <c r="L2508" s="1">
        <v>21.0</v>
      </c>
      <c r="M2508" s="1">
        <v>30.0</v>
      </c>
      <c r="N2508" s="1">
        <v>45.0</v>
      </c>
      <c r="O2508" s="1">
        <v>21.0</v>
      </c>
      <c r="P2508" s="1">
        <v>30.0</v>
      </c>
      <c r="Q2508" s="1">
        <v>51.0</v>
      </c>
    </row>
    <row r="2509">
      <c r="A2509" s="1" t="s">
        <v>318</v>
      </c>
      <c r="B2509" s="1" t="s">
        <v>1189</v>
      </c>
      <c r="C2509" s="1">
        <v>2023.0</v>
      </c>
      <c r="D2509" s="1">
        <v>6.0</v>
      </c>
      <c r="E2509" s="1">
        <v>4.0</v>
      </c>
      <c r="F2509" s="1">
        <v>2100.0</v>
      </c>
      <c r="G2509" s="1" t="s">
        <v>122</v>
      </c>
      <c r="H2509" s="1">
        <v>6.0</v>
      </c>
    </row>
    <row r="2510">
      <c r="A2510" s="1" t="s">
        <v>318</v>
      </c>
      <c r="B2510" s="1" t="s">
        <v>1190</v>
      </c>
      <c r="C2510" s="1">
        <v>2023.0</v>
      </c>
      <c r="D2510" s="1">
        <v>6.0</v>
      </c>
      <c r="E2510" s="1">
        <v>4.0</v>
      </c>
      <c r="F2510" s="1">
        <v>2100.0</v>
      </c>
      <c r="G2510" s="1" t="s">
        <v>122</v>
      </c>
      <c r="H2510" s="1">
        <v>7.0</v>
      </c>
    </row>
    <row r="2511">
      <c r="A2511" s="1" t="s">
        <v>318</v>
      </c>
      <c r="B2511" s="1" t="s">
        <v>1191</v>
      </c>
      <c r="C2511" s="1">
        <v>2023.0</v>
      </c>
      <c r="D2511" s="1">
        <v>6.0</v>
      </c>
      <c r="E2511" s="1">
        <v>4.0</v>
      </c>
      <c r="F2511" s="1">
        <v>2100.0</v>
      </c>
      <c r="G2511" s="1" t="s">
        <v>122</v>
      </c>
      <c r="H2511" s="1">
        <v>8.0</v>
      </c>
    </row>
    <row r="2512">
      <c r="A2512" s="1" t="s">
        <v>318</v>
      </c>
      <c r="B2512" s="1" t="s">
        <v>1192</v>
      </c>
      <c r="C2512" s="1">
        <v>2023.0</v>
      </c>
      <c r="D2512" s="1">
        <v>6.0</v>
      </c>
      <c r="E2512" s="1">
        <v>4.0</v>
      </c>
      <c r="F2512" s="1">
        <v>2100.0</v>
      </c>
      <c r="G2512" s="1" t="s">
        <v>201</v>
      </c>
      <c r="H2512" s="1">
        <v>9.0</v>
      </c>
    </row>
    <row r="2513">
      <c r="A2513" s="1" t="s">
        <v>318</v>
      </c>
      <c r="B2513" s="1" t="s">
        <v>1193</v>
      </c>
      <c r="C2513" s="1">
        <v>2023.0</v>
      </c>
      <c r="D2513" s="1">
        <v>6.0</v>
      </c>
      <c r="E2513" s="1">
        <v>4.0</v>
      </c>
      <c r="F2513" s="1">
        <v>2100.0</v>
      </c>
      <c r="G2513" s="1" t="s">
        <v>201</v>
      </c>
      <c r="H2513" s="1">
        <v>10.0</v>
      </c>
    </row>
    <row r="2514">
      <c r="A2514" s="1" t="s">
        <v>318</v>
      </c>
      <c r="B2514" s="1" t="s">
        <v>1194</v>
      </c>
      <c r="C2514" s="1">
        <v>2023.0</v>
      </c>
      <c r="D2514" s="1">
        <v>6.0</v>
      </c>
      <c r="E2514" s="1">
        <v>4.0</v>
      </c>
      <c r="F2514" s="1">
        <v>2100.0</v>
      </c>
      <c r="G2514" s="1" t="s">
        <v>201</v>
      </c>
      <c r="H2514" s="1">
        <v>11.0</v>
      </c>
    </row>
    <row r="2515">
      <c r="A2515" s="1" t="s">
        <v>318</v>
      </c>
      <c r="B2515" s="1" t="s">
        <v>1195</v>
      </c>
      <c r="C2515" s="1">
        <v>2023.0</v>
      </c>
      <c r="D2515" s="1">
        <v>6.0</v>
      </c>
      <c r="E2515" s="1">
        <v>4.0</v>
      </c>
      <c r="F2515" s="1">
        <v>2100.0</v>
      </c>
      <c r="G2515" s="1" t="s">
        <v>201</v>
      </c>
      <c r="H2515" s="1">
        <v>12.0</v>
      </c>
    </row>
    <row r="2517">
      <c r="A2517" s="23" t="s">
        <v>316</v>
      </c>
      <c r="B2517" s="23" t="s">
        <v>404</v>
      </c>
      <c r="C2517" s="22">
        <v>2023.0</v>
      </c>
      <c r="D2517" s="20">
        <v>6.0</v>
      </c>
      <c r="E2517" s="20">
        <v>5.0</v>
      </c>
      <c r="F2517" s="22">
        <v>1900.0</v>
      </c>
      <c r="G2517" s="23" t="s">
        <v>350</v>
      </c>
      <c r="H2517" s="22">
        <v>1.0</v>
      </c>
      <c r="S2517" s="1" t="s">
        <v>356</v>
      </c>
    </row>
    <row r="2518">
      <c r="A2518" s="23" t="s">
        <v>316</v>
      </c>
      <c r="B2518" s="23" t="s">
        <v>355</v>
      </c>
      <c r="C2518" s="22">
        <v>2023.0</v>
      </c>
      <c r="D2518" s="20">
        <v>6.0</v>
      </c>
      <c r="E2518" s="20">
        <v>5.0</v>
      </c>
      <c r="F2518" s="22">
        <v>1900.0</v>
      </c>
      <c r="G2518" s="23" t="s">
        <v>350</v>
      </c>
      <c r="H2518" s="22">
        <v>2.0</v>
      </c>
      <c r="S2518" s="1" t="s">
        <v>356</v>
      </c>
    </row>
    <row r="2519">
      <c r="A2519" s="23" t="s">
        <v>316</v>
      </c>
      <c r="B2519" s="23" t="s">
        <v>357</v>
      </c>
      <c r="C2519" s="22">
        <v>2023.0</v>
      </c>
      <c r="D2519" s="20">
        <v>6.0</v>
      </c>
      <c r="E2519" s="20">
        <v>5.0</v>
      </c>
      <c r="F2519" s="22">
        <v>1900.0</v>
      </c>
      <c r="G2519" s="23" t="s">
        <v>350</v>
      </c>
      <c r="H2519" s="22">
        <v>3.0</v>
      </c>
      <c r="I2519" s="1" t="s">
        <v>549</v>
      </c>
      <c r="J2519" s="1" t="s">
        <v>767</v>
      </c>
      <c r="K2519" s="1" t="s">
        <v>353</v>
      </c>
      <c r="L2519" s="1">
        <v>19.0</v>
      </c>
      <c r="M2519" s="1">
        <v>0.0</v>
      </c>
      <c r="N2519" s="1">
        <v>0.0</v>
      </c>
      <c r="O2519" s="1">
        <v>19.0</v>
      </c>
      <c r="P2519" s="1">
        <v>0.0</v>
      </c>
      <c r="Q2519" s="1">
        <v>34.0</v>
      </c>
      <c r="S2519" s="1" t="s">
        <v>1196</v>
      </c>
    </row>
    <row r="2520">
      <c r="A2520" s="23" t="s">
        <v>316</v>
      </c>
      <c r="B2520" s="23" t="s">
        <v>357</v>
      </c>
      <c r="C2520" s="22">
        <v>2023.0</v>
      </c>
      <c r="D2520" s="20">
        <v>6.0</v>
      </c>
      <c r="E2520" s="20">
        <v>5.0</v>
      </c>
      <c r="F2520" s="22">
        <v>1900.0</v>
      </c>
      <c r="G2520" s="23" t="s">
        <v>350</v>
      </c>
      <c r="H2520" s="22">
        <v>3.0</v>
      </c>
      <c r="I2520" s="1" t="s">
        <v>549</v>
      </c>
      <c r="J2520" s="1" t="s">
        <v>767</v>
      </c>
      <c r="K2520" s="1" t="s">
        <v>354</v>
      </c>
      <c r="L2520" s="1">
        <v>19.0</v>
      </c>
      <c r="M2520" s="1">
        <v>0.0</v>
      </c>
      <c r="N2520" s="1">
        <v>35.0</v>
      </c>
      <c r="O2520" s="1">
        <v>19.0</v>
      </c>
      <c r="P2520" s="1">
        <v>0.0</v>
      </c>
      <c r="Q2520" s="1">
        <v>42.0</v>
      </c>
    </row>
    <row r="2521">
      <c r="A2521" s="23" t="s">
        <v>316</v>
      </c>
      <c r="B2521" s="23" t="s">
        <v>357</v>
      </c>
      <c r="C2521" s="22">
        <v>2023.0</v>
      </c>
      <c r="D2521" s="20">
        <v>6.0</v>
      </c>
      <c r="E2521" s="20">
        <v>5.0</v>
      </c>
      <c r="F2521" s="22">
        <v>1900.0</v>
      </c>
      <c r="G2521" s="23" t="s">
        <v>350</v>
      </c>
      <c r="H2521" s="22">
        <v>3.0</v>
      </c>
      <c r="I2521" s="1" t="s">
        <v>549</v>
      </c>
      <c r="J2521" s="1" t="s">
        <v>767</v>
      </c>
      <c r="K2521" s="1" t="s">
        <v>353</v>
      </c>
      <c r="L2521" s="1">
        <v>19.0</v>
      </c>
      <c r="M2521" s="1">
        <v>0.0</v>
      </c>
      <c r="N2521" s="1">
        <v>44.0</v>
      </c>
      <c r="O2521" s="1">
        <v>19.0</v>
      </c>
      <c r="P2521" s="1">
        <v>0.0</v>
      </c>
      <c r="Q2521" s="1">
        <v>50.0</v>
      </c>
    </row>
    <row r="2522">
      <c r="A2522" s="23" t="s">
        <v>316</v>
      </c>
      <c r="B2522" s="23" t="s">
        <v>357</v>
      </c>
      <c r="C2522" s="22">
        <v>2023.0</v>
      </c>
      <c r="D2522" s="20">
        <v>6.0</v>
      </c>
      <c r="E2522" s="20">
        <v>5.0</v>
      </c>
      <c r="F2522" s="22">
        <v>1900.0</v>
      </c>
      <c r="G2522" s="23" t="s">
        <v>350</v>
      </c>
      <c r="H2522" s="22">
        <v>3.0</v>
      </c>
      <c r="I2522" s="1" t="s">
        <v>1170</v>
      </c>
      <c r="J2522" s="1" t="s">
        <v>351</v>
      </c>
      <c r="K2522" s="1" t="s">
        <v>354</v>
      </c>
      <c r="L2522" s="1">
        <v>19.0</v>
      </c>
      <c r="M2522" s="1">
        <v>0.0</v>
      </c>
      <c r="N2522" s="1">
        <v>59.0</v>
      </c>
      <c r="O2522" s="1">
        <v>19.0</v>
      </c>
      <c r="P2522" s="1">
        <v>1.0</v>
      </c>
      <c r="Q2522" s="1">
        <v>6.0</v>
      </c>
    </row>
    <row r="2523">
      <c r="A2523" s="23" t="s">
        <v>316</v>
      </c>
      <c r="B2523" s="23" t="s">
        <v>357</v>
      </c>
      <c r="C2523" s="22">
        <v>2023.0</v>
      </c>
      <c r="D2523" s="20">
        <v>6.0</v>
      </c>
      <c r="E2523" s="20">
        <v>5.0</v>
      </c>
      <c r="F2523" s="22">
        <v>1900.0</v>
      </c>
      <c r="G2523" s="23" t="s">
        <v>350</v>
      </c>
      <c r="H2523" s="22">
        <v>3.0</v>
      </c>
      <c r="I2523" s="1" t="s">
        <v>1170</v>
      </c>
      <c r="J2523" s="1" t="s">
        <v>352</v>
      </c>
      <c r="K2523" s="1" t="s">
        <v>354</v>
      </c>
      <c r="L2523" s="1">
        <v>19.0</v>
      </c>
      <c r="M2523" s="1">
        <v>4.0</v>
      </c>
      <c r="N2523" s="1">
        <v>17.0</v>
      </c>
      <c r="O2523" s="1">
        <v>19.0</v>
      </c>
      <c r="P2523" s="1">
        <v>4.0</v>
      </c>
      <c r="Q2523" s="1">
        <v>54.0</v>
      </c>
    </row>
    <row r="2524">
      <c r="A2524" s="23" t="s">
        <v>316</v>
      </c>
      <c r="B2524" s="23" t="s">
        <v>357</v>
      </c>
      <c r="C2524" s="22">
        <v>2023.0</v>
      </c>
      <c r="D2524" s="20">
        <v>6.0</v>
      </c>
      <c r="E2524" s="20">
        <v>5.0</v>
      </c>
      <c r="F2524" s="22">
        <v>1900.0</v>
      </c>
      <c r="G2524" s="23" t="s">
        <v>350</v>
      </c>
      <c r="H2524" s="22">
        <v>3.0</v>
      </c>
      <c r="J2524" s="1" t="s">
        <v>352</v>
      </c>
      <c r="K2524" s="1" t="s">
        <v>354</v>
      </c>
      <c r="L2524" s="1">
        <v>19.0</v>
      </c>
      <c r="M2524" s="1">
        <v>8.0</v>
      </c>
      <c r="N2524" s="1">
        <v>24.0</v>
      </c>
      <c r="O2524" s="1">
        <v>19.0</v>
      </c>
      <c r="P2524" s="1">
        <v>9.0</v>
      </c>
      <c r="Q2524" s="1">
        <v>1.0</v>
      </c>
      <c r="S2524" s="1" t="s">
        <v>1197</v>
      </c>
    </row>
    <row r="2525">
      <c r="A2525" s="23" t="s">
        <v>316</v>
      </c>
      <c r="B2525" s="23" t="s">
        <v>357</v>
      </c>
      <c r="C2525" s="22">
        <v>2023.0</v>
      </c>
      <c r="D2525" s="20">
        <v>6.0</v>
      </c>
      <c r="E2525" s="20">
        <v>5.0</v>
      </c>
      <c r="F2525" s="22">
        <v>1900.0</v>
      </c>
      <c r="G2525" s="23" t="s">
        <v>350</v>
      </c>
      <c r="H2525" s="22">
        <v>3.0</v>
      </c>
      <c r="I2525" s="1" t="s">
        <v>800</v>
      </c>
      <c r="J2525" s="1"/>
      <c r="K2525" s="1" t="s">
        <v>354</v>
      </c>
      <c r="L2525" s="1">
        <v>19.0</v>
      </c>
      <c r="M2525" s="1">
        <v>10.0</v>
      </c>
      <c r="N2525" s="1">
        <v>32.0</v>
      </c>
      <c r="O2525" s="1">
        <v>19.0</v>
      </c>
      <c r="P2525" s="1">
        <v>10.0</v>
      </c>
      <c r="Q2525" s="1">
        <v>41.0</v>
      </c>
    </row>
    <row r="2526">
      <c r="A2526" s="23" t="s">
        <v>316</v>
      </c>
      <c r="B2526" s="23" t="s">
        <v>357</v>
      </c>
      <c r="C2526" s="22">
        <v>2023.0</v>
      </c>
      <c r="D2526" s="20">
        <v>6.0</v>
      </c>
      <c r="E2526" s="20">
        <v>5.0</v>
      </c>
      <c r="F2526" s="22">
        <v>1900.0</v>
      </c>
      <c r="G2526" s="23" t="s">
        <v>350</v>
      </c>
      <c r="H2526" s="22">
        <v>3.0</v>
      </c>
      <c r="I2526" s="1" t="s">
        <v>930</v>
      </c>
      <c r="J2526" s="1" t="s">
        <v>549</v>
      </c>
      <c r="K2526" s="1" t="s">
        <v>354</v>
      </c>
      <c r="L2526" s="1">
        <v>19.0</v>
      </c>
      <c r="M2526" s="1">
        <v>24.0</v>
      </c>
      <c r="N2526" s="1">
        <v>0.0</v>
      </c>
      <c r="O2526" s="1">
        <v>19.0</v>
      </c>
      <c r="P2526" s="1">
        <v>24.0</v>
      </c>
      <c r="Q2526" s="1">
        <v>49.0</v>
      </c>
    </row>
    <row r="2527">
      <c r="A2527" s="23" t="s">
        <v>316</v>
      </c>
      <c r="B2527" s="23" t="s">
        <v>357</v>
      </c>
      <c r="C2527" s="22">
        <v>2023.0</v>
      </c>
      <c r="D2527" s="20">
        <v>6.0</v>
      </c>
      <c r="E2527" s="20">
        <v>5.0</v>
      </c>
      <c r="F2527" s="22">
        <v>1900.0</v>
      </c>
      <c r="G2527" s="23" t="s">
        <v>350</v>
      </c>
      <c r="H2527" s="22">
        <v>3.0</v>
      </c>
      <c r="I2527" s="1" t="s">
        <v>549</v>
      </c>
      <c r="J2527" s="1" t="s">
        <v>930</v>
      </c>
      <c r="K2527" s="1" t="s">
        <v>354</v>
      </c>
      <c r="L2527" s="1">
        <v>19.0</v>
      </c>
      <c r="M2527" s="1">
        <v>47.0</v>
      </c>
      <c r="N2527" s="1">
        <v>36.0</v>
      </c>
      <c r="O2527" s="1">
        <v>19.0</v>
      </c>
      <c r="P2527" s="1">
        <v>47.0</v>
      </c>
      <c r="Q2527" s="1">
        <v>49.0</v>
      </c>
    </row>
    <row r="2528">
      <c r="A2528" s="23" t="s">
        <v>316</v>
      </c>
      <c r="B2528" s="23" t="s">
        <v>358</v>
      </c>
      <c r="C2528" s="22">
        <v>2023.0</v>
      </c>
      <c r="D2528" s="20">
        <v>6.0</v>
      </c>
      <c r="E2528" s="20">
        <v>5.0</v>
      </c>
      <c r="F2528" s="22">
        <v>1900.0</v>
      </c>
      <c r="G2528" s="23" t="s">
        <v>350</v>
      </c>
      <c r="H2528" s="22">
        <v>4.0</v>
      </c>
      <c r="S2528" s="1" t="s">
        <v>356</v>
      </c>
    </row>
    <row r="2529">
      <c r="A2529" s="23" t="s">
        <v>316</v>
      </c>
      <c r="B2529" s="23" t="s">
        <v>359</v>
      </c>
      <c r="C2529" s="22">
        <v>2023.0</v>
      </c>
      <c r="D2529" s="20">
        <v>6.0</v>
      </c>
      <c r="E2529" s="20">
        <v>5.0</v>
      </c>
      <c r="F2529" s="22">
        <v>1900.0</v>
      </c>
      <c r="G2529" s="23" t="s">
        <v>360</v>
      </c>
      <c r="H2529" s="22">
        <v>5.0</v>
      </c>
      <c r="S2529" s="1" t="s">
        <v>356</v>
      </c>
    </row>
    <row r="2530">
      <c r="A2530" s="23" t="s">
        <v>316</v>
      </c>
      <c r="B2530" s="23" t="s">
        <v>366</v>
      </c>
      <c r="C2530" s="22">
        <v>2023.0</v>
      </c>
      <c r="D2530" s="20">
        <v>6.0</v>
      </c>
      <c r="E2530" s="20">
        <v>5.0</v>
      </c>
      <c r="F2530" s="22">
        <v>1900.0</v>
      </c>
      <c r="G2530" s="23" t="s">
        <v>360</v>
      </c>
      <c r="H2530" s="22">
        <v>6.0</v>
      </c>
      <c r="S2530" s="1" t="s">
        <v>509</v>
      </c>
    </row>
    <row r="2531">
      <c r="A2531" s="23" t="s">
        <v>316</v>
      </c>
      <c r="B2531" s="23" t="s">
        <v>368</v>
      </c>
      <c r="C2531" s="22">
        <v>2023.0</v>
      </c>
      <c r="D2531" s="20">
        <v>6.0</v>
      </c>
      <c r="E2531" s="20">
        <v>5.0</v>
      </c>
      <c r="F2531" s="22">
        <v>1900.0</v>
      </c>
      <c r="G2531" s="23" t="s">
        <v>360</v>
      </c>
      <c r="H2531" s="22">
        <v>7.0</v>
      </c>
      <c r="S2531" s="1" t="s">
        <v>509</v>
      </c>
    </row>
    <row r="2532">
      <c r="A2532" s="23" t="s">
        <v>316</v>
      </c>
      <c r="B2532" s="23" t="s">
        <v>369</v>
      </c>
      <c r="C2532" s="22">
        <v>2023.0</v>
      </c>
      <c r="D2532" s="20">
        <v>6.0</v>
      </c>
      <c r="E2532" s="20">
        <v>5.0</v>
      </c>
      <c r="F2532" s="22">
        <v>1900.0</v>
      </c>
      <c r="G2532" s="23" t="s">
        <v>360</v>
      </c>
      <c r="H2532" s="22">
        <v>8.0</v>
      </c>
      <c r="S2532" s="1" t="s">
        <v>356</v>
      </c>
    </row>
    <row r="2533">
      <c r="A2533" s="23" t="s">
        <v>316</v>
      </c>
      <c r="B2533" s="23" t="s">
        <v>370</v>
      </c>
      <c r="C2533" s="22">
        <v>2023.0</v>
      </c>
      <c r="D2533" s="20">
        <v>6.0</v>
      </c>
      <c r="E2533" s="20">
        <v>5.0</v>
      </c>
      <c r="F2533" s="22">
        <v>1900.0</v>
      </c>
      <c r="G2533" s="23" t="s">
        <v>371</v>
      </c>
      <c r="H2533" s="22">
        <v>9.0</v>
      </c>
      <c r="S2533" s="1" t="s">
        <v>509</v>
      </c>
    </row>
    <row r="2534">
      <c r="A2534" s="23" t="s">
        <v>316</v>
      </c>
      <c r="B2534" s="23" t="s">
        <v>372</v>
      </c>
      <c r="C2534" s="22">
        <v>2023.0</v>
      </c>
      <c r="D2534" s="20">
        <v>6.0</v>
      </c>
      <c r="E2534" s="20">
        <v>5.0</v>
      </c>
      <c r="F2534" s="22">
        <v>1900.0</v>
      </c>
      <c r="G2534" s="23" t="s">
        <v>371</v>
      </c>
      <c r="H2534" s="22">
        <v>10.0</v>
      </c>
      <c r="S2534" s="1" t="s">
        <v>509</v>
      </c>
    </row>
    <row r="2535">
      <c r="A2535" s="23" t="s">
        <v>316</v>
      </c>
      <c r="B2535" s="23" t="s">
        <v>373</v>
      </c>
      <c r="C2535" s="22">
        <v>2023.0</v>
      </c>
      <c r="D2535" s="20">
        <v>6.0</v>
      </c>
      <c r="E2535" s="20">
        <v>5.0</v>
      </c>
      <c r="F2535" s="22">
        <v>1900.0</v>
      </c>
      <c r="G2535" s="23" t="s">
        <v>371</v>
      </c>
      <c r="H2535" s="22">
        <v>11.0</v>
      </c>
      <c r="S2535" s="1" t="s">
        <v>509</v>
      </c>
    </row>
    <row r="2536">
      <c r="A2536" s="23" t="s">
        <v>316</v>
      </c>
      <c r="B2536" s="23" t="s">
        <v>374</v>
      </c>
      <c r="C2536" s="22">
        <v>2023.0</v>
      </c>
      <c r="D2536" s="20">
        <v>6.0</v>
      </c>
      <c r="E2536" s="20">
        <v>5.0</v>
      </c>
      <c r="F2536" s="22">
        <v>1900.0</v>
      </c>
      <c r="G2536" s="23" t="s">
        <v>371</v>
      </c>
      <c r="H2536" s="22">
        <v>12.0</v>
      </c>
      <c r="I2536" s="1" t="s">
        <v>755</v>
      </c>
      <c r="J2536" s="1" t="s">
        <v>388</v>
      </c>
      <c r="K2536" s="1" t="s">
        <v>353</v>
      </c>
      <c r="L2536" s="1">
        <v>19.0</v>
      </c>
      <c r="M2536" s="1">
        <v>4.0</v>
      </c>
      <c r="N2536" s="1">
        <v>50.0</v>
      </c>
      <c r="O2536" s="1">
        <v>19.0</v>
      </c>
      <c r="P2536" s="1">
        <v>4.0</v>
      </c>
      <c r="Q2536" s="1">
        <v>55.0</v>
      </c>
      <c r="S2536" s="1" t="s">
        <v>1198</v>
      </c>
    </row>
    <row r="2538">
      <c r="A2538" s="1" t="s">
        <v>318</v>
      </c>
      <c r="B2538" s="1" t="s">
        <v>1199</v>
      </c>
      <c r="C2538" s="1">
        <v>2023.0</v>
      </c>
      <c r="D2538" s="1">
        <v>6.0</v>
      </c>
      <c r="E2538" s="1">
        <v>5.0</v>
      </c>
      <c r="F2538" s="1">
        <v>2100.0</v>
      </c>
      <c r="G2538" s="1" t="s">
        <v>23</v>
      </c>
      <c r="H2538" s="1">
        <v>1.0</v>
      </c>
      <c r="I2538" s="1" t="s">
        <v>40</v>
      </c>
      <c r="J2538" s="1" t="s">
        <v>83</v>
      </c>
      <c r="K2538" s="1" t="s">
        <v>354</v>
      </c>
      <c r="L2538" s="1">
        <v>21.0</v>
      </c>
      <c r="M2538" s="1">
        <v>7.0</v>
      </c>
      <c r="N2538" s="1">
        <v>29.0</v>
      </c>
      <c r="O2538" s="1">
        <v>21.0</v>
      </c>
      <c r="P2538" s="1">
        <v>7.0</v>
      </c>
      <c r="Q2538" s="1">
        <v>34.0</v>
      </c>
      <c r="S2538" s="1" t="s">
        <v>1096</v>
      </c>
    </row>
    <row r="2539">
      <c r="A2539" s="1" t="s">
        <v>318</v>
      </c>
      <c r="B2539" s="1" t="s">
        <v>1200</v>
      </c>
      <c r="C2539" s="1">
        <v>2023.0</v>
      </c>
      <c r="D2539" s="1">
        <v>6.0</v>
      </c>
      <c r="E2539" s="1">
        <v>5.0</v>
      </c>
      <c r="F2539" s="1">
        <v>2100.0</v>
      </c>
      <c r="G2539" s="1" t="s">
        <v>23</v>
      </c>
      <c r="H2539" s="1">
        <v>2.0</v>
      </c>
      <c r="S2539" s="1" t="s">
        <v>1096</v>
      </c>
    </row>
    <row r="2540">
      <c r="A2540" s="1" t="s">
        <v>318</v>
      </c>
      <c r="B2540" s="1" t="s">
        <v>1201</v>
      </c>
      <c r="C2540" s="1">
        <v>2023.0</v>
      </c>
      <c r="D2540" s="1">
        <v>6.0</v>
      </c>
      <c r="E2540" s="1">
        <v>5.0</v>
      </c>
      <c r="F2540" s="1">
        <v>2100.0</v>
      </c>
      <c r="G2540" s="1" t="s">
        <v>23</v>
      </c>
      <c r="H2540" s="1">
        <v>3.0</v>
      </c>
      <c r="S2540" s="1" t="s">
        <v>1096</v>
      </c>
    </row>
    <row r="2541">
      <c r="A2541" s="1" t="s">
        <v>318</v>
      </c>
      <c r="B2541" s="1" t="s">
        <v>1202</v>
      </c>
      <c r="C2541" s="1">
        <v>2023.0</v>
      </c>
      <c r="D2541" s="1">
        <v>6.0</v>
      </c>
      <c r="E2541" s="1">
        <v>5.0</v>
      </c>
      <c r="F2541" s="1">
        <v>2100.0</v>
      </c>
      <c r="G2541" s="1" t="s">
        <v>23</v>
      </c>
      <c r="H2541" s="1">
        <v>4.0</v>
      </c>
      <c r="S2541" s="1" t="s">
        <v>1096</v>
      </c>
    </row>
    <row r="2542">
      <c r="A2542" s="1" t="s">
        <v>318</v>
      </c>
      <c r="B2542" s="1" t="s">
        <v>1203</v>
      </c>
      <c r="C2542" s="1">
        <v>2023.0</v>
      </c>
      <c r="D2542" s="1">
        <v>6.0</v>
      </c>
      <c r="E2542" s="1">
        <v>5.0</v>
      </c>
      <c r="F2542" s="1">
        <v>2100.0</v>
      </c>
      <c r="G2542" s="1" t="s">
        <v>122</v>
      </c>
      <c r="H2542" s="1">
        <v>5.0</v>
      </c>
      <c r="S2542" s="1" t="s">
        <v>1096</v>
      </c>
    </row>
    <row r="2543">
      <c r="A2543" s="1" t="s">
        <v>318</v>
      </c>
      <c r="B2543" s="1" t="s">
        <v>1204</v>
      </c>
      <c r="C2543" s="1">
        <v>2023.0</v>
      </c>
      <c r="D2543" s="1">
        <v>6.0</v>
      </c>
      <c r="E2543" s="1">
        <v>5.0</v>
      </c>
      <c r="F2543" s="1">
        <v>2100.0</v>
      </c>
      <c r="G2543" s="1" t="s">
        <v>122</v>
      </c>
      <c r="H2543" s="1">
        <v>6.0</v>
      </c>
      <c r="S2543" s="1" t="s">
        <v>1096</v>
      </c>
    </row>
    <row r="2544">
      <c r="A2544" s="1" t="s">
        <v>318</v>
      </c>
      <c r="B2544" s="1" t="s">
        <v>1205</v>
      </c>
      <c r="C2544" s="1">
        <v>2023.0</v>
      </c>
      <c r="D2544" s="1">
        <v>6.0</v>
      </c>
      <c r="E2544" s="1">
        <v>5.0</v>
      </c>
      <c r="F2544" s="1">
        <v>2100.0</v>
      </c>
      <c r="G2544" s="1" t="s">
        <v>122</v>
      </c>
      <c r="H2544" s="1">
        <v>7.0</v>
      </c>
      <c r="S2544" s="1" t="s">
        <v>1096</v>
      </c>
    </row>
    <row r="2545">
      <c r="A2545" s="1" t="s">
        <v>318</v>
      </c>
      <c r="B2545" s="1" t="s">
        <v>1206</v>
      </c>
      <c r="C2545" s="1">
        <v>2023.0</v>
      </c>
      <c r="D2545" s="1">
        <v>6.0</v>
      </c>
      <c r="E2545" s="1">
        <v>5.0</v>
      </c>
      <c r="F2545" s="1">
        <v>2100.0</v>
      </c>
      <c r="G2545" s="1" t="s">
        <v>122</v>
      </c>
      <c r="H2545" s="1">
        <v>8.0</v>
      </c>
      <c r="S2545" s="1" t="s">
        <v>1096</v>
      </c>
    </row>
    <row r="2546">
      <c r="A2546" s="1" t="s">
        <v>318</v>
      </c>
      <c r="B2546" s="1" t="s">
        <v>1207</v>
      </c>
      <c r="C2546" s="1">
        <v>2023.0</v>
      </c>
      <c r="D2546" s="1">
        <v>6.0</v>
      </c>
      <c r="E2546" s="1">
        <v>5.0</v>
      </c>
      <c r="F2546" s="1">
        <v>2100.0</v>
      </c>
      <c r="G2546" s="1" t="s">
        <v>201</v>
      </c>
      <c r="H2546" s="1">
        <v>9.0</v>
      </c>
      <c r="S2546" s="1" t="s">
        <v>1096</v>
      </c>
    </row>
    <row r="2547">
      <c r="A2547" s="1" t="s">
        <v>318</v>
      </c>
      <c r="B2547" s="1" t="s">
        <v>1208</v>
      </c>
      <c r="C2547" s="1">
        <v>2023.0</v>
      </c>
      <c r="D2547" s="1">
        <v>6.0</v>
      </c>
      <c r="E2547" s="1">
        <v>5.0</v>
      </c>
      <c r="F2547" s="1">
        <v>2100.0</v>
      </c>
      <c r="G2547" s="1" t="s">
        <v>201</v>
      </c>
      <c r="H2547" s="1">
        <v>10.0</v>
      </c>
      <c r="S2547" s="1" t="s">
        <v>1096</v>
      </c>
    </row>
    <row r="2548">
      <c r="A2548" s="1" t="s">
        <v>318</v>
      </c>
      <c r="B2548" s="1" t="s">
        <v>1209</v>
      </c>
      <c r="C2548" s="1">
        <v>2023.0</v>
      </c>
      <c r="D2548" s="1">
        <v>6.0</v>
      </c>
      <c r="E2548" s="1">
        <v>5.0</v>
      </c>
      <c r="F2548" s="1">
        <v>2100.0</v>
      </c>
      <c r="G2548" s="1" t="s">
        <v>201</v>
      </c>
      <c r="H2548" s="1">
        <v>11.0</v>
      </c>
      <c r="S2548" s="1" t="s">
        <v>1096</v>
      </c>
    </row>
    <row r="2549">
      <c r="A2549" s="1" t="s">
        <v>318</v>
      </c>
      <c r="B2549" s="1" t="s">
        <v>1210</v>
      </c>
      <c r="C2549" s="1">
        <v>2023.0</v>
      </c>
      <c r="D2549" s="1">
        <v>6.0</v>
      </c>
      <c r="E2549" s="1">
        <v>5.0</v>
      </c>
      <c r="F2549" s="1">
        <v>2100.0</v>
      </c>
      <c r="G2549" s="1" t="s">
        <v>201</v>
      </c>
      <c r="H2549" s="1">
        <v>12.0</v>
      </c>
      <c r="S2549" s="1" t="s">
        <v>1096</v>
      </c>
    </row>
    <row r="2551">
      <c r="A2551" s="23" t="s">
        <v>316</v>
      </c>
      <c r="B2551" s="23" t="s">
        <v>404</v>
      </c>
      <c r="C2551" s="22">
        <v>2023.0</v>
      </c>
      <c r="D2551" s="20">
        <v>6.0</v>
      </c>
      <c r="E2551" s="20">
        <v>6.0</v>
      </c>
      <c r="F2551" s="22">
        <v>1900.0</v>
      </c>
      <c r="G2551" s="23" t="s">
        <v>350</v>
      </c>
      <c r="H2551" s="22">
        <v>1.0</v>
      </c>
      <c r="S2551" s="1" t="s">
        <v>1211</v>
      </c>
    </row>
    <row r="2552">
      <c r="A2552" s="23" t="s">
        <v>316</v>
      </c>
      <c r="B2552" s="23" t="s">
        <v>355</v>
      </c>
      <c r="C2552" s="22">
        <v>2023.0</v>
      </c>
      <c r="D2552" s="20">
        <v>6.0</v>
      </c>
      <c r="E2552" s="20">
        <v>6.0</v>
      </c>
      <c r="F2552" s="22">
        <v>1900.0</v>
      </c>
      <c r="G2552" s="23" t="s">
        <v>350</v>
      </c>
      <c r="H2552" s="22">
        <v>2.0</v>
      </c>
      <c r="S2552" s="1" t="s">
        <v>356</v>
      </c>
    </row>
    <row r="2553">
      <c r="A2553" s="23" t="s">
        <v>316</v>
      </c>
      <c r="B2553" s="23" t="s">
        <v>357</v>
      </c>
      <c r="C2553" s="22">
        <v>2023.0</v>
      </c>
      <c r="D2553" s="20">
        <v>6.0</v>
      </c>
      <c r="E2553" s="20">
        <v>6.0</v>
      </c>
      <c r="F2553" s="22">
        <v>1900.0</v>
      </c>
      <c r="G2553" s="23" t="s">
        <v>350</v>
      </c>
      <c r="H2553" s="22">
        <v>3.0</v>
      </c>
      <c r="S2553" s="1" t="s">
        <v>356</v>
      </c>
    </row>
    <row r="2554">
      <c r="A2554" s="23" t="s">
        <v>316</v>
      </c>
      <c r="B2554" s="23" t="s">
        <v>358</v>
      </c>
      <c r="C2554" s="22">
        <v>2023.0</v>
      </c>
      <c r="D2554" s="20">
        <v>6.0</v>
      </c>
      <c r="E2554" s="20">
        <v>6.0</v>
      </c>
      <c r="F2554" s="22">
        <v>1900.0</v>
      </c>
      <c r="G2554" s="23" t="s">
        <v>350</v>
      </c>
      <c r="H2554" s="22">
        <v>4.0</v>
      </c>
      <c r="S2554" s="1" t="s">
        <v>509</v>
      </c>
    </row>
    <row r="2555">
      <c r="A2555" s="23" t="s">
        <v>316</v>
      </c>
      <c r="B2555" s="23" t="s">
        <v>359</v>
      </c>
      <c r="C2555" s="22">
        <v>2023.0</v>
      </c>
      <c r="D2555" s="20">
        <v>6.0</v>
      </c>
      <c r="E2555" s="20">
        <v>6.0</v>
      </c>
      <c r="F2555" s="22">
        <v>1900.0</v>
      </c>
      <c r="G2555" s="23" t="s">
        <v>360</v>
      </c>
      <c r="H2555" s="22">
        <v>5.0</v>
      </c>
      <c r="S2555" s="1" t="s">
        <v>356</v>
      </c>
    </row>
    <row r="2556">
      <c r="A2556" s="23" t="s">
        <v>316</v>
      </c>
      <c r="B2556" s="23" t="s">
        <v>366</v>
      </c>
      <c r="C2556" s="22">
        <v>2023.0</v>
      </c>
      <c r="D2556" s="20">
        <v>6.0</v>
      </c>
      <c r="E2556" s="20">
        <v>6.0</v>
      </c>
      <c r="F2556" s="22">
        <v>1900.0</v>
      </c>
      <c r="G2556" s="23" t="s">
        <v>360</v>
      </c>
      <c r="H2556" s="22">
        <v>6.0</v>
      </c>
      <c r="S2556" s="1" t="s">
        <v>509</v>
      </c>
    </row>
    <row r="2557">
      <c r="A2557" s="23" t="s">
        <v>316</v>
      </c>
      <c r="B2557" s="23" t="s">
        <v>368</v>
      </c>
      <c r="C2557" s="22">
        <v>2023.0</v>
      </c>
      <c r="D2557" s="20">
        <v>6.0</v>
      </c>
      <c r="E2557" s="20">
        <v>6.0</v>
      </c>
      <c r="F2557" s="22">
        <v>1900.0</v>
      </c>
      <c r="G2557" s="23" t="s">
        <v>360</v>
      </c>
      <c r="H2557" s="22">
        <v>7.0</v>
      </c>
      <c r="S2557" s="1" t="s">
        <v>356</v>
      </c>
    </row>
    <row r="2558">
      <c r="A2558" s="23" t="s">
        <v>316</v>
      </c>
      <c r="B2558" s="23" t="s">
        <v>369</v>
      </c>
      <c r="C2558" s="22">
        <v>2023.0</v>
      </c>
      <c r="D2558" s="20">
        <v>6.0</v>
      </c>
      <c r="E2558" s="20">
        <v>6.0</v>
      </c>
      <c r="F2558" s="22">
        <v>1900.0</v>
      </c>
      <c r="G2558" s="23" t="s">
        <v>360</v>
      </c>
      <c r="H2558" s="22">
        <v>8.0</v>
      </c>
      <c r="I2558" s="1" t="s">
        <v>770</v>
      </c>
      <c r="J2558" s="1" t="s">
        <v>402</v>
      </c>
      <c r="K2558" s="1" t="s">
        <v>354</v>
      </c>
      <c r="L2558" s="1">
        <v>19.0</v>
      </c>
      <c r="M2558" s="1">
        <v>10.0</v>
      </c>
      <c r="N2558" s="1">
        <v>31.0</v>
      </c>
      <c r="O2558" s="1">
        <v>19.0</v>
      </c>
      <c r="P2558" s="1">
        <v>10.0</v>
      </c>
      <c r="Q2558" s="1">
        <v>40.0</v>
      </c>
    </row>
    <row r="2559">
      <c r="A2559" s="23" t="s">
        <v>316</v>
      </c>
      <c r="B2559" s="23" t="s">
        <v>370</v>
      </c>
      <c r="C2559" s="22">
        <v>2023.0</v>
      </c>
      <c r="D2559" s="20">
        <v>6.0</v>
      </c>
      <c r="E2559" s="20">
        <v>6.0</v>
      </c>
      <c r="F2559" s="22">
        <v>1900.0</v>
      </c>
      <c r="G2559" s="23" t="s">
        <v>371</v>
      </c>
      <c r="H2559" s="22">
        <v>9.0</v>
      </c>
      <c r="S2559" s="1" t="s">
        <v>356</v>
      </c>
    </row>
    <row r="2560">
      <c r="A2560" s="23" t="s">
        <v>316</v>
      </c>
      <c r="B2560" s="23" t="s">
        <v>372</v>
      </c>
      <c r="C2560" s="22">
        <v>2023.0</v>
      </c>
      <c r="D2560" s="20">
        <v>6.0</v>
      </c>
      <c r="E2560" s="20">
        <v>6.0</v>
      </c>
      <c r="F2560" s="22">
        <v>1900.0</v>
      </c>
      <c r="G2560" s="23" t="s">
        <v>371</v>
      </c>
      <c r="H2560" s="22">
        <v>10.0</v>
      </c>
      <c r="S2560" s="1" t="s">
        <v>509</v>
      </c>
    </row>
    <row r="2561">
      <c r="A2561" s="23" t="s">
        <v>316</v>
      </c>
      <c r="B2561" s="23" t="s">
        <v>373</v>
      </c>
      <c r="C2561" s="22">
        <v>2023.0</v>
      </c>
      <c r="D2561" s="20">
        <v>6.0</v>
      </c>
      <c r="E2561" s="20">
        <v>6.0</v>
      </c>
      <c r="F2561" s="22">
        <v>1900.0</v>
      </c>
      <c r="G2561" s="23" t="s">
        <v>371</v>
      </c>
      <c r="H2561" s="22">
        <v>11.0</v>
      </c>
      <c r="S2561" s="1" t="s">
        <v>509</v>
      </c>
    </row>
    <row r="2562">
      <c r="A2562" s="23" t="s">
        <v>316</v>
      </c>
      <c r="B2562" s="23" t="s">
        <v>374</v>
      </c>
      <c r="C2562" s="22">
        <v>2023.0</v>
      </c>
      <c r="D2562" s="20">
        <v>6.0</v>
      </c>
      <c r="E2562" s="20">
        <v>6.0</v>
      </c>
      <c r="F2562" s="22">
        <v>1900.0</v>
      </c>
      <c r="G2562" s="23" t="s">
        <v>371</v>
      </c>
      <c r="H2562" s="22">
        <v>12.0</v>
      </c>
      <c r="S2562" s="1" t="s">
        <v>356</v>
      </c>
    </row>
    <row r="2564">
      <c r="A2564" s="1" t="s">
        <v>318</v>
      </c>
      <c r="B2564" s="1" t="s">
        <v>1212</v>
      </c>
      <c r="C2564" s="1">
        <v>2023.0</v>
      </c>
      <c r="D2564" s="1">
        <v>6.0</v>
      </c>
      <c r="E2564" s="1">
        <v>6.0</v>
      </c>
      <c r="F2564" s="1">
        <v>2100.0</v>
      </c>
      <c r="G2564" s="1" t="s">
        <v>23</v>
      </c>
      <c r="H2564" s="1">
        <v>1.0</v>
      </c>
      <c r="I2564" s="1" t="s">
        <v>1213</v>
      </c>
      <c r="J2564" s="1" t="s">
        <v>46</v>
      </c>
      <c r="K2564" s="1" t="s">
        <v>354</v>
      </c>
      <c r="L2564" s="1">
        <v>21.0</v>
      </c>
      <c r="M2564" s="1">
        <v>8.0</v>
      </c>
      <c r="N2564" s="1">
        <v>7.0</v>
      </c>
      <c r="O2564" s="1">
        <v>21.0</v>
      </c>
      <c r="P2564" s="1">
        <v>8.0</v>
      </c>
      <c r="Q2564" s="1">
        <v>19.0</v>
      </c>
    </row>
    <row r="2565">
      <c r="A2565" s="1" t="s">
        <v>318</v>
      </c>
      <c r="B2565" s="1" t="s">
        <v>1214</v>
      </c>
      <c r="C2565" s="1">
        <v>2023.0</v>
      </c>
      <c r="D2565" s="1">
        <v>6.0</v>
      </c>
      <c r="E2565" s="1">
        <v>6.0</v>
      </c>
      <c r="F2565" s="1">
        <v>2100.0</v>
      </c>
      <c r="G2565" s="1" t="s">
        <v>23</v>
      </c>
      <c r="H2565" s="1">
        <v>1.0</v>
      </c>
      <c r="I2565" s="1" t="s">
        <v>1213</v>
      </c>
      <c r="J2565" s="1" t="s">
        <v>46</v>
      </c>
      <c r="K2565" s="1" t="s">
        <v>354</v>
      </c>
      <c r="L2565" s="1">
        <v>21.0</v>
      </c>
      <c r="M2565" s="1">
        <v>8.0</v>
      </c>
      <c r="N2565" s="1">
        <v>35.0</v>
      </c>
      <c r="O2565" s="1">
        <v>21.0</v>
      </c>
      <c r="P2565" s="1">
        <v>8.0</v>
      </c>
      <c r="Q2565" s="1">
        <v>58.0</v>
      </c>
    </row>
    <row r="2566">
      <c r="A2566" s="1" t="s">
        <v>318</v>
      </c>
      <c r="B2566" s="1" t="s">
        <v>1215</v>
      </c>
      <c r="C2566" s="1">
        <v>2023.0</v>
      </c>
      <c r="D2566" s="1">
        <v>6.0</v>
      </c>
      <c r="E2566" s="1">
        <v>6.0</v>
      </c>
      <c r="F2566" s="1">
        <v>2100.0</v>
      </c>
      <c r="G2566" s="1" t="s">
        <v>23</v>
      </c>
      <c r="H2566" s="1">
        <v>2.0</v>
      </c>
    </row>
    <row r="2567">
      <c r="A2567" s="1" t="s">
        <v>318</v>
      </c>
      <c r="B2567" s="1" t="s">
        <v>1216</v>
      </c>
      <c r="C2567" s="1">
        <v>2023.0</v>
      </c>
      <c r="D2567" s="1">
        <v>6.0</v>
      </c>
      <c r="E2567" s="1">
        <v>6.0</v>
      </c>
      <c r="F2567" s="1">
        <v>2100.0</v>
      </c>
      <c r="G2567" s="1" t="s">
        <v>23</v>
      </c>
      <c r="H2567" s="1">
        <v>3.0</v>
      </c>
    </row>
    <row r="2568">
      <c r="A2568" s="1" t="s">
        <v>318</v>
      </c>
      <c r="B2568" s="1" t="s">
        <v>1217</v>
      </c>
      <c r="C2568" s="1">
        <v>2023.0</v>
      </c>
      <c r="D2568" s="1">
        <v>6.0</v>
      </c>
      <c r="E2568" s="1">
        <v>6.0</v>
      </c>
      <c r="F2568" s="1">
        <v>2100.0</v>
      </c>
      <c r="G2568" s="1" t="s">
        <v>23</v>
      </c>
      <c r="H2568" s="1">
        <v>4.0</v>
      </c>
      <c r="K2568" s="1"/>
      <c r="L2568" s="1"/>
      <c r="M2568" s="1"/>
      <c r="N2568" s="1"/>
      <c r="O2568" s="1"/>
      <c r="P2568" s="1"/>
      <c r="Q2568" s="1"/>
    </row>
    <row r="2569">
      <c r="A2569" s="1" t="s">
        <v>318</v>
      </c>
      <c r="B2569" s="1" t="s">
        <v>1218</v>
      </c>
      <c r="C2569" s="1">
        <v>2023.0</v>
      </c>
      <c r="D2569" s="1">
        <v>6.0</v>
      </c>
      <c r="E2569" s="1">
        <v>6.0</v>
      </c>
      <c r="F2569" s="1">
        <v>2100.0</v>
      </c>
      <c r="G2569" s="1" t="s">
        <v>122</v>
      </c>
      <c r="H2569" s="1">
        <v>5.0</v>
      </c>
      <c r="I2569" s="1" t="s">
        <v>148</v>
      </c>
      <c r="J2569" s="1" t="s">
        <v>172</v>
      </c>
      <c r="K2569" s="1" t="s">
        <v>354</v>
      </c>
      <c r="L2569" s="1">
        <v>21.0</v>
      </c>
      <c r="M2569" s="1">
        <v>34.0</v>
      </c>
      <c r="N2569" s="1">
        <v>44.0</v>
      </c>
      <c r="O2569" s="1">
        <v>21.0</v>
      </c>
      <c r="P2569" s="1">
        <v>34.0</v>
      </c>
      <c r="Q2569" s="1">
        <v>59.0</v>
      </c>
    </row>
    <row r="2570">
      <c r="A2570" s="1" t="s">
        <v>318</v>
      </c>
      <c r="B2570" s="1" t="s">
        <v>1219</v>
      </c>
      <c r="C2570" s="1">
        <v>2023.0</v>
      </c>
      <c r="D2570" s="1">
        <v>6.0</v>
      </c>
      <c r="E2570" s="1">
        <v>6.0</v>
      </c>
      <c r="F2570" s="1">
        <v>2100.0</v>
      </c>
      <c r="G2570" s="1" t="s">
        <v>122</v>
      </c>
      <c r="H2570" s="1">
        <v>5.0</v>
      </c>
      <c r="I2570" s="1" t="s">
        <v>148</v>
      </c>
      <c r="J2570" s="1" t="s">
        <v>172</v>
      </c>
      <c r="K2570" s="1" t="s">
        <v>354</v>
      </c>
      <c r="L2570" s="1">
        <v>21.0</v>
      </c>
      <c r="M2570" s="1">
        <v>35.0</v>
      </c>
      <c r="N2570" s="1">
        <v>3.0</v>
      </c>
      <c r="O2570" s="1">
        <v>21.0</v>
      </c>
      <c r="P2570" s="1">
        <v>35.0</v>
      </c>
      <c r="Q2570" s="1">
        <v>8.0</v>
      </c>
    </row>
    <row r="2571">
      <c r="A2571" s="1" t="s">
        <v>318</v>
      </c>
      <c r="B2571" s="1" t="s">
        <v>1218</v>
      </c>
      <c r="C2571" s="1">
        <v>2023.0</v>
      </c>
      <c r="D2571" s="1">
        <v>6.0</v>
      </c>
      <c r="E2571" s="1">
        <v>6.0</v>
      </c>
      <c r="F2571" s="1">
        <v>2100.0</v>
      </c>
      <c r="G2571" s="1" t="s">
        <v>122</v>
      </c>
      <c r="H2571" s="1">
        <v>5.0</v>
      </c>
      <c r="I2571" s="1" t="s">
        <v>153</v>
      </c>
      <c r="J2571" s="1" t="s">
        <v>143</v>
      </c>
      <c r="K2571" s="1" t="s">
        <v>354</v>
      </c>
      <c r="L2571" s="1">
        <v>21.0</v>
      </c>
      <c r="M2571" s="1">
        <v>35.0</v>
      </c>
      <c r="N2571" s="1">
        <v>49.0</v>
      </c>
      <c r="O2571" s="1">
        <v>21.0</v>
      </c>
      <c r="P2571" s="1">
        <v>36.0</v>
      </c>
      <c r="Q2571" s="1">
        <v>33.0</v>
      </c>
    </row>
    <row r="2572">
      <c r="A2572" s="1" t="s">
        <v>318</v>
      </c>
      <c r="B2572" s="1" t="s">
        <v>1218</v>
      </c>
      <c r="C2572" s="1">
        <v>2023.0</v>
      </c>
      <c r="D2572" s="1">
        <v>6.0</v>
      </c>
      <c r="E2572" s="1">
        <v>6.0</v>
      </c>
      <c r="F2572" s="1">
        <v>2100.0</v>
      </c>
      <c r="G2572" s="1" t="s">
        <v>122</v>
      </c>
      <c r="H2572" s="1">
        <v>5.0</v>
      </c>
      <c r="I2572" s="1" t="s">
        <v>153</v>
      </c>
      <c r="J2572" s="1" t="s">
        <v>143</v>
      </c>
      <c r="K2572" s="1" t="s">
        <v>354</v>
      </c>
      <c r="L2572" s="1">
        <v>21.0</v>
      </c>
      <c r="M2572" s="1">
        <v>36.0</v>
      </c>
      <c r="N2572" s="1">
        <v>37.0</v>
      </c>
      <c r="O2572" s="1">
        <v>21.0</v>
      </c>
      <c r="P2572" s="1">
        <v>37.0</v>
      </c>
      <c r="Q2572" s="1">
        <v>38.0</v>
      </c>
    </row>
    <row r="2573">
      <c r="A2573" s="1" t="s">
        <v>318</v>
      </c>
      <c r="B2573" s="1" t="s">
        <v>1220</v>
      </c>
      <c r="C2573" s="1">
        <v>2023.0</v>
      </c>
      <c r="D2573" s="1">
        <v>6.0</v>
      </c>
      <c r="E2573" s="1">
        <v>6.0</v>
      </c>
      <c r="F2573" s="1">
        <v>2100.0</v>
      </c>
      <c r="G2573" s="1" t="s">
        <v>122</v>
      </c>
      <c r="H2573" s="1">
        <v>6.0</v>
      </c>
    </row>
    <row r="2574">
      <c r="A2574" s="1" t="s">
        <v>318</v>
      </c>
      <c r="B2574" s="1" t="s">
        <v>1221</v>
      </c>
      <c r="C2574" s="1">
        <v>2023.0</v>
      </c>
      <c r="D2574" s="1">
        <v>6.0</v>
      </c>
      <c r="E2574" s="1">
        <v>6.0</v>
      </c>
      <c r="F2574" s="1">
        <v>2100.0</v>
      </c>
      <c r="G2574" s="1" t="s">
        <v>122</v>
      </c>
      <c r="H2574" s="1">
        <v>7.0</v>
      </c>
    </row>
    <row r="2575">
      <c r="A2575" s="1" t="s">
        <v>318</v>
      </c>
      <c r="B2575" s="1" t="s">
        <v>1222</v>
      </c>
      <c r="C2575" s="1">
        <v>2023.0</v>
      </c>
      <c r="D2575" s="1">
        <v>6.0</v>
      </c>
      <c r="E2575" s="1">
        <v>6.0</v>
      </c>
      <c r="F2575" s="1">
        <v>2100.0</v>
      </c>
      <c r="G2575" s="1" t="s">
        <v>122</v>
      </c>
      <c r="H2575" s="1">
        <v>8.0</v>
      </c>
      <c r="S2575" s="1" t="s">
        <v>966</v>
      </c>
    </row>
    <row r="2576">
      <c r="A2576" s="1" t="s">
        <v>318</v>
      </c>
      <c r="B2576" s="1" t="s">
        <v>1223</v>
      </c>
      <c r="C2576" s="1">
        <v>2023.0</v>
      </c>
      <c r="D2576" s="1">
        <v>6.0</v>
      </c>
      <c r="E2576" s="1">
        <v>6.0</v>
      </c>
      <c r="F2576" s="1">
        <v>2100.0</v>
      </c>
      <c r="G2576" s="1" t="s">
        <v>201</v>
      </c>
      <c r="H2576" s="1">
        <v>9.0</v>
      </c>
    </row>
    <row r="2577">
      <c r="A2577" s="1" t="s">
        <v>318</v>
      </c>
      <c r="B2577" s="1" t="s">
        <v>1224</v>
      </c>
      <c r="C2577" s="1">
        <v>2023.0</v>
      </c>
      <c r="D2577" s="1">
        <v>6.0</v>
      </c>
      <c r="E2577" s="1">
        <v>6.0</v>
      </c>
      <c r="F2577" s="1">
        <v>2100.0</v>
      </c>
      <c r="G2577" s="1" t="s">
        <v>201</v>
      </c>
      <c r="H2577" s="1">
        <v>10.0</v>
      </c>
    </row>
    <row r="2578">
      <c r="A2578" s="1" t="s">
        <v>318</v>
      </c>
      <c r="B2578" s="1" t="s">
        <v>1225</v>
      </c>
      <c r="C2578" s="1">
        <v>2023.0</v>
      </c>
      <c r="D2578" s="1">
        <v>6.0</v>
      </c>
      <c r="E2578" s="1">
        <v>6.0</v>
      </c>
      <c r="F2578" s="1">
        <v>2100.0</v>
      </c>
      <c r="G2578" s="1" t="s">
        <v>201</v>
      </c>
      <c r="H2578" s="1">
        <v>11.0</v>
      </c>
    </row>
    <row r="2579">
      <c r="A2579" s="1" t="s">
        <v>318</v>
      </c>
      <c r="B2579" s="1" t="s">
        <v>1226</v>
      </c>
      <c r="C2579" s="1">
        <v>2023.0</v>
      </c>
      <c r="D2579" s="1">
        <v>6.0</v>
      </c>
      <c r="E2579" s="1">
        <v>6.0</v>
      </c>
      <c r="F2579" s="1">
        <v>2100.0</v>
      </c>
      <c r="G2579" s="1" t="s">
        <v>201</v>
      </c>
      <c r="H2579" s="1">
        <v>12.0</v>
      </c>
    </row>
    <row r="2582">
      <c r="A2582" s="23" t="s">
        <v>316</v>
      </c>
      <c r="B2582" s="25" t="s">
        <v>349</v>
      </c>
      <c r="C2582" s="22">
        <v>2023.0</v>
      </c>
      <c r="D2582" s="20">
        <v>6.0</v>
      </c>
      <c r="E2582" s="20">
        <v>7.0</v>
      </c>
      <c r="F2582" s="22">
        <v>1900.0</v>
      </c>
      <c r="G2582" s="23" t="s">
        <v>350</v>
      </c>
      <c r="H2582" s="22">
        <v>1.0</v>
      </c>
      <c r="S2582" s="1" t="s">
        <v>356</v>
      </c>
    </row>
    <row r="2583">
      <c r="A2583" s="23" t="s">
        <v>316</v>
      </c>
      <c r="B2583" s="23" t="s">
        <v>355</v>
      </c>
      <c r="C2583" s="22">
        <v>2023.0</v>
      </c>
      <c r="D2583" s="20">
        <v>6.0</v>
      </c>
      <c r="E2583" s="20">
        <v>7.0</v>
      </c>
      <c r="F2583" s="22">
        <v>1900.0</v>
      </c>
      <c r="G2583" s="23" t="s">
        <v>350</v>
      </c>
      <c r="H2583" s="22">
        <v>2.0</v>
      </c>
      <c r="S2583" s="1" t="s">
        <v>356</v>
      </c>
    </row>
    <row r="2584">
      <c r="A2584" s="23" t="s">
        <v>316</v>
      </c>
      <c r="B2584" s="23" t="s">
        <v>357</v>
      </c>
      <c r="C2584" s="22">
        <v>2023.0</v>
      </c>
      <c r="D2584" s="20">
        <v>6.0</v>
      </c>
      <c r="E2584" s="20">
        <v>7.0</v>
      </c>
      <c r="F2584" s="22">
        <v>1900.0</v>
      </c>
      <c r="G2584" s="23" t="s">
        <v>350</v>
      </c>
      <c r="H2584" s="22">
        <v>3.0</v>
      </c>
      <c r="K2584" s="1" t="s">
        <v>354</v>
      </c>
      <c r="L2584" s="1">
        <v>19.0</v>
      </c>
      <c r="M2584" s="1">
        <v>4.0</v>
      </c>
      <c r="N2584" s="1">
        <v>29.0</v>
      </c>
      <c r="O2584" s="1">
        <v>19.0</v>
      </c>
      <c r="P2584" s="1">
        <v>4.0</v>
      </c>
      <c r="Q2584" s="1">
        <v>34.0</v>
      </c>
    </row>
    <row r="2585" ht="16.5" customHeight="1">
      <c r="A2585" s="23" t="s">
        <v>316</v>
      </c>
      <c r="B2585" s="23" t="s">
        <v>357</v>
      </c>
      <c r="C2585" s="22">
        <v>2023.0</v>
      </c>
      <c r="D2585" s="20">
        <v>6.0</v>
      </c>
      <c r="E2585" s="20">
        <v>7.0</v>
      </c>
      <c r="F2585" s="22">
        <v>1900.0</v>
      </c>
      <c r="G2585" s="23" t="s">
        <v>350</v>
      </c>
      <c r="H2585" s="22">
        <v>3.0</v>
      </c>
      <c r="I2585" s="1" t="s">
        <v>351</v>
      </c>
      <c r="J2585" s="1" t="s">
        <v>1227</v>
      </c>
      <c r="K2585" s="1" t="s">
        <v>353</v>
      </c>
      <c r="L2585" s="1">
        <v>19.0</v>
      </c>
      <c r="M2585" s="1">
        <v>5.0</v>
      </c>
      <c r="N2585" s="1">
        <v>18.0</v>
      </c>
      <c r="O2585" s="1">
        <v>19.0</v>
      </c>
      <c r="P2585" s="1">
        <v>5.0</v>
      </c>
      <c r="Q2585" s="1">
        <v>26.0</v>
      </c>
    </row>
    <row r="2586" ht="16.5" customHeight="1">
      <c r="A2586" s="23" t="s">
        <v>316</v>
      </c>
      <c r="B2586" s="23" t="s">
        <v>357</v>
      </c>
      <c r="C2586" s="22">
        <v>2023.0</v>
      </c>
      <c r="D2586" s="20">
        <v>6.0</v>
      </c>
      <c r="E2586" s="20">
        <v>7.0</v>
      </c>
      <c r="F2586" s="22">
        <v>1900.0</v>
      </c>
      <c r="G2586" s="23" t="s">
        <v>350</v>
      </c>
      <c r="H2586" s="22">
        <v>3.0</v>
      </c>
      <c r="I2586" s="1" t="s">
        <v>351</v>
      </c>
      <c r="J2586" s="1" t="s">
        <v>1227</v>
      </c>
      <c r="K2586" s="1" t="s">
        <v>354</v>
      </c>
      <c r="L2586" s="1">
        <v>19.0</v>
      </c>
      <c r="M2586" s="1">
        <v>5.0</v>
      </c>
      <c r="N2586" s="1">
        <v>39.0</v>
      </c>
      <c r="O2586" s="1">
        <v>19.0</v>
      </c>
      <c r="P2586" s="1">
        <v>6.0</v>
      </c>
      <c r="Q2586" s="1">
        <v>14.0</v>
      </c>
    </row>
    <row r="2587">
      <c r="A2587" s="23" t="s">
        <v>316</v>
      </c>
      <c r="B2587" s="23" t="s">
        <v>357</v>
      </c>
      <c r="C2587" s="22">
        <v>2023.0</v>
      </c>
      <c r="D2587" s="20">
        <v>6.0</v>
      </c>
      <c r="E2587" s="20">
        <v>7.0</v>
      </c>
      <c r="F2587" s="22">
        <v>1900.0</v>
      </c>
      <c r="G2587" s="23" t="s">
        <v>350</v>
      </c>
      <c r="H2587" s="22">
        <v>3.0</v>
      </c>
      <c r="I2587" s="1" t="s">
        <v>351</v>
      </c>
      <c r="J2587" s="1" t="s">
        <v>1227</v>
      </c>
      <c r="K2587" s="1" t="s">
        <v>354</v>
      </c>
      <c r="L2587" s="1">
        <v>19.0</v>
      </c>
      <c r="M2587" s="1">
        <v>6.0</v>
      </c>
      <c r="N2587" s="1">
        <v>28.0</v>
      </c>
      <c r="O2587" s="1">
        <v>19.0</v>
      </c>
      <c r="P2587" s="1">
        <v>8.0</v>
      </c>
      <c r="Q2587" s="1">
        <v>47.0</v>
      </c>
    </row>
    <row r="2588">
      <c r="A2588" s="23" t="s">
        <v>316</v>
      </c>
      <c r="B2588" s="23" t="s">
        <v>357</v>
      </c>
      <c r="C2588" s="22">
        <v>2023.0</v>
      </c>
      <c r="D2588" s="20">
        <v>6.0</v>
      </c>
      <c r="E2588" s="20">
        <v>7.0</v>
      </c>
      <c r="F2588" s="22">
        <v>1900.0</v>
      </c>
      <c r="G2588" s="23" t="s">
        <v>350</v>
      </c>
      <c r="H2588" s="22">
        <v>3.0</v>
      </c>
      <c r="I2588" s="1" t="s">
        <v>351</v>
      </c>
      <c r="J2588" s="1" t="s">
        <v>1227</v>
      </c>
      <c r="K2588" s="1" t="s">
        <v>353</v>
      </c>
      <c r="L2588" s="1">
        <v>19.0</v>
      </c>
      <c r="M2588" s="1">
        <v>9.0</v>
      </c>
      <c r="N2588" s="1">
        <v>10.0</v>
      </c>
      <c r="O2588" s="1">
        <v>19.0</v>
      </c>
      <c r="P2588" s="1">
        <v>96.0</v>
      </c>
      <c r="Q2588" s="1">
        <v>26.0</v>
      </c>
    </row>
    <row r="2589">
      <c r="A2589" s="23" t="s">
        <v>316</v>
      </c>
      <c r="B2589" s="23" t="s">
        <v>357</v>
      </c>
      <c r="C2589" s="22">
        <v>2023.0</v>
      </c>
      <c r="D2589" s="20">
        <v>6.0</v>
      </c>
      <c r="E2589" s="20">
        <v>7.0</v>
      </c>
      <c r="F2589" s="22">
        <v>1900.0</v>
      </c>
      <c r="G2589" s="23" t="s">
        <v>350</v>
      </c>
      <c r="H2589" s="22">
        <v>3.0</v>
      </c>
      <c r="I2589" s="1" t="s">
        <v>418</v>
      </c>
      <c r="J2589" s="1" t="s">
        <v>351</v>
      </c>
      <c r="K2589" s="1" t="s">
        <v>354</v>
      </c>
      <c r="L2589" s="1">
        <v>19.0</v>
      </c>
      <c r="M2589" s="1">
        <v>14.0</v>
      </c>
      <c r="N2589" s="1">
        <v>34.0</v>
      </c>
      <c r="O2589" s="1">
        <v>19.0</v>
      </c>
      <c r="P2589" s="1">
        <v>14.0</v>
      </c>
      <c r="Q2589" s="1">
        <v>56.0</v>
      </c>
    </row>
    <row r="2590">
      <c r="A2590" s="23" t="s">
        <v>316</v>
      </c>
      <c r="B2590" s="23" t="s">
        <v>358</v>
      </c>
      <c r="C2590" s="22">
        <v>2023.0</v>
      </c>
      <c r="D2590" s="20">
        <v>6.0</v>
      </c>
      <c r="E2590" s="20">
        <v>7.0</v>
      </c>
      <c r="F2590" s="22">
        <v>1900.0</v>
      </c>
      <c r="G2590" s="23" t="s">
        <v>350</v>
      </c>
      <c r="H2590" s="22">
        <v>4.0</v>
      </c>
      <c r="S2590" s="1" t="s">
        <v>356</v>
      </c>
    </row>
    <row r="2591">
      <c r="A2591" s="23" t="s">
        <v>316</v>
      </c>
      <c r="B2591" s="23" t="s">
        <v>359</v>
      </c>
      <c r="C2591" s="22">
        <v>2023.0</v>
      </c>
      <c r="D2591" s="20">
        <v>6.0</v>
      </c>
      <c r="E2591" s="20">
        <v>7.0</v>
      </c>
      <c r="F2591" s="22">
        <v>1900.0</v>
      </c>
      <c r="G2591" s="23" t="s">
        <v>360</v>
      </c>
      <c r="H2591" s="22">
        <v>5.0</v>
      </c>
      <c r="I2591" s="1" t="s">
        <v>770</v>
      </c>
      <c r="J2591" s="1" t="s">
        <v>964</v>
      </c>
      <c r="K2591" s="1" t="s">
        <v>354</v>
      </c>
      <c r="L2591" s="1">
        <v>19.0</v>
      </c>
      <c r="M2591" s="1">
        <v>22.0</v>
      </c>
      <c r="N2591" s="1">
        <v>32.0</v>
      </c>
      <c r="O2591" s="1">
        <v>19.0</v>
      </c>
      <c r="P2591" s="1">
        <v>22.0</v>
      </c>
      <c r="Q2591" s="1">
        <v>36.0</v>
      </c>
    </row>
    <row r="2592">
      <c r="A2592" s="23" t="s">
        <v>316</v>
      </c>
      <c r="B2592" s="23" t="s">
        <v>366</v>
      </c>
      <c r="C2592" s="22">
        <v>2023.0</v>
      </c>
      <c r="D2592" s="20">
        <v>6.0</v>
      </c>
      <c r="E2592" s="20">
        <v>7.0</v>
      </c>
      <c r="F2592" s="22">
        <v>1900.0</v>
      </c>
      <c r="G2592" s="23" t="s">
        <v>360</v>
      </c>
      <c r="H2592" s="22">
        <v>5.0</v>
      </c>
      <c r="I2592" s="1" t="s">
        <v>770</v>
      </c>
      <c r="J2592" s="1" t="s">
        <v>964</v>
      </c>
      <c r="K2592" s="1" t="s">
        <v>354</v>
      </c>
      <c r="L2592" s="1">
        <v>19.0</v>
      </c>
      <c r="M2592" s="1">
        <v>22.0</v>
      </c>
      <c r="N2592" s="1">
        <v>39.0</v>
      </c>
      <c r="O2592" s="1">
        <v>19.0</v>
      </c>
      <c r="P2592" s="1">
        <v>22.0</v>
      </c>
      <c r="Q2592" s="1">
        <v>43.0</v>
      </c>
    </row>
    <row r="2593">
      <c r="A2593" s="23" t="s">
        <v>316</v>
      </c>
      <c r="B2593" s="23" t="s">
        <v>368</v>
      </c>
      <c r="C2593" s="22">
        <v>2023.0</v>
      </c>
      <c r="D2593" s="20">
        <v>6.0</v>
      </c>
      <c r="E2593" s="20">
        <v>7.0</v>
      </c>
      <c r="F2593" s="22">
        <v>1900.0</v>
      </c>
      <c r="G2593" s="23" t="s">
        <v>360</v>
      </c>
      <c r="H2593" s="22">
        <v>5.0</v>
      </c>
      <c r="I2593" s="1" t="s">
        <v>770</v>
      </c>
      <c r="J2593" s="1" t="s">
        <v>964</v>
      </c>
      <c r="K2593" s="1" t="s">
        <v>354</v>
      </c>
      <c r="L2593" s="1">
        <v>19.0</v>
      </c>
      <c r="M2593" s="1">
        <v>22.0</v>
      </c>
      <c r="N2593" s="1">
        <v>46.0</v>
      </c>
      <c r="O2593" s="1">
        <v>19.0</v>
      </c>
      <c r="P2593" s="1">
        <v>22.0</v>
      </c>
      <c r="Q2593" s="1">
        <v>56.0</v>
      </c>
    </row>
    <row r="2594">
      <c r="A2594" s="23" t="s">
        <v>316</v>
      </c>
      <c r="B2594" s="23" t="s">
        <v>366</v>
      </c>
      <c r="C2594" s="22">
        <v>2023.0</v>
      </c>
      <c r="D2594" s="20">
        <v>6.0</v>
      </c>
      <c r="E2594" s="20">
        <v>7.0</v>
      </c>
      <c r="F2594" s="22">
        <v>1900.0</v>
      </c>
      <c r="G2594" s="23" t="s">
        <v>360</v>
      </c>
      <c r="H2594" s="22">
        <v>6.0</v>
      </c>
      <c r="S2594" s="1" t="s">
        <v>509</v>
      </c>
    </row>
    <row r="2595">
      <c r="A2595" s="23" t="s">
        <v>316</v>
      </c>
      <c r="B2595" s="23" t="s">
        <v>368</v>
      </c>
      <c r="C2595" s="22">
        <v>2023.0</v>
      </c>
      <c r="D2595" s="20">
        <v>6.0</v>
      </c>
      <c r="E2595" s="20">
        <v>7.0</v>
      </c>
      <c r="F2595" s="22">
        <v>1900.0</v>
      </c>
      <c r="G2595" s="23" t="s">
        <v>360</v>
      </c>
      <c r="H2595" s="22">
        <v>7.0</v>
      </c>
      <c r="S2595" s="1" t="s">
        <v>509</v>
      </c>
    </row>
    <row r="2596">
      <c r="A2596" s="23" t="s">
        <v>316</v>
      </c>
      <c r="B2596" s="23" t="s">
        <v>369</v>
      </c>
      <c r="C2596" s="22">
        <v>2023.0</v>
      </c>
      <c r="D2596" s="20">
        <v>6.0</v>
      </c>
      <c r="E2596" s="20">
        <v>7.0</v>
      </c>
      <c r="F2596" s="22">
        <v>1900.0</v>
      </c>
      <c r="G2596" s="23" t="s">
        <v>360</v>
      </c>
      <c r="H2596" s="22">
        <v>8.0</v>
      </c>
      <c r="S2596" s="1" t="s">
        <v>356</v>
      </c>
    </row>
    <row r="2597">
      <c r="A2597" s="23" t="s">
        <v>316</v>
      </c>
      <c r="B2597" s="23" t="s">
        <v>370</v>
      </c>
      <c r="C2597" s="22">
        <v>2023.0</v>
      </c>
      <c r="D2597" s="20">
        <v>6.0</v>
      </c>
      <c r="E2597" s="20">
        <v>7.0</v>
      </c>
      <c r="F2597" s="22">
        <v>1900.0</v>
      </c>
      <c r="G2597" s="23" t="s">
        <v>371</v>
      </c>
      <c r="H2597" s="22">
        <v>9.0</v>
      </c>
      <c r="S2597" s="1" t="s">
        <v>356</v>
      </c>
    </row>
    <row r="2598">
      <c r="A2598" s="23" t="s">
        <v>316</v>
      </c>
      <c r="B2598" s="23" t="s">
        <v>372</v>
      </c>
      <c r="C2598" s="22">
        <v>2023.0</v>
      </c>
      <c r="D2598" s="20">
        <v>6.0</v>
      </c>
      <c r="E2598" s="20">
        <v>7.0</v>
      </c>
      <c r="F2598" s="22">
        <v>1900.0</v>
      </c>
      <c r="G2598" s="23" t="s">
        <v>371</v>
      </c>
      <c r="H2598" s="22">
        <v>10.0</v>
      </c>
      <c r="S2598" s="1" t="s">
        <v>509</v>
      </c>
    </row>
    <row r="2599">
      <c r="A2599" s="23" t="s">
        <v>316</v>
      </c>
      <c r="B2599" s="23" t="s">
        <v>373</v>
      </c>
      <c r="C2599" s="22">
        <v>2023.0</v>
      </c>
      <c r="D2599" s="20">
        <v>6.0</v>
      </c>
      <c r="E2599" s="20">
        <v>7.0</v>
      </c>
      <c r="F2599" s="22">
        <v>1900.0</v>
      </c>
      <c r="G2599" s="23" t="s">
        <v>371</v>
      </c>
      <c r="H2599" s="22">
        <v>11.0</v>
      </c>
      <c r="S2599" s="1" t="s">
        <v>509</v>
      </c>
    </row>
    <row r="2600">
      <c r="A2600" s="23" t="s">
        <v>316</v>
      </c>
      <c r="B2600" s="23" t="s">
        <v>374</v>
      </c>
      <c r="C2600" s="22">
        <v>2023.0</v>
      </c>
      <c r="D2600" s="20">
        <v>6.0</v>
      </c>
      <c r="E2600" s="20">
        <v>7.0</v>
      </c>
      <c r="F2600" s="22">
        <v>1900.0</v>
      </c>
      <c r="G2600" s="23" t="s">
        <v>371</v>
      </c>
      <c r="H2600" s="22">
        <v>12.0</v>
      </c>
      <c r="S2600" s="1" t="s">
        <v>356</v>
      </c>
    </row>
    <row r="2602">
      <c r="A2602" s="1" t="s">
        <v>318</v>
      </c>
      <c r="C2602" s="1">
        <v>2023.0</v>
      </c>
      <c r="D2602" s="1">
        <v>6.0</v>
      </c>
      <c r="E2602" s="1">
        <v>7.0</v>
      </c>
      <c r="F2602" s="1">
        <v>2100.0</v>
      </c>
      <c r="G2602" s="1" t="s">
        <v>23</v>
      </c>
      <c r="H2602" s="1">
        <v>1.0</v>
      </c>
      <c r="S2602" s="1" t="s">
        <v>1096</v>
      </c>
    </row>
    <row r="2603">
      <c r="A2603" s="1" t="s">
        <v>318</v>
      </c>
      <c r="B2603" s="1" t="s">
        <v>1228</v>
      </c>
      <c r="C2603" s="1">
        <v>2023.0</v>
      </c>
      <c r="D2603" s="1">
        <v>6.0</v>
      </c>
      <c r="E2603" s="1">
        <v>7.0</v>
      </c>
      <c r="F2603" s="1">
        <v>2100.0</v>
      </c>
      <c r="G2603" s="1" t="s">
        <v>23</v>
      </c>
      <c r="H2603" s="1">
        <v>2.0</v>
      </c>
      <c r="S2603" s="1" t="s">
        <v>1096</v>
      </c>
    </row>
    <row r="2604">
      <c r="A2604" s="1" t="s">
        <v>318</v>
      </c>
      <c r="B2604" s="1" t="s">
        <v>1229</v>
      </c>
      <c r="C2604" s="1">
        <v>2023.0</v>
      </c>
      <c r="D2604" s="1">
        <v>6.0</v>
      </c>
      <c r="E2604" s="1">
        <v>7.0</v>
      </c>
      <c r="F2604" s="1">
        <v>2100.0</v>
      </c>
      <c r="G2604" s="1" t="s">
        <v>23</v>
      </c>
      <c r="H2604" s="1">
        <v>3.0</v>
      </c>
      <c r="S2604" s="1" t="s">
        <v>1096</v>
      </c>
    </row>
    <row r="2605">
      <c r="A2605" s="1" t="s">
        <v>318</v>
      </c>
      <c r="B2605" s="1" t="s">
        <v>1230</v>
      </c>
      <c r="C2605" s="1">
        <v>2023.0</v>
      </c>
      <c r="D2605" s="1">
        <v>6.0</v>
      </c>
      <c r="E2605" s="1">
        <v>7.0</v>
      </c>
      <c r="F2605" s="1">
        <v>2100.0</v>
      </c>
      <c r="G2605" s="1" t="s">
        <v>23</v>
      </c>
      <c r="H2605" s="1">
        <v>4.0</v>
      </c>
      <c r="S2605" s="1" t="s">
        <v>1096</v>
      </c>
    </row>
    <row r="2606">
      <c r="A2606" s="1" t="s">
        <v>318</v>
      </c>
      <c r="B2606" s="1" t="s">
        <v>1231</v>
      </c>
      <c r="C2606" s="1">
        <v>2023.0</v>
      </c>
      <c r="D2606" s="1">
        <v>6.0</v>
      </c>
      <c r="E2606" s="1">
        <v>7.0</v>
      </c>
      <c r="F2606" s="1">
        <v>2100.0</v>
      </c>
      <c r="G2606" s="1" t="s">
        <v>122</v>
      </c>
      <c r="H2606" s="1">
        <v>5.0</v>
      </c>
      <c r="S2606" s="1" t="s">
        <v>1096</v>
      </c>
    </row>
    <row r="2607">
      <c r="A2607" s="1" t="s">
        <v>318</v>
      </c>
      <c r="B2607" s="1" t="s">
        <v>1232</v>
      </c>
      <c r="C2607" s="1">
        <v>2023.0</v>
      </c>
      <c r="D2607" s="1">
        <v>6.0</v>
      </c>
      <c r="E2607" s="1">
        <v>7.0</v>
      </c>
      <c r="F2607" s="1">
        <v>2100.0</v>
      </c>
      <c r="G2607" s="1" t="s">
        <v>122</v>
      </c>
      <c r="H2607" s="1">
        <v>6.0</v>
      </c>
      <c r="S2607" s="1" t="s">
        <v>1096</v>
      </c>
    </row>
    <row r="2608">
      <c r="A2608" s="1" t="s">
        <v>318</v>
      </c>
      <c r="B2608" s="1" t="s">
        <v>1233</v>
      </c>
      <c r="C2608" s="1">
        <v>2023.0</v>
      </c>
      <c r="D2608" s="1">
        <v>6.0</v>
      </c>
      <c r="E2608" s="1">
        <v>7.0</v>
      </c>
      <c r="F2608" s="1">
        <v>2100.0</v>
      </c>
      <c r="G2608" s="1" t="s">
        <v>122</v>
      </c>
      <c r="H2608" s="1">
        <v>7.0</v>
      </c>
      <c r="S2608" s="1" t="s">
        <v>966</v>
      </c>
    </row>
    <row r="2609">
      <c r="A2609" s="1" t="s">
        <v>318</v>
      </c>
      <c r="B2609" s="1" t="s">
        <v>1234</v>
      </c>
      <c r="C2609" s="1">
        <v>2023.0</v>
      </c>
      <c r="D2609" s="1">
        <v>6.0</v>
      </c>
      <c r="E2609" s="1">
        <v>7.0</v>
      </c>
      <c r="F2609" s="1">
        <v>2100.0</v>
      </c>
      <c r="G2609" s="1" t="s">
        <v>122</v>
      </c>
      <c r="H2609" s="1">
        <v>8.0</v>
      </c>
      <c r="S2609" s="1" t="s">
        <v>966</v>
      </c>
    </row>
    <row r="2610">
      <c r="A2610" s="1" t="s">
        <v>318</v>
      </c>
      <c r="B2610" s="1" t="s">
        <v>1235</v>
      </c>
      <c r="C2610" s="1">
        <v>2023.0</v>
      </c>
      <c r="D2610" s="1">
        <v>6.0</v>
      </c>
      <c r="E2610" s="1">
        <v>7.0</v>
      </c>
      <c r="F2610" s="1">
        <v>2100.0</v>
      </c>
      <c r="G2610" s="1" t="s">
        <v>201</v>
      </c>
      <c r="H2610" s="1">
        <v>9.0</v>
      </c>
      <c r="S2610" s="1" t="s">
        <v>1096</v>
      </c>
    </row>
    <row r="2611">
      <c r="A2611" s="1" t="s">
        <v>318</v>
      </c>
      <c r="B2611" s="1" t="s">
        <v>1236</v>
      </c>
      <c r="C2611" s="1">
        <v>2023.0</v>
      </c>
      <c r="D2611" s="1">
        <v>6.0</v>
      </c>
      <c r="E2611" s="1">
        <v>7.0</v>
      </c>
      <c r="F2611" s="1">
        <v>2100.0</v>
      </c>
      <c r="G2611" s="1" t="s">
        <v>201</v>
      </c>
      <c r="H2611" s="1">
        <v>10.0</v>
      </c>
      <c r="S2611" s="1" t="s">
        <v>1096</v>
      </c>
    </row>
    <row r="2612">
      <c r="A2612" s="1" t="s">
        <v>318</v>
      </c>
      <c r="B2612" s="1" t="s">
        <v>1237</v>
      </c>
      <c r="C2612" s="1">
        <v>2023.0</v>
      </c>
      <c r="D2612" s="1">
        <v>6.0</v>
      </c>
      <c r="E2612" s="1">
        <v>7.0</v>
      </c>
      <c r="F2612" s="1">
        <v>2100.0</v>
      </c>
      <c r="G2612" s="1" t="s">
        <v>201</v>
      </c>
      <c r="H2612" s="1">
        <v>11.0</v>
      </c>
      <c r="S2612" s="1" t="s">
        <v>1096</v>
      </c>
    </row>
    <row r="2613">
      <c r="A2613" s="1" t="s">
        <v>318</v>
      </c>
      <c r="B2613" s="1" t="s">
        <v>1238</v>
      </c>
      <c r="C2613" s="1">
        <v>2023.0</v>
      </c>
      <c r="D2613" s="1">
        <v>6.0</v>
      </c>
      <c r="E2613" s="1">
        <v>7.0</v>
      </c>
      <c r="F2613" s="1">
        <v>2100.0</v>
      </c>
      <c r="G2613" s="1" t="s">
        <v>201</v>
      </c>
      <c r="H2613" s="1">
        <v>12.0</v>
      </c>
      <c r="S2613" s="1" t="s">
        <v>1096</v>
      </c>
    </row>
    <row r="2615">
      <c r="A2615" s="23" t="s">
        <v>316</v>
      </c>
      <c r="B2615" s="23" t="s">
        <v>404</v>
      </c>
      <c r="C2615" s="22">
        <v>2023.0</v>
      </c>
      <c r="D2615" s="20">
        <v>6.0</v>
      </c>
      <c r="E2615" s="20">
        <v>8.0</v>
      </c>
      <c r="F2615" s="22">
        <v>1900.0</v>
      </c>
      <c r="G2615" s="23" t="s">
        <v>350</v>
      </c>
      <c r="H2615" s="22">
        <v>1.0</v>
      </c>
      <c r="I2615" s="1" t="s">
        <v>351</v>
      </c>
      <c r="J2615" s="1" t="s">
        <v>419</v>
      </c>
      <c r="K2615" s="1" t="s">
        <v>353</v>
      </c>
      <c r="L2615" s="1">
        <v>19.0</v>
      </c>
      <c r="M2615" s="1">
        <v>45.0</v>
      </c>
      <c r="N2615" s="1">
        <v>48.0</v>
      </c>
      <c r="O2615" s="1">
        <v>19.0</v>
      </c>
      <c r="P2615" s="1">
        <v>45.0</v>
      </c>
      <c r="Q2615" s="1">
        <v>52.0</v>
      </c>
    </row>
    <row r="2616">
      <c r="A2616" s="23" t="s">
        <v>316</v>
      </c>
      <c r="B2616" s="23" t="s">
        <v>404</v>
      </c>
      <c r="C2616" s="22">
        <v>2023.0</v>
      </c>
      <c r="D2616" s="20">
        <v>6.0</v>
      </c>
      <c r="E2616" s="20">
        <v>8.0</v>
      </c>
      <c r="F2616" s="22">
        <v>1900.0</v>
      </c>
      <c r="G2616" s="23" t="s">
        <v>350</v>
      </c>
      <c r="H2616" s="22">
        <v>1.0</v>
      </c>
      <c r="I2616" s="1" t="s">
        <v>419</v>
      </c>
      <c r="J2616" s="1" t="s">
        <v>419</v>
      </c>
      <c r="K2616" s="1" t="s">
        <v>1239</v>
      </c>
      <c r="L2616" s="1">
        <v>19.0</v>
      </c>
      <c r="M2616" s="1">
        <v>51.0</v>
      </c>
      <c r="N2616" s="1">
        <v>56.0</v>
      </c>
      <c r="O2616" s="1">
        <v>19.0</v>
      </c>
      <c r="P2616" s="1">
        <v>52.0</v>
      </c>
      <c r="Q2616" s="1">
        <v>13.0</v>
      </c>
    </row>
    <row r="2617">
      <c r="A2617" s="23" t="s">
        <v>316</v>
      </c>
      <c r="B2617" s="23" t="s">
        <v>404</v>
      </c>
      <c r="C2617" s="22">
        <v>2023.0</v>
      </c>
      <c r="D2617" s="20">
        <v>6.0</v>
      </c>
      <c r="E2617" s="20">
        <v>8.0</v>
      </c>
      <c r="F2617" s="22">
        <v>1900.0</v>
      </c>
      <c r="G2617" s="23" t="s">
        <v>350</v>
      </c>
      <c r="H2617" s="22">
        <v>1.0</v>
      </c>
      <c r="I2617" s="1" t="s">
        <v>800</v>
      </c>
      <c r="J2617" s="1" t="s">
        <v>545</v>
      </c>
      <c r="K2617" s="1" t="s">
        <v>354</v>
      </c>
      <c r="L2617" s="1">
        <v>19.0</v>
      </c>
      <c r="M2617" s="1">
        <v>52.0</v>
      </c>
      <c r="N2617" s="1">
        <v>11.0</v>
      </c>
      <c r="O2617" s="1">
        <v>19.0</v>
      </c>
      <c r="P2617" s="1">
        <v>52.0</v>
      </c>
      <c r="Q2617" s="1">
        <v>22.0</v>
      </c>
    </row>
    <row r="2618">
      <c r="A2618" s="23" t="s">
        <v>316</v>
      </c>
      <c r="B2618" s="23" t="s">
        <v>355</v>
      </c>
      <c r="C2618" s="22">
        <v>2023.0</v>
      </c>
      <c r="D2618" s="20">
        <v>6.0</v>
      </c>
      <c r="E2618" s="20">
        <v>8.0</v>
      </c>
      <c r="F2618" s="22">
        <v>1900.0</v>
      </c>
      <c r="G2618" s="23" t="s">
        <v>350</v>
      </c>
      <c r="H2618" s="22">
        <v>1.0</v>
      </c>
      <c r="I2618" s="1" t="s">
        <v>800</v>
      </c>
      <c r="J2618" s="1" t="s">
        <v>545</v>
      </c>
      <c r="K2618" s="1" t="s">
        <v>354</v>
      </c>
      <c r="L2618" s="1">
        <v>19.0</v>
      </c>
      <c r="M2618" s="1">
        <v>52.0</v>
      </c>
      <c r="N2618" s="1">
        <v>24.0</v>
      </c>
      <c r="O2618" s="1">
        <v>19.0</v>
      </c>
      <c r="P2618" s="1">
        <v>52.0</v>
      </c>
      <c r="Q2618" s="1">
        <v>29.0</v>
      </c>
    </row>
    <row r="2619">
      <c r="A2619" s="23" t="s">
        <v>316</v>
      </c>
      <c r="B2619" s="23" t="s">
        <v>355</v>
      </c>
      <c r="C2619" s="22">
        <v>2023.0</v>
      </c>
      <c r="D2619" s="20">
        <v>6.0</v>
      </c>
      <c r="E2619" s="20">
        <v>8.0</v>
      </c>
      <c r="F2619" s="22">
        <v>1900.0</v>
      </c>
      <c r="G2619" s="23" t="s">
        <v>350</v>
      </c>
      <c r="H2619" s="22">
        <v>1.0</v>
      </c>
      <c r="I2619" s="1" t="s">
        <v>1170</v>
      </c>
      <c r="J2619" s="1" t="s">
        <v>800</v>
      </c>
      <c r="K2619" s="1" t="s">
        <v>354</v>
      </c>
      <c r="L2619" s="1">
        <v>19.0</v>
      </c>
      <c r="M2619" s="1">
        <v>54.0</v>
      </c>
      <c r="N2619" s="1">
        <v>56.0</v>
      </c>
      <c r="O2619" s="1">
        <v>19.0</v>
      </c>
      <c r="P2619" s="1">
        <v>55.0</v>
      </c>
      <c r="Q2619" s="1">
        <v>2.0</v>
      </c>
    </row>
    <row r="2620">
      <c r="A2620" s="23" t="s">
        <v>316</v>
      </c>
      <c r="B2620" s="23" t="s">
        <v>355</v>
      </c>
      <c r="C2620" s="22">
        <v>2023.0</v>
      </c>
      <c r="D2620" s="20">
        <v>6.0</v>
      </c>
      <c r="E2620" s="20">
        <v>8.0</v>
      </c>
      <c r="F2620" s="22">
        <v>1900.0</v>
      </c>
      <c r="G2620" s="23" t="s">
        <v>350</v>
      </c>
      <c r="H2620" s="22">
        <v>2.0</v>
      </c>
      <c r="S2620" s="1" t="s">
        <v>356</v>
      </c>
    </row>
    <row r="2621">
      <c r="A2621" s="23" t="s">
        <v>316</v>
      </c>
      <c r="B2621" s="23" t="s">
        <v>357</v>
      </c>
      <c r="C2621" s="22">
        <v>2023.0</v>
      </c>
      <c r="D2621" s="20">
        <v>6.0</v>
      </c>
      <c r="E2621" s="20">
        <v>8.0</v>
      </c>
      <c r="F2621" s="22">
        <v>1900.0</v>
      </c>
      <c r="G2621" s="23" t="s">
        <v>350</v>
      </c>
      <c r="H2621" s="22">
        <v>3.0</v>
      </c>
      <c r="S2621" s="1" t="s">
        <v>356</v>
      </c>
    </row>
    <row r="2622">
      <c r="A2622" s="23" t="s">
        <v>316</v>
      </c>
      <c r="B2622" s="23" t="s">
        <v>358</v>
      </c>
      <c r="C2622" s="22">
        <v>2023.0</v>
      </c>
      <c r="D2622" s="20">
        <v>6.0</v>
      </c>
      <c r="E2622" s="20">
        <v>8.0</v>
      </c>
      <c r="F2622" s="22">
        <v>1900.0</v>
      </c>
      <c r="G2622" s="23" t="s">
        <v>350</v>
      </c>
      <c r="H2622" s="22">
        <v>4.0</v>
      </c>
      <c r="S2622" s="1" t="s">
        <v>356</v>
      </c>
    </row>
    <row r="2623">
      <c r="A2623" s="23" t="s">
        <v>316</v>
      </c>
      <c r="B2623" s="23" t="s">
        <v>359</v>
      </c>
      <c r="C2623" s="22">
        <v>2023.0</v>
      </c>
      <c r="D2623" s="20">
        <v>6.0</v>
      </c>
      <c r="E2623" s="20">
        <v>8.0</v>
      </c>
      <c r="F2623" s="22">
        <v>1900.0</v>
      </c>
      <c r="G2623" s="23" t="s">
        <v>360</v>
      </c>
      <c r="H2623" s="22">
        <v>5.0</v>
      </c>
      <c r="I2623" s="1" t="s">
        <v>960</v>
      </c>
      <c r="J2623" s="1" t="s">
        <v>964</v>
      </c>
      <c r="K2623" s="1" t="s">
        <v>354</v>
      </c>
      <c r="L2623" s="1">
        <v>19.0</v>
      </c>
      <c r="M2623" s="1">
        <v>55.0</v>
      </c>
      <c r="N2623" s="1">
        <v>35.0</v>
      </c>
      <c r="O2623" s="1">
        <v>19.0</v>
      </c>
      <c r="P2623" s="1">
        <v>55.0</v>
      </c>
      <c r="Q2623" s="1">
        <v>40.0</v>
      </c>
    </row>
    <row r="2624">
      <c r="A2624" s="23" t="s">
        <v>316</v>
      </c>
      <c r="B2624" s="23" t="s">
        <v>359</v>
      </c>
      <c r="C2624" s="22">
        <v>2023.0</v>
      </c>
      <c r="D2624" s="20">
        <v>6.0</v>
      </c>
      <c r="E2624" s="20">
        <v>8.0</v>
      </c>
      <c r="F2624" s="22">
        <v>1900.0</v>
      </c>
      <c r="G2624" s="23" t="s">
        <v>360</v>
      </c>
      <c r="H2624" s="22">
        <v>5.0</v>
      </c>
      <c r="I2624" s="1" t="s">
        <v>960</v>
      </c>
      <c r="J2624" s="1" t="s">
        <v>964</v>
      </c>
      <c r="K2624" s="1" t="s">
        <v>354</v>
      </c>
      <c r="L2624" s="1">
        <v>19.0</v>
      </c>
      <c r="M2624" s="1">
        <v>55.0</v>
      </c>
      <c r="N2624" s="1">
        <v>42.0</v>
      </c>
      <c r="O2624" s="1">
        <v>19.0</v>
      </c>
      <c r="P2624" s="1">
        <v>58.0</v>
      </c>
      <c r="Q2624" s="1">
        <v>34.0</v>
      </c>
    </row>
    <row r="2625">
      <c r="A2625" s="23" t="s">
        <v>316</v>
      </c>
      <c r="B2625" s="23" t="s">
        <v>366</v>
      </c>
      <c r="C2625" s="22">
        <v>2023.0</v>
      </c>
      <c r="D2625" s="20">
        <v>6.0</v>
      </c>
      <c r="E2625" s="20">
        <v>8.0</v>
      </c>
      <c r="F2625" s="22">
        <v>1900.0</v>
      </c>
      <c r="G2625" s="23" t="s">
        <v>360</v>
      </c>
      <c r="H2625" s="22">
        <v>6.0</v>
      </c>
      <c r="S2625" s="1" t="s">
        <v>356</v>
      </c>
    </row>
    <row r="2626">
      <c r="A2626" s="23" t="s">
        <v>316</v>
      </c>
      <c r="B2626" s="23" t="s">
        <v>368</v>
      </c>
      <c r="C2626" s="22">
        <v>2023.0</v>
      </c>
      <c r="D2626" s="20">
        <v>6.0</v>
      </c>
      <c r="E2626" s="20">
        <v>8.0</v>
      </c>
      <c r="F2626" s="22">
        <v>1900.0</v>
      </c>
      <c r="G2626" s="23" t="s">
        <v>360</v>
      </c>
      <c r="H2626" s="22">
        <v>7.0</v>
      </c>
      <c r="S2626" s="1" t="s">
        <v>356</v>
      </c>
    </row>
    <row r="2627">
      <c r="A2627" s="23" t="s">
        <v>316</v>
      </c>
      <c r="B2627" s="23" t="s">
        <v>369</v>
      </c>
      <c r="C2627" s="22">
        <v>2023.0</v>
      </c>
      <c r="D2627" s="20">
        <v>6.0</v>
      </c>
      <c r="E2627" s="20">
        <v>8.0</v>
      </c>
      <c r="F2627" s="22">
        <v>1900.0</v>
      </c>
      <c r="G2627" s="23" t="s">
        <v>360</v>
      </c>
      <c r="H2627" s="22">
        <v>8.0</v>
      </c>
      <c r="S2627" s="1" t="s">
        <v>356</v>
      </c>
    </row>
    <row r="2628">
      <c r="A2628" s="23" t="s">
        <v>316</v>
      </c>
      <c r="B2628" s="23" t="s">
        <v>370</v>
      </c>
      <c r="C2628" s="22">
        <v>2023.0</v>
      </c>
      <c r="D2628" s="20">
        <v>6.0</v>
      </c>
      <c r="E2628" s="20">
        <v>8.0</v>
      </c>
      <c r="F2628" s="22">
        <v>1900.0</v>
      </c>
      <c r="G2628" s="23" t="s">
        <v>371</v>
      </c>
      <c r="H2628" s="22">
        <v>9.0</v>
      </c>
      <c r="S2628" s="1" t="s">
        <v>356</v>
      </c>
    </row>
    <row r="2629">
      <c r="A2629" s="23" t="s">
        <v>316</v>
      </c>
      <c r="B2629" s="23" t="s">
        <v>372</v>
      </c>
      <c r="C2629" s="22">
        <v>2023.0</v>
      </c>
      <c r="D2629" s="20">
        <v>6.0</v>
      </c>
      <c r="E2629" s="20">
        <v>8.0</v>
      </c>
      <c r="F2629" s="22">
        <v>1900.0</v>
      </c>
      <c r="G2629" s="23" t="s">
        <v>371</v>
      </c>
      <c r="H2629" s="22">
        <v>10.0</v>
      </c>
      <c r="S2629" s="1" t="s">
        <v>509</v>
      </c>
    </row>
    <row r="2630">
      <c r="A2630" s="23" t="s">
        <v>316</v>
      </c>
      <c r="B2630" s="23" t="s">
        <v>373</v>
      </c>
      <c r="C2630" s="22">
        <v>2023.0</v>
      </c>
      <c r="D2630" s="20">
        <v>6.0</v>
      </c>
      <c r="E2630" s="20">
        <v>8.0</v>
      </c>
      <c r="F2630" s="22">
        <v>1900.0</v>
      </c>
      <c r="G2630" s="23" t="s">
        <v>371</v>
      </c>
      <c r="H2630" s="22">
        <v>11.0</v>
      </c>
      <c r="S2630" s="1" t="s">
        <v>356</v>
      </c>
    </row>
    <row r="2631">
      <c r="A2631" s="23" t="s">
        <v>316</v>
      </c>
      <c r="B2631" s="23" t="s">
        <v>374</v>
      </c>
      <c r="C2631" s="22">
        <v>2023.0</v>
      </c>
      <c r="D2631" s="20">
        <v>6.0</v>
      </c>
      <c r="E2631" s="20">
        <v>8.0</v>
      </c>
      <c r="F2631" s="22">
        <v>1900.0</v>
      </c>
      <c r="G2631" s="23" t="s">
        <v>371</v>
      </c>
      <c r="H2631" s="22">
        <v>12.0</v>
      </c>
      <c r="S2631" s="1" t="s">
        <v>356</v>
      </c>
    </row>
    <row r="2633">
      <c r="A2633" s="1" t="s">
        <v>318</v>
      </c>
      <c r="B2633" s="1" t="s">
        <v>1240</v>
      </c>
      <c r="C2633" s="1">
        <v>2023.0</v>
      </c>
      <c r="D2633" s="1">
        <v>6.0</v>
      </c>
      <c r="E2633" s="1">
        <v>8.0</v>
      </c>
      <c r="F2633" s="1">
        <v>2100.0</v>
      </c>
      <c r="G2633" s="1" t="s">
        <v>23</v>
      </c>
      <c r="H2633" s="1">
        <v>1.0</v>
      </c>
    </row>
    <row r="2634">
      <c r="A2634" s="1" t="s">
        <v>318</v>
      </c>
      <c r="B2634" s="1" t="s">
        <v>1241</v>
      </c>
      <c r="C2634" s="1">
        <v>2023.0</v>
      </c>
      <c r="D2634" s="1">
        <v>6.0</v>
      </c>
      <c r="E2634" s="1">
        <v>8.0</v>
      </c>
      <c r="F2634" s="1">
        <v>2100.0</v>
      </c>
      <c r="G2634" s="1" t="s">
        <v>23</v>
      </c>
      <c r="H2634" s="1">
        <v>2.0</v>
      </c>
    </row>
    <row r="2635">
      <c r="A2635" s="1" t="s">
        <v>318</v>
      </c>
      <c r="B2635" s="1" t="s">
        <v>1242</v>
      </c>
      <c r="C2635" s="1">
        <v>2023.0</v>
      </c>
      <c r="D2635" s="1">
        <v>6.0</v>
      </c>
      <c r="E2635" s="1">
        <v>8.0</v>
      </c>
      <c r="F2635" s="1">
        <v>2100.0</v>
      </c>
      <c r="G2635" s="1" t="s">
        <v>23</v>
      </c>
      <c r="H2635" s="1">
        <v>3.0</v>
      </c>
      <c r="I2635" s="1" t="s">
        <v>930</v>
      </c>
      <c r="J2635" s="1" t="s">
        <v>767</v>
      </c>
      <c r="K2635" s="1" t="s">
        <v>354</v>
      </c>
      <c r="L2635" s="1">
        <v>21.0</v>
      </c>
      <c r="M2635" s="1">
        <v>8.0</v>
      </c>
      <c r="N2635" s="1">
        <v>19.0</v>
      </c>
      <c r="O2635" s="1">
        <v>21.0</v>
      </c>
      <c r="P2635" s="1">
        <v>8.0</v>
      </c>
      <c r="Q2635" s="1">
        <v>25.0</v>
      </c>
    </row>
    <row r="2636">
      <c r="A2636" s="1" t="s">
        <v>318</v>
      </c>
      <c r="B2636" s="1" t="s">
        <v>1243</v>
      </c>
      <c r="C2636" s="1">
        <v>2023.0</v>
      </c>
      <c r="D2636" s="1">
        <v>6.0</v>
      </c>
      <c r="E2636" s="1">
        <v>8.0</v>
      </c>
      <c r="F2636" s="1">
        <v>2100.0</v>
      </c>
      <c r="G2636" s="1" t="s">
        <v>23</v>
      </c>
      <c r="H2636" s="1">
        <v>4.0</v>
      </c>
    </row>
    <row r="2637">
      <c r="A2637" s="1" t="s">
        <v>318</v>
      </c>
      <c r="B2637" s="1" t="s">
        <v>1244</v>
      </c>
      <c r="C2637" s="1">
        <v>2023.0</v>
      </c>
      <c r="D2637" s="1">
        <v>6.0</v>
      </c>
      <c r="E2637" s="1">
        <v>8.0</v>
      </c>
      <c r="F2637" s="1">
        <v>2100.0</v>
      </c>
      <c r="G2637" s="1" t="s">
        <v>122</v>
      </c>
      <c r="H2637" s="1">
        <v>5.0</v>
      </c>
      <c r="S2637" s="1" t="s">
        <v>1096</v>
      </c>
    </row>
    <row r="2638">
      <c r="A2638" s="1" t="s">
        <v>318</v>
      </c>
      <c r="B2638" s="1" t="s">
        <v>1245</v>
      </c>
      <c r="C2638" s="1">
        <v>2023.0</v>
      </c>
      <c r="D2638" s="1">
        <v>6.0</v>
      </c>
      <c r="E2638" s="1">
        <v>8.0</v>
      </c>
      <c r="F2638" s="1">
        <v>2100.0</v>
      </c>
      <c r="G2638" s="1" t="s">
        <v>122</v>
      </c>
      <c r="H2638" s="1">
        <v>6.0</v>
      </c>
    </row>
    <row r="2639">
      <c r="A2639" s="1" t="s">
        <v>318</v>
      </c>
      <c r="B2639" s="1" t="s">
        <v>1246</v>
      </c>
      <c r="C2639" s="1">
        <v>2023.0</v>
      </c>
      <c r="D2639" s="1">
        <v>6.0</v>
      </c>
      <c r="E2639" s="1">
        <v>8.0</v>
      </c>
      <c r="F2639" s="1">
        <v>2100.0</v>
      </c>
      <c r="G2639" s="1" t="s">
        <v>122</v>
      </c>
      <c r="H2639" s="1">
        <v>7.0</v>
      </c>
    </row>
    <row r="2640">
      <c r="A2640" s="1" t="s">
        <v>318</v>
      </c>
      <c r="B2640" s="1" t="s">
        <v>1247</v>
      </c>
      <c r="C2640" s="1">
        <v>2023.0</v>
      </c>
      <c r="D2640" s="1">
        <v>6.0</v>
      </c>
      <c r="E2640" s="1">
        <v>8.0</v>
      </c>
      <c r="F2640" s="1">
        <v>2100.0</v>
      </c>
      <c r="G2640" s="1" t="s">
        <v>122</v>
      </c>
      <c r="H2640" s="1">
        <v>8.0</v>
      </c>
    </row>
    <row r="2641">
      <c r="A2641" s="1" t="s">
        <v>318</v>
      </c>
      <c r="B2641" s="1" t="s">
        <v>1248</v>
      </c>
      <c r="C2641" s="1">
        <v>2023.0</v>
      </c>
      <c r="D2641" s="1">
        <v>6.0</v>
      </c>
      <c r="E2641" s="1">
        <v>8.0</v>
      </c>
      <c r="F2641" s="1">
        <v>2100.0</v>
      </c>
      <c r="G2641" s="1" t="s">
        <v>201</v>
      </c>
      <c r="H2641" s="1">
        <v>9.0</v>
      </c>
    </row>
    <row r="2642">
      <c r="A2642" s="1" t="s">
        <v>318</v>
      </c>
      <c r="B2642" s="1" t="s">
        <v>1249</v>
      </c>
      <c r="C2642" s="1">
        <v>2023.0</v>
      </c>
      <c r="D2642" s="1">
        <v>6.0</v>
      </c>
      <c r="E2642" s="1">
        <v>8.0</v>
      </c>
      <c r="F2642" s="1">
        <v>2100.0</v>
      </c>
      <c r="G2642" s="1" t="s">
        <v>201</v>
      </c>
      <c r="H2642" s="1">
        <v>10.0</v>
      </c>
    </row>
    <row r="2643">
      <c r="A2643" s="1" t="s">
        <v>318</v>
      </c>
      <c r="B2643" s="1" t="s">
        <v>1250</v>
      </c>
      <c r="C2643" s="1">
        <v>2023.0</v>
      </c>
      <c r="D2643" s="1">
        <v>6.0</v>
      </c>
      <c r="E2643" s="1">
        <v>8.0</v>
      </c>
      <c r="F2643" s="1">
        <v>2100.0</v>
      </c>
      <c r="G2643" s="1" t="s">
        <v>201</v>
      </c>
      <c r="H2643" s="1">
        <v>11.0</v>
      </c>
    </row>
    <row r="2644">
      <c r="A2644" s="1" t="s">
        <v>318</v>
      </c>
      <c r="B2644" s="1" t="s">
        <v>1251</v>
      </c>
      <c r="C2644" s="1">
        <v>2023.0</v>
      </c>
      <c r="D2644" s="1">
        <v>6.0</v>
      </c>
      <c r="E2644" s="1">
        <v>8.0</v>
      </c>
      <c r="F2644" s="1">
        <v>2100.0</v>
      </c>
      <c r="G2644" s="1" t="s">
        <v>201</v>
      </c>
      <c r="H2644" s="1">
        <v>12.0</v>
      </c>
    </row>
    <row r="2646">
      <c r="A2646" s="23" t="s">
        <v>316</v>
      </c>
      <c r="B2646" s="23" t="s">
        <v>404</v>
      </c>
      <c r="C2646" s="22">
        <v>2023.0</v>
      </c>
      <c r="D2646" s="20">
        <v>6.0</v>
      </c>
      <c r="E2646" s="20">
        <v>9.0</v>
      </c>
      <c r="F2646" s="22">
        <v>1900.0</v>
      </c>
      <c r="G2646" s="23" t="s">
        <v>350</v>
      </c>
      <c r="H2646" s="22">
        <v>1.0</v>
      </c>
      <c r="S2646" s="1" t="s">
        <v>509</v>
      </c>
    </row>
    <row r="2647">
      <c r="A2647" s="23" t="s">
        <v>316</v>
      </c>
      <c r="B2647" s="23" t="s">
        <v>355</v>
      </c>
      <c r="C2647" s="22">
        <v>2023.0</v>
      </c>
      <c r="D2647" s="20">
        <v>6.0</v>
      </c>
      <c r="E2647" s="20">
        <v>9.0</v>
      </c>
      <c r="F2647" s="22">
        <v>1900.0</v>
      </c>
      <c r="G2647" s="23" t="s">
        <v>350</v>
      </c>
      <c r="H2647" s="22">
        <v>2.0</v>
      </c>
      <c r="S2647" s="1" t="s">
        <v>356</v>
      </c>
    </row>
    <row r="2648">
      <c r="A2648" s="23" t="s">
        <v>316</v>
      </c>
      <c r="B2648" s="23" t="s">
        <v>357</v>
      </c>
      <c r="C2648" s="22">
        <v>2023.0</v>
      </c>
      <c r="D2648" s="20">
        <v>6.0</v>
      </c>
      <c r="E2648" s="20">
        <v>9.0</v>
      </c>
      <c r="F2648" s="22">
        <v>1900.0</v>
      </c>
      <c r="G2648" s="23" t="s">
        <v>350</v>
      </c>
      <c r="H2648" s="22">
        <v>3.0</v>
      </c>
      <c r="I2648" s="1" t="s">
        <v>1170</v>
      </c>
      <c r="J2648" s="1" t="s">
        <v>930</v>
      </c>
      <c r="K2648" s="1" t="s">
        <v>354</v>
      </c>
      <c r="L2648" s="1">
        <v>19.0</v>
      </c>
      <c r="M2648" s="1">
        <v>14.0</v>
      </c>
      <c r="N2648" s="1">
        <v>15.0</v>
      </c>
      <c r="O2648" s="1">
        <v>19.0</v>
      </c>
      <c r="P2648" s="1">
        <v>14.0</v>
      </c>
      <c r="Q2648" s="1">
        <v>29.0</v>
      </c>
    </row>
    <row r="2649">
      <c r="A2649" s="23" t="s">
        <v>316</v>
      </c>
      <c r="B2649" s="23" t="s">
        <v>357</v>
      </c>
      <c r="C2649" s="22">
        <v>2023.0</v>
      </c>
      <c r="D2649" s="20">
        <v>6.0</v>
      </c>
      <c r="E2649" s="20">
        <v>9.0</v>
      </c>
      <c r="F2649" s="20">
        <v>1900.0</v>
      </c>
      <c r="G2649" s="23" t="s">
        <v>350</v>
      </c>
      <c r="H2649" s="22">
        <v>3.0</v>
      </c>
      <c r="I2649" s="1" t="s">
        <v>1170</v>
      </c>
      <c r="J2649" s="1" t="s">
        <v>930</v>
      </c>
      <c r="K2649" s="1" t="s">
        <v>354</v>
      </c>
      <c r="L2649" s="1">
        <v>19.0</v>
      </c>
      <c r="M2649" s="1">
        <v>14.0</v>
      </c>
      <c r="N2649" s="1">
        <v>37.0</v>
      </c>
      <c r="O2649" s="1">
        <v>19.0</v>
      </c>
      <c r="P2649" s="1">
        <v>14.0</v>
      </c>
      <c r="Q2649" s="1">
        <v>42.0</v>
      </c>
    </row>
    <row r="2650">
      <c r="A2650" s="23" t="s">
        <v>316</v>
      </c>
      <c r="B2650" s="23" t="s">
        <v>358</v>
      </c>
      <c r="C2650" s="22">
        <v>2023.0</v>
      </c>
      <c r="D2650" s="20">
        <v>6.0</v>
      </c>
      <c r="E2650" s="20">
        <v>9.0</v>
      </c>
      <c r="F2650" s="22">
        <v>1900.0</v>
      </c>
      <c r="G2650" s="23" t="s">
        <v>350</v>
      </c>
      <c r="H2650" s="22">
        <v>4.0</v>
      </c>
      <c r="S2650" s="1" t="s">
        <v>509</v>
      </c>
    </row>
    <row r="2651">
      <c r="A2651" s="23" t="s">
        <v>316</v>
      </c>
      <c r="B2651" s="23" t="s">
        <v>359</v>
      </c>
      <c r="C2651" s="22">
        <v>2023.0</v>
      </c>
      <c r="D2651" s="20">
        <v>6.0</v>
      </c>
      <c r="E2651" s="20">
        <v>9.0</v>
      </c>
      <c r="F2651" s="22">
        <v>1900.0</v>
      </c>
      <c r="G2651" s="23" t="s">
        <v>360</v>
      </c>
      <c r="H2651" s="22">
        <v>5.0</v>
      </c>
      <c r="S2651" s="1" t="s">
        <v>356</v>
      </c>
    </row>
    <row r="2652">
      <c r="A2652" s="23" t="s">
        <v>316</v>
      </c>
      <c r="B2652" s="23" t="s">
        <v>366</v>
      </c>
      <c r="C2652" s="22">
        <v>2023.0</v>
      </c>
      <c r="D2652" s="20">
        <v>6.0</v>
      </c>
      <c r="E2652" s="20">
        <v>9.0</v>
      </c>
      <c r="F2652" s="22">
        <v>1900.0</v>
      </c>
      <c r="G2652" s="23" t="s">
        <v>360</v>
      </c>
      <c r="H2652" s="22">
        <v>6.0</v>
      </c>
      <c r="S2652" s="1" t="s">
        <v>356</v>
      </c>
    </row>
    <row r="2653">
      <c r="A2653" s="23" t="s">
        <v>316</v>
      </c>
      <c r="B2653" s="23" t="s">
        <v>368</v>
      </c>
      <c r="C2653" s="22">
        <v>2023.0</v>
      </c>
      <c r="D2653" s="20">
        <v>6.0</v>
      </c>
      <c r="E2653" s="20">
        <v>9.0</v>
      </c>
      <c r="F2653" s="22">
        <v>1900.0</v>
      </c>
      <c r="G2653" s="23" t="s">
        <v>360</v>
      </c>
      <c r="H2653" s="22">
        <v>7.0</v>
      </c>
      <c r="S2653" s="1" t="s">
        <v>509</v>
      </c>
    </row>
    <row r="2654">
      <c r="A2654" s="23" t="s">
        <v>316</v>
      </c>
      <c r="B2654" s="23" t="s">
        <v>369</v>
      </c>
      <c r="C2654" s="22">
        <v>2023.0</v>
      </c>
      <c r="D2654" s="20">
        <v>6.0</v>
      </c>
      <c r="E2654" s="20">
        <v>9.0</v>
      </c>
      <c r="F2654" s="22">
        <v>1900.0</v>
      </c>
      <c r="G2654" s="23" t="s">
        <v>360</v>
      </c>
      <c r="H2654" s="22">
        <v>8.0</v>
      </c>
      <c r="S2654" s="1" t="s">
        <v>509</v>
      </c>
    </row>
    <row r="2655">
      <c r="A2655" s="23" t="s">
        <v>316</v>
      </c>
      <c r="B2655" s="23" t="s">
        <v>370</v>
      </c>
      <c r="C2655" s="22">
        <v>2023.0</v>
      </c>
      <c r="D2655" s="20">
        <v>6.0</v>
      </c>
      <c r="E2655" s="20">
        <v>9.0</v>
      </c>
      <c r="F2655" s="22">
        <v>1900.0</v>
      </c>
      <c r="G2655" s="23" t="s">
        <v>371</v>
      </c>
      <c r="H2655" s="22">
        <v>9.0</v>
      </c>
      <c r="S2655" s="1" t="s">
        <v>356</v>
      </c>
    </row>
    <row r="2656">
      <c r="A2656" s="23" t="s">
        <v>316</v>
      </c>
      <c r="B2656" s="23" t="s">
        <v>372</v>
      </c>
      <c r="C2656" s="22">
        <v>2023.0</v>
      </c>
      <c r="D2656" s="20">
        <v>6.0</v>
      </c>
      <c r="E2656" s="20">
        <v>9.0</v>
      </c>
      <c r="F2656" s="22">
        <v>1900.0</v>
      </c>
      <c r="G2656" s="23" t="s">
        <v>371</v>
      </c>
      <c r="H2656" s="22">
        <v>10.0</v>
      </c>
      <c r="S2656" s="1" t="s">
        <v>509</v>
      </c>
    </row>
    <row r="2657">
      <c r="A2657" s="23" t="s">
        <v>316</v>
      </c>
      <c r="B2657" s="23" t="s">
        <v>373</v>
      </c>
      <c r="C2657" s="22">
        <v>2023.0</v>
      </c>
      <c r="D2657" s="20">
        <v>6.0</v>
      </c>
      <c r="E2657" s="20">
        <v>9.0</v>
      </c>
      <c r="F2657" s="22">
        <v>1900.0</v>
      </c>
      <c r="G2657" s="23" t="s">
        <v>371</v>
      </c>
      <c r="H2657" s="22">
        <v>11.0</v>
      </c>
      <c r="S2657" s="1" t="s">
        <v>509</v>
      </c>
    </row>
    <row r="2658">
      <c r="A2658" s="23" t="s">
        <v>316</v>
      </c>
      <c r="B2658" s="23" t="s">
        <v>374</v>
      </c>
      <c r="C2658" s="22">
        <v>2023.0</v>
      </c>
      <c r="D2658" s="20">
        <v>6.0</v>
      </c>
      <c r="E2658" s="20">
        <v>9.0</v>
      </c>
      <c r="F2658" s="22">
        <v>1900.0</v>
      </c>
      <c r="G2658" s="23" t="s">
        <v>371</v>
      </c>
      <c r="H2658" s="22">
        <v>12.0</v>
      </c>
      <c r="S2658" s="1" t="s">
        <v>356</v>
      </c>
    </row>
    <row r="2660">
      <c r="A2660" s="1" t="s">
        <v>318</v>
      </c>
      <c r="B2660" s="1" t="s">
        <v>1252</v>
      </c>
      <c r="C2660" s="1">
        <v>2023.0</v>
      </c>
      <c r="D2660" s="1">
        <v>6.0</v>
      </c>
      <c r="E2660" s="1">
        <v>9.0</v>
      </c>
      <c r="F2660" s="1">
        <v>2100.0</v>
      </c>
      <c r="G2660" s="1" t="s">
        <v>23</v>
      </c>
      <c r="H2660" s="1">
        <v>1.0</v>
      </c>
      <c r="I2660" s="1" t="s">
        <v>46</v>
      </c>
      <c r="J2660" s="1" t="s">
        <v>352</v>
      </c>
      <c r="K2660" s="1" t="s">
        <v>354</v>
      </c>
      <c r="L2660" s="1">
        <v>21.0</v>
      </c>
      <c r="M2660" s="1">
        <v>19.0</v>
      </c>
      <c r="N2660" s="1">
        <v>58.0</v>
      </c>
      <c r="O2660" s="1">
        <v>21.0</v>
      </c>
      <c r="P2660" s="1">
        <v>20.0</v>
      </c>
      <c r="Q2660" s="1">
        <v>6.0</v>
      </c>
    </row>
    <row r="2661">
      <c r="A2661" s="1" t="s">
        <v>318</v>
      </c>
      <c r="B2661" s="1" t="s">
        <v>1253</v>
      </c>
      <c r="C2661" s="1">
        <v>2023.0</v>
      </c>
      <c r="D2661" s="1">
        <v>6.0</v>
      </c>
      <c r="E2661" s="1">
        <v>9.0</v>
      </c>
      <c r="F2661" s="1">
        <v>2100.0</v>
      </c>
      <c r="G2661" s="1" t="s">
        <v>23</v>
      </c>
      <c r="H2661" s="1">
        <v>2.0</v>
      </c>
    </row>
    <row r="2662">
      <c r="A2662" s="1" t="s">
        <v>318</v>
      </c>
      <c r="C2662" s="1">
        <v>2023.0</v>
      </c>
      <c r="D2662" s="1">
        <v>6.0</v>
      </c>
      <c r="E2662" s="1">
        <v>9.0</v>
      </c>
      <c r="F2662" s="1">
        <v>2100.0</v>
      </c>
      <c r="G2662" s="1" t="s">
        <v>23</v>
      </c>
      <c r="H2662" s="1">
        <v>3.0</v>
      </c>
    </row>
    <row r="2663">
      <c r="A2663" s="1" t="s">
        <v>318</v>
      </c>
      <c r="B2663" s="1" t="s">
        <v>1254</v>
      </c>
      <c r="C2663" s="1">
        <v>2023.0</v>
      </c>
      <c r="D2663" s="1">
        <v>6.0</v>
      </c>
      <c r="E2663" s="1">
        <v>9.0</v>
      </c>
      <c r="F2663" s="1">
        <v>2100.0</v>
      </c>
      <c r="G2663" s="1" t="s">
        <v>23</v>
      </c>
      <c r="H2663" s="1">
        <v>4.0</v>
      </c>
    </row>
    <row r="2664">
      <c r="A2664" s="1" t="s">
        <v>318</v>
      </c>
      <c r="B2664" s="1" t="s">
        <v>1255</v>
      </c>
      <c r="C2664" s="1">
        <v>2023.0</v>
      </c>
      <c r="D2664" s="1">
        <v>6.0</v>
      </c>
      <c r="E2664" s="1">
        <v>9.0</v>
      </c>
      <c r="F2664" s="1">
        <v>2100.0</v>
      </c>
      <c r="G2664" s="1" t="s">
        <v>122</v>
      </c>
      <c r="H2664" s="1">
        <v>5.0</v>
      </c>
      <c r="I2664" s="1" t="s">
        <v>133</v>
      </c>
      <c r="J2664" s="1" t="s">
        <v>148</v>
      </c>
      <c r="K2664" s="1" t="s">
        <v>354</v>
      </c>
      <c r="L2664" s="1">
        <v>21.0</v>
      </c>
      <c r="M2664" s="1">
        <v>38.0</v>
      </c>
      <c r="N2664" s="1">
        <v>32.0</v>
      </c>
      <c r="O2664" s="1">
        <v>21.0</v>
      </c>
      <c r="P2664" s="1">
        <v>38.0</v>
      </c>
      <c r="Q2664" s="1">
        <v>43.0</v>
      </c>
    </row>
    <row r="2665">
      <c r="A2665" s="1" t="s">
        <v>318</v>
      </c>
      <c r="B2665" s="1" t="s">
        <v>1256</v>
      </c>
      <c r="C2665" s="1">
        <v>2023.0</v>
      </c>
      <c r="D2665" s="1">
        <v>6.0</v>
      </c>
      <c r="E2665" s="1">
        <v>9.0</v>
      </c>
      <c r="F2665" s="1">
        <v>2100.0</v>
      </c>
      <c r="G2665" s="1" t="s">
        <v>122</v>
      </c>
      <c r="H2665" s="1">
        <v>6.0</v>
      </c>
    </row>
    <row r="2666">
      <c r="A2666" s="1" t="s">
        <v>318</v>
      </c>
      <c r="B2666" s="1" t="s">
        <v>1257</v>
      </c>
      <c r="C2666" s="1">
        <v>2023.0</v>
      </c>
      <c r="D2666" s="1">
        <v>6.0</v>
      </c>
      <c r="E2666" s="1">
        <v>9.0</v>
      </c>
      <c r="F2666" s="1">
        <v>2100.0</v>
      </c>
      <c r="G2666" s="1" t="s">
        <v>122</v>
      </c>
      <c r="H2666" s="1">
        <v>7.0</v>
      </c>
    </row>
    <row r="2667">
      <c r="A2667" s="1" t="s">
        <v>318</v>
      </c>
      <c r="B2667" s="1" t="s">
        <v>1258</v>
      </c>
      <c r="C2667" s="1">
        <v>2023.0</v>
      </c>
      <c r="D2667" s="1">
        <v>6.0</v>
      </c>
      <c r="E2667" s="1">
        <v>9.0</v>
      </c>
      <c r="F2667" s="1">
        <v>2100.0</v>
      </c>
      <c r="G2667" s="1" t="s">
        <v>122</v>
      </c>
      <c r="H2667" s="1">
        <v>8.0</v>
      </c>
    </row>
    <row r="2668">
      <c r="A2668" s="1" t="s">
        <v>318</v>
      </c>
      <c r="B2668" s="1" t="s">
        <v>1259</v>
      </c>
      <c r="C2668" s="1">
        <v>2023.0</v>
      </c>
      <c r="D2668" s="1">
        <v>6.0</v>
      </c>
      <c r="E2668" s="1">
        <v>9.0</v>
      </c>
      <c r="F2668" s="1">
        <v>2100.0</v>
      </c>
      <c r="G2668" s="1" t="s">
        <v>201</v>
      </c>
      <c r="H2668" s="1">
        <v>9.0</v>
      </c>
    </row>
    <row r="2669">
      <c r="A2669" s="1" t="s">
        <v>318</v>
      </c>
      <c r="B2669" s="1" t="s">
        <v>1260</v>
      </c>
      <c r="C2669" s="1">
        <v>2023.0</v>
      </c>
      <c r="D2669" s="1">
        <v>6.0</v>
      </c>
      <c r="E2669" s="1">
        <v>9.0</v>
      </c>
      <c r="F2669" s="1">
        <v>2100.0</v>
      </c>
      <c r="G2669" s="1" t="s">
        <v>201</v>
      </c>
      <c r="H2669" s="1">
        <v>10.0</v>
      </c>
    </row>
    <row r="2670">
      <c r="A2670" s="1" t="s">
        <v>318</v>
      </c>
      <c r="B2670" s="1" t="s">
        <v>1261</v>
      </c>
      <c r="C2670" s="1">
        <v>2023.0</v>
      </c>
      <c r="D2670" s="1">
        <v>6.0</v>
      </c>
      <c r="E2670" s="1">
        <v>9.0</v>
      </c>
      <c r="F2670" s="1">
        <v>2100.0</v>
      </c>
      <c r="G2670" s="1" t="s">
        <v>201</v>
      </c>
      <c r="H2670" s="1">
        <v>11.0</v>
      </c>
    </row>
    <row r="2671">
      <c r="A2671" s="1" t="s">
        <v>318</v>
      </c>
      <c r="C2671" s="1">
        <v>2023.0</v>
      </c>
      <c r="D2671" s="1">
        <v>6.0</v>
      </c>
      <c r="E2671" s="1">
        <v>9.0</v>
      </c>
      <c r="F2671" s="1">
        <v>2100.0</v>
      </c>
      <c r="G2671" s="1" t="s">
        <v>201</v>
      </c>
      <c r="H2671" s="1">
        <v>12.0</v>
      </c>
    </row>
    <row r="2674">
      <c r="A2674" s="1" t="s">
        <v>318</v>
      </c>
      <c r="C2674" s="1">
        <v>2023.0</v>
      </c>
      <c r="D2674" s="1">
        <v>6.0</v>
      </c>
      <c r="E2674" s="1">
        <v>10.0</v>
      </c>
      <c r="F2674" s="1">
        <v>2100.0</v>
      </c>
      <c r="G2674" s="1" t="s">
        <v>23</v>
      </c>
      <c r="H2674" s="1">
        <v>1.0</v>
      </c>
    </row>
    <row r="2675">
      <c r="A2675" s="1" t="s">
        <v>318</v>
      </c>
      <c r="B2675" s="1" t="s">
        <v>1262</v>
      </c>
      <c r="C2675" s="1">
        <v>2023.0</v>
      </c>
      <c r="D2675" s="1">
        <v>6.0</v>
      </c>
      <c r="E2675" s="1">
        <v>10.0</v>
      </c>
      <c r="F2675" s="1">
        <v>2100.0</v>
      </c>
      <c r="G2675" s="1" t="s">
        <v>23</v>
      </c>
      <c r="H2675" s="1">
        <v>2.0</v>
      </c>
    </row>
    <row r="2676">
      <c r="A2676" s="1" t="s">
        <v>318</v>
      </c>
      <c r="B2676" s="1" t="s">
        <v>1263</v>
      </c>
      <c r="C2676" s="1">
        <v>2023.0</v>
      </c>
      <c r="D2676" s="1">
        <v>6.0</v>
      </c>
      <c r="E2676" s="1">
        <v>10.0</v>
      </c>
      <c r="F2676" s="1">
        <v>2100.0</v>
      </c>
      <c r="G2676" s="1" t="s">
        <v>23</v>
      </c>
      <c r="H2676" s="1">
        <v>3.0</v>
      </c>
    </row>
    <row r="2677">
      <c r="A2677" s="1" t="s">
        <v>318</v>
      </c>
      <c r="B2677" s="1" t="s">
        <v>1264</v>
      </c>
      <c r="C2677" s="1">
        <v>2023.0</v>
      </c>
      <c r="D2677" s="1">
        <v>6.0</v>
      </c>
      <c r="E2677" s="1">
        <v>10.0</v>
      </c>
      <c r="F2677" s="1">
        <v>2100.0</v>
      </c>
      <c r="G2677" s="1" t="s">
        <v>23</v>
      </c>
      <c r="H2677" s="1">
        <v>4.0</v>
      </c>
    </row>
    <row r="2678">
      <c r="A2678" s="1" t="s">
        <v>318</v>
      </c>
      <c r="B2678" s="1" t="s">
        <v>1265</v>
      </c>
      <c r="C2678" s="1">
        <v>2023.0</v>
      </c>
      <c r="D2678" s="1">
        <v>6.0</v>
      </c>
      <c r="E2678" s="1">
        <v>10.0</v>
      </c>
      <c r="F2678" s="1">
        <v>2100.0</v>
      </c>
      <c r="G2678" s="1" t="s">
        <v>122</v>
      </c>
      <c r="H2678" s="1">
        <v>5.0</v>
      </c>
      <c r="I2678" s="1" t="s">
        <v>153</v>
      </c>
      <c r="J2678" s="1" t="s">
        <v>1266</v>
      </c>
      <c r="K2678" s="1" t="s">
        <v>354</v>
      </c>
      <c r="L2678" s="1">
        <v>21.0</v>
      </c>
      <c r="M2678" s="1">
        <v>27.0</v>
      </c>
      <c r="N2678" s="1">
        <v>51.0</v>
      </c>
      <c r="O2678" s="1">
        <v>21.0</v>
      </c>
      <c r="P2678" s="1">
        <v>27.0</v>
      </c>
      <c r="Q2678" s="1">
        <v>55.0</v>
      </c>
    </row>
    <row r="2679">
      <c r="A2679" s="1" t="s">
        <v>318</v>
      </c>
      <c r="B2679" s="1" t="s">
        <v>1267</v>
      </c>
      <c r="C2679" s="1">
        <v>2023.0</v>
      </c>
      <c r="D2679" s="1">
        <v>6.0</v>
      </c>
      <c r="E2679" s="1">
        <v>10.0</v>
      </c>
      <c r="F2679" s="1">
        <v>2100.0</v>
      </c>
      <c r="G2679" s="1" t="s">
        <v>122</v>
      </c>
      <c r="H2679" s="1">
        <v>6.0</v>
      </c>
    </row>
    <row r="2680">
      <c r="A2680" s="1" t="s">
        <v>318</v>
      </c>
      <c r="B2680" s="1" t="s">
        <v>1268</v>
      </c>
      <c r="C2680" s="1">
        <v>2023.0</v>
      </c>
      <c r="D2680" s="1">
        <v>6.0</v>
      </c>
      <c r="E2680" s="1">
        <v>10.0</v>
      </c>
      <c r="F2680" s="1">
        <v>2100.0</v>
      </c>
      <c r="G2680" s="1" t="s">
        <v>122</v>
      </c>
      <c r="H2680" s="1">
        <v>7.0</v>
      </c>
    </row>
    <row r="2681">
      <c r="A2681" s="1" t="s">
        <v>318</v>
      </c>
      <c r="B2681" s="1" t="s">
        <v>1269</v>
      </c>
      <c r="C2681" s="1">
        <v>2023.0</v>
      </c>
      <c r="D2681" s="1">
        <v>6.0</v>
      </c>
      <c r="E2681" s="1">
        <v>10.0</v>
      </c>
      <c r="F2681" s="1">
        <v>2100.0</v>
      </c>
      <c r="G2681" s="1" t="s">
        <v>122</v>
      </c>
      <c r="H2681" s="1">
        <v>8.0</v>
      </c>
    </row>
    <row r="2682">
      <c r="A2682" s="1" t="s">
        <v>318</v>
      </c>
      <c r="B2682" s="1" t="s">
        <v>1270</v>
      </c>
      <c r="C2682" s="1">
        <v>2023.0</v>
      </c>
      <c r="D2682" s="1">
        <v>6.0</v>
      </c>
      <c r="E2682" s="1">
        <v>10.0</v>
      </c>
      <c r="F2682" s="1">
        <v>2100.0</v>
      </c>
      <c r="G2682" s="1" t="s">
        <v>201</v>
      </c>
      <c r="H2682" s="1">
        <v>9.0</v>
      </c>
    </row>
    <row r="2683">
      <c r="A2683" s="1" t="s">
        <v>318</v>
      </c>
      <c r="B2683" s="1" t="s">
        <v>1271</v>
      </c>
      <c r="C2683" s="1">
        <v>2023.0</v>
      </c>
      <c r="D2683" s="1">
        <v>6.0</v>
      </c>
      <c r="E2683" s="1">
        <v>10.0</v>
      </c>
      <c r="F2683" s="1">
        <v>2100.0</v>
      </c>
      <c r="G2683" s="1" t="s">
        <v>201</v>
      </c>
      <c r="H2683" s="1">
        <v>10.0</v>
      </c>
    </row>
    <row r="2684">
      <c r="A2684" s="1" t="s">
        <v>318</v>
      </c>
      <c r="B2684" s="1" t="s">
        <v>1272</v>
      </c>
      <c r="C2684" s="1">
        <v>2023.0</v>
      </c>
      <c r="D2684" s="1">
        <v>6.0</v>
      </c>
      <c r="E2684" s="1">
        <v>10.0</v>
      </c>
      <c r="F2684" s="1">
        <v>2100.0</v>
      </c>
      <c r="G2684" s="1" t="s">
        <v>201</v>
      </c>
      <c r="H2684" s="1">
        <v>11.0</v>
      </c>
    </row>
    <row r="2685">
      <c r="A2685" s="1" t="s">
        <v>318</v>
      </c>
      <c r="C2685" s="1">
        <v>2023.0</v>
      </c>
      <c r="D2685" s="1">
        <v>6.0</v>
      </c>
      <c r="E2685" s="1">
        <v>10.0</v>
      </c>
      <c r="F2685" s="1">
        <v>2100.0</v>
      </c>
      <c r="G2685" s="1" t="s">
        <v>201</v>
      </c>
      <c r="H2685" s="1">
        <v>12.0</v>
      </c>
    </row>
    <row r="2687">
      <c r="A2687" s="23" t="s">
        <v>316</v>
      </c>
      <c r="B2687" s="23" t="s">
        <v>404</v>
      </c>
      <c r="C2687" s="22">
        <v>2023.0</v>
      </c>
      <c r="D2687" s="20">
        <v>6.0</v>
      </c>
      <c r="E2687" s="20">
        <v>10.0</v>
      </c>
      <c r="F2687" s="22">
        <v>1900.0</v>
      </c>
      <c r="G2687" s="23" t="s">
        <v>350</v>
      </c>
      <c r="H2687" s="22">
        <v>1.0</v>
      </c>
      <c r="S2687" s="1" t="s">
        <v>356</v>
      </c>
    </row>
    <row r="2688">
      <c r="A2688" s="23" t="s">
        <v>316</v>
      </c>
      <c r="B2688" s="23" t="s">
        <v>355</v>
      </c>
      <c r="C2688" s="22">
        <v>2023.0</v>
      </c>
      <c r="D2688" s="20">
        <v>6.0</v>
      </c>
      <c r="E2688" s="20">
        <v>10.0</v>
      </c>
      <c r="F2688" s="22">
        <v>1900.0</v>
      </c>
      <c r="G2688" s="23" t="s">
        <v>350</v>
      </c>
      <c r="H2688" s="22">
        <v>2.0</v>
      </c>
      <c r="I2688" s="1" t="s">
        <v>351</v>
      </c>
      <c r="J2688" s="1" t="s">
        <v>419</v>
      </c>
      <c r="K2688" s="1" t="s">
        <v>1273</v>
      </c>
      <c r="L2688" s="1">
        <v>19.0</v>
      </c>
      <c r="M2688" s="1">
        <v>55.0</v>
      </c>
      <c r="N2688" s="1">
        <v>13.0</v>
      </c>
      <c r="O2688" s="1">
        <v>19.0</v>
      </c>
      <c r="P2688" s="1">
        <v>55.0</v>
      </c>
      <c r="Q2688" s="1">
        <v>21.0</v>
      </c>
    </row>
    <row r="2689">
      <c r="A2689" s="23" t="s">
        <v>316</v>
      </c>
      <c r="B2689" s="23" t="s">
        <v>357</v>
      </c>
      <c r="C2689" s="22">
        <v>2023.0</v>
      </c>
      <c r="D2689" s="20">
        <v>6.0</v>
      </c>
      <c r="E2689" s="20">
        <v>10.0</v>
      </c>
      <c r="F2689" s="22">
        <v>1900.0</v>
      </c>
      <c r="G2689" s="23" t="s">
        <v>350</v>
      </c>
      <c r="H2689" s="22">
        <v>3.0</v>
      </c>
      <c r="I2689" s="36"/>
      <c r="J2689" s="36"/>
      <c r="K2689" s="37" t="s">
        <v>354</v>
      </c>
      <c r="L2689" s="38">
        <v>19.0</v>
      </c>
      <c r="M2689" s="38">
        <v>0.0</v>
      </c>
      <c r="N2689" s="38">
        <v>0.0</v>
      </c>
      <c r="O2689" s="38">
        <v>19.0</v>
      </c>
      <c r="P2689" s="38">
        <v>0.0</v>
      </c>
      <c r="Q2689" s="38">
        <v>7.0</v>
      </c>
    </row>
    <row r="2690">
      <c r="A2690" s="23" t="s">
        <v>316</v>
      </c>
      <c r="B2690" s="23" t="s">
        <v>357</v>
      </c>
      <c r="C2690" s="22">
        <v>2023.0</v>
      </c>
      <c r="D2690" s="20">
        <v>6.0</v>
      </c>
      <c r="E2690" s="20">
        <v>10.0</v>
      </c>
      <c r="F2690" s="22">
        <v>1900.0</v>
      </c>
      <c r="G2690" s="23" t="s">
        <v>350</v>
      </c>
      <c r="H2690" s="22">
        <v>3.0</v>
      </c>
      <c r="I2690" s="39"/>
      <c r="J2690" s="39"/>
      <c r="K2690" s="37" t="s">
        <v>354</v>
      </c>
      <c r="L2690" s="38">
        <v>19.0</v>
      </c>
      <c r="M2690" s="38">
        <v>0.0</v>
      </c>
      <c r="N2690" s="38">
        <v>7.0</v>
      </c>
      <c r="O2690" s="38">
        <v>19.0</v>
      </c>
      <c r="P2690" s="38">
        <v>0.0</v>
      </c>
      <c r="Q2690" s="38">
        <v>35.0</v>
      </c>
    </row>
    <row r="2691">
      <c r="A2691" s="23" t="s">
        <v>316</v>
      </c>
      <c r="B2691" s="23" t="s">
        <v>357</v>
      </c>
      <c r="C2691" s="22">
        <v>2023.0</v>
      </c>
      <c r="D2691" s="20">
        <v>6.0</v>
      </c>
      <c r="E2691" s="20">
        <v>10.0</v>
      </c>
      <c r="F2691" s="22">
        <v>1900.0</v>
      </c>
      <c r="G2691" s="23" t="s">
        <v>350</v>
      </c>
      <c r="H2691" s="22">
        <v>3.0</v>
      </c>
      <c r="I2691" s="37" t="s">
        <v>419</v>
      </c>
      <c r="J2691" s="37" t="s">
        <v>419</v>
      </c>
      <c r="K2691" s="37" t="s">
        <v>1239</v>
      </c>
      <c r="L2691" s="38">
        <v>19.0</v>
      </c>
      <c r="M2691" s="38">
        <v>6.0</v>
      </c>
      <c r="N2691" s="38">
        <v>56.0</v>
      </c>
      <c r="O2691" s="38">
        <v>19.0</v>
      </c>
      <c r="P2691" s="38">
        <v>7.0</v>
      </c>
      <c r="Q2691" s="38">
        <v>32.0</v>
      </c>
    </row>
    <row r="2692">
      <c r="A2692" s="23" t="s">
        <v>316</v>
      </c>
      <c r="B2692" s="23" t="s">
        <v>357</v>
      </c>
      <c r="C2692" s="22">
        <v>2023.0</v>
      </c>
      <c r="D2692" s="20">
        <v>6.0</v>
      </c>
      <c r="E2692" s="20">
        <v>10.0</v>
      </c>
      <c r="F2692" s="22">
        <v>1900.0</v>
      </c>
      <c r="G2692" s="23" t="s">
        <v>350</v>
      </c>
      <c r="H2692" s="22">
        <v>3.0</v>
      </c>
      <c r="I2692" s="37" t="s">
        <v>545</v>
      </c>
      <c r="J2692" s="37" t="s">
        <v>800</v>
      </c>
      <c r="K2692" s="37" t="s">
        <v>354</v>
      </c>
      <c r="L2692" s="38">
        <v>19.0</v>
      </c>
      <c r="M2692" s="38">
        <v>3.0</v>
      </c>
      <c r="N2692" s="38">
        <v>40.0</v>
      </c>
      <c r="O2692" s="38">
        <v>19.0</v>
      </c>
      <c r="P2692" s="38">
        <v>3.0</v>
      </c>
      <c r="Q2692" s="38">
        <v>51.0</v>
      </c>
    </row>
    <row r="2693">
      <c r="A2693" s="23" t="s">
        <v>316</v>
      </c>
      <c r="B2693" s="23" t="s">
        <v>357</v>
      </c>
      <c r="C2693" s="22">
        <v>2023.0</v>
      </c>
      <c r="D2693" s="20">
        <v>6.0</v>
      </c>
      <c r="E2693" s="20">
        <v>10.0</v>
      </c>
      <c r="F2693" s="22">
        <v>1900.0</v>
      </c>
      <c r="G2693" s="23" t="s">
        <v>350</v>
      </c>
      <c r="H2693" s="22">
        <v>3.0</v>
      </c>
      <c r="I2693" s="37" t="s">
        <v>419</v>
      </c>
      <c r="J2693" s="37" t="s">
        <v>419</v>
      </c>
      <c r="K2693" s="37" t="s">
        <v>1239</v>
      </c>
      <c r="L2693" s="38">
        <v>19.0</v>
      </c>
      <c r="M2693" s="38">
        <v>8.0</v>
      </c>
      <c r="N2693" s="38">
        <v>33.0</v>
      </c>
      <c r="O2693" s="38">
        <v>19.0</v>
      </c>
      <c r="P2693" s="38">
        <v>8.0</v>
      </c>
      <c r="Q2693" s="38">
        <v>50.0</v>
      </c>
    </row>
    <row r="2694">
      <c r="A2694" s="23" t="s">
        <v>316</v>
      </c>
      <c r="B2694" s="23" t="s">
        <v>358</v>
      </c>
      <c r="C2694" s="22">
        <v>2023.0</v>
      </c>
      <c r="D2694" s="20">
        <v>6.0</v>
      </c>
      <c r="E2694" s="20">
        <v>10.0</v>
      </c>
      <c r="F2694" s="22">
        <v>1900.0</v>
      </c>
      <c r="G2694" s="23" t="s">
        <v>350</v>
      </c>
      <c r="H2694" s="22">
        <v>4.0</v>
      </c>
      <c r="S2694" s="37" t="s">
        <v>356</v>
      </c>
    </row>
    <row r="2695">
      <c r="A2695" s="23" t="s">
        <v>316</v>
      </c>
      <c r="B2695" s="23" t="s">
        <v>359</v>
      </c>
      <c r="C2695" s="22">
        <v>2023.0</v>
      </c>
      <c r="D2695" s="20">
        <v>6.0</v>
      </c>
      <c r="E2695" s="20">
        <v>10.0</v>
      </c>
      <c r="F2695" s="22">
        <v>1900.0</v>
      </c>
      <c r="G2695" s="23" t="s">
        <v>360</v>
      </c>
      <c r="H2695" s="22">
        <v>5.0</v>
      </c>
      <c r="S2695" s="37" t="s">
        <v>356</v>
      </c>
    </row>
    <row r="2696">
      <c r="A2696" s="23" t="s">
        <v>316</v>
      </c>
      <c r="B2696" s="23" t="s">
        <v>366</v>
      </c>
      <c r="C2696" s="22">
        <v>2023.0</v>
      </c>
      <c r="D2696" s="20">
        <v>6.0</v>
      </c>
      <c r="E2696" s="20">
        <v>10.0</v>
      </c>
      <c r="F2696" s="22">
        <v>1900.0</v>
      </c>
      <c r="G2696" s="23" t="s">
        <v>360</v>
      </c>
      <c r="H2696" s="22">
        <v>6.0</v>
      </c>
      <c r="S2696" s="37" t="s">
        <v>356</v>
      </c>
    </row>
    <row r="2697">
      <c r="A2697" s="23" t="s">
        <v>316</v>
      </c>
      <c r="B2697" s="23" t="s">
        <v>368</v>
      </c>
      <c r="C2697" s="22">
        <v>2023.0</v>
      </c>
      <c r="D2697" s="20">
        <v>6.0</v>
      </c>
      <c r="E2697" s="20">
        <v>10.0</v>
      </c>
      <c r="F2697" s="22">
        <v>1900.0</v>
      </c>
      <c r="G2697" s="23" t="s">
        <v>360</v>
      </c>
      <c r="H2697" s="22">
        <v>7.0</v>
      </c>
      <c r="S2697" s="37" t="s">
        <v>509</v>
      </c>
    </row>
    <row r="2698">
      <c r="A2698" s="23" t="s">
        <v>316</v>
      </c>
      <c r="B2698" s="23" t="s">
        <v>369</v>
      </c>
      <c r="C2698" s="22">
        <v>2023.0</v>
      </c>
      <c r="D2698" s="20">
        <v>6.0</v>
      </c>
      <c r="E2698" s="20">
        <v>10.0</v>
      </c>
      <c r="F2698" s="22">
        <v>1900.0</v>
      </c>
      <c r="G2698" s="23" t="s">
        <v>360</v>
      </c>
      <c r="H2698" s="22">
        <v>8.0</v>
      </c>
      <c r="S2698" s="37" t="s">
        <v>356</v>
      </c>
    </row>
    <row r="2699">
      <c r="A2699" s="23" t="s">
        <v>316</v>
      </c>
      <c r="B2699" s="23" t="s">
        <v>370</v>
      </c>
      <c r="C2699" s="22">
        <v>2023.0</v>
      </c>
      <c r="D2699" s="20">
        <v>6.0</v>
      </c>
      <c r="E2699" s="20">
        <v>10.0</v>
      </c>
      <c r="F2699" s="22">
        <v>1900.0</v>
      </c>
      <c r="G2699" s="23" t="s">
        <v>371</v>
      </c>
      <c r="H2699" s="22">
        <v>9.0</v>
      </c>
      <c r="S2699" s="37" t="s">
        <v>509</v>
      </c>
    </row>
    <row r="2700">
      <c r="A2700" s="23" t="s">
        <v>316</v>
      </c>
      <c r="B2700" s="23" t="s">
        <v>372</v>
      </c>
      <c r="C2700" s="22">
        <v>2023.0</v>
      </c>
      <c r="D2700" s="20">
        <v>6.0</v>
      </c>
      <c r="E2700" s="20">
        <v>10.0</v>
      </c>
      <c r="F2700" s="22">
        <v>1900.0</v>
      </c>
      <c r="G2700" s="23" t="s">
        <v>371</v>
      </c>
      <c r="H2700" s="22">
        <v>10.0</v>
      </c>
      <c r="S2700" s="37" t="s">
        <v>509</v>
      </c>
    </row>
    <row r="2701">
      <c r="A2701" s="23" t="s">
        <v>316</v>
      </c>
      <c r="B2701" s="23" t="s">
        <v>373</v>
      </c>
      <c r="C2701" s="22">
        <v>2023.0</v>
      </c>
      <c r="D2701" s="20">
        <v>6.0</v>
      </c>
      <c r="E2701" s="20">
        <v>10.0</v>
      </c>
      <c r="F2701" s="22">
        <v>1900.0</v>
      </c>
      <c r="G2701" s="23" t="s">
        <v>371</v>
      </c>
      <c r="H2701" s="22">
        <v>11.0</v>
      </c>
      <c r="S2701" s="1" t="s">
        <v>509</v>
      </c>
    </row>
    <row r="2702">
      <c r="A2702" s="23" t="s">
        <v>316</v>
      </c>
      <c r="B2702" s="23" t="s">
        <v>374</v>
      </c>
      <c r="C2702" s="22">
        <v>2023.0</v>
      </c>
      <c r="D2702" s="20">
        <v>6.0</v>
      </c>
      <c r="E2702" s="20">
        <v>10.0</v>
      </c>
      <c r="F2702" s="22">
        <v>1900.0</v>
      </c>
      <c r="G2702" s="23" t="s">
        <v>371</v>
      </c>
      <c r="H2702" s="22">
        <v>12.0</v>
      </c>
      <c r="S2702" s="1" t="s">
        <v>356</v>
      </c>
    </row>
    <row r="2704">
      <c r="A2704" s="1" t="s">
        <v>318</v>
      </c>
      <c r="B2704" s="1" t="s">
        <v>1274</v>
      </c>
      <c r="C2704" s="1">
        <v>2023.0</v>
      </c>
      <c r="D2704" s="1">
        <v>6.0</v>
      </c>
      <c r="E2704" s="1">
        <v>11.0</v>
      </c>
      <c r="F2704" s="1">
        <v>2100.0</v>
      </c>
      <c r="G2704" s="1" t="s">
        <v>23</v>
      </c>
      <c r="H2704" s="1">
        <v>1.0</v>
      </c>
    </row>
    <row r="2705">
      <c r="A2705" s="1" t="s">
        <v>318</v>
      </c>
      <c r="B2705" s="1" t="s">
        <v>1275</v>
      </c>
      <c r="C2705" s="1">
        <v>2023.0</v>
      </c>
      <c r="D2705" s="1">
        <v>6.0</v>
      </c>
      <c r="E2705" s="1">
        <v>11.0</v>
      </c>
      <c r="F2705" s="1">
        <v>2100.0</v>
      </c>
      <c r="G2705" s="1" t="s">
        <v>23</v>
      </c>
      <c r="H2705" s="1">
        <v>2.0</v>
      </c>
    </row>
    <row r="2706">
      <c r="A2706" s="1" t="s">
        <v>318</v>
      </c>
      <c r="B2706" s="1" t="s">
        <v>1276</v>
      </c>
      <c r="C2706" s="1">
        <v>2023.0</v>
      </c>
      <c r="D2706" s="1">
        <v>6.0</v>
      </c>
      <c r="E2706" s="1">
        <v>11.0</v>
      </c>
      <c r="F2706" s="1">
        <v>2100.0</v>
      </c>
      <c r="G2706" s="1" t="s">
        <v>23</v>
      </c>
      <c r="H2706" s="1">
        <v>3.0</v>
      </c>
    </row>
    <row r="2707">
      <c r="A2707" s="1" t="s">
        <v>318</v>
      </c>
      <c r="B2707" s="1" t="s">
        <v>1277</v>
      </c>
      <c r="C2707" s="1">
        <v>2023.0</v>
      </c>
      <c r="D2707" s="1">
        <v>6.0</v>
      </c>
      <c r="E2707" s="1">
        <v>11.0</v>
      </c>
      <c r="F2707" s="1">
        <v>2100.0</v>
      </c>
      <c r="G2707" s="1" t="s">
        <v>23</v>
      </c>
      <c r="H2707" s="1">
        <v>4.0</v>
      </c>
    </row>
    <row r="2708">
      <c r="A2708" s="1" t="s">
        <v>318</v>
      </c>
      <c r="B2708" s="1" t="s">
        <v>1278</v>
      </c>
      <c r="C2708" s="1">
        <v>2023.0</v>
      </c>
      <c r="D2708" s="1">
        <v>6.0</v>
      </c>
      <c r="E2708" s="1">
        <v>11.0</v>
      </c>
      <c r="F2708" s="1">
        <v>2100.0</v>
      </c>
      <c r="G2708" s="1" t="s">
        <v>122</v>
      </c>
      <c r="H2708" s="1">
        <v>5.0</v>
      </c>
    </row>
    <row r="2709">
      <c r="A2709" s="1" t="s">
        <v>318</v>
      </c>
      <c r="B2709" s="1" t="s">
        <v>1279</v>
      </c>
      <c r="C2709" s="1">
        <v>2023.0</v>
      </c>
      <c r="D2709" s="1">
        <v>6.0</v>
      </c>
      <c r="E2709" s="1">
        <v>11.0</v>
      </c>
      <c r="F2709" s="1">
        <v>2100.0</v>
      </c>
      <c r="G2709" s="1" t="s">
        <v>122</v>
      </c>
      <c r="H2709" s="1">
        <v>6.0</v>
      </c>
    </row>
    <row r="2710">
      <c r="A2710" s="1" t="s">
        <v>318</v>
      </c>
      <c r="B2710" s="1" t="s">
        <v>1280</v>
      </c>
      <c r="C2710" s="1">
        <v>2023.0</v>
      </c>
      <c r="D2710" s="1">
        <v>6.0</v>
      </c>
      <c r="E2710" s="1">
        <v>11.0</v>
      </c>
      <c r="F2710" s="1">
        <v>2100.0</v>
      </c>
      <c r="G2710" s="1" t="s">
        <v>122</v>
      </c>
      <c r="H2710" s="1">
        <v>7.0</v>
      </c>
    </row>
    <row r="2711">
      <c r="A2711" s="1" t="s">
        <v>318</v>
      </c>
      <c r="B2711" s="1" t="s">
        <v>1281</v>
      </c>
      <c r="C2711" s="1">
        <v>2023.0</v>
      </c>
      <c r="D2711" s="1">
        <v>6.0</v>
      </c>
      <c r="E2711" s="1">
        <v>11.0</v>
      </c>
      <c r="F2711" s="1">
        <v>2100.0</v>
      </c>
      <c r="G2711" s="1" t="s">
        <v>122</v>
      </c>
      <c r="H2711" s="1">
        <v>8.0</v>
      </c>
    </row>
    <row r="2712">
      <c r="A2712" s="1" t="s">
        <v>318</v>
      </c>
      <c r="B2712" s="1" t="s">
        <v>1282</v>
      </c>
      <c r="C2712" s="1">
        <v>2023.0</v>
      </c>
      <c r="D2712" s="1">
        <v>6.0</v>
      </c>
      <c r="E2712" s="1">
        <v>11.0</v>
      </c>
      <c r="F2712" s="1">
        <v>2100.0</v>
      </c>
      <c r="G2712" s="1" t="s">
        <v>201</v>
      </c>
      <c r="H2712" s="1">
        <v>9.0</v>
      </c>
    </row>
    <row r="2713">
      <c r="A2713" s="1" t="s">
        <v>318</v>
      </c>
      <c r="B2713" s="1" t="s">
        <v>1283</v>
      </c>
      <c r="C2713" s="1">
        <v>2023.0</v>
      </c>
      <c r="D2713" s="1">
        <v>6.0</v>
      </c>
      <c r="E2713" s="1">
        <v>11.0</v>
      </c>
      <c r="F2713" s="1">
        <v>2100.0</v>
      </c>
      <c r="G2713" s="1" t="s">
        <v>201</v>
      </c>
      <c r="H2713" s="1">
        <v>10.0</v>
      </c>
    </row>
    <row r="2714">
      <c r="A2714" s="1" t="s">
        <v>318</v>
      </c>
      <c r="B2714" s="1" t="s">
        <v>1284</v>
      </c>
      <c r="C2714" s="1">
        <v>2023.0</v>
      </c>
      <c r="D2714" s="1">
        <v>6.0</v>
      </c>
      <c r="E2714" s="1">
        <v>11.0</v>
      </c>
      <c r="F2714" s="1">
        <v>2100.0</v>
      </c>
      <c r="G2714" s="1" t="s">
        <v>201</v>
      </c>
      <c r="H2714" s="1">
        <v>11.0</v>
      </c>
    </row>
    <row r="2715">
      <c r="A2715" s="1" t="s">
        <v>318</v>
      </c>
      <c r="B2715" s="1" t="s">
        <v>1285</v>
      </c>
      <c r="C2715" s="1">
        <v>2023.0</v>
      </c>
      <c r="D2715" s="1">
        <v>6.0</v>
      </c>
      <c r="E2715" s="1">
        <v>11.0</v>
      </c>
      <c r="F2715" s="1">
        <v>2100.0</v>
      </c>
      <c r="G2715" s="1" t="s">
        <v>201</v>
      </c>
      <c r="H2715" s="1">
        <v>12.0</v>
      </c>
    </row>
    <row r="2716">
      <c r="A2716" s="1"/>
    </row>
    <row r="2717">
      <c r="A2717" s="37" t="s">
        <v>316</v>
      </c>
      <c r="B2717" s="37" t="s">
        <v>349</v>
      </c>
      <c r="C2717" s="38">
        <v>2023.0</v>
      </c>
      <c r="D2717" s="38">
        <v>6.0</v>
      </c>
      <c r="E2717" s="38">
        <v>11.0</v>
      </c>
      <c r="F2717" s="38">
        <v>1900.0</v>
      </c>
      <c r="G2717" s="37" t="s">
        <v>350</v>
      </c>
      <c r="H2717" s="38">
        <v>1.0</v>
      </c>
      <c r="I2717" s="37" t="s">
        <v>549</v>
      </c>
      <c r="J2717" s="37" t="s">
        <v>418</v>
      </c>
      <c r="K2717" s="37" t="s">
        <v>354</v>
      </c>
      <c r="L2717" s="38">
        <v>19.0</v>
      </c>
      <c r="M2717" s="38">
        <v>15.0</v>
      </c>
      <c r="N2717" s="38">
        <v>46.0</v>
      </c>
      <c r="O2717" s="38">
        <v>19.0</v>
      </c>
      <c r="P2717" s="38">
        <v>16.0</v>
      </c>
      <c r="Q2717" s="38">
        <v>10.0</v>
      </c>
      <c r="R2717" s="36"/>
      <c r="S2717" s="36"/>
    </row>
    <row r="2718">
      <c r="A2718" s="37" t="s">
        <v>316</v>
      </c>
      <c r="B2718" s="37" t="s">
        <v>355</v>
      </c>
      <c r="C2718" s="38">
        <v>2023.0</v>
      </c>
      <c r="D2718" s="38">
        <v>6.0</v>
      </c>
      <c r="E2718" s="38">
        <v>11.0</v>
      </c>
      <c r="F2718" s="38">
        <v>1900.0</v>
      </c>
      <c r="G2718" s="37" t="s">
        <v>350</v>
      </c>
      <c r="H2718" s="38">
        <v>2.0</v>
      </c>
      <c r="I2718" s="37" t="s">
        <v>1286</v>
      </c>
      <c r="J2718" s="37" t="s">
        <v>1286</v>
      </c>
      <c r="K2718" s="37" t="s">
        <v>354</v>
      </c>
      <c r="L2718" s="38">
        <v>19.0</v>
      </c>
      <c r="M2718" s="38">
        <v>2.0</v>
      </c>
      <c r="N2718" s="38">
        <v>2.0</v>
      </c>
      <c r="O2718" s="38">
        <v>19.0</v>
      </c>
      <c r="P2718" s="38">
        <v>2.0</v>
      </c>
      <c r="Q2718" s="38">
        <v>20.0</v>
      </c>
      <c r="R2718" s="36"/>
      <c r="S2718" s="37" t="s">
        <v>356</v>
      </c>
    </row>
    <row r="2719">
      <c r="A2719" s="37" t="s">
        <v>316</v>
      </c>
      <c r="B2719" s="37" t="s">
        <v>357</v>
      </c>
      <c r="C2719" s="38">
        <v>2023.0</v>
      </c>
      <c r="D2719" s="38">
        <v>6.0</v>
      </c>
      <c r="E2719" s="38">
        <v>11.0</v>
      </c>
      <c r="F2719" s="38">
        <v>1900.0</v>
      </c>
      <c r="G2719" s="37" t="s">
        <v>350</v>
      </c>
      <c r="H2719" s="38">
        <v>3.0</v>
      </c>
      <c r="I2719" s="37" t="s">
        <v>1286</v>
      </c>
      <c r="J2719" s="37" t="s">
        <v>1286</v>
      </c>
      <c r="K2719" s="37" t="s">
        <v>354</v>
      </c>
      <c r="L2719" s="38">
        <v>19.0</v>
      </c>
      <c r="M2719" s="38">
        <v>2.0</v>
      </c>
      <c r="N2719" s="38">
        <v>47.0</v>
      </c>
      <c r="O2719" s="38">
        <v>19.0</v>
      </c>
      <c r="P2719" s="38">
        <v>4.0</v>
      </c>
      <c r="Q2719" s="38">
        <v>30.0</v>
      </c>
      <c r="R2719" s="36"/>
      <c r="S2719" s="36"/>
    </row>
    <row r="2720">
      <c r="A2720" s="37" t="s">
        <v>316</v>
      </c>
      <c r="B2720" s="37" t="s">
        <v>357</v>
      </c>
      <c r="C2720" s="38">
        <v>2023.0</v>
      </c>
      <c r="D2720" s="38">
        <v>6.0</v>
      </c>
      <c r="E2720" s="38">
        <v>11.0</v>
      </c>
      <c r="F2720" s="38">
        <v>1900.0</v>
      </c>
      <c r="G2720" s="37" t="s">
        <v>350</v>
      </c>
      <c r="H2720" s="38">
        <v>3.0</v>
      </c>
      <c r="I2720" s="37" t="s">
        <v>1286</v>
      </c>
      <c r="J2720" s="37" t="s">
        <v>419</v>
      </c>
      <c r="K2720" s="37" t="s">
        <v>354</v>
      </c>
      <c r="L2720" s="38">
        <v>19.0</v>
      </c>
      <c r="M2720" s="38">
        <v>3.0</v>
      </c>
      <c r="N2720" s="38">
        <v>52.0</v>
      </c>
      <c r="O2720" s="38">
        <v>19.0</v>
      </c>
      <c r="P2720" s="38">
        <v>4.0</v>
      </c>
      <c r="Q2720" s="38">
        <v>36.0</v>
      </c>
      <c r="R2720" s="36"/>
      <c r="S2720" s="37" t="s">
        <v>1287</v>
      </c>
    </row>
    <row r="2721">
      <c r="A2721" s="37" t="s">
        <v>316</v>
      </c>
      <c r="B2721" s="37" t="s">
        <v>358</v>
      </c>
      <c r="C2721" s="38">
        <v>2023.0</v>
      </c>
      <c r="D2721" s="38">
        <v>6.0</v>
      </c>
      <c r="E2721" s="38">
        <v>11.0</v>
      </c>
      <c r="F2721" s="38">
        <v>1900.0</v>
      </c>
      <c r="G2721" s="37" t="s">
        <v>350</v>
      </c>
      <c r="H2721" s="38">
        <v>4.0</v>
      </c>
      <c r="I2721" s="36"/>
      <c r="J2721" s="36"/>
      <c r="K2721" s="36"/>
      <c r="L2721" s="36"/>
      <c r="M2721" s="36"/>
      <c r="N2721" s="36"/>
      <c r="O2721" s="36"/>
      <c r="P2721" s="36"/>
      <c r="Q2721" s="36"/>
      <c r="R2721" s="36"/>
      <c r="S2721" s="37" t="s">
        <v>356</v>
      </c>
    </row>
    <row r="2722">
      <c r="A2722" s="37" t="s">
        <v>316</v>
      </c>
      <c r="B2722" s="37" t="s">
        <v>359</v>
      </c>
      <c r="C2722" s="38">
        <v>2023.0</v>
      </c>
      <c r="D2722" s="38">
        <v>6.0</v>
      </c>
      <c r="E2722" s="38">
        <v>11.0</v>
      </c>
      <c r="F2722" s="38">
        <v>1900.0</v>
      </c>
      <c r="G2722" s="37" t="s">
        <v>360</v>
      </c>
      <c r="H2722" s="38">
        <v>5.0</v>
      </c>
      <c r="I2722" s="36"/>
      <c r="J2722" s="36"/>
      <c r="K2722" s="36"/>
      <c r="L2722" s="36"/>
      <c r="M2722" s="36"/>
      <c r="N2722" s="36"/>
      <c r="O2722" s="36"/>
      <c r="P2722" s="36"/>
      <c r="Q2722" s="36"/>
      <c r="R2722" s="36"/>
      <c r="S2722" s="37" t="s">
        <v>356</v>
      </c>
    </row>
    <row r="2723">
      <c r="A2723" s="37" t="s">
        <v>316</v>
      </c>
      <c r="B2723" s="37" t="s">
        <v>366</v>
      </c>
      <c r="C2723" s="38">
        <v>2023.0</v>
      </c>
      <c r="D2723" s="38">
        <v>6.0</v>
      </c>
      <c r="E2723" s="38">
        <v>11.0</v>
      </c>
      <c r="F2723" s="38">
        <v>1900.0</v>
      </c>
      <c r="G2723" s="37" t="s">
        <v>360</v>
      </c>
      <c r="H2723" s="38">
        <v>6.0</v>
      </c>
      <c r="I2723" s="36"/>
      <c r="J2723" s="36"/>
      <c r="K2723" s="36"/>
      <c r="L2723" s="36"/>
      <c r="M2723" s="36"/>
      <c r="N2723" s="36"/>
      <c r="O2723" s="36"/>
      <c r="P2723" s="36"/>
      <c r="Q2723" s="36"/>
      <c r="R2723" s="36"/>
      <c r="S2723" s="37" t="s">
        <v>356</v>
      </c>
    </row>
    <row r="2724">
      <c r="A2724" s="37" t="s">
        <v>316</v>
      </c>
      <c r="B2724" s="37" t="s">
        <v>368</v>
      </c>
      <c r="C2724" s="38">
        <v>2023.0</v>
      </c>
      <c r="D2724" s="38">
        <v>6.0</v>
      </c>
      <c r="E2724" s="38">
        <v>11.0</v>
      </c>
      <c r="F2724" s="38">
        <v>1900.0</v>
      </c>
      <c r="G2724" s="37" t="s">
        <v>360</v>
      </c>
      <c r="H2724" s="38">
        <v>7.0</v>
      </c>
      <c r="I2724" s="36"/>
      <c r="J2724" s="36"/>
      <c r="K2724" s="36"/>
      <c r="L2724" s="36"/>
      <c r="M2724" s="36"/>
      <c r="N2724" s="36"/>
      <c r="O2724" s="36"/>
      <c r="P2724" s="36"/>
      <c r="Q2724" s="36"/>
      <c r="R2724" s="36"/>
      <c r="S2724" s="37" t="s">
        <v>509</v>
      </c>
    </row>
    <row r="2725">
      <c r="A2725" s="37" t="s">
        <v>316</v>
      </c>
      <c r="B2725" s="37" t="s">
        <v>369</v>
      </c>
      <c r="C2725" s="38">
        <v>2023.0</v>
      </c>
      <c r="D2725" s="38">
        <v>6.0</v>
      </c>
      <c r="E2725" s="38">
        <v>11.0</v>
      </c>
      <c r="F2725" s="38">
        <v>1900.0</v>
      </c>
      <c r="G2725" s="37" t="s">
        <v>360</v>
      </c>
      <c r="H2725" s="38">
        <v>8.0</v>
      </c>
      <c r="I2725" s="37" t="s">
        <v>947</v>
      </c>
      <c r="J2725" s="37" t="s">
        <v>365</v>
      </c>
      <c r="K2725" s="37" t="s">
        <v>354</v>
      </c>
      <c r="L2725" s="38">
        <v>19.0</v>
      </c>
      <c r="M2725" s="38">
        <v>5.0</v>
      </c>
      <c r="N2725" s="38">
        <v>30.0</v>
      </c>
      <c r="O2725" s="38">
        <v>19.0</v>
      </c>
      <c r="P2725" s="38">
        <v>5.0</v>
      </c>
      <c r="Q2725" s="38">
        <v>42.0</v>
      </c>
      <c r="R2725" s="36"/>
      <c r="S2725" s="36"/>
    </row>
    <row r="2726">
      <c r="A2726" s="37" t="s">
        <v>316</v>
      </c>
      <c r="B2726" s="37" t="s">
        <v>369</v>
      </c>
      <c r="C2726" s="38">
        <v>2023.0</v>
      </c>
      <c r="D2726" s="38">
        <v>6.0</v>
      </c>
      <c r="E2726" s="38">
        <v>11.0</v>
      </c>
      <c r="F2726" s="38">
        <v>1900.0</v>
      </c>
      <c r="G2726" s="37" t="s">
        <v>360</v>
      </c>
      <c r="H2726" s="38">
        <v>8.0</v>
      </c>
      <c r="I2726" s="37" t="s">
        <v>947</v>
      </c>
      <c r="J2726" s="37" t="s">
        <v>365</v>
      </c>
      <c r="K2726" s="37" t="s">
        <v>353</v>
      </c>
      <c r="L2726" s="38">
        <v>19.0</v>
      </c>
      <c r="M2726" s="38">
        <v>5.0</v>
      </c>
      <c r="N2726" s="38">
        <v>44.0</v>
      </c>
      <c r="O2726" s="38">
        <v>19.0</v>
      </c>
      <c r="P2726" s="38">
        <v>5.0</v>
      </c>
      <c r="Q2726" s="38">
        <v>50.0</v>
      </c>
      <c r="R2726" s="36"/>
      <c r="S2726" s="36"/>
    </row>
    <row r="2727">
      <c r="A2727" s="37" t="s">
        <v>316</v>
      </c>
      <c r="B2727" s="37" t="s">
        <v>369</v>
      </c>
      <c r="C2727" s="38">
        <v>2023.0</v>
      </c>
      <c r="D2727" s="38">
        <v>6.0</v>
      </c>
      <c r="E2727" s="38">
        <v>11.0</v>
      </c>
      <c r="F2727" s="38">
        <v>1900.0</v>
      </c>
      <c r="G2727" s="37" t="s">
        <v>360</v>
      </c>
      <c r="H2727" s="38">
        <v>8.0</v>
      </c>
      <c r="I2727" s="37" t="s">
        <v>947</v>
      </c>
      <c r="J2727" s="37" t="s">
        <v>365</v>
      </c>
      <c r="K2727" s="37" t="s">
        <v>354</v>
      </c>
      <c r="L2727" s="38">
        <v>19.0</v>
      </c>
      <c r="M2727" s="38">
        <v>6.0</v>
      </c>
      <c r="N2727" s="38">
        <v>10.0</v>
      </c>
      <c r="O2727" s="38">
        <v>19.0</v>
      </c>
      <c r="P2727" s="38">
        <v>6.0</v>
      </c>
      <c r="Q2727" s="38">
        <v>32.0</v>
      </c>
      <c r="R2727" s="36"/>
      <c r="S2727" s="36"/>
    </row>
    <row r="2728">
      <c r="A2728" s="37" t="s">
        <v>316</v>
      </c>
      <c r="B2728" s="37" t="s">
        <v>369</v>
      </c>
      <c r="C2728" s="38">
        <v>2023.0</v>
      </c>
      <c r="D2728" s="38">
        <v>6.0</v>
      </c>
      <c r="E2728" s="38">
        <v>11.0</v>
      </c>
      <c r="F2728" s="38">
        <v>1900.0</v>
      </c>
      <c r="G2728" s="37" t="s">
        <v>360</v>
      </c>
      <c r="H2728" s="38">
        <v>8.0</v>
      </c>
      <c r="I2728" s="37" t="s">
        <v>947</v>
      </c>
      <c r="J2728" s="37" t="s">
        <v>964</v>
      </c>
      <c r="K2728" s="37" t="s">
        <v>354</v>
      </c>
      <c r="L2728" s="38">
        <v>19.0</v>
      </c>
      <c r="M2728" s="38">
        <v>7.0</v>
      </c>
      <c r="N2728" s="38">
        <v>7.0</v>
      </c>
      <c r="O2728" s="38">
        <v>19.0</v>
      </c>
      <c r="P2728" s="38">
        <v>7.0</v>
      </c>
      <c r="Q2728" s="38">
        <v>39.0</v>
      </c>
      <c r="R2728" s="36"/>
      <c r="S2728" s="36"/>
    </row>
    <row r="2729">
      <c r="A2729" s="37" t="s">
        <v>316</v>
      </c>
      <c r="B2729" s="37" t="s">
        <v>369</v>
      </c>
      <c r="C2729" s="38">
        <v>2023.0</v>
      </c>
      <c r="D2729" s="38">
        <v>6.0</v>
      </c>
      <c r="E2729" s="38">
        <v>11.0</v>
      </c>
      <c r="F2729" s="38">
        <v>1900.0</v>
      </c>
      <c r="G2729" s="37" t="s">
        <v>360</v>
      </c>
      <c r="H2729" s="38">
        <v>8.0</v>
      </c>
      <c r="I2729" s="37" t="s">
        <v>365</v>
      </c>
      <c r="J2729" s="37" t="s">
        <v>422</v>
      </c>
      <c r="K2729" s="37" t="s">
        <v>354</v>
      </c>
      <c r="L2729" s="38">
        <v>19.0</v>
      </c>
      <c r="M2729" s="38">
        <v>7.0</v>
      </c>
      <c r="N2729" s="38">
        <v>17.0</v>
      </c>
      <c r="O2729" s="38">
        <v>19.0</v>
      </c>
      <c r="P2729" s="38">
        <v>7.0</v>
      </c>
      <c r="Q2729" s="38">
        <v>39.0</v>
      </c>
      <c r="R2729" s="36"/>
      <c r="S2729" s="36"/>
    </row>
    <row r="2730">
      <c r="A2730" s="37" t="s">
        <v>316</v>
      </c>
      <c r="B2730" s="37" t="s">
        <v>369</v>
      </c>
      <c r="C2730" s="38">
        <v>2023.0</v>
      </c>
      <c r="D2730" s="38">
        <v>6.0</v>
      </c>
      <c r="E2730" s="38">
        <v>11.0</v>
      </c>
      <c r="F2730" s="38">
        <v>1900.0</v>
      </c>
      <c r="G2730" s="37" t="s">
        <v>360</v>
      </c>
      <c r="H2730" s="38">
        <v>8.0</v>
      </c>
      <c r="I2730" s="37" t="s">
        <v>422</v>
      </c>
      <c r="J2730" s="37" t="s">
        <v>361</v>
      </c>
      <c r="K2730" s="37" t="s">
        <v>354</v>
      </c>
      <c r="L2730" s="38">
        <v>19.0</v>
      </c>
      <c r="M2730" s="38">
        <v>27.0</v>
      </c>
      <c r="N2730" s="38">
        <v>32.0</v>
      </c>
      <c r="O2730" s="38">
        <v>19.0</v>
      </c>
      <c r="P2730" s="38">
        <v>27.0</v>
      </c>
      <c r="Q2730" s="38">
        <v>41.0</v>
      </c>
      <c r="R2730" s="36"/>
      <c r="S2730" s="36"/>
    </row>
    <row r="2731">
      <c r="A2731" s="37" t="s">
        <v>316</v>
      </c>
      <c r="B2731" s="37" t="s">
        <v>369</v>
      </c>
      <c r="C2731" s="38">
        <v>2023.0</v>
      </c>
      <c r="D2731" s="38">
        <v>6.0</v>
      </c>
      <c r="E2731" s="38">
        <v>11.0</v>
      </c>
      <c r="F2731" s="38">
        <v>1900.0</v>
      </c>
      <c r="G2731" s="37" t="s">
        <v>360</v>
      </c>
      <c r="H2731" s="38">
        <v>8.0</v>
      </c>
      <c r="I2731" s="37" t="s">
        <v>422</v>
      </c>
      <c r="J2731" s="37" t="s">
        <v>361</v>
      </c>
      <c r="K2731" s="37" t="s">
        <v>354</v>
      </c>
      <c r="L2731" s="38">
        <v>19.0</v>
      </c>
      <c r="M2731" s="38">
        <v>27.0</v>
      </c>
      <c r="N2731" s="38">
        <v>43.0</v>
      </c>
      <c r="O2731" s="38">
        <v>19.0</v>
      </c>
      <c r="P2731" s="38">
        <v>27.0</v>
      </c>
      <c r="Q2731" s="38">
        <v>52.0</v>
      </c>
      <c r="R2731" s="36"/>
      <c r="S2731" s="36"/>
    </row>
    <row r="2732">
      <c r="A2732" s="37" t="s">
        <v>316</v>
      </c>
      <c r="B2732" s="37" t="s">
        <v>370</v>
      </c>
      <c r="C2732" s="38">
        <v>2023.0</v>
      </c>
      <c r="D2732" s="38">
        <v>6.0</v>
      </c>
      <c r="E2732" s="38">
        <v>11.0</v>
      </c>
      <c r="F2732" s="38">
        <v>1900.0</v>
      </c>
      <c r="G2732" s="37" t="s">
        <v>371</v>
      </c>
      <c r="H2732" s="38">
        <v>9.0</v>
      </c>
      <c r="I2732" s="36"/>
      <c r="J2732" s="36"/>
      <c r="K2732" s="36"/>
      <c r="L2732" s="36"/>
      <c r="M2732" s="36"/>
      <c r="N2732" s="36"/>
      <c r="O2732" s="36"/>
      <c r="P2732" s="36"/>
      <c r="Q2732" s="36"/>
      <c r="R2732" s="36"/>
      <c r="S2732" s="37" t="s">
        <v>356</v>
      </c>
    </row>
    <row r="2733">
      <c r="A2733" s="37" t="s">
        <v>316</v>
      </c>
      <c r="B2733" s="37" t="s">
        <v>372</v>
      </c>
      <c r="C2733" s="38">
        <v>2023.0</v>
      </c>
      <c r="D2733" s="38">
        <v>6.0</v>
      </c>
      <c r="E2733" s="38">
        <v>11.0</v>
      </c>
      <c r="F2733" s="38">
        <v>1900.0</v>
      </c>
      <c r="G2733" s="37" t="s">
        <v>371</v>
      </c>
      <c r="H2733" s="38">
        <v>10.0</v>
      </c>
      <c r="I2733" s="36"/>
      <c r="J2733" s="36"/>
      <c r="K2733" s="36"/>
      <c r="L2733" s="36"/>
      <c r="M2733" s="36"/>
      <c r="N2733" s="36"/>
      <c r="O2733" s="36"/>
      <c r="P2733" s="36"/>
      <c r="Q2733" s="36"/>
      <c r="R2733" s="36"/>
      <c r="S2733" s="37" t="s">
        <v>356</v>
      </c>
    </row>
    <row r="2734">
      <c r="A2734" s="37" t="s">
        <v>316</v>
      </c>
      <c r="B2734" s="37" t="s">
        <v>373</v>
      </c>
      <c r="C2734" s="38">
        <v>2023.0</v>
      </c>
      <c r="D2734" s="38">
        <v>6.0</v>
      </c>
      <c r="E2734" s="38">
        <v>11.0</v>
      </c>
      <c r="F2734" s="38">
        <v>1900.0</v>
      </c>
      <c r="G2734" s="37" t="s">
        <v>371</v>
      </c>
      <c r="H2734" s="38">
        <v>11.0</v>
      </c>
      <c r="I2734" s="36"/>
      <c r="J2734" s="36"/>
      <c r="K2734" s="36"/>
      <c r="L2734" s="36"/>
      <c r="M2734" s="36"/>
      <c r="N2734" s="36"/>
      <c r="O2734" s="36"/>
      <c r="P2734" s="36"/>
      <c r="Q2734" s="36"/>
      <c r="R2734" s="36"/>
      <c r="S2734" s="37" t="s">
        <v>509</v>
      </c>
    </row>
    <row r="2735">
      <c r="A2735" s="37" t="s">
        <v>316</v>
      </c>
      <c r="B2735" s="37" t="s">
        <v>374</v>
      </c>
      <c r="C2735" s="38">
        <v>2023.0</v>
      </c>
      <c r="D2735" s="38">
        <v>6.0</v>
      </c>
      <c r="E2735" s="38">
        <v>11.0</v>
      </c>
      <c r="F2735" s="38">
        <v>1900.0</v>
      </c>
      <c r="G2735" s="37" t="s">
        <v>371</v>
      </c>
      <c r="H2735" s="38">
        <v>12.0</v>
      </c>
      <c r="I2735" s="36"/>
      <c r="J2735" s="36"/>
      <c r="K2735" s="36"/>
      <c r="L2735" s="36"/>
      <c r="M2735" s="36"/>
      <c r="N2735" s="36"/>
      <c r="O2735" s="36"/>
      <c r="P2735" s="36"/>
      <c r="Q2735" s="36"/>
      <c r="R2735" s="36"/>
      <c r="S2735" s="37" t="s">
        <v>356</v>
      </c>
    </row>
    <row r="2737">
      <c r="A2737" s="1" t="s">
        <v>318</v>
      </c>
      <c r="C2737" s="1">
        <v>2023.0</v>
      </c>
      <c r="D2737" s="1">
        <v>6.0</v>
      </c>
      <c r="E2737" s="1">
        <v>12.0</v>
      </c>
      <c r="F2737" s="1">
        <v>2100.0</v>
      </c>
      <c r="G2737" s="1" t="s">
        <v>23</v>
      </c>
      <c r="H2737" s="1">
        <v>1.0</v>
      </c>
    </row>
    <row r="2738">
      <c r="A2738" s="1" t="s">
        <v>318</v>
      </c>
      <c r="B2738" s="1" t="s">
        <v>1288</v>
      </c>
      <c r="C2738" s="1">
        <v>2023.0</v>
      </c>
      <c r="D2738" s="1">
        <v>6.0</v>
      </c>
      <c r="E2738" s="1">
        <v>12.0</v>
      </c>
      <c r="F2738" s="1">
        <v>2100.0</v>
      </c>
      <c r="G2738" s="1" t="s">
        <v>23</v>
      </c>
      <c r="H2738" s="1">
        <v>2.0</v>
      </c>
    </row>
    <row r="2739">
      <c r="A2739" s="1" t="s">
        <v>318</v>
      </c>
      <c r="B2739" s="1" t="s">
        <v>1289</v>
      </c>
      <c r="C2739" s="1">
        <v>2023.0</v>
      </c>
      <c r="D2739" s="1">
        <v>6.0</v>
      </c>
      <c r="E2739" s="1">
        <v>12.0</v>
      </c>
      <c r="F2739" s="1">
        <v>2100.0</v>
      </c>
      <c r="G2739" s="1" t="s">
        <v>23</v>
      </c>
      <c r="H2739" s="1">
        <v>3.0</v>
      </c>
    </row>
    <row r="2740">
      <c r="A2740" s="1" t="s">
        <v>318</v>
      </c>
      <c r="B2740" s="1" t="s">
        <v>1290</v>
      </c>
      <c r="C2740" s="1">
        <v>2023.0</v>
      </c>
      <c r="D2740" s="1">
        <v>6.0</v>
      </c>
      <c r="E2740" s="1">
        <v>12.0</v>
      </c>
      <c r="F2740" s="1">
        <v>2100.0</v>
      </c>
      <c r="G2740" s="1" t="s">
        <v>23</v>
      </c>
      <c r="H2740" s="1">
        <v>4.0</v>
      </c>
    </row>
    <row r="2741">
      <c r="A2741" s="1" t="s">
        <v>318</v>
      </c>
      <c r="C2741" s="1">
        <v>2023.0</v>
      </c>
      <c r="D2741" s="1">
        <v>6.0</v>
      </c>
      <c r="E2741" s="1">
        <v>12.0</v>
      </c>
      <c r="F2741" s="1">
        <v>2100.0</v>
      </c>
      <c r="G2741" s="1" t="s">
        <v>122</v>
      </c>
      <c r="H2741" s="1">
        <v>5.0</v>
      </c>
    </row>
    <row r="2742">
      <c r="A2742" s="1" t="s">
        <v>318</v>
      </c>
      <c r="B2742" s="1" t="s">
        <v>1291</v>
      </c>
      <c r="C2742" s="1">
        <v>2023.0</v>
      </c>
      <c r="D2742" s="1">
        <v>6.0</v>
      </c>
      <c r="E2742" s="1">
        <v>12.0</v>
      </c>
      <c r="F2742" s="1">
        <v>2100.0</v>
      </c>
      <c r="G2742" s="1" t="s">
        <v>122</v>
      </c>
      <c r="H2742" s="1">
        <v>6.0</v>
      </c>
    </row>
    <row r="2743">
      <c r="A2743" s="1" t="s">
        <v>318</v>
      </c>
      <c r="B2743" s="1" t="s">
        <v>1292</v>
      </c>
      <c r="C2743" s="1">
        <v>2023.0</v>
      </c>
      <c r="D2743" s="1">
        <v>6.0</v>
      </c>
      <c r="E2743" s="1">
        <v>12.0</v>
      </c>
      <c r="F2743" s="1">
        <v>2100.0</v>
      </c>
      <c r="G2743" s="1" t="s">
        <v>122</v>
      </c>
      <c r="H2743" s="1">
        <v>7.0</v>
      </c>
    </row>
    <row r="2744">
      <c r="A2744" s="1" t="s">
        <v>318</v>
      </c>
      <c r="B2744" s="1" t="s">
        <v>1293</v>
      </c>
      <c r="C2744" s="1">
        <v>2023.0</v>
      </c>
      <c r="D2744" s="1">
        <v>6.0</v>
      </c>
      <c r="E2744" s="1">
        <v>12.0</v>
      </c>
      <c r="F2744" s="1">
        <v>2100.0</v>
      </c>
      <c r="G2744" s="1" t="s">
        <v>122</v>
      </c>
      <c r="H2744" s="1">
        <v>8.0</v>
      </c>
    </row>
    <row r="2745">
      <c r="A2745" s="1" t="s">
        <v>318</v>
      </c>
      <c r="B2745" s="1" t="s">
        <v>1294</v>
      </c>
      <c r="C2745" s="1">
        <v>2023.0</v>
      </c>
      <c r="D2745" s="1">
        <v>6.0</v>
      </c>
      <c r="E2745" s="1">
        <v>12.0</v>
      </c>
      <c r="F2745" s="1">
        <v>2100.0</v>
      </c>
      <c r="G2745" s="1" t="s">
        <v>201</v>
      </c>
      <c r="H2745" s="1">
        <v>9.0</v>
      </c>
    </row>
    <row r="2746">
      <c r="A2746" s="1" t="s">
        <v>318</v>
      </c>
      <c r="B2746" s="1" t="s">
        <v>1295</v>
      </c>
      <c r="C2746" s="1">
        <v>2023.0</v>
      </c>
      <c r="D2746" s="1">
        <v>6.0</v>
      </c>
      <c r="E2746" s="1">
        <v>12.0</v>
      </c>
      <c r="F2746" s="1">
        <v>2100.0</v>
      </c>
      <c r="G2746" s="1" t="s">
        <v>201</v>
      </c>
      <c r="H2746" s="1">
        <v>10.0</v>
      </c>
    </row>
    <row r="2747">
      <c r="A2747" s="1" t="s">
        <v>318</v>
      </c>
      <c r="B2747" s="1" t="s">
        <v>1296</v>
      </c>
      <c r="C2747" s="1">
        <v>2023.0</v>
      </c>
      <c r="D2747" s="1">
        <v>6.0</v>
      </c>
      <c r="E2747" s="1">
        <v>12.0</v>
      </c>
      <c r="F2747" s="1">
        <v>2100.0</v>
      </c>
      <c r="G2747" s="1" t="s">
        <v>201</v>
      </c>
      <c r="H2747" s="1">
        <v>11.0</v>
      </c>
    </row>
    <row r="2748">
      <c r="A2748" s="1" t="s">
        <v>318</v>
      </c>
      <c r="B2748" s="1" t="s">
        <v>1297</v>
      </c>
      <c r="C2748" s="1">
        <v>2023.0</v>
      </c>
      <c r="D2748" s="1">
        <v>6.0</v>
      </c>
      <c r="E2748" s="1">
        <v>12.0</v>
      </c>
      <c r="F2748" s="1">
        <v>2100.0</v>
      </c>
      <c r="G2748" s="1" t="s">
        <v>201</v>
      </c>
      <c r="H2748" s="1">
        <v>12.0</v>
      </c>
    </row>
    <row r="2750">
      <c r="A2750" s="37" t="s">
        <v>316</v>
      </c>
      <c r="B2750" s="37" t="s">
        <v>349</v>
      </c>
      <c r="C2750" s="38">
        <v>2023.0</v>
      </c>
      <c r="D2750" s="38">
        <v>6.0</v>
      </c>
      <c r="E2750" s="38">
        <v>12.0</v>
      </c>
      <c r="F2750" s="38">
        <v>1900.0</v>
      </c>
      <c r="G2750" s="37" t="s">
        <v>350</v>
      </c>
      <c r="H2750" s="38">
        <v>1.0</v>
      </c>
      <c r="I2750" s="36"/>
      <c r="J2750" s="36"/>
      <c r="K2750" s="36"/>
      <c r="L2750" s="36"/>
      <c r="M2750" s="36"/>
      <c r="N2750" s="36"/>
      <c r="O2750" s="36"/>
      <c r="P2750" s="36"/>
      <c r="Q2750" s="36"/>
      <c r="R2750" s="36"/>
      <c r="S2750" s="37" t="s">
        <v>356</v>
      </c>
    </row>
    <row r="2751">
      <c r="A2751" s="37" t="s">
        <v>316</v>
      </c>
      <c r="B2751" s="37" t="s">
        <v>355</v>
      </c>
      <c r="C2751" s="38">
        <v>2023.0</v>
      </c>
      <c r="D2751" s="38">
        <v>6.0</v>
      </c>
      <c r="E2751" s="38">
        <v>12.0</v>
      </c>
      <c r="F2751" s="38">
        <v>1900.0</v>
      </c>
      <c r="G2751" s="37" t="s">
        <v>350</v>
      </c>
      <c r="H2751" s="38">
        <v>2.0</v>
      </c>
      <c r="I2751" s="36"/>
      <c r="J2751" s="36"/>
      <c r="K2751" s="36"/>
      <c r="L2751" s="36"/>
      <c r="M2751" s="36"/>
      <c r="N2751" s="36"/>
      <c r="O2751" s="36"/>
      <c r="P2751" s="36"/>
      <c r="Q2751" s="36"/>
      <c r="R2751" s="36"/>
      <c r="S2751" s="37" t="s">
        <v>356</v>
      </c>
    </row>
    <row r="2752">
      <c r="A2752" s="37" t="s">
        <v>316</v>
      </c>
      <c r="B2752" s="37" t="s">
        <v>357</v>
      </c>
      <c r="C2752" s="38">
        <v>2023.0</v>
      </c>
      <c r="D2752" s="38">
        <v>6.0</v>
      </c>
      <c r="E2752" s="38">
        <v>12.0</v>
      </c>
      <c r="F2752" s="38">
        <v>1900.0</v>
      </c>
      <c r="G2752" s="37" t="s">
        <v>350</v>
      </c>
      <c r="H2752" s="38">
        <v>3.0</v>
      </c>
      <c r="I2752" s="37" t="s">
        <v>800</v>
      </c>
      <c r="J2752" s="37" t="s">
        <v>545</v>
      </c>
      <c r="K2752" s="37" t="s">
        <v>353</v>
      </c>
      <c r="L2752" s="38">
        <v>19.0</v>
      </c>
      <c r="M2752" s="38">
        <v>44.0</v>
      </c>
      <c r="N2752" s="38">
        <v>22.0</v>
      </c>
      <c r="O2752" s="38">
        <v>19.0</v>
      </c>
      <c r="P2752" s="38">
        <v>44.0</v>
      </c>
      <c r="Q2752" s="38">
        <v>27.0</v>
      </c>
      <c r="R2752" s="36"/>
      <c r="S2752" s="36"/>
    </row>
    <row r="2753">
      <c r="A2753" s="37" t="s">
        <v>316</v>
      </c>
      <c r="B2753" s="37" t="s">
        <v>358</v>
      </c>
      <c r="C2753" s="38">
        <v>2023.0</v>
      </c>
      <c r="D2753" s="38">
        <v>6.0</v>
      </c>
      <c r="E2753" s="38">
        <v>12.0</v>
      </c>
      <c r="F2753" s="38">
        <v>1900.0</v>
      </c>
      <c r="G2753" s="37" t="s">
        <v>350</v>
      </c>
      <c r="H2753" s="38">
        <v>4.0</v>
      </c>
      <c r="I2753" s="36"/>
      <c r="J2753" s="36"/>
      <c r="K2753" s="36"/>
      <c r="L2753" s="36"/>
      <c r="M2753" s="36"/>
      <c r="N2753" s="36"/>
      <c r="O2753" s="36"/>
      <c r="P2753" s="36"/>
      <c r="Q2753" s="36"/>
      <c r="R2753" s="36"/>
      <c r="S2753" s="37" t="s">
        <v>356</v>
      </c>
    </row>
    <row r="2754">
      <c r="A2754" s="37" t="s">
        <v>316</v>
      </c>
      <c r="B2754" s="37" t="s">
        <v>359</v>
      </c>
      <c r="C2754" s="38">
        <v>2023.0</v>
      </c>
      <c r="D2754" s="38">
        <v>6.0</v>
      </c>
      <c r="E2754" s="38">
        <v>12.0</v>
      </c>
      <c r="F2754" s="38">
        <v>1900.0</v>
      </c>
      <c r="G2754" s="37" t="s">
        <v>360</v>
      </c>
      <c r="H2754" s="38">
        <v>5.0</v>
      </c>
      <c r="I2754" s="37" t="s">
        <v>422</v>
      </c>
      <c r="J2754" s="37" t="s">
        <v>365</v>
      </c>
      <c r="K2754" s="37" t="s">
        <v>354</v>
      </c>
      <c r="L2754" s="38">
        <v>19.0</v>
      </c>
      <c r="M2754" s="38">
        <v>0.0</v>
      </c>
      <c r="N2754" s="38">
        <v>10.0</v>
      </c>
      <c r="O2754" s="38">
        <v>19.0</v>
      </c>
      <c r="P2754" s="38">
        <v>0.0</v>
      </c>
      <c r="Q2754" s="38">
        <v>21.0</v>
      </c>
      <c r="R2754" s="36"/>
      <c r="S2754" s="36"/>
    </row>
    <row r="2755">
      <c r="A2755" s="37" t="s">
        <v>316</v>
      </c>
      <c r="B2755" s="37" t="s">
        <v>359</v>
      </c>
      <c r="C2755" s="38">
        <v>2023.0</v>
      </c>
      <c r="D2755" s="38">
        <v>6.0</v>
      </c>
      <c r="E2755" s="38">
        <v>12.0</v>
      </c>
      <c r="F2755" s="38">
        <v>1900.0</v>
      </c>
      <c r="G2755" s="37" t="s">
        <v>360</v>
      </c>
      <c r="H2755" s="38">
        <v>5.0</v>
      </c>
      <c r="I2755" s="37" t="s">
        <v>422</v>
      </c>
      <c r="J2755" s="37" t="s">
        <v>361</v>
      </c>
      <c r="K2755" s="37" t="s">
        <v>354</v>
      </c>
      <c r="L2755" s="38">
        <v>19.0</v>
      </c>
      <c r="M2755" s="38">
        <v>0.0</v>
      </c>
      <c r="N2755" s="38">
        <v>35.0</v>
      </c>
      <c r="O2755" s="38">
        <v>19.0</v>
      </c>
      <c r="P2755" s="38">
        <v>0.0</v>
      </c>
      <c r="Q2755" s="38">
        <v>41.0</v>
      </c>
      <c r="R2755" s="36"/>
      <c r="S2755" s="36"/>
    </row>
    <row r="2756">
      <c r="A2756" s="37" t="s">
        <v>316</v>
      </c>
      <c r="B2756" s="37" t="s">
        <v>359</v>
      </c>
      <c r="C2756" s="38">
        <v>2023.0</v>
      </c>
      <c r="D2756" s="38">
        <v>6.0</v>
      </c>
      <c r="E2756" s="38">
        <v>12.0</v>
      </c>
      <c r="F2756" s="38">
        <v>1900.0</v>
      </c>
      <c r="G2756" s="37" t="s">
        <v>360</v>
      </c>
      <c r="H2756" s="38">
        <v>5.0</v>
      </c>
      <c r="I2756" s="37" t="s">
        <v>422</v>
      </c>
      <c r="J2756" s="37" t="s">
        <v>964</v>
      </c>
      <c r="K2756" s="37" t="s">
        <v>354</v>
      </c>
      <c r="L2756" s="38">
        <v>19.0</v>
      </c>
      <c r="M2756" s="38">
        <v>2.0</v>
      </c>
      <c r="N2756" s="38">
        <v>4.0</v>
      </c>
      <c r="O2756" s="38">
        <v>19.0</v>
      </c>
      <c r="P2756" s="38">
        <v>2.0</v>
      </c>
      <c r="Q2756" s="38">
        <v>18.0</v>
      </c>
      <c r="R2756" s="36"/>
      <c r="S2756" s="36"/>
    </row>
    <row r="2757">
      <c r="A2757" s="37" t="s">
        <v>316</v>
      </c>
      <c r="B2757" s="37" t="s">
        <v>359</v>
      </c>
      <c r="C2757" s="38">
        <v>2023.0</v>
      </c>
      <c r="D2757" s="38">
        <v>6.0</v>
      </c>
      <c r="E2757" s="38">
        <v>12.0</v>
      </c>
      <c r="F2757" s="38">
        <v>1900.0</v>
      </c>
      <c r="G2757" s="37" t="s">
        <v>360</v>
      </c>
      <c r="H2757" s="38">
        <v>5.0</v>
      </c>
      <c r="I2757" s="37" t="s">
        <v>964</v>
      </c>
      <c r="J2757" s="37" t="s">
        <v>947</v>
      </c>
      <c r="K2757" s="36"/>
      <c r="L2757" s="38">
        <v>19.0</v>
      </c>
      <c r="M2757" s="38">
        <v>4.0</v>
      </c>
      <c r="N2757" s="38">
        <v>35.0</v>
      </c>
      <c r="O2757" s="38">
        <v>19.0</v>
      </c>
      <c r="P2757" s="38">
        <v>6.0</v>
      </c>
      <c r="Q2757" s="38">
        <v>29.0</v>
      </c>
      <c r="R2757" s="36"/>
      <c r="S2757" s="36"/>
    </row>
    <row r="2758">
      <c r="A2758" s="37" t="s">
        <v>316</v>
      </c>
      <c r="B2758" s="37" t="s">
        <v>359</v>
      </c>
      <c r="C2758" s="38">
        <v>2023.0</v>
      </c>
      <c r="D2758" s="38">
        <v>6.0</v>
      </c>
      <c r="E2758" s="38">
        <v>12.0</v>
      </c>
      <c r="F2758" s="38">
        <v>1900.0</v>
      </c>
      <c r="G2758" s="37" t="s">
        <v>360</v>
      </c>
      <c r="H2758" s="38">
        <v>5.0</v>
      </c>
      <c r="I2758" s="37" t="s">
        <v>422</v>
      </c>
      <c r="J2758" s="37" t="s">
        <v>964</v>
      </c>
      <c r="K2758" s="37" t="s">
        <v>354</v>
      </c>
      <c r="L2758" s="38">
        <v>19.0</v>
      </c>
      <c r="M2758" s="38">
        <v>4.0</v>
      </c>
      <c r="N2758" s="38">
        <v>34.0</v>
      </c>
      <c r="O2758" s="38">
        <v>19.0</v>
      </c>
      <c r="P2758" s="38">
        <v>5.0</v>
      </c>
      <c r="Q2758" s="38">
        <v>3.0</v>
      </c>
      <c r="R2758" s="36"/>
      <c r="S2758" s="36"/>
    </row>
    <row r="2759">
      <c r="A2759" s="37" t="s">
        <v>316</v>
      </c>
      <c r="B2759" s="37" t="s">
        <v>366</v>
      </c>
      <c r="C2759" s="38">
        <v>2023.0</v>
      </c>
      <c r="D2759" s="38">
        <v>6.0</v>
      </c>
      <c r="E2759" s="38">
        <v>12.0</v>
      </c>
      <c r="F2759" s="38">
        <v>1900.0</v>
      </c>
      <c r="G2759" s="37" t="s">
        <v>360</v>
      </c>
      <c r="H2759" s="38">
        <v>6.0</v>
      </c>
      <c r="I2759" s="37" t="s">
        <v>422</v>
      </c>
      <c r="J2759" s="37" t="s">
        <v>964</v>
      </c>
      <c r="K2759" s="37" t="s">
        <v>354</v>
      </c>
      <c r="L2759" s="38">
        <v>19.0</v>
      </c>
      <c r="M2759" s="38">
        <v>5.0</v>
      </c>
      <c r="N2759" s="38">
        <v>57.0</v>
      </c>
      <c r="O2759" s="38">
        <v>19.0</v>
      </c>
      <c r="P2759" s="38">
        <v>6.0</v>
      </c>
      <c r="Q2759" s="38">
        <v>20.0</v>
      </c>
      <c r="R2759" s="36"/>
      <c r="S2759" s="39"/>
    </row>
    <row r="2760">
      <c r="A2760" s="37" t="s">
        <v>316</v>
      </c>
      <c r="B2760" s="37" t="s">
        <v>368</v>
      </c>
      <c r="C2760" s="38">
        <v>2023.0</v>
      </c>
      <c r="D2760" s="38">
        <v>6.0</v>
      </c>
      <c r="E2760" s="38">
        <v>12.0</v>
      </c>
      <c r="F2760" s="38">
        <v>1900.0</v>
      </c>
      <c r="G2760" s="37" t="s">
        <v>360</v>
      </c>
      <c r="H2760" s="38">
        <v>7.0</v>
      </c>
      <c r="I2760" s="36"/>
      <c r="J2760" s="36"/>
      <c r="K2760" s="36"/>
      <c r="L2760" s="36"/>
      <c r="M2760" s="36"/>
      <c r="N2760" s="36"/>
      <c r="O2760" s="36"/>
      <c r="P2760" s="36"/>
      <c r="Q2760" s="36"/>
      <c r="R2760" s="36"/>
      <c r="S2760" s="37" t="s">
        <v>356</v>
      </c>
    </row>
    <row r="2761">
      <c r="A2761" s="37" t="s">
        <v>316</v>
      </c>
      <c r="B2761" s="37" t="s">
        <v>369</v>
      </c>
      <c r="C2761" s="38">
        <v>2023.0</v>
      </c>
      <c r="D2761" s="38">
        <v>6.0</v>
      </c>
      <c r="E2761" s="38">
        <v>12.0</v>
      </c>
      <c r="F2761" s="38">
        <v>1900.0</v>
      </c>
      <c r="G2761" s="37" t="s">
        <v>360</v>
      </c>
      <c r="H2761" s="38">
        <v>8.0</v>
      </c>
      <c r="I2761" s="36"/>
      <c r="J2761" s="36"/>
      <c r="K2761" s="36"/>
      <c r="L2761" s="36"/>
      <c r="M2761" s="36"/>
      <c r="N2761" s="36"/>
      <c r="O2761" s="36"/>
      <c r="P2761" s="36"/>
      <c r="Q2761" s="36"/>
      <c r="R2761" s="36"/>
      <c r="S2761" s="37" t="s">
        <v>356</v>
      </c>
    </row>
    <row r="2762">
      <c r="A2762" s="37" t="s">
        <v>316</v>
      </c>
      <c r="B2762" s="37" t="s">
        <v>370</v>
      </c>
      <c r="C2762" s="38">
        <v>2023.0</v>
      </c>
      <c r="D2762" s="38">
        <v>6.0</v>
      </c>
      <c r="E2762" s="38">
        <v>12.0</v>
      </c>
      <c r="F2762" s="38">
        <v>1900.0</v>
      </c>
      <c r="G2762" s="37" t="s">
        <v>371</v>
      </c>
      <c r="H2762" s="38">
        <v>9.0</v>
      </c>
      <c r="I2762" s="36"/>
      <c r="J2762" s="36"/>
      <c r="K2762" s="36"/>
      <c r="L2762" s="36"/>
      <c r="M2762" s="36"/>
      <c r="N2762" s="36"/>
      <c r="O2762" s="36"/>
      <c r="P2762" s="36"/>
      <c r="Q2762" s="36"/>
      <c r="R2762" s="36"/>
      <c r="S2762" s="37" t="s">
        <v>356</v>
      </c>
    </row>
    <row r="2763">
      <c r="A2763" s="37" t="s">
        <v>316</v>
      </c>
      <c r="B2763" s="37" t="s">
        <v>372</v>
      </c>
      <c r="C2763" s="38">
        <v>2023.0</v>
      </c>
      <c r="D2763" s="38">
        <v>6.0</v>
      </c>
      <c r="E2763" s="38">
        <v>12.0</v>
      </c>
      <c r="F2763" s="38">
        <v>1900.0</v>
      </c>
      <c r="G2763" s="37" t="s">
        <v>371</v>
      </c>
      <c r="H2763" s="38">
        <v>10.0</v>
      </c>
      <c r="I2763" s="36"/>
      <c r="J2763" s="36"/>
      <c r="K2763" s="36"/>
      <c r="L2763" s="36"/>
      <c r="M2763" s="36"/>
      <c r="N2763" s="36"/>
      <c r="O2763" s="36"/>
      <c r="P2763" s="36"/>
      <c r="Q2763" s="36"/>
      <c r="R2763" s="36"/>
      <c r="S2763" s="37" t="s">
        <v>356</v>
      </c>
    </row>
    <row r="2764">
      <c r="A2764" s="37" t="s">
        <v>316</v>
      </c>
      <c r="B2764" s="37" t="s">
        <v>373</v>
      </c>
      <c r="C2764" s="38">
        <v>2023.0</v>
      </c>
      <c r="D2764" s="38">
        <v>6.0</v>
      </c>
      <c r="E2764" s="38">
        <v>12.0</v>
      </c>
      <c r="F2764" s="38">
        <v>1900.0</v>
      </c>
      <c r="G2764" s="37" t="s">
        <v>371</v>
      </c>
      <c r="H2764" s="38">
        <v>11.0</v>
      </c>
      <c r="I2764" s="36"/>
      <c r="J2764" s="36"/>
      <c r="K2764" s="36"/>
      <c r="L2764" s="36"/>
      <c r="M2764" s="36"/>
      <c r="N2764" s="36"/>
      <c r="O2764" s="36"/>
      <c r="P2764" s="36"/>
      <c r="Q2764" s="36"/>
      <c r="R2764" s="36"/>
      <c r="S2764" s="37" t="s">
        <v>356</v>
      </c>
    </row>
    <row r="2765">
      <c r="A2765" s="37" t="s">
        <v>316</v>
      </c>
      <c r="B2765" s="37" t="s">
        <v>374</v>
      </c>
      <c r="C2765" s="38">
        <v>2023.0</v>
      </c>
      <c r="D2765" s="38">
        <v>6.0</v>
      </c>
      <c r="E2765" s="38">
        <v>12.0</v>
      </c>
      <c r="F2765" s="38">
        <v>1900.0</v>
      </c>
      <c r="G2765" s="37" t="s">
        <v>371</v>
      </c>
      <c r="H2765" s="38">
        <v>12.0</v>
      </c>
      <c r="I2765" s="36"/>
      <c r="J2765" s="36"/>
      <c r="K2765" s="36"/>
      <c r="L2765" s="36"/>
      <c r="M2765" s="36"/>
      <c r="N2765" s="36"/>
      <c r="O2765" s="36"/>
      <c r="P2765" s="36"/>
      <c r="Q2765" s="36"/>
      <c r="R2765" s="36"/>
      <c r="S2765" s="37" t="s">
        <v>356</v>
      </c>
    </row>
    <row r="2766">
      <c r="I2766" s="36"/>
      <c r="J2766" s="36"/>
      <c r="K2766" s="36"/>
      <c r="L2766" s="36"/>
      <c r="M2766" s="36"/>
      <c r="N2766" s="36"/>
      <c r="O2766" s="36"/>
      <c r="P2766" s="36"/>
      <c r="Q2766" s="36"/>
      <c r="R2766" s="36"/>
      <c r="S2766" s="37"/>
    </row>
    <row r="2767">
      <c r="A2767" s="1" t="s">
        <v>318</v>
      </c>
      <c r="B2767" s="1" t="s">
        <v>1298</v>
      </c>
      <c r="C2767" s="1">
        <v>2023.0</v>
      </c>
      <c r="D2767" s="1">
        <v>6.0</v>
      </c>
      <c r="E2767" s="1">
        <v>13.0</v>
      </c>
      <c r="F2767" s="1">
        <v>2100.0</v>
      </c>
      <c r="G2767" s="1" t="s">
        <v>23</v>
      </c>
      <c r="H2767" s="1">
        <v>1.0</v>
      </c>
    </row>
    <row r="2768">
      <c r="A2768" s="1" t="s">
        <v>318</v>
      </c>
      <c r="B2768" s="1" t="s">
        <v>1299</v>
      </c>
      <c r="C2768" s="1">
        <v>2023.0</v>
      </c>
      <c r="D2768" s="1">
        <v>6.0</v>
      </c>
      <c r="E2768" s="1">
        <v>13.0</v>
      </c>
      <c r="F2768" s="1">
        <v>2100.0</v>
      </c>
      <c r="G2768" s="1" t="s">
        <v>23</v>
      </c>
      <c r="H2768" s="1">
        <v>2.0</v>
      </c>
    </row>
    <row r="2769">
      <c r="A2769" s="1" t="s">
        <v>318</v>
      </c>
      <c r="B2769" s="1" t="s">
        <v>1300</v>
      </c>
      <c r="C2769" s="1">
        <v>2023.0</v>
      </c>
      <c r="D2769" s="1">
        <v>6.0</v>
      </c>
      <c r="E2769" s="1">
        <v>13.0</v>
      </c>
      <c r="F2769" s="1">
        <v>2100.0</v>
      </c>
      <c r="G2769" s="1" t="s">
        <v>23</v>
      </c>
      <c r="H2769" s="1">
        <v>3.0</v>
      </c>
    </row>
    <row r="2770">
      <c r="A2770" s="1" t="s">
        <v>318</v>
      </c>
      <c r="B2770" s="1" t="s">
        <v>1301</v>
      </c>
      <c r="C2770" s="1">
        <v>2023.0</v>
      </c>
      <c r="D2770" s="1">
        <v>6.0</v>
      </c>
      <c r="E2770" s="1">
        <v>13.0</v>
      </c>
      <c r="F2770" s="1">
        <v>2100.0</v>
      </c>
      <c r="G2770" s="1" t="s">
        <v>23</v>
      </c>
      <c r="H2770" s="1">
        <v>4.0</v>
      </c>
    </row>
    <row r="2771">
      <c r="A2771" s="1" t="s">
        <v>318</v>
      </c>
      <c r="B2771" s="1" t="s">
        <v>1302</v>
      </c>
      <c r="C2771" s="1">
        <v>2023.0</v>
      </c>
      <c r="D2771" s="1">
        <v>6.0</v>
      </c>
      <c r="E2771" s="1">
        <v>13.0</v>
      </c>
      <c r="F2771" s="1">
        <v>2100.0</v>
      </c>
      <c r="G2771" s="1" t="s">
        <v>122</v>
      </c>
      <c r="H2771" s="1">
        <v>5.0</v>
      </c>
    </row>
    <row r="2772">
      <c r="A2772" s="1" t="s">
        <v>318</v>
      </c>
      <c r="B2772" s="1" t="s">
        <v>1303</v>
      </c>
      <c r="C2772" s="1">
        <v>2023.0</v>
      </c>
      <c r="D2772" s="1">
        <v>6.0</v>
      </c>
      <c r="E2772" s="1">
        <v>13.0</v>
      </c>
      <c r="F2772" s="1">
        <v>2100.0</v>
      </c>
      <c r="G2772" s="1" t="s">
        <v>122</v>
      </c>
      <c r="H2772" s="1">
        <v>6.0</v>
      </c>
    </row>
    <row r="2773">
      <c r="A2773" s="1" t="s">
        <v>318</v>
      </c>
      <c r="B2773" s="1" t="s">
        <v>1304</v>
      </c>
      <c r="C2773" s="1">
        <v>2023.0</v>
      </c>
      <c r="D2773" s="1">
        <v>6.0</v>
      </c>
      <c r="E2773" s="1">
        <v>13.0</v>
      </c>
      <c r="F2773" s="1">
        <v>2100.0</v>
      </c>
      <c r="G2773" s="1" t="s">
        <v>122</v>
      </c>
      <c r="H2773" s="1">
        <v>7.0</v>
      </c>
    </row>
    <row r="2774">
      <c r="A2774" s="1" t="s">
        <v>318</v>
      </c>
      <c r="B2774" s="1" t="s">
        <v>1305</v>
      </c>
      <c r="C2774" s="1">
        <v>2023.0</v>
      </c>
      <c r="D2774" s="1">
        <v>6.0</v>
      </c>
      <c r="E2774" s="1">
        <v>13.0</v>
      </c>
      <c r="F2774" s="1">
        <v>2100.0</v>
      </c>
      <c r="G2774" s="1" t="s">
        <v>122</v>
      </c>
      <c r="H2774" s="1">
        <v>8.0</v>
      </c>
    </row>
    <row r="2775">
      <c r="A2775" s="1" t="s">
        <v>318</v>
      </c>
      <c r="B2775" s="1" t="s">
        <v>1306</v>
      </c>
      <c r="C2775" s="1">
        <v>2023.0</v>
      </c>
      <c r="D2775" s="1">
        <v>6.0</v>
      </c>
      <c r="E2775" s="1">
        <v>13.0</v>
      </c>
      <c r="F2775" s="1">
        <v>2100.0</v>
      </c>
      <c r="G2775" s="1" t="s">
        <v>201</v>
      </c>
      <c r="H2775" s="1">
        <v>9.0</v>
      </c>
    </row>
    <row r="2776">
      <c r="A2776" s="1" t="s">
        <v>318</v>
      </c>
      <c r="B2776" s="1" t="s">
        <v>1307</v>
      </c>
      <c r="C2776" s="1">
        <v>2023.0</v>
      </c>
      <c r="D2776" s="1">
        <v>6.0</v>
      </c>
      <c r="E2776" s="1">
        <v>13.0</v>
      </c>
      <c r="F2776" s="1">
        <v>2100.0</v>
      </c>
      <c r="G2776" s="1" t="s">
        <v>201</v>
      </c>
      <c r="H2776" s="1">
        <v>10.0</v>
      </c>
    </row>
    <row r="2777">
      <c r="A2777" s="1" t="s">
        <v>318</v>
      </c>
      <c r="B2777" s="1" t="s">
        <v>1308</v>
      </c>
      <c r="C2777" s="1">
        <v>2023.0</v>
      </c>
      <c r="D2777" s="1">
        <v>6.0</v>
      </c>
      <c r="E2777" s="1">
        <v>13.0</v>
      </c>
      <c r="F2777" s="1">
        <v>2100.0</v>
      </c>
      <c r="G2777" s="1" t="s">
        <v>201</v>
      </c>
      <c r="H2777" s="1">
        <v>11.0</v>
      </c>
    </row>
    <row r="2778">
      <c r="A2778" s="1" t="s">
        <v>318</v>
      </c>
      <c r="B2778" s="1" t="s">
        <v>1309</v>
      </c>
      <c r="C2778" s="1">
        <v>2023.0</v>
      </c>
      <c r="D2778" s="1">
        <v>6.0</v>
      </c>
      <c r="E2778" s="1">
        <v>13.0</v>
      </c>
      <c r="F2778" s="1">
        <v>2100.0</v>
      </c>
      <c r="G2778" s="1" t="s">
        <v>201</v>
      </c>
      <c r="H2778" s="1">
        <v>12.0</v>
      </c>
    </row>
    <row r="2780">
      <c r="A2780" s="37" t="s">
        <v>316</v>
      </c>
      <c r="B2780" s="37" t="s">
        <v>349</v>
      </c>
      <c r="C2780" s="38">
        <v>2023.0</v>
      </c>
      <c r="D2780" s="38">
        <v>6.0</v>
      </c>
      <c r="E2780" s="38">
        <v>13.0</v>
      </c>
      <c r="F2780" s="38">
        <v>1900.0</v>
      </c>
      <c r="G2780" s="37" t="s">
        <v>350</v>
      </c>
      <c r="H2780" s="38">
        <v>1.0</v>
      </c>
      <c r="I2780" s="37" t="s">
        <v>800</v>
      </c>
      <c r="J2780" s="37" t="s">
        <v>545</v>
      </c>
      <c r="K2780" s="37" t="s">
        <v>354</v>
      </c>
      <c r="L2780" s="38">
        <v>19.0</v>
      </c>
      <c r="M2780" s="38">
        <v>0.0</v>
      </c>
      <c r="N2780" s="38">
        <v>6.0</v>
      </c>
      <c r="O2780" s="38">
        <v>19.0</v>
      </c>
      <c r="P2780" s="38">
        <v>0.0</v>
      </c>
      <c r="Q2780" s="38">
        <v>11.0</v>
      </c>
      <c r="R2780" s="36"/>
      <c r="S2780" s="36"/>
    </row>
    <row r="2781">
      <c r="A2781" s="37" t="s">
        <v>316</v>
      </c>
      <c r="B2781" s="37" t="s">
        <v>349</v>
      </c>
      <c r="C2781" s="38">
        <v>2023.0</v>
      </c>
      <c r="D2781" s="38">
        <v>6.0</v>
      </c>
      <c r="E2781" s="38">
        <v>13.0</v>
      </c>
      <c r="F2781" s="38">
        <v>1900.0</v>
      </c>
      <c r="G2781" s="37" t="s">
        <v>350</v>
      </c>
      <c r="H2781" s="38">
        <v>1.0</v>
      </c>
      <c r="I2781" s="37" t="s">
        <v>800</v>
      </c>
      <c r="J2781" s="37" t="s">
        <v>545</v>
      </c>
      <c r="K2781" s="37" t="s">
        <v>354</v>
      </c>
      <c r="L2781" s="38">
        <v>19.0</v>
      </c>
      <c r="M2781" s="38">
        <v>0.0</v>
      </c>
      <c r="N2781" s="38">
        <v>43.0</v>
      </c>
      <c r="O2781" s="38">
        <v>19.0</v>
      </c>
      <c r="P2781" s="38">
        <v>1.0</v>
      </c>
      <c r="Q2781" s="38">
        <v>11.0</v>
      </c>
      <c r="R2781" s="36"/>
      <c r="S2781" s="36"/>
    </row>
    <row r="2782">
      <c r="A2782" s="37" t="s">
        <v>316</v>
      </c>
      <c r="B2782" s="37" t="s">
        <v>349</v>
      </c>
      <c r="C2782" s="38">
        <v>2023.0</v>
      </c>
      <c r="D2782" s="38">
        <v>6.0</v>
      </c>
      <c r="E2782" s="38">
        <v>13.0</v>
      </c>
      <c r="F2782" s="38">
        <v>1900.0</v>
      </c>
      <c r="G2782" s="37" t="s">
        <v>350</v>
      </c>
      <c r="H2782" s="38">
        <v>1.0</v>
      </c>
      <c r="I2782" s="37" t="s">
        <v>800</v>
      </c>
      <c r="J2782" s="37" t="s">
        <v>545</v>
      </c>
      <c r="K2782" s="37" t="s">
        <v>354</v>
      </c>
      <c r="L2782" s="38">
        <v>19.0</v>
      </c>
      <c r="M2782" s="38">
        <v>1.0</v>
      </c>
      <c r="N2782" s="38">
        <v>25.0</v>
      </c>
      <c r="O2782" s="38">
        <v>19.0</v>
      </c>
      <c r="P2782" s="38">
        <v>1.0</v>
      </c>
      <c r="Q2782" s="38">
        <v>30.0</v>
      </c>
      <c r="R2782" s="36"/>
      <c r="S2782" s="36"/>
    </row>
    <row r="2783">
      <c r="A2783" s="37" t="s">
        <v>316</v>
      </c>
      <c r="B2783" s="37" t="s">
        <v>349</v>
      </c>
      <c r="C2783" s="38">
        <v>2023.0</v>
      </c>
      <c r="D2783" s="38">
        <v>6.0</v>
      </c>
      <c r="E2783" s="38">
        <v>13.0</v>
      </c>
      <c r="F2783" s="38">
        <v>1900.0</v>
      </c>
      <c r="G2783" s="37" t="s">
        <v>350</v>
      </c>
      <c r="H2783" s="38">
        <v>1.0</v>
      </c>
      <c r="I2783" s="37" t="s">
        <v>800</v>
      </c>
      <c r="J2783" s="37" t="s">
        <v>545</v>
      </c>
      <c r="K2783" s="37" t="s">
        <v>354</v>
      </c>
      <c r="L2783" s="38">
        <v>19.0</v>
      </c>
      <c r="M2783" s="38">
        <v>2.0</v>
      </c>
      <c r="N2783" s="38">
        <v>10.0</v>
      </c>
      <c r="O2783" s="38">
        <v>19.0</v>
      </c>
      <c r="P2783" s="38">
        <v>2.0</v>
      </c>
      <c r="Q2783" s="38">
        <v>20.0</v>
      </c>
      <c r="R2783" s="36"/>
      <c r="S2783" s="36"/>
    </row>
    <row r="2784">
      <c r="A2784" s="37" t="s">
        <v>316</v>
      </c>
      <c r="B2784" s="37" t="s">
        <v>349</v>
      </c>
      <c r="C2784" s="38">
        <v>2023.0</v>
      </c>
      <c r="D2784" s="38">
        <v>6.0</v>
      </c>
      <c r="E2784" s="38">
        <v>13.0</v>
      </c>
      <c r="F2784" s="38">
        <v>1900.0</v>
      </c>
      <c r="G2784" s="37" t="s">
        <v>350</v>
      </c>
      <c r="H2784" s="38">
        <v>1.0</v>
      </c>
      <c r="I2784" s="37" t="s">
        <v>800</v>
      </c>
      <c r="J2784" s="37" t="s">
        <v>545</v>
      </c>
      <c r="K2784" s="37" t="s">
        <v>353</v>
      </c>
      <c r="L2784" s="38">
        <v>19.0</v>
      </c>
      <c r="M2784" s="38">
        <v>2.0</v>
      </c>
      <c r="N2784" s="38">
        <v>25.0</v>
      </c>
      <c r="O2784" s="38">
        <v>19.0</v>
      </c>
      <c r="P2784" s="38">
        <v>4.0</v>
      </c>
      <c r="Q2784" s="38">
        <v>15.0</v>
      </c>
      <c r="R2784" s="36"/>
      <c r="S2784" s="36"/>
    </row>
    <row r="2785">
      <c r="A2785" s="37" t="s">
        <v>316</v>
      </c>
      <c r="B2785" s="37" t="s">
        <v>349</v>
      </c>
      <c r="C2785" s="38">
        <v>2023.0</v>
      </c>
      <c r="D2785" s="38">
        <v>6.0</v>
      </c>
      <c r="E2785" s="38">
        <v>13.0</v>
      </c>
      <c r="F2785" s="38">
        <v>1900.0</v>
      </c>
      <c r="G2785" s="37" t="s">
        <v>350</v>
      </c>
      <c r="H2785" s="38">
        <v>1.0</v>
      </c>
      <c r="I2785" s="37" t="s">
        <v>800</v>
      </c>
      <c r="J2785" s="37" t="s">
        <v>545</v>
      </c>
      <c r="K2785" s="37" t="s">
        <v>353</v>
      </c>
      <c r="L2785" s="38">
        <v>19.0</v>
      </c>
      <c r="M2785" s="38">
        <v>4.0</v>
      </c>
      <c r="N2785" s="38">
        <v>31.0</v>
      </c>
      <c r="O2785" s="38">
        <v>19.0</v>
      </c>
      <c r="P2785" s="38">
        <v>4.0</v>
      </c>
      <c r="Q2785" s="38">
        <v>46.0</v>
      </c>
      <c r="R2785" s="36"/>
      <c r="S2785" s="36"/>
    </row>
    <row r="2786">
      <c r="A2786" s="37" t="s">
        <v>316</v>
      </c>
      <c r="B2786" s="37" t="s">
        <v>355</v>
      </c>
      <c r="C2786" s="38">
        <v>2023.0</v>
      </c>
      <c r="D2786" s="38">
        <v>6.0</v>
      </c>
      <c r="E2786" s="38">
        <v>13.0</v>
      </c>
      <c r="F2786" s="38">
        <v>1900.0</v>
      </c>
      <c r="G2786" s="37" t="s">
        <v>350</v>
      </c>
      <c r="H2786" s="38">
        <v>2.0</v>
      </c>
      <c r="I2786" s="36"/>
      <c r="J2786" s="36"/>
      <c r="K2786" s="36"/>
      <c r="L2786" s="36"/>
      <c r="M2786" s="36"/>
      <c r="N2786" s="36"/>
      <c r="O2786" s="36"/>
      <c r="P2786" s="36"/>
      <c r="Q2786" s="36"/>
      <c r="R2786" s="36"/>
      <c r="S2786" s="37" t="s">
        <v>356</v>
      </c>
    </row>
    <row r="2787">
      <c r="A2787" s="37" t="s">
        <v>316</v>
      </c>
      <c r="B2787" s="37" t="s">
        <v>357</v>
      </c>
      <c r="C2787" s="38">
        <v>2023.0</v>
      </c>
      <c r="D2787" s="38">
        <v>6.0</v>
      </c>
      <c r="E2787" s="38">
        <v>13.0</v>
      </c>
      <c r="F2787" s="38">
        <v>1900.0</v>
      </c>
      <c r="G2787" s="37" t="s">
        <v>350</v>
      </c>
      <c r="H2787" s="38">
        <v>3.0</v>
      </c>
      <c r="I2787" s="36"/>
      <c r="J2787" s="36"/>
      <c r="K2787" s="37" t="s">
        <v>354</v>
      </c>
      <c r="L2787" s="38">
        <v>19.0</v>
      </c>
      <c r="M2787" s="38">
        <v>9.0</v>
      </c>
      <c r="N2787" s="38">
        <v>32.0</v>
      </c>
      <c r="O2787" s="38">
        <v>19.0</v>
      </c>
      <c r="P2787" s="38">
        <v>9.0</v>
      </c>
      <c r="Q2787" s="38">
        <v>40.0</v>
      </c>
      <c r="R2787" s="36"/>
      <c r="S2787" s="36"/>
    </row>
    <row r="2788">
      <c r="A2788" s="37" t="s">
        <v>316</v>
      </c>
      <c r="B2788" s="37" t="s">
        <v>357</v>
      </c>
      <c r="C2788" s="38">
        <v>2023.0</v>
      </c>
      <c r="D2788" s="38">
        <v>6.0</v>
      </c>
      <c r="E2788" s="38">
        <v>13.0</v>
      </c>
      <c r="F2788" s="38">
        <v>1900.0</v>
      </c>
      <c r="G2788" s="37" t="s">
        <v>350</v>
      </c>
      <c r="H2788" s="38">
        <v>3.0</v>
      </c>
      <c r="I2788" s="37" t="s">
        <v>1170</v>
      </c>
      <c r="J2788" s="37" t="s">
        <v>419</v>
      </c>
      <c r="K2788" s="37" t="s">
        <v>1310</v>
      </c>
      <c r="L2788" s="38">
        <v>19.0</v>
      </c>
      <c r="M2788" s="38">
        <v>36.0</v>
      </c>
      <c r="N2788" s="38">
        <v>29.0</v>
      </c>
      <c r="O2788" s="38">
        <v>19.0</v>
      </c>
      <c r="P2788" s="38">
        <v>36.0</v>
      </c>
      <c r="Q2788" s="38">
        <v>50.0</v>
      </c>
      <c r="R2788" s="36"/>
      <c r="S2788" s="36"/>
    </row>
    <row r="2789">
      <c r="A2789" s="37" t="s">
        <v>316</v>
      </c>
      <c r="B2789" s="37" t="s">
        <v>358</v>
      </c>
      <c r="C2789" s="38">
        <v>2023.0</v>
      </c>
      <c r="D2789" s="38">
        <v>6.0</v>
      </c>
      <c r="E2789" s="38">
        <v>13.0</v>
      </c>
      <c r="F2789" s="38">
        <v>1900.0</v>
      </c>
      <c r="G2789" s="37" t="s">
        <v>350</v>
      </c>
      <c r="H2789" s="38">
        <v>4.0</v>
      </c>
      <c r="I2789" s="36"/>
      <c r="J2789" s="36"/>
      <c r="K2789" s="36"/>
      <c r="L2789" s="36"/>
      <c r="M2789" s="36"/>
      <c r="N2789" s="36"/>
      <c r="O2789" s="36"/>
      <c r="P2789" s="36"/>
      <c r="Q2789" s="36"/>
      <c r="R2789" s="36"/>
      <c r="S2789" s="37" t="s">
        <v>356</v>
      </c>
    </row>
    <row r="2790">
      <c r="A2790" s="37" t="s">
        <v>316</v>
      </c>
      <c r="B2790" s="37" t="s">
        <v>359</v>
      </c>
      <c r="C2790" s="38">
        <v>2023.0</v>
      </c>
      <c r="D2790" s="38">
        <v>6.0</v>
      </c>
      <c r="E2790" s="38">
        <v>13.0</v>
      </c>
      <c r="F2790" s="38">
        <v>1900.0</v>
      </c>
      <c r="G2790" s="37" t="s">
        <v>360</v>
      </c>
      <c r="H2790" s="38">
        <v>5.0</v>
      </c>
      <c r="I2790" s="36"/>
      <c r="J2790" s="36"/>
      <c r="K2790" s="36"/>
      <c r="L2790" s="36"/>
      <c r="M2790" s="36"/>
      <c r="N2790" s="36"/>
      <c r="O2790" s="36"/>
      <c r="P2790" s="36"/>
      <c r="Q2790" s="36"/>
      <c r="R2790" s="36"/>
      <c r="S2790" s="37" t="s">
        <v>356</v>
      </c>
    </row>
    <row r="2791">
      <c r="A2791" s="37" t="s">
        <v>316</v>
      </c>
      <c r="B2791" s="37" t="s">
        <v>366</v>
      </c>
      <c r="C2791" s="38">
        <v>2023.0</v>
      </c>
      <c r="D2791" s="38">
        <v>6.0</v>
      </c>
      <c r="E2791" s="38">
        <v>13.0</v>
      </c>
      <c r="F2791" s="38">
        <v>1900.0</v>
      </c>
      <c r="G2791" s="37" t="s">
        <v>360</v>
      </c>
      <c r="H2791" s="38">
        <v>6.0</v>
      </c>
      <c r="I2791" s="36"/>
      <c r="J2791" s="36"/>
      <c r="K2791" s="36"/>
      <c r="L2791" s="36"/>
      <c r="M2791" s="36"/>
      <c r="N2791" s="36"/>
      <c r="O2791" s="36"/>
      <c r="P2791" s="36"/>
      <c r="Q2791" s="36"/>
      <c r="R2791" s="36"/>
      <c r="S2791" s="37" t="s">
        <v>356</v>
      </c>
    </row>
    <row r="2792">
      <c r="A2792" s="37" t="s">
        <v>316</v>
      </c>
      <c r="B2792" s="37" t="s">
        <v>368</v>
      </c>
      <c r="C2792" s="38">
        <v>2023.0</v>
      </c>
      <c r="D2792" s="38">
        <v>6.0</v>
      </c>
      <c r="E2792" s="38">
        <v>13.0</v>
      </c>
      <c r="F2792" s="38">
        <v>1900.0</v>
      </c>
      <c r="G2792" s="37" t="s">
        <v>360</v>
      </c>
      <c r="H2792" s="38">
        <v>7.0</v>
      </c>
      <c r="I2792" s="36"/>
      <c r="J2792" s="36"/>
      <c r="K2792" s="36"/>
      <c r="L2792" s="36"/>
      <c r="M2792" s="36"/>
      <c r="N2792" s="36"/>
      <c r="O2792" s="36"/>
      <c r="P2792" s="36"/>
      <c r="Q2792" s="36"/>
      <c r="R2792" s="36"/>
      <c r="S2792" s="37" t="s">
        <v>356</v>
      </c>
    </row>
    <row r="2793">
      <c r="A2793" s="37" t="s">
        <v>316</v>
      </c>
      <c r="B2793" s="37" t="s">
        <v>369</v>
      </c>
      <c r="C2793" s="38">
        <v>2023.0</v>
      </c>
      <c r="D2793" s="38">
        <v>6.0</v>
      </c>
      <c r="E2793" s="38">
        <v>13.0</v>
      </c>
      <c r="F2793" s="38">
        <v>1900.0</v>
      </c>
      <c r="G2793" s="37" t="s">
        <v>360</v>
      </c>
      <c r="H2793" s="38">
        <v>8.0</v>
      </c>
      <c r="I2793" s="36"/>
      <c r="J2793" s="36"/>
      <c r="K2793" s="36"/>
      <c r="L2793" s="36"/>
      <c r="M2793" s="36"/>
      <c r="N2793" s="36"/>
      <c r="O2793" s="36"/>
      <c r="P2793" s="36"/>
      <c r="Q2793" s="36"/>
      <c r="R2793" s="36"/>
      <c r="S2793" s="37" t="s">
        <v>356</v>
      </c>
    </row>
    <row r="2794">
      <c r="A2794" s="37" t="s">
        <v>316</v>
      </c>
      <c r="B2794" s="37" t="s">
        <v>370</v>
      </c>
      <c r="C2794" s="38">
        <v>2023.0</v>
      </c>
      <c r="D2794" s="38">
        <v>6.0</v>
      </c>
      <c r="E2794" s="38">
        <v>13.0</v>
      </c>
      <c r="F2794" s="38">
        <v>1900.0</v>
      </c>
      <c r="G2794" s="37" t="s">
        <v>371</v>
      </c>
      <c r="H2794" s="38">
        <v>9.0</v>
      </c>
      <c r="I2794" s="36"/>
      <c r="J2794" s="36"/>
      <c r="K2794" s="36"/>
      <c r="L2794" s="36"/>
      <c r="M2794" s="36"/>
      <c r="N2794" s="36"/>
      <c r="O2794" s="36"/>
      <c r="P2794" s="36"/>
      <c r="Q2794" s="36"/>
      <c r="R2794" s="36"/>
      <c r="S2794" s="37" t="s">
        <v>509</v>
      </c>
    </row>
    <row r="2795">
      <c r="A2795" s="37" t="s">
        <v>316</v>
      </c>
      <c r="B2795" s="37" t="s">
        <v>372</v>
      </c>
      <c r="C2795" s="38">
        <v>2023.0</v>
      </c>
      <c r="D2795" s="38">
        <v>6.0</v>
      </c>
      <c r="E2795" s="38">
        <v>13.0</v>
      </c>
      <c r="F2795" s="38">
        <v>1900.0</v>
      </c>
      <c r="G2795" s="37" t="s">
        <v>371</v>
      </c>
      <c r="H2795" s="38">
        <v>10.0</v>
      </c>
      <c r="I2795" s="36"/>
      <c r="J2795" s="36"/>
      <c r="K2795" s="36"/>
      <c r="L2795" s="36"/>
      <c r="M2795" s="36"/>
      <c r="N2795" s="36"/>
      <c r="O2795" s="36"/>
      <c r="P2795" s="36"/>
      <c r="Q2795" s="36"/>
      <c r="R2795" s="36"/>
      <c r="S2795" s="37" t="s">
        <v>509</v>
      </c>
    </row>
    <row r="2796">
      <c r="A2796" s="37" t="s">
        <v>316</v>
      </c>
      <c r="B2796" s="37" t="s">
        <v>373</v>
      </c>
      <c r="C2796" s="38">
        <v>2023.0</v>
      </c>
      <c r="D2796" s="38">
        <v>6.0</v>
      </c>
      <c r="E2796" s="38">
        <v>13.0</v>
      </c>
      <c r="F2796" s="38">
        <v>1900.0</v>
      </c>
      <c r="G2796" s="37" t="s">
        <v>371</v>
      </c>
      <c r="H2796" s="38">
        <v>11.0</v>
      </c>
      <c r="I2796" s="36"/>
      <c r="J2796" s="36"/>
      <c r="K2796" s="36"/>
      <c r="L2796" s="36"/>
      <c r="M2796" s="36"/>
      <c r="N2796" s="36"/>
      <c r="O2796" s="36"/>
      <c r="P2796" s="36"/>
      <c r="Q2796" s="36"/>
      <c r="R2796" s="36"/>
      <c r="S2796" s="37" t="s">
        <v>509</v>
      </c>
    </row>
    <row r="2797">
      <c r="A2797" s="37" t="s">
        <v>316</v>
      </c>
      <c r="B2797" s="37" t="s">
        <v>374</v>
      </c>
      <c r="C2797" s="38">
        <v>2023.0</v>
      </c>
      <c r="D2797" s="38">
        <v>6.0</v>
      </c>
      <c r="E2797" s="38">
        <v>13.0</v>
      </c>
      <c r="F2797" s="38">
        <v>1900.0</v>
      </c>
      <c r="G2797" s="37" t="s">
        <v>371</v>
      </c>
      <c r="H2797" s="38">
        <v>12.0</v>
      </c>
      <c r="I2797" s="36"/>
      <c r="J2797" s="36"/>
      <c r="K2797" s="36"/>
      <c r="L2797" s="36"/>
      <c r="M2797" s="36"/>
      <c r="N2797" s="36"/>
      <c r="O2797" s="36"/>
      <c r="P2797" s="36"/>
      <c r="Q2797" s="36"/>
      <c r="R2797" s="36"/>
      <c r="S2797" s="37" t="s">
        <v>509</v>
      </c>
    </row>
    <row r="2799">
      <c r="A2799" s="1" t="s">
        <v>318</v>
      </c>
      <c r="B2799" s="1" t="s">
        <v>1311</v>
      </c>
      <c r="C2799" s="1">
        <v>2023.0</v>
      </c>
      <c r="D2799" s="1">
        <v>6.0</v>
      </c>
      <c r="E2799" s="1">
        <v>14.0</v>
      </c>
      <c r="F2799" s="1">
        <v>2100.0</v>
      </c>
      <c r="G2799" s="1" t="s">
        <v>23</v>
      </c>
      <c r="H2799" s="1">
        <v>1.0</v>
      </c>
    </row>
    <row r="2800">
      <c r="A2800" s="1" t="s">
        <v>318</v>
      </c>
      <c r="B2800" s="1" t="s">
        <v>1312</v>
      </c>
      <c r="C2800" s="1">
        <v>2023.0</v>
      </c>
      <c r="D2800" s="1">
        <v>6.0</v>
      </c>
      <c r="E2800" s="1">
        <v>14.0</v>
      </c>
      <c r="F2800" s="1">
        <v>2100.0</v>
      </c>
      <c r="G2800" s="1" t="s">
        <v>23</v>
      </c>
      <c r="H2800" s="1">
        <v>2.0</v>
      </c>
    </row>
    <row r="2801">
      <c r="A2801" s="1" t="s">
        <v>318</v>
      </c>
      <c r="B2801" s="1" t="s">
        <v>1313</v>
      </c>
      <c r="C2801" s="1">
        <v>2023.0</v>
      </c>
      <c r="D2801" s="1">
        <v>6.0</v>
      </c>
      <c r="E2801" s="1">
        <v>14.0</v>
      </c>
      <c r="F2801" s="1">
        <v>2100.0</v>
      </c>
      <c r="G2801" s="1" t="s">
        <v>23</v>
      </c>
      <c r="H2801" s="1">
        <v>3.0</v>
      </c>
    </row>
    <row r="2802">
      <c r="A2802" s="1" t="s">
        <v>318</v>
      </c>
      <c r="B2802" s="1" t="s">
        <v>1314</v>
      </c>
      <c r="C2802" s="1">
        <v>2023.0</v>
      </c>
      <c r="D2802" s="1">
        <v>6.0</v>
      </c>
      <c r="E2802" s="1">
        <v>14.0</v>
      </c>
      <c r="F2802" s="1">
        <v>2100.0</v>
      </c>
      <c r="G2802" s="1" t="s">
        <v>23</v>
      </c>
      <c r="H2802" s="1">
        <v>4.0</v>
      </c>
    </row>
    <row r="2803">
      <c r="A2803" s="1" t="s">
        <v>318</v>
      </c>
      <c r="B2803" s="1" t="s">
        <v>1315</v>
      </c>
      <c r="C2803" s="1">
        <v>2023.0</v>
      </c>
      <c r="D2803" s="1">
        <v>6.0</v>
      </c>
      <c r="E2803" s="1">
        <v>14.0</v>
      </c>
      <c r="F2803" s="1">
        <v>2100.0</v>
      </c>
      <c r="G2803" s="1" t="s">
        <v>122</v>
      </c>
      <c r="H2803" s="1">
        <v>5.0</v>
      </c>
    </row>
    <row r="2804">
      <c r="A2804" s="1" t="s">
        <v>318</v>
      </c>
      <c r="B2804" s="1" t="s">
        <v>1316</v>
      </c>
      <c r="C2804" s="1">
        <v>2023.0</v>
      </c>
      <c r="D2804" s="1">
        <v>6.0</v>
      </c>
      <c r="E2804" s="1">
        <v>14.0</v>
      </c>
      <c r="F2804" s="1">
        <v>2100.0</v>
      </c>
      <c r="G2804" s="1" t="s">
        <v>122</v>
      </c>
      <c r="H2804" s="1">
        <v>6.0</v>
      </c>
    </row>
    <row r="2805">
      <c r="A2805" s="1" t="s">
        <v>318</v>
      </c>
      <c r="B2805" s="1" t="s">
        <v>1317</v>
      </c>
      <c r="C2805" s="1">
        <v>2023.0</v>
      </c>
      <c r="D2805" s="1">
        <v>6.0</v>
      </c>
      <c r="E2805" s="1">
        <v>14.0</v>
      </c>
      <c r="F2805" s="1">
        <v>2100.0</v>
      </c>
      <c r="G2805" s="1" t="s">
        <v>122</v>
      </c>
      <c r="H2805" s="1">
        <v>7.0</v>
      </c>
    </row>
    <row r="2806">
      <c r="A2806" s="1" t="s">
        <v>318</v>
      </c>
      <c r="B2806" s="1" t="s">
        <v>1318</v>
      </c>
      <c r="C2806" s="1">
        <v>2023.0</v>
      </c>
      <c r="D2806" s="1">
        <v>6.0</v>
      </c>
      <c r="E2806" s="1">
        <v>14.0</v>
      </c>
      <c r="F2806" s="1">
        <v>2100.0</v>
      </c>
      <c r="G2806" s="1" t="s">
        <v>122</v>
      </c>
      <c r="H2806" s="1">
        <v>8.0</v>
      </c>
    </row>
    <row r="2807">
      <c r="A2807" s="1" t="s">
        <v>318</v>
      </c>
      <c r="B2807" s="1" t="s">
        <v>1319</v>
      </c>
      <c r="C2807" s="1">
        <v>2023.0</v>
      </c>
      <c r="D2807" s="1">
        <v>6.0</v>
      </c>
      <c r="E2807" s="1">
        <v>14.0</v>
      </c>
      <c r="F2807" s="1">
        <v>2100.0</v>
      </c>
      <c r="G2807" s="1" t="s">
        <v>201</v>
      </c>
      <c r="H2807" s="1">
        <v>9.0</v>
      </c>
    </row>
    <row r="2808">
      <c r="A2808" s="1" t="s">
        <v>318</v>
      </c>
      <c r="B2808" s="1" t="s">
        <v>1320</v>
      </c>
      <c r="C2808" s="1">
        <v>2023.0</v>
      </c>
      <c r="D2808" s="1">
        <v>6.0</v>
      </c>
      <c r="E2808" s="1">
        <v>14.0</v>
      </c>
      <c r="F2808" s="1">
        <v>2100.0</v>
      </c>
      <c r="G2808" s="1" t="s">
        <v>201</v>
      </c>
      <c r="H2808" s="1">
        <v>10.0</v>
      </c>
    </row>
    <row r="2809">
      <c r="A2809" s="1" t="s">
        <v>318</v>
      </c>
      <c r="B2809" s="1" t="s">
        <v>1321</v>
      </c>
      <c r="C2809" s="1">
        <v>2023.0</v>
      </c>
      <c r="D2809" s="1">
        <v>6.0</v>
      </c>
      <c r="E2809" s="1">
        <v>14.0</v>
      </c>
      <c r="F2809" s="1">
        <v>2100.0</v>
      </c>
      <c r="G2809" s="1" t="s">
        <v>201</v>
      </c>
      <c r="H2809" s="1">
        <v>11.0</v>
      </c>
    </row>
    <row r="2810">
      <c r="A2810" s="1" t="s">
        <v>318</v>
      </c>
      <c r="B2810" s="1" t="s">
        <v>1322</v>
      </c>
      <c r="C2810" s="1">
        <v>2023.0</v>
      </c>
      <c r="D2810" s="1">
        <v>6.0</v>
      </c>
      <c r="E2810" s="1">
        <v>14.0</v>
      </c>
      <c r="F2810" s="1">
        <v>2100.0</v>
      </c>
      <c r="G2810" s="1" t="s">
        <v>201</v>
      </c>
      <c r="H2810" s="1">
        <v>12.0</v>
      </c>
    </row>
    <row r="2812">
      <c r="A2812" s="37" t="s">
        <v>316</v>
      </c>
      <c r="B2812" s="37" t="s">
        <v>349</v>
      </c>
      <c r="C2812" s="38">
        <v>2023.0</v>
      </c>
      <c r="D2812" s="38">
        <v>6.0</v>
      </c>
      <c r="E2812" s="38">
        <v>14.0</v>
      </c>
      <c r="F2812" s="38">
        <v>1900.0</v>
      </c>
      <c r="G2812" s="37" t="s">
        <v>350</v>
      </c>
      <c r="H2812" s="38">
        <v>1.0</v>
      </c>
      <c r="S2812" s="37" t="s">
        <v>356</v>
      </c>
    </row>
    <row r="2813">
      <c r="A2813" s="37" t="s">
        <v>316</v>
      </c>
      <c r="B2813" s="37" t="s">
        <v>355</v>
      </c>
      <c r="C2813" s="38">
        <v>2023.0</v>
      </c>
      <c r="D2813" s="38">
        <v>6.0</v>
      </c>
      <c r="E2813" s="38">
        <v>14.0</v>
      </c>
      <c r="F2813" s="38">
        <v>1900.0</v>
      </c>
      <c r="G2813" s="37" t="s">
        <v>350</v>
      </c>
      <c r="H2813" s="38">
        <v>2.0</v>
      </c>
      <c r="S2813" s="37" t="s">
        <v>356</v>
      </c>
    </row>
    <row r="2814">
      <c r="A2814" s="37" t="s">
        <v>316</v>
      </c>
      <c r="B2814" s="37" t="s">
        <v>357</v>
      </c>
      <c r="C2814" s="38">
        <v>2023.0</v>
      </c>
      <c r="D2814" s="38">
        <v>6.0</v>
      </c>
      <c r="E2814" s="38">
        <v>14.0</v>
      </c>
      <c r="F2814" s="38">
        <v>1900.0</v>
      </c>
      <c r="G2814" s="37" t="s">
        <v>350</v>
      </c>
      <c r="H2814" s="38">
        <v>3.0</v>
      </c>
      <c r="S2814" s="37" t="s">
        <v>356</v>
      </c>
    </row>
    <row r="2815">
      <c r="A2815" s="37" t="s">
        <v>316</v>
      </c>
      <c r="B2815" s="37" t="s">
        <v>358</v>
      </c>
      <c r="C2815" s="38">
        <v>2023.0</v>
      </c>
      <c r="D2815" s="38">
        <v>6.0</v>
      </c>
      <c r="E2815" s="38">
        <v>14.0</v>
      </c>
      <c r="F2815" s="38">
        <v>1900.0</v>
      </c>
      <c r="G2815" s="37" t="s">
        <v>350</v>
      </c>
      <c r="H2815" s="38">
        <v>4.0</v>
      </c>
      <c r="S2815" s="37" t="s">
        <v>356</v>
      </c>
    </row>
    <row r="2816">
      <c r="A2816" s="37" t="s">
        <v>316</v>
      </c>
      <c r="B2816" s="37" t="s">
        <v>359</v>
      </c>
      <c r="C2816" s="38">
        <v>2023.0</v>
      </c>
      <c r="D2816" s="38">
        <v>6.0</v>
      </c>
      <c r="E2816" s="38">
        <v>14.0</v>
      </c>
      <c r="F2816" s="38">
        <v>1900.0</v>
      </c>
      <c r="G2816" s="37" t="s">
        <v>360</v>
      </c>
      <c r="H2816" s="38">
        <v>5.0</v>
      </c>
      <c r="S2816" s="37" t="s">
        <v>356</v>
      </c>
    </row>
    <row r="2817">
      <c r="A2817" s="37" t="s">
        <v>316</v>
      </c>
      <c r="B2817" s="37" t="s">
        <v>366</v>
      </c>
      <c r="C2817" s="38">
        <v>2023.0</v>
      </c>
      <c r="D2817" s="38">
        <v>6.0</v>
      </c>
      <c r="E2817" s="38">
        <v>14.0</v>
      </c>
      <c r="F2817" s="38">
        <v>1900.0</v>
      </c>
      <c r="G2817" s="37" t="s">
        <v>360</v>
      </c>
      <c r="H2817" s="38">
        <v>6.0</v>
      </c>
      <c r="S2817" s="37" t="s">
        <v>356</v>
      </c>
    </row>
    <row r="2818">
      <c r="A2818" s="37" t="s">
        <v>316</v>
      </c>
      <c r="B2818" s="37" t="s">
        <v>368</v>
      </c>
      <c r="C2818" s="38">
        <v>2023.0</v>
      </c>
      <c r="D2818" s="38">
        <v>6.0</v>
      </c>
      <c r="E2818" s="38">
        <v>14.0</v>
      </c>
      <c r="F2818" s="38">
        <v>1900.0</v>
      </c>
      <c r="G2818" s="37" t="s">
        <v>360</v>
      </c>
      <c r="H2818" s="38">
        <v>7.0</v>
      </c>
      <c r="S2818" s="37" t="s">
        <v>1323</v>
      </c>
    </row>
    <row r="2819">
      <c r="A2819" s="37" t="s">
        <v>316</v>
      </c>
      <c r="B2819" s="37" t="s">
        <v>369</v>
      </c>
      <c r="C2819" s="38">
        <v>2023.0</v>
      </c>
      <c r="D2819" s="38">
        <v>6.0</v>
      </c>
      <c r="E2819" s="38">
        <v>14.0</v>
      </c>
      <c r="F2819" s="38">
        <v>1900.0</v>
      </c>
      <c r="G2819" s="37" t="s">
        <v>360</v>
      </c>
      <c r="H2819" s="38">
        <v>8.0</v>
      </c>
      <c r="S2819" s="37" t="s">
        <v>356</v>
      </c>
    </row>
    <row r="2820">
      <c r="A2820" s="37" t="s">
        <v>316</v>
      </c>
      <c r="B2820" s="37" t="s">
        <v>370</v>
      </c>
      <c r="C2820" s="38">
        <v>2023.0</v>
      </c>
      <c r="D2820" s="38">
        <v>6.0</v>
      </c>
      <c r="E2820" s="38">
        <v>14.0</v>
      </c>
      <c r="F2820" s="38">
        <v>1900.0</v>
      </c>
      <c r="G2820" s="37" t="s">
        <v>371</v>
      </c>
      <c r="H2820" s="38">
        <v>9.0</v>
      </c>
      <c r="S2820" s="37" t="s">
        <v>356</v>
      </c>
    </row>
    <row r="2821">
      <c r="A2821" s="37" t="s">
        <v>316</v>
      </c>
      <c r="B2821" s="37" t="s">
        <v>372</v>
      </c>
      <c r="C2821" s="38">
        <v>2023.0</v>
      </c>
      <c r="D2821" s="38">
        <v>6.0</v>
      </c>
      <c r="E2821" s="38">
        <v>14.0</v>
      </c>
      <c r="F2821" s="38">
        <v>1900.0</v>
      </c>
      <c r="G2821" s="37" t="s">
        <v>371</v>
      </c>
      <c r="H2821" s="38">
        <v>10.0</v>
      </c>
      <c r="S2821" s="37" t="s">
        <v>509</v>
      </c>
    </row>
    <row r="2822">
      <c r="A2822" s="37" t="s">
        <v>316</v>
      </c>
      <c r="B2822" s="37" t="s">
        <v>373</v>
      </c>
      <c r="C2822" s="38">
        <v>2023.0</v>
      </c>
      <c r="D2822" s="38">
        <v>6.0</v>
      </c>
      <c r="E2822" s="38">
        <v>14.0</v>
      </c>
      <c r="F2822" s="38">
        <v>1900.0</v>
      </c>
      <c r="G2822" s="37" t="s">
        <v>371</v>
      </c>
      <c r="H2822" s="38">
        <v>11.0</v>
      </c>
      <c r="S2822" s="37" t="s">
        <v>356</v>
      </c>
    </row>
    <row r="2823">
      <c r="A2823" s="37" t="s">
        <v>316</v>
      </c>
      <c r="B2823" s="37" t="s">
        <v>374</v>
      </c>
      <c r="C2823" s="38">
        <v>2023.0</v>
      </c>
      <c r="D2823" s="38">
        <v>6.0</v>
      </c>
      <c r="E2823" s="38">
        <v>14.0</v>
      </c>
      <c r="F2823" s="38">
        <v>1900.0</v>
      </c>
      <c r="G2823" s="37" t="s">
        <v>371</v>
      </c>
      <c r="H2823" s="38">
        <v>12.0</v>
      </c>
      <c r="S2823" s="37" t="s">
        <v>356</v>
      </c>
    </row>
    <row r="2825">
      <c r="A2825" s="1" t="s">
        <v>318</v>
      </c>
      <c r="B2825" s="1" t="s">
        <v>1324</v>
      </c>
      <c r="C2825" s="1">
        <v>2023.0</v>
      </c>
      <c r="D2825" s="1">
        <v>6.0</v>
      </c>
      <c r="E2825" s="1">
        <v>15.0</v>
      </c>
      <c r="F2825" s="1">
        <v>2100.0</v>
      </c>
      <c r="G2825" s="1" t="s">
        <v>23</v>
      </c>
      <c r="H2825" s="1">
        <v>1.0</v>
      </c>
    </row>
    <row r="2826">
      <c r="A2826" s="1" t="s">
        <v>318</v>
      </c>
      <c r="B2826" s="1" t="s">
        <v>1325</v>
      </c>
      <c r="C2826" s="1">
        <v>2023.0</v>
      </c>
      <c r="D2826" s="1">
        <v>6.0</v>
      </c>
      <c r="E2826" s="1">
        <v>15.0</v>
      </c>
      <c r="F2826" s="1">
        <v>2100.0</v>
      </c>
      <c r="G2826" s="1" t="s">
        <v>23</v>
      </c>
      <c r="H2826" s="1">
        <v>2.0</v>
      </c>
    </row>
    <row r="2827">
      <c r="A2827" s="1" t="s">
        <v>318</v>
      </c>
      <c r="B2827" s="1" t="s">
        <v>1326</v>
      </c>
      <c r="C2827" s="1">
        <v>2023.0</v>
      </c>
      <c r="D2827" s="1">
        <v>6.0</v>
      </c>
      <c r="E2827" s="1">
        <v>15.0</v>
      </c>
      <c r="F2827" s="1">
        <v>2100.0</v>
      </c>
      <c r="G2827" s="1" t="s">
        <v>23</v>
      </c>
      <c r="H2827" s="1">
        <v>3.0</v>
      </c>
    </row>
    <row r="2828">
      <c r="A2828" s="1" t="s">
        <v>318</v>
      </c>
      <c r="B2828" s="1" t="s">
        <v>1327</v>
      </c>
      <c r="C2828" s="1">
        <v>2023.0</v>
      </c>
      <c r="D2828" s="1">
        <v>6.0</v>
      </c>
      <c r="E2828" s="1">
        <v>15.0</v>
      </c>
      <c r="F2828" s="1">
        <v>2100.0</v>
      </c>
      <c r="G2828" s="1" t="s">
        <v>23</v>
      </c>
      <c r="H2828" s="1">
        <v>4.0</v>
      </c>
    </row>
    <row r="2829">
      <c r="A2829" s="1" t="s">
        <v>318</v>
      </c>
      <c r="B2829" s="1" t="s">
        <v>1328</v>
      </c>
      <c r="C2829" s="1">
        <v>2023.0</v>
      </c>
      <c r="D2829" s="1">
        <v>6.0</v>
      </c>
      <c r="E2829" s="1">
        <v>15.0</v>
      </c>
      <c r="F2829" s="1">
        <v>2100.0</v>
      </c>
      <c r="G2829" s="1" t="s">
        <v>122</v>
      </c>
      <c r="H2829" s="1">
        <v>5.0</v>
      </c>
    </row>
    <row r="2830">
      <c r="A2830" s="1" t="s">
        <v>318</v>
      </c>
      <c r="B2830" s="1" t="s">
        <v>1329</v>
      </c>
      <c r="C2830" s="1">
        <v>2023.0</v>
      </c>
      <c r="D2830" s="1">
        <v>6.0</v>
      </c>
      <c r="E2830" s="1">
        <v>15.0</v>
      </c>
      <c r="F2830" s="1">
        <v>2100.0</v>
      </c>
      <c r="G2830" s="1" t="s">
        <v>122</v>
      </c>
      <c r="H2830" s="1">
        <v>6.0</v>
      </c>
    </row>
    <row r="2831">
      <c r="A2831" s="1" t="s">
        <v>318</v>
      </c>
      <c r="B2831" s="1" t="s">
        <v>1330</v>
      </c>
      <c r="C2831" s="1">
        <v>2023.0</v>
      </c>
      <c r="D2831" s="1">
        <v>6.0</v>
      </c>
      <c r="E2831" s="1">
        <v>15.0</v>
      </c>
      <c r="F2831" s="1">
        <v>2100.0</v>
      </c>
      <c r="G2831" s="1" t="s">
        <v>122</v>
      </c>
      <c r="H2831" s="1">
        <v>7.0</v>
      </c>
    </row>
    <row r="2832">
      <c r="A2832" s="1" t="s">
        <v>318</v>
      </c>
      <c r="B2832" s="1" t="s">
        <v>1331</v>
      </c>
      <c r="C2832" s="1">
        <v>2023.0</v>
      </c>
      <c r="D2832" s="1">
        <v>6.0</v>
      </c>
      <c r="E2832" s="1">
        <v>15.0</v>
      </c>
      <c r="F2832" s="1">
        <v>2100.0</v>
      </c>
      <c r="G2832" s="1" t="s">
        <v>122</v>
      </c>
      <c r="H2832" s="1">
        <v>8.0</v>
      </c>
    </row>
    <row r="2833">
      <c r="A2833" s="1" t="s">
        <v>318</v>
      </c>
      <c r="B2833" s="1" t="s">
        <v>1332</v>
      </c>
      <c r="C2833" s="1">
        <v>2023.0</v>
      </c>
      <c r="D2833" s="1">
        <v>6.0</v>
      </c>
      <c r="E2833" s="1">
        <v>15.0</v>
      </c>
      <c r="F2833" s="1">
        <v>2100.0</v>
      </c>
      <c r="G2833" s="1" t="s">
        <v>201</v>
      </c>
      <c r="H2833" s="1">
        <v>9.0</v>
      </c>
    </row>
    <row r="2834">
      <c r="A2834" s="1" t="s">
        <v>318</v>
      </c>
      <c r="B2834" s="1" t="s">
        <v>1333</v>
      </c>
      <c r="C2834" s="1">
        <v>2023.0</v>
      </c>
      <c r="D2834" s="1">
        <v>6.0</v>
      </c>
      <c r="E2834" s="1">
        <v>15.0</v>
      </c>
      <c r="F2834" s="1">
        <v>2100.0</v>
      </c>
      <c r="G2834" s="1" t="s">
        <v>201</v>
      </c>
      <c r="H2834" s="1">
        <v>10.0</v>
      </c>
    </row>
    <row r="2835">
      <c r="A2835" s="1" t="s">
        <v>318</v>
      </c>
      <c r="B2835" s="1" t="s">
        <v>1334</v>
      </c>
      <c r="C2835" s="1">
        <v>2023.0</v>
      </c>
      <c r="D2835" s="1">
        <v>6.0</v>
      </c>
      <c r="E2835" s="1">
        <v>15.0</v>
      </c>
      <c r="F2835" s="1">
        <v>2100.0</v>
      </c>
      <c r="G2835" s="1" t="s">
        <v>201</v>
      </c>
      <c r="H2835" s="1">
        <v>11.0</v>
      </c>
    </row>
    <row r="2836">
      <c r="A2836" s="1" t="s">
        <v>318</v>
      </c>
      <c r="B2836" s="1" t="s">
        <v>1335</v>
      </c>
      <c r="C2836" s="1">
        <v>2023.0</v>
      </c>
      <c r="D2836" s="1">
        <v>6.0</v>
      </c>
      <c r="E2836" s="1">
        <v>15.0</v>
      </c>
      <c r="F2836" s="1">
        <v>2100.0</v>
      </c>
      <c r="G2836" s="1" t="s">
        <v>201</v>
      </c>
      <c r="H2836" s="1">
        <v>12.0</v>
      </c>
    </row>
    <row r="2838">
      <c r="A2838" s="37" t="s">
        <v>316</v>
      </c>
      <c r="B2838" s="37" t="s">
        <v>349</v>
      </c>
      <c r="C2838" s="38">
        <v>2023.0</v>
      </c>
      <c r="D2838" s="38">
        <v>6.0</v>
      </c>
      <c r="E2838" s="38">
        <v>15.0</v>
      </c>
      <c r="F2838" s="38">
        <v>1900.0</v>
      </c>
      <c r="G2838" s="37" t="s">
        <v>350</v>
      </c>
      <c r="H2838" s="38">
        <v>1.0</v>
      </c>
      <c r="I2838" s="37" t="s">
        <v>800</v>
      </c>
      <c r="J2838" s="37" t="s">
        <v>545</v>
      </c>
      <c r="K2838" s="37" t="s">
        <v>354</v>
      </c>
      <c r="L2838" s="38">
        <v>19.0</v>
      </c>
      <c r="M2838" s="38">
        <v>0.0</v>
      </c>
      <c r="N2838" s="38">
        <v>38.0</v>
      </c>
      <c r="O2838" s="38">
        <v>19.0</v>
      </c>
      <c r="P2838" s="38">
        <v>1.0</v>
      </c>
      <c r="Q2838" s="38">
        <v>11.0</v>
      </c>
      <c r="R2838" s="36"/>
      <c r="S2838" s="36"/>
    </row>
    <row r="2839">
      <c r="A2839" s="37" t="s">
        <v>316</v>
      </c>
      <c r="B2839" s="37" t="s">
        <v>349</v>
      </c>
      <c r="C2839" s="38">
        <v>2023.0</v>
      </c>
      <c r="D2839" s="38">
        <v>6.0</v>
      </c>
      <c r="E2839" s="38">
        <v>15.0</v>
      </c>
      <c r="F2839" s="38">
        <v>1900.0</v>
      </c>
      <c r="G2839" s="37" t="s">
        <v>350</v>
      </c>
      <c r="H2839" s="38">
        <v>1.0</v>
      </c>
      <c r="I2839" s="37" t="s">
        <v>800</v>
      </c>
      <c r="J2839" s="37" t="s">
        <v>545</v>
      </c>
      <c r="K2839" s="37" t="s">
        <v>354</v>
      </c>
      <c r="L2839" s="38">
        <v>19.0</v>
      </c>
      <c r="M2839" s="38">
        <v>1.0</v>
      </c>
      <c r="N2839" s="38">
        <v>56.0</v>
      </c>
      <c r="O2839" s="38">
        <v>19.0</v>
      </c>
      <c r="P2839" s="38">
        <v>2.0</v>
      </c>
      <c r="Q2839" s="38">
        <v>3.0</v>
      </c>
      <c r="R2839" s="36"/>
      <c r="S2839" s="36"/>
    </row>
    <row r="2840">
      <c r="A2840" s="37" t="s">
        <v>316</v>
      </c>
      <c r="B2840" s="37" t="s">
        <v>349</v>
      </c>
      <c r="C2840" s="38">
        <v>2023.0</v>
      </c>
      <c r="D2840" s="38">
        <v>6.0</v>
      </c>
      <c r="E2840" s="38">
        <v>15.0</v>
      </c>
      <c r="F2840" s="38">
        <v>1900.0</v>
      </c>
      <c r="G2840" s="37" t="s">
        <v>350</v>
      </c>
      <c r="H2840" s="38">
        <v>1.0</v>
      </c>
      <c r="I2840" s="37" t="s">
        <v>800</v>
      </c>
      <c r="J2840" s="37" t="s">
        <v>545</v>
      </c>
      <c r="K2840" s="37" t="s">
        <v>353</v>
      </c>
      <c r="L2840" s="38">
        <v>19.0</v>
      </c>
      <c r="M2840" s="38">
        <v>2.0</v>
      </c>
      <c r="N2840" s="38">
        <v>29.0</v>
      </c>
      <c r="O2840" s="38">
        <v>19.0</v>
      </c>
      <c r="P2840" s="38">
        <v>2.0</v>
      </c>
      <c r="Q2840" s="38">
        <v>47.0</v>
      </c>
      <c r="R2840" s="36"/>
      <c r="S2840" s="36"/>
    </row>
    <row r="2841">
      <c r="A2841" s="37" t="s">
        <v>316</v>
      </c>
      <c r="B2841" s="37" t="s">
        <v>349</v>
      </c>
      <c r="C2841" s="38">
        <v>2023.0</v>
      </c>
      <c r="D2841" s="38">
        <v>6.0</v>
      </c>
      <c r="E2841" s="38">
        <v>15.0</v>
      </c>
      <c r="F2841" s="38">
        <v>1900.0</v>
      </c>
      <c r="G2841" s="37" t="s">
        <v>350</v>
      </c>
      <c r="H2841" s="38">
        <v>1.0</v>
      </c>
      <c r="I2841" s="37" t="s">
        <v>545</v>
      </c>
      <c r="J2841" s="37" t="s">
        <v>800</v>
      </c>
      <c r="K2841" s="37" t="s">
        <v>354</v>
      </c>
      <c r="L2841" s="38">
        <v>19.0</v>
      </c>
      <c r="M2841" s="38">
        <v>7.0</v>
      </c>
      <c r="N2841" s="38">
        <v>9.0</v>
      </c>
      <c r="O2841" s="38">
        <v>19.0</v>
      </c>
      <c r="P2841" s="38">
        <v>7.0</v>
      </c>
      <c r="Q2841" s="38">
        <v>22.0</v>
      </c>
      <c r="R2841" s="36"/>
      <c r="S2841" s="36"/>
    </row>
    <row r="2842">
      <c r="A2842" s="37" t="s">
        <v>316</v>
      </c>
      <c r="B2842" s="37" t="s">
        <v>349</v>
      </c>
      <c r="C2842" s="38">
        <v>2023.0</v>
      </c>
      <c r="D2842" s="38">
        <v>6.0</v>
      </c>
      <c r="E2842" s="38">
        <v>15.0</v>
      </c>
      <c r="F2842" s="38">
        <v>1900.0</v>
      </c>
      <c r="G2842" s="37" t="s">
        <v>350</v>
      </c>
      <c r="H2842" s="38">
        <v>1.0</v>
      </c>
      <c r="I2842" s="37" t="s">
        <v>545</v>
      </c>
      <c r="J2842" s="37" t="s">
        <v>800</v>
      </c>
      <c r="K2842" s="37" t="s">
        <v>354</v>
      </c>
      <c r="L2842" s="38">
        <v>19.0</v>
      </c>
      <c r="M2842" s="38">
        <v>7.0</v>
      </c>
      <c r="N2842" s="38">
        <v>44.0</v>
      </c>
      <c r="O2842" s="38">
        <v>19.0</v>
      </c>
      <c r="P2842" s="38">
        <v>8.0</v>
      </c>
      <c r="Q2842" s="38">
        <v>43.0</v>
      </c>
      <c r="R2842" s="36"/>
      <c r="S2842" s="36"/>
    </row>
    <row r="2843">
      <c r="A2843" s="37" t="s">
        <v>316</v>
      </c>
      <c r="B2843" s="37" t="s">
        <v>355</v>
      </c>
      <c r="C2843" s="38">
        <v>2023.0</v>
      </c>
      <c r="D2843" s="38">
        <v>6.0</v>
      </c>
      <c r="E2843" s="38">
        <v>15.0</v>
      </c>
      <c r="F2843" s="38">
        <v>1900.0</v>
      </c>
      <c r="G2843" s="37" t="s">
        <v>350</v>
      </c>
      <c r="H2843" s="38">
        <v>2.0</v>
      </c>
      <c r="I2843" s="36"/>
      <c r="J2843" s="36"/>
      <c r="K2843" s="36"/>
      <c r="L2843" s="36"/>
      <c r="M2843" s="36"/>
      <c r="N2843" s="36"/>
      <c r="O2843" s="36"/>
      <c r="P2843" s="36"/>
      <c r="Q2843" s="36"/>
      <c r="R2843" s="36"/>
      <c r="S2843" s="37" t="s">
        <v>356</v>
      </c>
    </row>
    <row r="2844">
      <c r="A2844" s="37" t="s">
        <v>316</v>
      </c>
      <c r="B2844" s="37" t="s">
        <v>357</v>
      </c>
      <c r="C2844" s="38">
        <v>2023.0</v>
      </c>
      <c r="D2844" s="38">
        <v>6.0</v>
      </c>
      <c r="E2844" s="38">
        <v>15.0</v>
      </c>
      <c r="F2844" s="38">
        <v>1900.0</v>
      </c>
      <c r="G2844" s="37" t="s">
        <v>350</v>
      </c>
      <c r="H2844" s="38">
        <v>3.0</v>
      </c>
      <c r="I2844" s="36"/>
      <c r="J2844" s="36"/>
      <c r="K2844" s="36"/>
      <c r="L2844" s="36"/>
      <c r="M2844" s="36"/>
      <c r="N2844" s="36"/>
      <c r="O2844" s="36"/>
      <c r="P2844" s="36"/>
      <c r="Q2844" s="36"/>
      <c r="R2844" s="36"/>
      <c r="S2844" s="37" t="s">
        <v>356</v>
      </c>
    </row>
    <row r="2845">
      <c r="A2845" s="37" t="s">
        <v>316</v>
      </c>
      <c r="B2845" s="37" t="s">
        <v>358</v>
      </c>
      <c r="C2845" s="38">
        <v>2023.0</v>
      </c>
      <c r="D2845" s="38">
        <v>6.0</v>
      </c>
      <c r="E2845" s="38">
        <v>15.0</v>
      </c>
      <c r="F2845" s="38">
        <v>1900.0</v>
      </c>
      <c r="G2845" s="37" t="s">
        <v>350</v>
      </c>
      <c r="H2845" s="38">
        <v>4.0</v>
      </c>
      <c r="I2845" s="36"/>
      <c r="J2845" s="36"/>
      <c r="K2845" s="36"/>
      <c r="L2845" s="36"/>
      <c r="M2845" s="36"/>
      <c r="N2845" s="36"/>
      <c r="O2845" s="36"/>
      <c r="P2845" s="36"/>
      <c r="Q2845" s="36"/>
      <c r="R2845" s="36"/>
      <c r="S2845" s="37" t="s">
        <v>509</v>
      </c>
    </row>
    <row r="2846">
      <c r="A2846" s="37" t="s">
        <v>316</v>
      </c>
      <c r="B2846" s="37" t="s">
        <v>359</v>
      </c>
      <c r="C2846" s="38">
        <v>2023.0</v>
      </c>
      <c r="D2846" s="38">
        <v>6.0</v>
      </c>
      <c r="E2846" s="38">
        <v>15.0</v>
      </c>
      <c r="F2846" s="38">
        <v>1900.0</v>
      </c>
      <c r="G2846" s="37" t="s">
        <v>360</v>
      </c>
      <c r="H2846" s="38">
        <v>5.0</v>
      </c>
      <c r="I2846" s="36"/>
      <c r="J2846" s="36"/>
      <c r="K2846" s="36"/>
      <c r="L2846" s="36"/>
      <c r="M2846" s="36"/>
      <c r="N2846" s="36"/>
      <c r="O2846" s="36"/>
      <c r="P2846" s="36"/>
      <c r="Q2846" s="36"/>
      <c r="R2846" s="36"/>
      <c r="S2846" s="37" t="s">
        <v>356</v>
      </c>
    </row>
    <row r="2847">
      <c r="A2847" s="37" t="s">
        <v>316</v>
      </c>
      <c r="B2847" s="37" t="s">
        <v>366</v>
      </c>
      <c r="C2847" s="38">
        <v>2023.0</v>
      </c>
      <c r="D2847" s="38">
        <v>6.0</v>
      </c>
      <c r="E2847" s="38">
        <v>15.0</v>
      </c>
      <c r="F2847" s="38">
        <v>1900.0</v>
      </c>
      <c r="G2847" s="37" t="s">
        <v>360</v>
      </c>
      <c r="H2847" s="38">
        <v>6.0</v>
      </c>
      <c r="I2847" s="36"/>
      <c r="J2847" s="36"/>
      <c r="K2847" s="36"/>
      <c r="L2847" s="36"/>
      <c r="M2847" s="36"/>
      <c r="N2847" s="36"/>
      <c r="O2847" s="36"/>
      <c r="P2847" s="36"/>
      <c r="Q2847" s="36"/>
      <c r="R2847" s="36"/>
      <c r="S2847" s="37" t="s">
        <v>356</v>
      </c>
    </row>
    <row r="2848">
      <c r="A2848" s="37" t="s">
        <v>316</v>
      </c>
      <c r="B2848" s="37" t="s">
        <v>368</v>
      </c>
      <c r="C2848" s="38">
        <v>2023.0</v>
      </c>
      <c r="D2848" s="38">
        <v>6.0</v>
      </c>
      <c r="E2848" s="38">
        <v>15.0</v>
      </c>
      <c r="F2848" s="38">
        <v>1900.0</v>
      </c>
      <c r="G2848" s="37" t="s">
        <v>360</v>
      </c>
      <c r="H2848" s="38">
        <v>7.0</v>
      </c>
      <c r="I2848" s="36"/>
      <c r="J2848" s="36"/>
      <c r="K2848" s="36"/>
      <c r="L2848" s="36"/>
      <c r="M2848" s="36"/>
      <c r="N2848" s="36"/>
      <c r="O2848" s="36"/>
      <c r="P2848" s="36"/>
      <c r="Q2848" s="36"/>
      <c r="R2848" s="36"/>
      <c r="S2848" s="37" t="s">
        <v>509</v>
      </c>
    </row>
    <row r="2849">
      <c r="A2849" s="37" t="s">
        <v>316</v>
      </c>
      <c r="B2849" s="37" t="s">
        <v>369</v>
      </c>
      <c r="C2849" s="38">
        <v>2023.0</v>
      </c>
      <c r="D2849" s="38">
        <v>6.0</v>
      </c>
      <c r="E2849" s="38">
        <v>15.0</v>
      </c>
      <c r="F2849" s="38">
        <v>1900.0</v>
      </c>
      <c r="G2849" s="37" t="s">
        <v>360</v>
      </c>
      <c r="H2849" s="38">
        <v>8.0</v>
      </c>
      <c r="I2849" s="36"/>
      <c r="J2849" s="36"/>
      <c r="K2849" s="36"/>
      <c r="L2849" s="36"/>
      <c r="M2849" s="36"/>
      <c r="N2849" s="36"/>
      <c r="O2849" s="36"/>
      <c r="P2849" s="36"/>
      <c r="Q2849" s="36"/>
      <c r="R2849" s="36"/>
      <c r="S2849" s="37" t="s">
        <v>356</v>
      </c>
    </row>
    <row r="2850">
      <c r="A2850" s="37" t="s">
        <v>316</v>
      </c>
      <c r="B2850" s="37" t="s">
        <v>370</v>
      </c>
      <c r="C2850" s="38">
        <v>2023.0</v>
      </c>
      <c r="D2850" s="38">
        <v>6.0</v>
      </c>
      <c r="E2850" s="38">
        <v>15.0</v>
      </c>
      <c r="F2850" s="38">
        <v>1900.0</v>
      </c>
      <c r="G2850" s="37" t="s">
        <v>371</v>
      </c>
      <c r="H2850" s="38">
        <v>9.0</v>
      </c>
      <c r="I2850" s="36"/>
      <c r="J2850" s="36"/>
      <c r="K2850" s="36"/>
      <c r="L2850" s="36"/>
      <c r="M2850" s="36"/>
      <c r="N2850" s="36"/>
      <c r="O2850" s="36"/>
      <c r="P2850" s="36"/>
      <c r="Q2850" s="36"/>
      <c r="R2850" s="36"/>
      <c r="S2850" s="37" t="s">
        <v>509</v>
      </c>
    </row>
    <row r="2851">
      <c r="A2851" s="37" t="s">
        <v>316</v>
      </c>
      <c r="B2851" s="37" t="s">
        <v>372</v>
      </c>
      <c r="C2851" s="38">
        <v>2023.0</v>
      </c>
      <c r="D2851" s="38">
        <v>6.0</v>
      </c>
      <c r="E2851" s="38">
        <v>15.0</v>
      </c>
      <c r="F2851" s="38">
        <v>1900.0</v>
      </c>
      <c r="G2851" s="37" t="s">
        <v>371</v>
      </c>
      <c r="H2851" s="38">
        <v>10.0</v>
      </c>
      <c r="I2851" s="36"/>
      <c r="J2851" s="36"/>
      <c r="K2851" s="36"/>
      <c r="L2851" s="36"/>
      <c r="M2851" s="36"/>
      <c r="N2851" s="36"/>
      <c r="O2851" s="36"/>
      <c r="P2851" s="36"/>
      <c r="Q2851" s="36"/>
      <c r="R2851" s="36"/>
      <c r="S2851" s="37" t="s">
        <v>509</v>
      </c>
    </row>
    <row r="2852">
      <c r="A2852" s="37" t="s">
        <v>316</v>
      </c>
      <c r="B2852" s="37" t="s">
        <v>373</v>
      </c>
      <c r="C2852" s="38">
        <v>2023.0</v>
      </c>
      <c r="D2852" s="38">
        <v>6.0</v>
      </c>
      <c r="E2852" s="38">
        <v>15.0</v>
      </c>
      <c r="F2852" s="38">
        <v>1900.0</v>
      </c>
      <c r="G2852" s="37" t="s">
        <v>371</v>
      </c>
      <c r="H2852" s="38">
        <v>11.0</v>
      </c>
      <c r="I2852" s="36"/>
      <c r="J2852" s="36"/>
      <c r="K2852" s="36"/>
      <c r="L2852" s="36"/>
      <c r="M2852" s="36"/>
      <c r="N2852" s="36"/>
      <c r="O2852" s="36"/>
      <c r="P2852" s="36"/>
      <c r="Q2852" s="36"/>
      <c r="R2852" s="36"/>
      <c r="S2852" s="37" t="s">
        <v>509</v>
      </c>
    </row>
    <row r="2853">
      <c r="A2853" s="37" t="s">
        <v>316</v>
      </c>
      <c r="B2853" s="37" t="s">
        <v>374</v>
      </c>
      <c r="C2853" s="38">
        <v>2023.0</v>
      </c>
      <c r="D2853" s="38">
        <v>6.0</v>
      </c>
      <c r="E2853" s="38">
        <v>15.0</v>
      </c>
      <c r="F2853" s="38">
        <v>1900.0</v>
      </c>
      <c r="G2853" s="37" t="s">
        <v>371</v>
      </c>
      <c r="H2853" s="38">
        <v>12.0</v>
      </c>
      <c r="I2853" s="36"/>
      <c r="J2853" s="36"/>
      <c r="K2853" s="36"/>
      <c r="L2853" s="36"/>
      <c r="M2853" s="36"/>
      <c r="N2853" s="36"/>
      <c r="O2853" s="36"/>
      <c r="P2853" s="36"/>
      <c r="Q2853" s="36"/>
      <c r="R2853" s="36"/>
      <c r="S2853" s="37" t="s">
        <v>356</v>
      </c>
    </row>
    <row r="2855">
      <c r="A2855" s="1" t="s">
        <v>318</v>
      </c>
      <c r="B2855" s="1" t="s">
        <v>1336</v>
      </c>
      <c r="C2855" s="1">
        <v>2023.0</v>
      </c>
      <c r="D2855" s="1">
        <v>6.0</v>
      </c>
      <c r="E2855" s="1">
        <v>16.0</v>
      </c>
      <c r="F2855" s="1">
        <v>2100.0</v>
      </c>
      <c r="G2855" s="1" t="s">
        <v>23</v>
      </c>
      <c r="H2855" s="1">
        <v>1.0</v>
      </c>
    </row>
    <row r="2856">
      <c r="A2856" s="1" t="s">
        <v>318</v>
      </c>
      <c r="B2856" s="1" t="s">
        <v>1337</v>
      </c>
      <c r="C2856" s="1">
        <v>2023.0</v>
      </c>
      <c r="D2856" s="1">
        <v>6.0</v>
      </c>
      <c r="E2856" s="1">
        <v>16.0</v>
      </c>
      <c r="F2856" s="1">
        <v>2100.0</v>
      </c>
      <c r="G2856" s="1" t="s">
        <v>23</v>
      </c>
      <c r="H2856" s="1">
        <v>2.0</v>
      </c>
    </row>
    <row r="2857">
      <c r="A2857" s="1" t="s">
        <v>318</v>
      </c>
      <c r="B2857" s="1" t="s">
        <v>1338</v>
      </c>
      <c r="C2857" s="1">
        <v>2023.0</v>
      </c>
      <c r="D2857" s="1">
        <v>6.0</v>
      </c>
      <c r="E2857" s="1">
        <v>16.0</v>
      </c>
      <c r="F2857" s="1">
        <v>2100.0</v>
      </c>
      <c r="G2857" s="1" t="s">
        <v>23</v>
      </c>
      <c r="H2857" s="1">
        <v>3.0</v>
      </c>
    </row>
    <row r="2858">
      <c r="A2858" s="1" t="s">
        <v>318</v>
      </c>
      <c r="B2858" s="1" t="s">
        <v>1339</v>
      </c>
      <c r="C2858" s="1">
        <v>2023.0</v>
      </c>
      <c r="D2858" s="1">
        <v>6.0</v>
      </c>
      <c r="E2858" s="1">
        <v>16.0</v>
      </c>
      <c r="F2858" s="1">
        <v>2100.0</v>
      </c>
      <c r="G2858" s="1" t="s">
        <v>23</v>
      </c>
      <c r="H2858" s="1">
        <v>4.0</v>
      </c>
    </row>
    <row r="2859">
      <c r="A2859" s="1" t="s">
        <v>318</v>
      </c>
      <c r="B2859" s="1" t="s">
        <v>1340</v>
      </c>
      <c r="C2859" s="1">
        <v>2023.0</v>
      </c>
      <c r="D2859" s="1">
        <v>6.0</v>
      </c>
      <c r="E2859" s="1">
        <v>16.0</v>
      </c>
      <c r="F2859" s="1">
        <v>2100.0</v>
      </c>
      <c r="G2859" s="1" t="s">
        <v>122</v>
      </c>
      <c r="H2859" s="1">
        <v>5.0</v>
      </c>
    </row>
    <row r="2860">
      <c r="A2860" s="1" t="s">
        <v>318</v>
      </c>
      <c r="B2860" s="1" t="s">
        <v>1341</v>
      </c>
      <c r="C2860" s="1">
        <v>2023.0</v>
      </c>
      <c r="D2860" s="1">
        <v>6.0</v>
      </c>
      <c r="E2860" s="1">
        <v>16.0</v>
      </c>
      <c r="F2860" s="1">
        <v>2100.0</v>
      </c>
      <c r="G2860" s="1" t="s">
        <v>122</v>
      </c>
      <c r="H2860" s="1">
        <v>6.0</v>
      </c>
    </row>
    <row r="2861">
      <c r="A2861" s="1" t="s">
        <v>318</v>
      </c>
      <c r="B2861" s="1" t="s">
        <v>1342</v>
      </c>
      <c r="C2861" s="1">
        <v>2023.0</v>
      </c>
      <c r="D2861" s="1">
        <v>6.0</v>
      </c>
      <c r="E2861" s="1">
        <v>16.0</v>
      </c>
      <c r="F2861" s="1">
        <v>2100.0</v>
      </c>
      <c r="G2861" s="1" t="s">
        <v>122</v>
      </c>
      <c r="H2861" s="1">
        <v>7.0</v>
      </c>
    </row>
    <row r="2862">
      <c r="A2862" s="1" t="s">
        <v>318</v>
      </c>
      <c r="B2862" s="1" t="s">
        <v>1343</v>
      </c>
      <c r="C2862" s="1">
        <v>2023.0</v>
      </c>
      <c r="D2862" s="1">
        <v>6.0</v>
      </c>
      <c r="E2862" s="1">
        <v>16.0</v>
      </c>
      <c r="F2862" s="1">
        <v>2100.0</v>
      </c>
      <c r="G2862" s="1" t="s">
        <v>122</v>
      </c>
      <c r="H2862" s="1">
        <v>8.0</v>
      </c>
    </row>
    <row r="2863">
      <c r="A2863" s="1" t="s">
        <v>318</v>
      </c>
      <c r="B2863" s="1" t="s">
        <v>1344</v>
      </c>
      <c r="C2863" s="1">
        <v>2023.0</v>
      </c>
      <c r="D2863" s="1">
        <v>6.0</v>
      </c>
      <c r="E2863" s="1">
        <v>16.0</v>
      </c>
      <c r="F2863" s="1">
        <v>2100.0</v>
      </c>
      <c r="G2863" s="1" t="s">
        <v>201</v>
      </c>
      <c r="H2863" s="1">
        <v>9.0</v>
      </c>
    </row>
    <row r="2864">
      <c r="A2864" s="1" t="s">
        <v>318</v>
      </c>
      <c r="B2864" s="1" t="s">
        <v>1345</v>
      </c>
      <c r="C2864" s="1">
        <v>2023.0</v>
      </c>
      <c r="D2864" s="1">
        <v>6.0</v>
      </c>
      <c r="E2864" s="1">
        <v>16.0</v>
      </c>
      <c r="F2864" s="1">
        <v>2100.0</v>
      </c>
      <c r="G2864" s="1" t="s">
        <v>201</v>
      </c>
      <c r="H2864" s="1">
        <v>10.0</v>
      </c>
    </row>
    <row r="2865">
      <c r="A2865" s="1" t="s">
        <v>318</v>
      </c>
      <c r="B2865" s="1" t="s">
        <v>1346</v>
      </c>
      <c r="C2865" s="1">
        <v>2023.0</v>
      </c>
      <c r="D2865" s="1">
        <v>6.0</v>
      </c>
      <c r="E2865" s="1">
        <v>16.0</v>
      </c>
      <c r="F2865" s="1">
        <v>2100.0</v>
      </c>
      <c r="G2865" s="1" t="s">
        <v>201</v>
      </c>
      <c r="H2865" s="1">
        <v>11.0</v>
      </c>
    </row>
    <row r="2866">
      <c r="A2866" s="1" t="s">
        <v>318</v>
      </c>
      <c r="B2866" s="1" t="s">
        <v>1347</v>
      </c>
      <c r="C2866" s="1">
        <v>2023.0</v>
      </c>
      <c r="D2866" s="1">
        <v>6.0</v>
      </c>
      <c r="E2866" s="1">
        <v>16.0</v>
      </c>
      <c r="F2866" s="1">
        <v>2100.0</v>
      </c>
      <c r="G2866" s="1" t="s">
        <v>201</v>
      </c>
      <c r="H2866" s="1">
        <v>12.0</v>
      </c>
    </row>
    <row r="2868">
      <c r="A2868" s="37" t="s">
        <v>316</v>
      </c>
      <c r="B2868" s="37" t="s">
        <v>349</v>
      </c>
      <c r="C2868" s="38">
        <v>2023.0</v>
      </c>
      <c r="D2868" s="38">
        <v>6.0</v>
      </c>
      <c r="E2868" s="38">
        <v>16.0</v>
      </c>
      <c r="F2868" s="38">
        <v>1900.0</v>
      </c>
      <c r="G2868" s="37" t="s">
        <v>350</v>
      </c>
      <c r="H2868" s="38">
        <v>1.0</v>
      </c>
      <c r="I2868" s="36"/>
      <c r="J2868" s="36"/>
      <c r="K2868" s="36"/>
      <c r="L2868" s="36"/>
      <c r="M2868" s="36"/>
      <c r="N2868" s="36"/>
      <c r="O2868" s="36"/>
      <c r="P2868" s="36"/>
      <c r="Q2868" s="36"/>
      <c r="R2868" s="36"/>
      <c r="S2868" s="37" t="s">
        <v>356</v>
      </c>
    </row>
    <row r="2869">
      <c r="A2869" s="37" t="s">
        <v>316</v>
      </c>
      <c r="B2869" s="37" t="s">
        <v>355</v>
      </c>
      <c r="C2869" s="38">
        <v>2023.0</v>
      </c>
      <c r="D2869" s="38">
        <v>6.0</v>
      </c>
      <c r="E2869" s="38">
        <v>16.0</v>
      </c>
      <c r="F2869" s="38">
        <v>1900.0</v>
      </c>
      <c r="G2869" s="37" t="s">
        <v>350</v>
      </c>
      <c r="H2869" s="38">
        <v>2.0</v>
      </c>
      <c r="I2869" s="36"/>
      <c r="J2869" s="36"/>
      <c r="K2869" s="36"/>
      <c r="L2869" s="36"/>
      <c r="M2869" s="36"/>
      <c r="N2869" s="36"/>
      <c r="O2869" s="36"/>
      <c r="P2869" s="36"/>
      <c r="Q2869" s="36"/>
      <c r="R2869" s="36"/>
      <c r="S2869" s="37" t="s">
        <v>356</v>
      </c>
    </row>
    <row r="2870">
      <c r="A2870" s="37" t="s">
        <v>316</v>
      </c>
      <c r="B2870" s="37" t="s">
        <v>357</v>
      </c>
      <c r="C2870" s="38">
        <v>2023.0</v>
      </c>
      <c r="D2870" s="38">
        <v>6.0</v>
      </c>
      <c r="E2870" s="38">
        <v>16.0</v>
      </c>
      <c r="F2870" s="38">
        <v>1900.0</v>
      </c>
      <c r="G2870" s="37" t="s">
        <v>350</v>
      </c>
      <c r="H2870" s="38">
        <v>3.0</v>
      </c>
      <c r="I2870" s="36"/>
      <c r="J2870" s="36"/>
      <c r="K2870" s="36"/>
      <c r="L2870" s="36"/>
      <c r="M2870" s="36"/>
      <c r="N2870" s="36"/>
      <c r="O2870" s="36"/>
      <c r="P2870" s="36"/>
      <c r="Q2870" s="36"/>
      <c r="R2870" s="36"/>
      <c r="S2870" s="37" t="s">
        <v>356</v>
      </c>
    </row>
    <row r="2871">
      <c r="A2871" s="37" t="s">
        <v>316</v>
      </c>
      <c r="B2871" s="37" t="s">
        <v>358</v>
      </c>
      <c r="C2871" s="38">
        <v>2023.0</v>
      </c>
      <c r="D2871" s="38">
        <v>6.0</v>
      </c>
      <c r="E2871" s="38">
        <v>16.0</v>
      </c>
      <c r="F2871" s="38">
        <v>1900.0</v>
      </c>
      <c r="G2871" s="37" t="s">
        <v>350</v>
      </c>
      <c r="H2871" s="38">
        <v>4.0</v>
      </c>
      <c r="I2871" s="36"/>
      <c r="J2871" s="36"/>
      <c r="K2871" s="36"/>
      <c r="L2871" s="36"/>
      <c r="M2871" s="36"/>
      <c r="N2871" s="36"/>
      <c r="O2871" s="36"/>
      <c r="P2871" s="36"/>
      <c r="Q2871" s="36"/>
      <c r="R2871" s="36"/>
      <c r="S2871" s="37" t="s">
        <v>356</v>
      </c>
    </row>
    <row r="2872">
      <c r="A2872" s="37" t="s">
        <v>316</v>
      </c>
      <c r="B2872" s="37" t="s">
        <v>359</v>
      </c>
      <c r="C2872" s="38">
        <v>2023.0</v>
      </c>
      <c r="D2872" s="38">
        <v>6.0</v>
      </c>
      <c r="E2872" s="38">
        <v>16.0</v>
      </c>
      <c r="F2872" s="38">
        <v>1900.0</v>
      </c>
      <c r="G2872" s="37" t="s">
        <v>360</v>
      </c>
      <c r="H2872" s="38">
        <v>5.0</v>
      </c>
      <c r="I2872" s="36"/>
      <c r="J2872" s="36"/>
      <c r="K2872" s="36"/>
      <c r="L2872" s="36"/>
      <c r="M2872" s="36"/>
      <c r="N2872" s="36"/>
      <c r="O2872" s="36"/>
      <c r="P2872" s="36"/>
      <c r="Q2872" s="36"/>
      <c r="R2872" s="36"/>
      <c r="S2872" s="37" t="s">
        <v>356</v>
      </c>
    </row>
    <row r="2873">
      <c r="A2873" s="37" t="s">
        <v>316</v>
      </c>
      <c r="B2873" s="37" t="s">
        <v>366</v>
      </c>
      <c r="C2873" s="38">
        <v>2023.0</v>
      </c>
      <c r="D2873" s="38">
        <v>6.0</v>
      </c>
      <c r="E2873" s="38">
        <v>16.0</v>
      </c>
      <c r="F2873" s="38">
        <v>1900.0</v>
      </c>
      <c r="G2873" s="37" t="s">
        <v>360</v>
      </c>
      <c r="H2873" s="38">
        <v>6.0</v>
      </c>
      <c r="I2873" s="36"/>
      <c r="J2873" s="36"/>
      <c r="K2873" s="36"/>
      <c r="L2873" s="36"/>
      <c r="M2873" s="36"/>
      <c r="N2873" s="36"/>
      <c r="O2873" s="36"/>
      <c r="P2873" s="36"/>
      <c r="Q2873" s="36"/>
      <c r="R2873" s="36"/>
      <c r="S2873" s="37" t="s">
        <v>356</v>
      </c>
    </row>
    <row r="2874">
      <c r="A2874" s="37" t="s">
        <v>316</v>
      </c>
      <c r="B2874" s="37" t="s">
        <v>368</v>
      </c>
      <c r="C2874" s="38">
        <v>2023.0</v>
      </c>
      <c r="D2874" s="38">
        <v>6.0</v>
      </c>
      <c r="E2874" s="38">
        <v>16.0</v>
      </c>
      <c r="F2874" s="38">
        <v>1900.0</v>
      </c>
      <c r="G2874" s="37" t="s">
        <v>360</v>
      </c>
      <c r="H2874" s="38">
        <v>7.0</v>
      </c>
      <c r="I2874" s="36"/>
      <c r="J2874" s="36"/>
      <c r="K2874" s="36"/>
      <c r="L2874" s="36"/>
      <c r="M2874" s="36"/>
      <c r="N2874" s="36"/>
      <c r="O2874" s="36"/>
      <c r="P2874" s="36"/>
      <c r="Q2874" s="36"/>
      <c r="R2874" s="36"/>
      <c r="S2874" s="37" t="s">
        <v>509</v>
      </c>
    </row>
    <row r="2875">
      <c r="A2875" s="37" t="s">
        <v>316</v>
      </c>
      <c r="B2875" s="37" t="s">
        <v>369</v>
      </c>
      <c r="C2875" s="38">
        <v>2023.0</v>
      </c>
      <c r="D2875" s="38">
        <v>6.0</v>
      </c>
      <c r="E2875" s="38">
        <v>16.0</v>
      </c>
      <c r="F2875" s="38">
        <v>1900.0</v>
      </c>
      <c r="G2875" s="37" t="s">
        <v>360</v>
      </c>
      <c r="H2875" s="38">
        <v>8.0</v>
      </c>
      <c r="I2875" s="36"/>
      <c r="J2875" s="36"/>
      <c r="K2875" s="36"/>
      <c r="L2875" s="36"/>
      <c r="M2875" s="36"/>
      <c r="N2875" s="36"/>
      <c r="O2875" s="36"/>
      <c r="P2875" s="36"/>
      <c r="Q2875" s="36"/>
      <c r="R2875" s="36"/>
      <c r="S2875" s="37" t="s">
        <v>356</v>
      </c>
    </row>
    <row r="2876">
      <c r="A2876" s="37" t="s">
        <v>316</v>
      </c>
      <c r="B2876" s="37" t="s">
        <v>370</v>
      </c>
      <c r="C2876" s="38">
        <v>2023.0</v>
      </c>
      <c r="D2876" s="38">
        <v>6.0</v>
      </c>
      <c r="E2876" s="38">
        <v>16.0</v>
      </c>
      <c r="F2876" s="38">
        <v>1900.0</v>
      </c>
      <c r="G2876" s="37" t="s">
        <v>371</v>
      </c>
      <c r="H2876" s="38">
        <v>9.0</v>
      </c>
      <c r="I2876" s="36"/>
      <c r="J2876" s="36"/>
      <c r="K2876" s="36"/>
      <c r="L2876" s="36"/>
      <c r="M2876" s="36"/>
      <c r="N2876" s="36"/>
      <c r="O2876" s="36"/>
      <c r="P2876" s="36"/>
      <c r="Q2876" s="36"/>
      <c r="R2876" s="36"/>
      <c r="S2876" s="37" t="s">
        <v>356</v>
      </c>
    </row>
    <row r="2877">
      <c r="A2877" s="37" t="s">
        <v>316</v>
      </c>
      <c r="B2877" s="37" t="s">
        <v>372</v>
      </c>
      <c r="C2877" s="38">
        <v>2023.0</v>
      </c>
      <c r="D2877" s="38">
        <v>6.0</v>
      </c>
      <c r="E2877" s="38">
        <v>16.0</v>
      </c>
      <c r="F2877" s="38">
        <v>1900.0</v>
      </c>
      <c r="G2877" s="37" t="s">
        <v>371</v>
      </c>
      <c r="H2877" s="38">
        <v>10.0</v>
      </c>
      <c r="I2877" s="36"/>
      <c r="J2877" s="36"/>
      <c r="K2877" s="36"/>
      <c r="L2877" s="36"/>
      <c r="M2877" s="36"/>
      <c r="N2877" s="36"/>
      <c r="O2877" s="36"/>
      <c r="P2877" s="36"/>
      <c r="Q2877" s="36"/>
      <c r="R2877" s="36"/>
      <c r="S2877" s="37" t="s">
        <v>356</v>
      </c>
    </row>
    <row r="2878">
      <c r="A2878" s="37" t="s">
        <v>316</v>
      </c>
      <c r="B2878" s="37" t="s">
        <v>373</v>
      </c>
      <c r="C2878" s="38">
        <v>2023.0</v>
      </c>
      <c r="D2878" s="38">
        <v>6.0</v>
      </c>
      <c r="E2878" s="38">
        <v>16.0</v>
      </c>
      <c r="F2878" s="38">
        <v>1900.0</v>
      </c>
      <c r="G2878" s="37" t="s">
        <v>371</v>
      </c>
      <c r="H2878" s="38">
        <v>11.0</v>
      </c>
      <c r="I2878" s="36"/>
      <c r="J2878" s="36"/>
      <c r="K2878" s="36"/>
      <c r="L2878" s="36"/>
      <c r="M2878" s="36"/>
      <c r="N2878" s="36"/>
      <c r="O2878" s="36"/>
      <c r="P2878" s="36"/>
      <c r="Q2878" s="36"/>
      <c r="R2878" s="36"/>
      <c r="S2878" s="37" t="s">
        <v>356</v>
      </c>
    </row>
    <row r="2879">
      <c r="A2879" s="37" t="s">
        <v>316</v>
      </c>
      <c r="B2879" s="37" t="s">
        <v>374</v>
      </c>
      <c r="C2879" s="38">
        <v>2023.0</v>
      </c>
      <c r="D2879" s="38">
        <v>6.0</v>
      </c>
      <c r="E2879" s="38">
        <v>16.0</v>
      </c>
      <c r="F2879" s="38">
        <v>1900.0</v>
      </c>
      <c r="G2879" s="37" t="s">
        <v>371</v>
      </c>
      <c r="H2879" s="38">
        <v>12.0</v>
      </c>
      <c r="I2879" s="37" t="s">
        <v>753</v>
      </c>
      <c r="J2879" s="37" t="s">
        <v>754</v>
      </c>
      <c r="K2879" s="37" t="s">
        <v>354</v>
      </c>
      <c r="L2879" s="38">
        <v>19.0</v>
      </c>
      <c r="M2879" s="38">
        <v>59.0</v>
      </c>
      <c r="N2879" s="38">
        <v>5.0</v>
      </c>
      <c r="O2879" s="38">
        <v>19.0</v>
      </c>
      <c r="P2879" s="38">
        <v>59.0</v>
      </c>
      <c r="Q2879" s="38">
        <v>12.0</v>
      </c>
      <c r="R2879" s="36"/>
      <c r="S2879" s="36"/>
    </row>
    <row r="2881">
      <c r="A2881" s="37" t="s">
        <v>316</v>
      </c>
      <c r="B2881" s="37" t="s">
        <v>349</v>
      </c>
      <c r="C2881" s="38">
        <v>2023.0</v>
      </c>
      <c r="D2881" s="38">
        <v>6.0</v>
      </c>
      <c r="E2881" s="38">
        <v>17.0</v>
      </c>
      <c r="F2881" s="38">
        <v>1900.0</v>
      </c>
      <c r="G2881" s="37" t="s">
        <v>350</v>
      </c>
      <c r="H2881" s="38">
        <v>1.0</v>
      </c>
      <c r="S2881" s="37" t="s">
        <v>356</v>
      </c>
    </row>
    <row r="2882">
      <c r="A2882" s="37" t="s">
        <v>316</v>
      </c>
      <c r="B2882" s="37" t="s">
        <v>355</v>
      </c>
      <c r="C2882" s="38">
        <v>2023.0</v>
      </c>
      <c r="D2882" s="38">
        <v>6.0</v>
      </c>
      <c r="E2882" s="38">
        <v>17.0</v>
      </c>
      <c r="F2882" s="38">
        <v>1900.0</v>
      </c>
      <c r="G2882" s="37" t="s">
        <v>350</v>
      </c>
      <c r="H2882" s="38">
        <v>2.0</v>
      </c>
      <c r="S2882" s="37" t="s">
        <v>356</v>
      </c>
    </row>
    <row r="2883">
      <c r="A2883" s="37" t="s">
        <v>316</v>
      </c>
      <c r="B2883" s="37" t="s">
        <v>357</v>
      </c>
      <c r="C2883" s="38">
        <v>2023.0</v>
      </c>
      <c r="D2883" s="38">
        <v>6.0</v>
      </c>
      <c r="E2883" s="38">
        <v>17.0</v>
      </c>
      <c r="F2883" s="38">
        <v>1900.0</v>
      </c>
      <c r="G2883" s="37" t="s">
        <v>350</v>
      </c>
      <c r="H2883" s="38">
        <v>3.0</v>
      </c>
      <c r="S2883" s="37" t="s">
        <v>356</v>
      </c>
    </row>
    <row r="2884">
      <c r="A2884" s="37" t="s">
        <v>316</v>
      </c>
      <c r="B2884" s="37" t="s">
        <v>358</v>
      </c>
      <c r="C2884" s="38">
        <v>2023.0</v>
      </c>
      <c r="D2884" s="38">
        <v>6.0</v>
      </c>
      <c r="E2884" s="38">
        <v>17.0</v>
      </c>
      <c r="F2884" s="38">
        <v>1900.0</v>
      </c>
      <c r="G2884" s="37" t="s">
        <v>350</v>
      </c>
      <c r="H2884" s="38">
        <v>4.0</v>
      </c>
      <c r="S2884" s="37" t="s">
        <v>356</v>
      </c>
    </row>
    <row r="2885">
      <c r="A2885" s="37" t="s">
        <v>316</v>
      </c>
      <c r="B2885" s="37" t="s">
        <v>359</v>
      </c>
      <c r="C2885" s="38">
        <v>2023.0</v>
      </c>
      <c r="D2885" s="38">
        <v>6.0</v>
      </c>
      <c r="E2885" s="38">
        <v>17.0</v>
      </c>
      <c r="F2885" s="38">
        <v>1900.0</v>
      </c>
      <c r="G2885" s="37" t="s">
        <v>360</v>
      </c>
      <c r="H2885" s="38">
        <v>5.0</v>
      </c>
      <c r="S2885" s="37" t="s">
        <v>356</v>
      </c>
    </row>
    <row r="2886">
      <c r="A2886" s="37" t="s">
        <v>316</v>
      </c>
      <c r="B2886" s="37" t="s">
        <v>366</v>
      </c>
      <c r="C2886" s="38">
        <v>2023.0</v>
      </c>
      <c r="D2886" s="38">
        <v>6.0</v>
      </c>
      <c r="E2886" s="38">
        <v>17.0</v>
      </c>
      <c r="F2886" s="38">
        <v>1900.0</v>
      </c>
      <c r="G2886" s="37" t="s">
        <v>360</v>
      </c>
      <c r="H2886" s="38">
        <v>6.0</v>
      </c>
      <c r="S2886" s="37" t="s">
        <v>356</v>
      </c>
    </row>
    <row r="2887">
      <c r="A2887" s="37" t="s">
        <v>316</v>
      </c>
      <c r="B2887" s="37" t="s">
        <v>368</v>
      </c>
      <c r="C2887" s="38">
        <v>2023.0</v>
      </c>
      <c r="D2887" s="38">
        <v>6.0</v>
      </c>
      <c r="E2887" s="38">
        <v>17.0</v>
      </c>
      <c r="F2887" s="38">
        <v>1900.0</v>
      </c>
      <c r="G2887" s="37" t="s">
        <v>360</v>
      </c>
      <c r="H2887" s="38">
        <v>7.0</v>
      </c>
      <c r="S2887" s="37" t="s">
        <v>509</v>
      </c>
    </row>
    <row r="2888">
      <c r="A2888" s="37" t="s">
        <v>316</v>
      </c>
      <c r="B2888" s="37" t="s">
        <v>369</v>
      </c>
      <c r="C2888" s="38">
        <v>2023.0</v>
      </c>
      <c r="D2888" s="38">
        <v>6.0</v>
      </c>
      <c r="E2888" s="38">
        <v>17.0</v>
      </c>
      <c r="F2888" s="38">
        <v>1900.0</v>
      </c>
      <c r="G2888" s="37" t="s">
        <v>360</v>
      </c>
      <c r="H2888" s="38">
        <v>8.0</v>
      </c>
      <c r="S2888" s="37" t="s">
        <v>356</v>
      </c>
    </row>
    <row r="2889">
      <c r="A2889" s="37" t="s">
        <v>316</v>
      </c>
      <c r="B2889" s="37" t="s">
        <v>370</v>
      </c>
      <c r="C2889" s="38">
        <v>2023.0</v>
      </c>
      <c r="D2889" s="38">
        <v>6.0</v>
      </c>
      <c r="E2889" s="38">
        <v>17.0</v>
      </c>
      <c r="F2889" s="38">
        <v>1900.0</v>
      </c>
      <c r="G2889" s="37" t="s">
        <v>371</v>
      </c>
      <c r="H2889" s="38">
        <v>9.0</v>
      </c>
      <c r="S2889" s="37" t="s">
        <v>356</v>
      </c>
    </row>
    <row r="2890">
      <c r="A2890" s="37" t="s">
        <v>316</v>
      </c>
      <c r="B2890" s="37" t="s">
        <v>372</v>
      </c>
      <c r="C2890" s="38">
        <v>2023.0</v>
      </c>
      <c r="D2890" s="38">
        <v>6.0</v>
      </c>
      <c r="E2890" s="38">
        <v>17.0</v>
      </c>
      <c r="F2890" s="38">
        <v>1900.0</v>
      </c>
      <c r="G2890" s="37" t="s">
        <v>371</v>
      </c>
      <c r="H2890" s="38">
        <v>10.0</v>
      </c>
      <c r="S2890" s="37" t="s">
        <v>356</v>
      </c>
    </row>
    <row r="2891">
      <c r="A2891" s="37" t="s">
        <v>316</v>
      </c>
      <c r="B2891" s="37" t="s">
        <v>373</v>
      </c>
      <c r="C2891" s="38">
        <v>2023.0</v>
      </c>
      <c r="D2891" s="38">
        <v>6.0</v>
      </c>
      <c r="E2891" s="38">
        <v>17.0</v>
      </c>
      <c r="F2891" s="38">
        <v>1900.0</v>
      </c>
      <c r="G2891" s="37" t="s">
        <v>371</v>
      </c>
      <c r="H2891" s="38">
        <v>11.0</v>
      </c>
      <c r="S2891" s="37" t="s">
        <v>509</v>
      </c>
    </row>
    <row r="2892">
      <c r="A2892" s="37" t="s">
        <v>316</v>
      </c>
      <c r="B2892" s="37" t="s">
        <v>374</v>
      </c>
      <c r="C2892" s="38">
        <v>2023.0</v>
      </c>
      <c r="D2892" s="38">
        <v>6.0</v>
      </c>
      <c r="E2892" s="38">
        <v>17.0</v>
      </c>
      <c r="F2892" s="38">
        <v>1900.0</v>
      </c>
      <c r="G2892" s="37" t="s">
        <v>371</v>
      </c>
      <c r="H2892" s="38">
        <v>12.0</v>
      </c>
      <c r="S2892" s="37" t="s">
        <v>356</v>
      </c>
    </row>
    <row r="2894">
      <c r="A2894" s="1" t="s">
        <v>318</v>
      </c>
      <c r="B2894" s="1" t="s">
        <v>1348</v>
      </c>
      <c r="C2894" s="1">
        <v>2023.0</v>
      </c>
      <c r="D2894" s="1">
        <v>6.0</v>
      </c>
      <c r="E2894" s="1">
        <v>17.0</v>
      </c>
      <c r="F2894" s="1">
        <v>2100.0</v>
      </c>
      <c r="G2894" s="1" t="s">
        <v>23</v>
      </c>
      <c r="H2894" s="1">
        <v>1.0</v>
      </c>
      <c r="I2894" s="1" t="s">
        <v>46</v>
      </c>
      <c r="J2894" s="1" t="s">
        <v>352</v>
      </c>
      <c r="K2894" s="1" t="s">
        <v>354</v>
      </c>
      <c r="L2894" s="1">
        <v>21.0</v>
      </c>
      <c r="M2894" s="1">
        <v>21.0</v>
      </c>
      <c r="N2894" s="1">
        <v>28.0</v>
      </c>
      <c r="O2894" s="1">
        <v>21.0</v>
      </c>
      <c r="P2894" s="1">
        <v>22.0</v>
      </c>
      <c r="Q2894" s="1">
        <v>15.0</v>
      </c>
    </row>
    <row r="2895">
      <c r="A2895" s="1" t="s">
        <v>318</v>
      </c>
      <c r="B2895" s="1" t="s">
        <v>1348</v>
      </c>
      <c r="C2895" s="1">
        <v>2023.0</v>
      </c>
      <c r="D2895" s="1">
        <v>6.0</v>
      </c>
      <c r="E2895" s="1">
        <v>17.0</v>
      </c>
      <c r="F2895" s="1">
        <v>2100.0</v>
      </c>
      <c r="G2895" s="1" t="s">
        <v>23</v>
      </c>
      <c r="H2895" s="1">
        <v>1.0</v>
      </c>
      <c r="I2895" s="1" t="s">
        <v>46</v>
      </c>
      <c r="J2895" s="1" t="s">
        <v>352</v>
      </c>
      <c r="K2895" s="1" t="s">
        <v>354</v>
      </c>
      <c r="L2895" s="1">
        <v>21.0</v>
      </c>
      <c r="M2895" s="1">
        <v>23.0</v>
      </c>
      <c r="N2895" s="1">
        <v>15.0</v>
      </c>
      <c r="O2895" s="1">
        <v>21.0</v>
      </c>
      <c r="P2895" s="1">
        <v>23.0</v>
      </c>
      <c r="Q2895" s="1">
        <v>23.0</v>
      </c>
    </row>
    <row r="2896">
      <c r="A2896" s="1" t="s">
        <v>318</v>
      </c>
      <c r="B2896" s="1" t="s">
        <v>1348</v>
      </c>
      <c r="C2896" s="1">
        <v>2023.0</v>
      </c>
      <c r="D2896" s="1">
        <v>6.0</v>
      </c>
      <c r="E2896" s="1">
        <v>17.0</v>
      </c>
      <c r="F2896" s="1">
        <v>2100.0</v>
      </c>
      <c r="G2896" s="1" t="s">
        <v>23</v>
      </c>
      <c r="H2896" s="1">
        <v>1.0</v>
      </c>
      <c r="I2896" s="1" t="s">
        <v>46</v>
      </c>
      <c r="J2896" s="1" t="s">
        <v>352</v>
      </c>
      <c r="K2896" s="1" t="s">
        <v>353</v>
      </c>
      <c r="L2896" s="1">
        <v>21.0</v>
      </c>
      <c r="M2896" s="1">
        <v>23.0</v>
      </c>
      <c r="N2896" s="1">
        <v>33.0</v>
      </c>
      <c r="O2896" s="1">
        <v>21.0</v>
      </c>
      <c r="P2896" s="1">
        <v>23.0</v>
      </c>
      <c r="Q2896" s="1">
        <v>57.0</v>
      </c>
    </row>
    <row r="2897">
      <c r="A2897" s="1" t="s">
        <v>318</v>
      </c>
      <c r="B2897" s="1" t="s">
        <v>1348</v>
      </c>
      <c r="C2897" s="1">
        <v>2023.0</v>
      </c>
      <c r="D2897" s="1">
        <v>6.0</v>
      </c>
      <c r="E2897" s="1">
        <v>17.0</v>
      </c>
      <c r="F2897" s="1">
        <v>2100.0</v>
      </c>
      <c r="G2897" s="1" t="s">
        <v>23</v>
      </c>
      <c r="H2897" s="1">
        <v>1.0</v>
      </c>
      <c r="I2897" s="1" t="s">
        <v>46</v>
      </c>
      <c r="J2897" s="1" t="s">
        <v>352</v>
      </c>
      <c r="K2897" s="1" t="s">
        <v>354</v>
      </c>
      <c r="L2897" s="1">
        <v>21.0</v>
      </c>
      <c r="M2897" s="1">
        <v>25.0</v>
      </c>
      <c r="N2897" s="1">
        <v>18.0</v>
      </c>
      <c r="O2897" s="1">
        <v>21.0</v>
      </c>
      <c r="P2897" s="1">
        <v>25.0</v>
      </c>
      <c r="Q2897" s="1">
        <v>24.0</v>
      </c>
    </row>
    <row r="2898">
      <c r="A2898" s="1" t="s">
        <v>318</v>
      </c>
      <c r="B2898" s="1" t="s">
        <v>1348</v>
      </c>
      <c r="C2898" s="1">
        <v>2023.0</v>
      </c>
      <c r="D2898" s="1">
        <v>6.0</v>
      </c>
      <c r="E2898" s="1">
        <v>17.0</v>
      </c>
      <c r="F2898" s="1">
        <v>2100.0</v>
      </c>
      <c r="G2898" s="1" t="s">
        <v>23</v>
      </c>
      <c r="H2898" s="1">
        <v>1.0</v>
      </c>
      <c r="I2898" s="1" t="s">
        <v>46</v>
      </c>
      <c r="J2898" s="1" t="s">
        <v>352</v>
      </c>
      <c r="K2898" s="1" t="s">
        <v>354</v>
      </c>
      <c r="L2898" s="1">
        <v>21.0</v>
      </c>
      <c r="M2898" s="1">
        <v>25.0</v>
      </c>
      <c r="N2898" s="1">
        <v>33.0</v>
      </c>
      <c r="O2898" s="1">
        <v>21.0</v>
      </c>
      <c r="P2898" s="1">
        <v>26.0</v>
      </c>
      <c r="Q2898" s="1">
        <v>50.0</v>
      </c>
    </row>
    <row r="2899">
      <c r="A2899" s="1" t="s">
        <v>318</v>
      </c>
      <c r="B2899" s="1" t="s">
        <v>1348</v>
      </c>
      <c r="C2899" s="1">
        <v>2023.0</v>
      </c>
      <c r="D2899" s="1">
        <v>6.0</v>
      </c>
      <c r="E2899" s="1">
        <v>17.0</v>
      </c>
      <c r="F2899" s="1">
        <v>2100.0</v>
      </c>
      <c r="G2899" s="1" t="s">
        <v>23</v>
      </c>
      <c r="H2899" s="1">
        <v>1.0</v>
      </c>
      <c r="I2899" s="1" t="s">
        <v>46</v>
      </c>
      <c r="J2899" s="1" t="s">
        <v>352</v>
      </c>
      <c r="K2899" s="1" t="s">
        <v>354</v>
      </c>
      <c r="L2899" s="1">
        <v>21.0</v>
      </c>
      <c r="M2899" s="1">
        <v>25.0</v>
      </c>
      <c r="N2899" s="1">
        <v>56.0</v>
      </c>
      <c r="O2899" s="1">
        <v>21.0</v>
      </c>
      <c r="P2899" s="1">
        <v>27.0</v>
      </c>
      <c r="Q2899" s="1">
        <v>8.0</v>
      </c>
    </row>
    <row r="2900">
      <c r="A2900" s="1" t="s">
        <v>318</v>
      </c>
      <c r="B2900" s="1" t="s">
        <v>1349</v>
      </c>
      <c r="C2900" s="1">
        <v>2023.0</v>
      </c>
      <c r="D2900" s="1">
        <v>6.0</v>
      </c>
      <c r="E2900" s="1">
        <v>17.0</v>
      </c>
      <c r="F2900" s="1">
        <v>2100.0</v>
      </c>
      <c r="G2900" s="1" t="s">
        <v>23</v>
      </c>
      <c r="H2900" s="1">
        <v>2.0</v>
      </c>
    </row>
    <row r="2901">
      <c r="A2901" s="1" t="s">
        <v>318</v>
      </c>
      <c r="B2901" s="1" t="s">
        <v>1350</v>
      </c>
      <c r="C2901" s="1">
        <v>2023.0</v>
      </c>
      <c r="D2901" s="1">
        <v>6.0</v>
      </c>
      <c r="E2901" s="1">
        <v>17.0</v>
      </c>
      <c r="F2901" s="1">
        <v>2100.0</v>
      </c>
      <c r="G2901" s="1" t="s">
        <v>23</v>
      </c>
      <c r="H2901" s="1">
        <v>3.0</v>
      </c>
    </row>
    <row r="2902">
      <c r="A2902" s="1" t="s">
        <v>318</v>
      </c>
      <c r="B2902" s="1" t="s">
        <v>1351</v>
      </c>
      <c r="C2902" s="1">
        <v>2023.0</v>
      </c>
      <c r="D2902" s="1">
        <v>6.0</v>
      </c>
      <c r="E2902" s="1">
        <v>17.0</v>
      </c>
      <c r="F2902" s="1">
        <v>2100.0</v>
      </c>
      <c r="G2902" s="1" t="s">
        <v>23</v>
      </c>
      <c r="H2902" s="1">
        <v>4.0</v>
      </c>
    </row>
    <row r="2903">
      <c r="A2903" s="1" t="s">
        <v>318</v>
      </c>
      <c r="B2903" s="1" t="s">
        <v>1352</v>
      </c>
      <c r="C2903" s="1">
        <v>2023.0</v>
      </c>
      <c r="D2903" s="1">
        <v>6.0</v>
      </c>
      <c r="E2903" s="1">
        <v>17.0</v>
      </c>
      <c r="F2903" s="1">
        <v>2100.0</v>
      </c>
      <c r="G2903" s="1" t="s">
        <v>122</v>
      </c>
      <c r="H2903" s="1">
        <v>5.0</v>
      </c>
    </row>
    <row r="2904">
      <c r="A2904" s="1" t="s">
        <v>318</v>
      </c>
      <c r="B2904" s="1" t="s">
        <v>1353</v>
      </c>
      <c r="C2904" s="1">
        <v>2023.0</v>
      </c>
      <c r="D2904" s="1">
        <v>6.0</v>
      </c>
      <c r="E2904" s="1">
        <v>17.0</v>
      </c>
      <c r="F2904" s="1">
        <v>2100.0</v>
      </c>
      <c r="G2904" s="1" t="s">
        <v>122</v>
      </c>
      <c r="H2904" s="1">
        <v>6.0</v>
      </c>
    </row>
    <row r="2905">
      <c r="A2905" s="1" t="s">
        <v>318</v>
      </c>
      <c r="B2905" s="1" t="s">
        <v>1354</v>
      </c>
      <c r="C2905" s="1">
        <v>2023.0</v>
      </c>
      <c r="D2905" s="1">
        <v>6.0</v>
      </c>
      <c r="E2905" s="1">
        <v>17.0</v>
      </c>
      <c r="F2905" s="1">
        <v>2100.0</v>
      </c>
      <c r="G2905" s="1" t="s">
        <v>122</v>
      </c>
      <c r="H2905" s="1">
        <v>7.0</v>
      </c>
    </row>
    <row r="2906">
      <c r="A2906" s="1" t="s">
        <v>318</v>
      </c>
      <c r="B2906" s="1" t="s">
        <v>1355</v>
      </c>
      <c r="C2906" s="1">
        <v>2023.0</v>
      </c>
      <c r="D2906" s="1">
        <v>6.0</v>
      </c>
      <c r="E2906" s="1">
        <v>17.0</v>
      </c>
      <c r="F2906" s="1">
        <v>2100.0</v>
      </c>
      <c r="G2906" s="1" t="s">
        <v>122</v>
      </c>
      <c r="H2906" s="1">
        <v>8.0</v>
      </c>
    </row>
    <row r="2907">
      <c r="A2907" s="1" t="s">
        <v>318</v>
      </c>
      <c r="B2907" s="1" t="s">
        <v>1356</v>
      </c>
      <c r="C2907" s="1">
        <v>2023.0</v>
      </c>
      <c r="D2907" s="1">
        <v>6.0</v>
      </c>
      <c r="E2907" s="1">
        <v>17.0</v>
      </c>
      <c r="F2907" s="1">
        <v>2100.0</v>
      </c>
      <c r="G2907" s="1" t="s">
        <v>201</v>
      </c>
      <c r="H2907" s="1">
        <v>9.0</v>
      </c>
    </row>
    <row r="2908">
      <c r="A2908" s="1" t="s">
        <v>318</v>
      </c>
      <c r="B2908" s="1" t="s">
        <v>1357</v>
      </c>
      <c r="C2908" s="1">
        <v>2023.0</v>
      </c>
      <c r="D2908" s="1">
        <v>6.0</v>
      </c>
      <c r="E2908" s="1">
        <v>17.0</v>
      </c>
      <c r="F2908" s="1">
        <v>2100.0</v>
      </c>
      <c r="G2908" s="1" t="s">
        <v>201</v>
      </c>
      <c r="H2908" s="1">
        <v>10.0</v>
      </c>
    </row>
    <row r="2909">
      <c r="A2909" s="1" t="s">
        <v>318</v>
      </c>
      <c r="B2909" s="1" t="s">
        <v>1358</v>
      </c>
      <c r="C2909" s="1">
        <v>2023.0</v>
      </c>
      <c r="D2909" s="1">
        <v>6.0</v>
      </c>
      <c r="E2909" s="1">
        <v>17.0</v>
      </c>
      <c r="F2909" s="1">
        <v>2100.0</v>
      </c>
      <c r="G2909" s="1" t="s">
        <v>201</v>
      </c>
      <c r="H2909" s="1">
        <v>11.0</v>
      </c>
    </row>
    <row r="2910">
      <c r="A2910" s="1" t="s">
        <v>318</v>
      </c>
      <c r="C2910" s="1">
        <v>2023.0</v>
      </c>
      <c r="D2910" s="1">
        <v>6.0</v>
      </c>
      <c r="E2910" s="1">
        <v>17.0</v>
      </c>
      <c r="F2910" s="1">
        <v>2100.0</v>
      </c>
      <c r="G2910" s="1" t="s">
        <v>201</v>
      </c>
      <c r="H2910" s="1">
        <v>12.0</v>
      </c>
    </row>
    <row r="2912">
      <c r="A2912" s="37" t="s">
        <v>316</v>
      </c>
      <c r="B2912" s="37" t="s">
        <v>349</v>
      </c>
      <c r="C2912" s="38">
        <v>2023.0</v>
      </c>
      <c r="D2912" s="38">
        <v>6.0</v>
      </c>
      <c r="E2912" s="38">
        <v>18.0</v>
      </c>
      <c r="F2912" s="38">
        <v>1900.0</v>
      </c>
      <c r="G2912" s="37" t="s">
        <v>350</v>
      </c>
      <c r="H2912" s="38">
        <v>1.0</v>
      </c>
      <c r="I2912" s="40" t="s">
        <v>800</v>
      </c>
      <c r="J2912" s="40" t="s">
        <v>1170</v>
      </c>
      <c r="K2912" s="40" t="s">
        <v>354</v>
      </c>
      <c r="L2912" s="38">
        <v>19.0</v>
      </c>
      <c r="M2912" s="38">
        <v>6.0</v>
      </c>
      <c r="N2912" s="38">
        <v>31.0</v>
      </c>
      <c r="O2912" s="38">
        <v>19.0</v>
      </c>
      <c r="P2912" s="38">
        <v>7.0</v>
      </c>
      <c r="Q2912" s="38">
        <v>26.0</v>
      </c>
      <c r="R2912" s="36"/>
      <c r="S2912" s="41"/>
    </row>
    <row r="2913">
      <c r="A2913" s="37" t="s">
        <v>316</v>
      </c>
      <c r="B2913" s="37" t="s">
        <v>349</v>
      </c>
      <c r="C2913" s="38">
        <v>2023.0</v>
      </c>
      <c r="D2913" s="38">
        <v>6.0</v>
      </c>
      <c r="E2913" s="38">
        <v>18.0</v>
      </c>
      <c r="F2913" s="38">
        <v>1900.0</v>
      </c>
      <c r="G2913" s="37" t="s">
        <v>350</v>
      </c>
      <c r="H2913" s="38">
        <v>1.0</v>
      </c>
      <c r="I2913" s="40" t="s">
        <v>1170</v>
      </c>
      <c r="J2913" s="40" t="s">
        <v>800</v>
      </c>
      <c r="K2913" s="40" t="s">
        <v>354</v>
      </c>
      <c r="L2913" s="38">
        <v>19.0</v>
      </c>
      <c r="M2913" s="38">
        <v>7.0</v>
      </c>
      <c r="N2913" s="38">
        <v>28.0</v>
      </c>
      <c r="O2913" s="38">
        <v>19.0</v>
      </c>
      <c r="P2913" s="38">
        <v>7.0</v>
      </c>
      <c r="Q2913" s="38">
        <v>54.0</v>
      </c>
      <c r="R2913" s="36"/>
      <c r="S2913" s="41"/>
    </row>
    <row r="2914">
      <c r="A2914" s="37" t="s">
        <v>316</v>
      </c>
      <c r="B2914" s="37" t="s">
        <v>349</v>
      </c>
      <c r="C2914" s="38">
        <v>2023.0</v>
      </c>
      <c r="D2914" s="38">
        <v>6.0</v>
      </c>
      <c r="E2914" s="38">
        <v>18.0</v>
      </c>
      <c r="F2914" s="38">
        <v>1900.0</v>
      </c>
      <c r="G2914" s="37" t="s">
        <v>350</v>
      </c>
      <c r="H2914" s="38">
        <v>1.0</v>
      </c>
      <c r="I2914" s="40" t="s">
        <v>930</v>
      </c>
      <c r="J2914" s="40" t="s">
        <v>800</v>
      </c>
      <c r="K2914" s="40" t="s">
        <v>354</v>
      </c>
      <c r="L2914" s="38">
        <v>19.0</v>
      </c>
      <c r="M2914" s="38">
        <v>16.0</v>
      </c>
      <c r="N2914" s="38">
        <v>0.0</v>
      </c>
      <c r="O2914" s="38">
        <v>19.0</v>
      </c>
      <c r="P2914" s="38">
        <v>16.0</v>
      </c>
      <c r="Q2914" s="38">
        <v>7.0</v>
      </c>
      <c r="R2914" s="36"/>
      <c r="S2914" s="41"/>
    </row>
    <row r="2915">
      <c r="A2915" s="37" t="s">
        <v>316</v>
      </c>
      <c r="B2915" s="37" t="s">
        <v>349</v>
      </c>
      <c r="C2915" s="38">
        <v>2023.0</v>
      </c>
      <c r="D2915" s="38">
        <v>6.0</v>
      </c>
      <c r="E2915" s="38">
        <v>18.0</v>
      </c>
      <c r="F2915" s="38">
        <v>1900.0</v>
      </c>
      <c r="G2915" s="37" t="s">
        <v>350</v>
      </c>
      <c r="H2915" s="38">
        <v>1.0</v>
      </c>
      <c r="I2915" s="40" t="s">
        <v>800</v>
      </c>
      <c r="J2915" s="40" t="s">
        <v>418</v>
      </c>
      <c r="K2915" s="40" t="s">
        <v>353</v>
      </c>
      <c r="L2915" s="38">
        <v>19.0</v>
      </c>
      <c r="M2915" s="38">
        <v>17.0</v>
      </c>
      <c r="N2915" s="38">
        <v>55.0</v>
      </c>
      <c r="O2915" s="38">
        <v>19.0</v>
      </c>
      <c r="P2915" s="38">
        <v>18.0</v>
      </c>
      <c r="Q2915" s="38">
        <v>3.0</v>
      </c>
      <c r="R2915" s="36"/>
      <c r="S2915" s="41"/>
    </row>
    <row r="2916">
      <c r="A2916" s="37" t="s">
        <v>316</v>
      </c>
      <c r="B2916" s="37" t="s">
        <v>349</v>
      </c>
      <c r="C2916" s="38">
        <v>2023.0</v>
      </c>
      <c r="D2916" s="38">
        <v>6.0</v>
      </c>
      <c r="E2916" s="38">
        <v>18.0</v>
      </c>
      <c r="F2916" s="38">
        <v>1900.0</v>
      </c>
      <c r="G2916" s="37" t="s">
        <v>350</v>
      </c>
      <c r="H2916" s="38">
        <v>1.0</v>
      </c>
      <c r="I2916" s="40" t="s">
        <v>800</v>
      </c>
      <c r="J2916" s="40" t="s">
        <v>418</v>
      </c>
      <c r="K2916" s="40" t="s">
        <v>354</v>
      </c>
      <c r="L2916" s="38">
        <v>19.0</v>
      </c>
      <c r="M2916" s="38">
        <v>18.0</v>
      </c>
      <c r="N2916" s="38">
        <v>3.0</v>
      </c>
      <c r="O2916" s="38">
        <v>19.0</v>
      </c>
      <c r="P2916" s="38">
        <v>18.0</v>
      </c>
      <c r="Q2916" s="38">
        <v>17.0</v>
      </c>
      <c r="R2916" s="36"/>
      <c r="S2916" s="41"/>
    </row>
    <row r="2917">
      <c r="A2917" s="37" t="s">
        <v>316</v>
      </c>
      <c r="B2917" s="37" t="s">
        <v>349</v>
      </c>
      <c r="C2917" s="38">
        <v>2023.0</v>
      </c>
      <c r="D2917" s="38">
        <v>6.0</v>
      </c>
      <c r="E2917" s="38">
        <v>18.0</v>
      </c>
      <c r="F2917" s="38">
        <v>1900.0</v>
      </c>
      <c r="G2917" s="37" t="s">
        <v>350</v>
      </c>
      <c r="H2917" s="38">
        <v>1.0</v>
      </c>
      <c r="I2917" s="40" t="s">
        <v>545</v>
      </c>
      <c r="J2917" s="40" t="s">
        <v>800</v>
      </c>
      <c r="K2917" s="40" t="s">
        <v>354</v>
      </c>
      <c r="L2917" s="38">
        <v>19.0</v>
      </c>
      <c r="M2917" s="38">
        <v>23.0</v>
      </c>
      <c r="N2917" s="38">
        <v>57.0</v>
      </c>
      <c r="O2917" s="38">
        <v>19.0</v>
      </c>
      <c r="P2917" s="38">
        <v>26.0</v>
      </c>
      <c r="Q2917" s="38">
        <v>44.0</v>
      </c>
      <c r="R2917" s="36"/>
      <c r="S2917" s="41"/>
    </row>
    <row r="2918">
      <c r="A2918" s="37" t="s">
        <v>316</v>
      </c>
      <c r="B2918" s="37" t="s">
        <v>349</v>
      </c>
      <c r="C2918" s="38">
        <v>2023.0</v>
      </c>
      <c r="D2918" s="38">
        <v>6.0</v>
      </c>
      <c r="E2918" s="38">
        <v>18.0</v>
      </c>
      <c r="F2918" s="38">
        <v>1900.0</v>
      </c>
      <c r="G2918" s="37" t="s">
        <v>350</v>
      </c>
      <c r="H2918" s="38">
        <v>1.0</v>
      </c>
      <c r="I2918" s="40" t="s">
        <v>545</v>
      </c>
      <c r="J2918" s="40" t="s">
        <v>800</v>
      </c>
      <c r="K2918" s="40" t="s">
        <v>353</v>
      </c>
      <c r="L2918" s="38">
        <v>19.0</v>
      </c>
      <c r="M2918" s="38">
        <v>26.0</v>
      </c>
      <c r="N2918" s="38">
        <v>50.0</v>
      </c>
      <c r="O2918" s="38">
        <v>19.0</v>
      </c>
      <c r="P2918" s="38">
        <v>29.0</v>
      </c>
      <c r="Q2918" s="38">
        <v>25.0</v>
      </c>
      <c r="R2918" s="36"/>
      <c r="S2918" s="41"/>
    </row>
    <row r="2919">
      <c r="A2919" s="37" t="s">
        <v>316</v>
      </c>
      <c r="B2919" s="37" t="s">
        <v>349</v>
      </c>
      <c r="C2919" s="38">
        <v>2023.0</v>
      </c>
      <c r="D2919" s="38">
        <v>6.0</v>
      </c>
      <c r="E2919" s="38">
        <v>18.0</v>
      </c>
      <c r="F2919" s="38">
        <v>1900.0</v>
      </c>
      <c r="G2919" s="37" t="s">
        <v>350</v>
      </c>
      <c r="H2919" s="38">
        <v>1.0</v>
      </c>
      <c r="I2919" s="40" t="s">
        <v>545</v>
      </c>
      <c r="J2919" s="40" t="s">
        <v>800</v>
      </c>
      <c r="K2919" s="40" t="s">
        <v>353</v>
      </c>
      <c r="L2919" s="38">
        <v>19.0</v>
      </c>
      <c r="M2919" s="38">
        <v>29.0</v>
      </c>
      <c r="N2919" s="38">
        <v>28.0</v>
      </c>
      <c r="O2919" s="38">
        <v>19.0</v>
      </c>
      <c r="P2919" s="38">
        <v>29.0</v>
      </c>
      <c r="Q2919" s="38">
        <v>39.0</v>
      </c>
      <c r="R2919" s="36"/>
      <c r="S2919" s="41"/>
    </row>
    <row r="2920">
      <c r="A2920" s="37" t="s">
        <v>316</v>
      </c>
      <c r="B2920" s="37" t="s">
        <v>349</v>
      </c>
      <c r="C2920" s="38">
        <v>2023.0</v>
      </c>
      <c r="D2920" s="38">
        <v>6.0</v>
      </c>
      <c r="E2920" s="38">
        <v>18.0</v>
      </c>
      <c r="F2920" s="38">
        <v>1900.0</v>
      </c>
      <c r="G2920" s="37" t="s">
        <v>350</v>
      </c>
      <c r="H2920" s="38">
        <v>1.0</v>
      </c>
      <c r="I2920" s="40" t="s">
        <v>800</v>
      </c>
      <c r="J2920" s="40" t="s">
        <v>545</v>
      </c>
      <c r="K2920" s="40" t="s">
        <v>354</v>
      </c>
      <c r="L2920" s="38">
        <v>19.0</v>
      </c>
      <c r="M2920" s="38">
        <v>29.0</v>
      </c>
      <c r="N2920" s="38">
        <v>47.0</v>
      </c>
      <c r="O2920" s="38">
        <v>19.0</v>
      </c>
      <c r="P2920" s="38">
        <v>33.0</v>
      </c>
      <c r="Q2920" s="38">
        <v>37.0</v>
      </c>
      <c r="R2920" s="36"/>
      <c r="S2920" s="41"/>
    </row>
    <row r="2921">
      <c r="A2921" s="37" t="s">
        <v>316</v>
      </c>
      <c r="B2921" s="37" t="s">
        <v>349</v>
      </c>
      <c r="C2921" s="38">
        <v>2023.0</v>
      </c>
      <c r="D2921" s="38">
        <v>6.0</v>
      </c>
      <c r="E2921" s="38">
        <v>18.0</v>
      </c>
      <c r="F2921" s="38">
        <v>1900.0</v>
      </c>
      <c r="G2921" s="37" t="s">
        <v>350</v>
      </c>
      <c r="H2921" s="38">
        <v>1.0</v>
      </c>
      <c r="I2921" s="40" t="s">
        <v>800</v>
      </c>
      <c r="J2921" s="40" t="s">
        <v>545</v>
      </c>
      <c r="K2921" s="40" t="s">
        <v>353</v>
      </c>
      <c r="L2921" s="38">
        <v>19.0</v>
      </c>
      <c r="M2921" s="38">
        <v>33.0</v>
      </c>
      <c r="N2921" s="38">
        <v>44.0</v>
      </c>
      <c r="O2921" s="38">
        <v>19.0</v>
      </c>
      <c r="P2921" s="38">
        <v>34.0</v>
      </c>
      <c r="Q2921" s="38">
        <v>58.0</v>
      </c>
      <c r="R2921" s="36"/>
      <c r="S2921" s="41"/>
    </row>
    <row r="2922">
      <c r="A2922" s="37" t="s">
        <v>316</v>
      </c>
      <c r="B2922" s="37" t="s">
        <v>349</v>
      </c>
      <c r="C2922" s="38">
        <v>2023.0</v>
      </c>
      <c r="D2922" s="38">
        <v>6.0</v>
      </c>
      <c r="E2922" s="38">
        <v>18.0</v>
      </c>
      <c r="F2922" s="38">
        <v>1900.0</v>
      </c>
      <c r="G2922" s="37" t="s">
        <v>350</v>
      </c>
      <c r="H2922" s="38">
        <v>1.0</v>
      </c>
      <c r="I2922" s="40" t="s">
        <v>800</v>
      </c>
      <c r="J2922" s="40" t="s">
        <v>545</v>
      </c>
      <c r="K2922" s="40" t="s">
        <v>354</v>
      </c>
      <c r="L2922" s="38">
        <v>19.0</v>
      </c>
      <c r="M2922" s="38">
        <v>35.0</v>
      </c>
      <c r="N2922" s="38">
        <v>16.0</v>
      </c>
      <c r="O2922" s="38">
        <v>19.0</v>
      </c>
      <c r="P2922" s="38">
        <v>36.0</v>
      </c>
      <c r="Q2922" s="38">
        <v>56.0</v>
      </c>
      <c r="R2922" s="36"/>
      <c r="S2922" s="41"/>
    </row>
    <row r="2923">
      <c r="A2923" s="37" t="s">
        <v>316</v>
      </c>
      <c r="B2923" s="37" t="s">
        <v>349</v>
      </c>
      <c r="C2923" s="38">
        <v>2023.0</v>
      </c>
      <c r="D2923" s="38">
        <v>6.0</v>
      </c>
      <c r="E2923" s="38">
        <v>18.0</v>
      </c>
      <c r="F2923" s="38">
        <v>1900.0</v>
      </c>
      <c r="G2923" s="37" t="s">
        <v>350</v>
      </c>
      <c r="H2923" s="38">
        <v>1.0</v>
      </c>
      <c r="I2923" s="40" t="s">
        <v>800</v>
      </c>
      <c r="J2923" s="40" t="s">
        <v>545</v>
      </c>
      <c r="K2923" s="40" t="s">
        <v>354</v>
      </c>
      <c r="L2923" s="38">
        <v>19.0</v>
      </c>
      <c r="M2923" s="38">
        <v>37.0</v>
      </c>
      <c r="N2923" s="38">
        <v>5.0</v>
      </c>
      <c r="O2923" s="38">
        <v>19.0</v>
      </c>
      <c r="P2923" s="38">
        <v>38.0</v>
      </c>
      <c r="Q2923" s="38">
        <v>26.0</v>
      </c>
      <c r="R2923" s="36"/>
      <c r="S2923" s="41"/>
    </row>
    <row r="2924">
      <c r="A2924" s="37" t="s">
        <v>316</v>
      </c>
      <c r="B2924" s="37" t="s">
        <v>355</v>
      </c>
      <c r="C2924" s="38">
        <v>2023.0</v>
      </c>
      <c r="D2924" s="38">
        <v>6.0</v>
      </c>
      <c r="E2924" s="38">
        <v>18.0</v>
      </c>
      <c r="F2924" s="38">
        <v>1900.0</v>
      </c>
      <c r="G2924" s="37" t="s">
        <v>350</v>
      </c>
      <c r="H2924" s="38">
        <v>2.0</v>
      </c>
      <c r="I2924" s="36"/>
      <c r="J2924" s="36"/>
      <c r="K2924" s="36"/>
      <c r="L2924" s="36"/>
      <c r="M2924" s="36"/>
      <c r="N2924" s="36"/>
      <c r="O2924" s="36"/>
      <c r="P2924" s="36"/>
      <c r="Q2924" s="36"/>
      <c r="R2924" s="36"/>
      <c r="S2924" s="37" t="s">
        <v>356</v>
      </c>
    </row>
    <row r="2925">
      <c r="A2925" s="37" t="s">
        <v>316</v>
      </c>
      <c r="B2925" s="37" t="s">
        <v>357</v>
      </c>
      <c r="C2925" s="38">
        <v>2023.0</v>
      </c>
      <c r="D2925" s="38">
        <v>6.0</v>
      </c>
      <c r="E2925" s="38">
        <v>18.0</v>
      </c>
      <c r="F2925" s="38">
        <v>1900.0</v>
      </c>
      <c r="G2925" s="37" t="s">
        <v>350</v>
      </c>
      <c r="H2925" s="38">
        <v>3.0</v>
      </c>
      <c r="I2925" s="40" t="s">
        <v>800</v>
      </c>
      <c r="J2925" s="40" t="s">
        <v>419</v>
      </c>
      <c r="K2925" s="40" t="s">
        <v>353</v>
      </c>
      <c r="L2925" s="38">
        <v>19.0</v>
      </c>
      <c r="M2925" s="38">
        <v>21.0</v>
      </c>
      <c r="N2925" s="38">
        <v>31.0</v>
      </c>
      <c r="O2925" s="38">
        <v>19.0</v>
      </c>
      <c r="P2925" s="38">
        <v>21.0</v>
      </c>
      <c r="Q2925" s="38">
        <v>36.0</v>
      </c>
      <c r="R2925" s="36"/>
      <c r="S2925" s="36"/>
    </row>
    <row r="2926">
      <c r="A2926" s="37" t="s">
        <v>316</v>
      </c>
      <c r="B2926" s="37" t="s">
        <v>358</v>
      </c>
      <c r="C2926" s="38">
        <v>2023.0</v>
      </c>
      <c r="D2926" s="38">
        <v>6.0</v>
      </c>
      <c r="E2926" s="38">
        <v>18.0</v>
      </c>
      <c r="F2926" s="38">
        <v>1900.0</v>
      </c>
      <c r="G2926" s="37" t="s">
        <v>350</v>
      </c>
      <c r="H2926" s="38">
        <v>4.0</v>
      </c>
      <c r="I2926" s="36"/>
      <c r="J2926" s="36"/>
      <c r="K2926" s="36"/>
      <c r="L2926" s="36"/>
      <c r="M2926" s="36"/>
      <c r="N2926" s="36"/>
      <c r="O2926" s="36"/>
      <c r="P2926" s="36"/>
      <c r="Q2926" s="36"/>
      <c r="R2926" s="36"/>
      <c r="S2926" s="40" t="s">
        <v>356</v>
      </c>
    </row>
    <row r="2927">
      <c r="A2927" s="37" t="s">
        <v>316</v>
      </c>
      <c r="B2927" s="37" t="s">
        <v>359</v>
      </c>
      <c r="C2927" s="38">
        <v>2023.0</v>
      </c>
      <c r="D2927" s="38">
        <v>6.0</v>
      </c>
      <c r="E2927" s="38">
        <v>18.0</v>
      </c>
      <c r="F2927" s="38">
        <v>1900.0</v>
      </c>
      <c r="G2927" s="37" t="s">
        <v>360</v>
      </c>
      <c r="H2927" s="38">
        <v>5.0</v>
      </c>
      <c r="I2927" s="40" t="s">
        <v>402</v>
      </c>
      <c r="J2927" s="40" t="s">
        <v>361</v>
      </c>
      <c r="K2927" s="40" t="s">
        <v>354</v>
      </c>
      <c r="L2927" s="38">
        <v>19.0</v>
      </c>
      <c r="M2927" s="38">
        <v>7.0</v>
      </c>
      <c r="N2927" s="38">
        <v>21.0</v>
      </c>
      <c r="O2927" s="38">
        <v>19.0</v>
      </c>
      <c r="P2927" s="38">
        <v>8.0</v>
      </c>
      <c r="Q2927" s="38">
        <v>34.0</v>
      </c>
      <c r="R2927" s="36"/>
      <c r="S2927" s="36"/>
    </row>
    <row r="2928">
      <c r="A2928" s="37" t="s">
        <v>316</v>
      </c>
      <c r="B2928" s="37" t="s">
        <v>359</v>
      </c>
      <c r="C2928" s="38">
        <v>2023.0</v>
      </c>
      <c r="D2928" s="38">
        <v>6.0</v>
      </c>
      <c r="E2928" s="38">
        <v>18.0</v>
      </c>
      <c r="F2928" s="38">
        <v>1900.0</v>
      </c>
      <c r="G2928" s="37" t="s">
        <v>360</v>
      </c>
      <c r="H2928" s="38">
        <v>5.0</v>
      </c>
      <c r="I2928" s="40" t="s">
        <v>361</v>
      </c>
      <c r="J2928" s="40" t="s">
        <v>422</v>
      </c>
      <c r="K2928" s="40" t="s">
        <v>354</v>
      </c>
      <c r="L2928" s="38">
        <v>19.0</v>
      </c>
      <c r="M2928" s="38">
        <v>8.0</v>
      </c>
      <c r="N2928" s="38">
        <v>41.0</v>
      </c>
      <c r="O2928" s="38">
        <v>19.0</v>
      </c>
      <c r="P2928" s="38">
        <v>8.0</v>
      </c>
      <c r="Q2928" s="38">
        <v>50.0</v>
      </c>
      <c r="R2928" s="36"/>
      <c r="S2928" s="36"/>
    </row>
    <row r="2929">
      <c r="A2929" s="37" t="s">
        <v>316</v>
      </c>
      <c r="B2929" s="37" t="s">
        <v>359</v>
      </c>
      <c r="C2929" s="38">
        <v>2023.0</v>
      </c>
      <c r="D2929" s="38">
        <v>6.0</v>
      </c>
      <c r="E2929" s="38">
        <v>18.0</v>
      </c>
      <c r="F2929" s="38">
        <v>1900.0</v>
      </c>
      <c r="G2929" s="37" t="s">
        <v>360</v>
      </c>
      <c r="H2929" s="38">
        <v>5.0</v>
      </c>
      <c r="I2929" s="40" t="s">
        <v>361</v>
      </c>
      <c r="J2929" s="40" t="s">
        <v>402</v>
      </c>
      <c r="K2929" s="40" t="s">
        <v>354</v>
      </c>
      <c r="L2929" s="38">
        <v>19.0</v>
      </c>
      <c r="M2929" s="38">
        <v>9.0</v>
      </c>
      <c r="N2929" s="38">
        <v>10.0</v>
      </c>
      <c r="O2929" s="38">
        <v>19.0</v>
      </c>
      <c r="P2929" s="38">
        <v>11.0</v>
      </c>
      <c r="Q2929" s="38">
        <v>18.0</v>
      </c>
      <c r="R2929" s="36"/>
      <c r="S2929" s="36"/>
    </row>
    <row r="2930">
      <c r="A2930" s="37" t="s">
        <v>316</v>
      </c>
      <c r="B2930" s="37" t="s">
        <v>359</v>
      </c>
      <c r="C2930" s="38">
        <v>2023.0</v>
      </c>
      <c r="D2930" s="38">
        <v>6.0</v>
      </c>
      <c r="E2930" s="38">
        <v>18.0</v>
      </c>
      <c r="F2930" s="38">
        <v>1900.0</v>
      </c>
      <c r="G2930" s="37" t="s">
        <v>360</v>
      </c>
      <c r="H2930" s="38">
        <v>5.0</v>
      </c>
      <c r="I2930" s="40" t="s">
        <v>361</v>
      </c>
      <c r="J2930" s="40" t="s">
        <v>402</v>
      </c>
      <c r="K2930" s="40" t="s">
        <v>354</v>
      </c>
      <c r="L2930" s="38">
        <v>19.0</v>
      </c>
      <c r="M2930" s="38">
        <v>11.0</v>
      </c>
      <c r="N2930" s="38">
        <v>25.0</v>
      </c>
      <c r="O2930" s="38">
        <v>19.0</v>
      </c>
      <c r="P2930" s="38">
        <v>12.0</v>
      </c>
      <c r="Q2930" s="38">
        <v>19.0</v>
      </c>
      <c r="R2930" s="36"/>
      <c r="S2930" s="36"/>
    </row>
    <row r="2931">
      <c r="A2931" s="37" t="s">
        <v>316</v>
      </c>
      <c r="B2931" s="37" t="s">
        <v>359</v>
      </c>
      <c r="C2931" s="38">
        <v>2023.0</v>
      </c>
      <c r="D2931" s="38">
        <v>6.0</v>
      </c>
      <c r="E2931" s="38">
        <v>18.0</v>
      </c>
      <c r="F2931" s="38">
        <v>1900.0</v>
      </c>
      <c r="G2931" s="37" t="s">
        <v>360</v>
      </c>
      <c r="H2931" s="38">
        <v>5.0</v>
      </c>
      <c r="I2931" s="40" t="s">
        <v>964</v>
      </c>
      <c r="J2931" s="40" t="s">
        <v>361</v>
      </c>
      <c r="K2931" s="40" t="s">
        <v>354</v>
      </c>
      <c r="L2931" s="38">
        <v>19.0</v>
      </c>
      <c r="M2931" s="38">
        <v>12.0</v>
      </c>
      <c r="N2931" s="38">
        <v>22.0</v>
      </c>
      <c r="O2931" s="38">
        <v>19.0</v>
      </c>
      <c r="P2931" s="38">
        <v>12.0</v>
      </c>
      <c r="Q2931" s="38">
        <v>39.0</v>
      </c>
      <c r="R2931" s="36"/>
      <c r="S2931" s="36"/>
    </row>
    <row r="2932">
      <c r="A2932" s="37" t="s">
        <v>316</v>
      </c>
      <c r="B2932" s="37" t="s">
        <v>359</v>
      </c>
      <c r="C2932" s="38">
        <v>2023.0</v>
      </c>
      <c r="D2932" s="38">
        <v>6.0</v>
      </c>
      <c r="E2932" s="38">
        <v>18.0</v>
      </c>
      <c r="F2932" s="38">
        <v>1900.0</v>
      </c>
      <c r="G2932" s="37" t="s">
        <v>360</v>
      </c>
      <c r="H2932" s="38">
        <v>5.0</v>
      </c>
      <c r="I2932" s="40" t="s">
        <v>402</v>
      </c>
      <c r="J2932" s="40" t="s">
        <v>361</v>
      </c>
      <c r="K2932" s="40" t="s">
        <v>354</v>
      </c>
      <c r="L2932" s="38">
        <v>19.0</v>
      </c>
      <c r="M2932" s="38">
        <v>13.0</v>
      </c>
      <c r="N2932" s="38">
        <v>46.0</v>
      </c>
      <c r="O2932" s="38">
        <v>19.0</v>
      </c>
      <c r="P2932" s="38">
        <v>15.0</v>
      </c>
      <c r="Q2932" s="38">
        <v>36.0</v>
      </c>
      <c r="R2932" s="36"/>
      <c r="S2932" s="36"/>
    </row>
    <row r="2933">
      <c r="A2933" s="37" t="s">
        <v>316</v>
      </c>
      <c r="B2933" s="37" t="s">
        <v>359</v>
      </c>
      <c r="C2933" s="38">
        <v>2023.0</v>
      </c>
      <c r="D2933" s="38">
        <v>6.0</v>
      </c>
      <c r="E2933" s="38">
        <v>18.0</v>
      </c>
      <c r="F2933" s="38">
        <v>1900.0</v>
      </c>
      <c r="G2933" s="37" t="s">
        <v>360</v>
      </c>
      <c r="H2933" s="38">
        <v>5.0</v>
      </c>
      <c r="I2933" s="40" t="s">
        <v>361</v>
      </c>
      <c r="J2933" s="40" t="s">
        <v>422</v>
      </c>
      <c r="K2933" s="40" t="s">
        <v>354</v>
      </c>
      <c r="L2933" s="38">
        <v>19.0</v>
      </c>
      <c r="M2933" s="38">
        <v>18.0</v>
      </c>
      <c r="N2933" s="38">
        <v>59.0</v>
      </c>
      <c r="O2933" s="38">
        <v>19.0</v>
      </c>
      <c r="P2933" s="38">
        <v>20.0</v>
      </c>
      <c r="Q2933" s="38">
        <v>37.0</v>
      </c>
      <c r="R2933" s="36"/>
      <c r="S2933" s="36"/>
    </row>
    <row r="2934">
      <c r="A2934" s="37" t="s">
        <v>316</v>
      </c>
      <c r="B2934" s="37" t="s">
        <v>359</v>
      </c>
      <c r="C2934" s="38">
        <v>2023.0</v>
      </c>
      <c r="D2934" s="38">
        <v>6.0</v>
      </c>
      <c r="E2934" s="38">
        <v>18.0</v>
      </c>
      <c r="F2934" s="38">
        <v>1900.0</v>
      </c>
      <c r="G2934" s="37" t="s">
        <v>360</v>
      </c>
      <c r="H2934" s="38">
        <v>5.0</v>
      </c>
      <c r="I2934" s="40" t="s">
        <v>947</v>
      </c>
      <c r="J2934" s="40" t="s">
        <v>402</v>
      </c>
      <c r="K2934" s="40" t="s">
        <v>354</v>
      </c>
      <c r="L2934" s="38">
        <v>19.0</v>
      </c>
      <c r="M2934" s="38">
        <v>20.0</v>
      </c>
      <c r="N2934" s="38">
        <v>34.0</v>
      </c>
      <c r="O2934" s="38">
        <v>19.0</v>
      </c>
      <c r="P2934" s="38">
        <v>23.0</v>
      </c>
      <c r="Q2934" s="38">
        <v>0.0</v>
      </c>
      <c r="R2934" s="36"/>
      <c r="S2934" s="36"/>
    </row>
    <row r="2935">
      <c r="A2935" s="37" t="s">
        <v>316</v>
      </c>
      <c r="B2935" s="37" t="s">
        <v>359</v>
      </c>
      <c r="C2935" s="38">
        <v>2023.0</v>
      </c>
      <c r="D2935" s="38">
        <v>6.0</v>
      </c>
      <c r="E2935" s="38">
        <v>18.0</v>
      </c>
      <c r="F2935" s="38">
        <v>1900.0</v>
      </c>
      <c r="G2935" s="37" t="s">
        <v>360</v>
      </c>
      <c r="H2935" s="38">
        <v>5.0</v>
      </c>
      <c r="I2935" s="40" t="s">
        <v>422</v>
      </c>
      <c r="J2935" s="40" t="s">
        <v>402</v>
      </c>
      <c r="K2935" s="40" t="s">
        <v>354</v>
      </c>
      <c r="L2935" s="38">
        <v>19.0</v>
      </c>
      <c r="M2935" s="38">
        <v>20.0</v>
      </c>
      <c r="N2935" s="38">
        <v>38.0</v>
      </c>
      <c r="O2935" s="38">
        <v>19.0</v>
      </c>
      <c r="P2935" s="38">
        <v>21.0</v>
      </c>
      <c r="Q2935" s="38">
        <v>28.0</v>
      </c>
      <c r="R2935" s="36"/>
      <c r="S2935" s="36"/>
    </row>
    <row r="2936">
      <c r="A2936" s="37" t="s">
        <v>316</v>
      </c>
      <c r="B2936" s="37" t="s">
        <v>359</v>
      </c>
      <c r="C2936" s="38">
        <v>2023.0</v>
      </c>
      <c r="D2936" s="38">
        <v>6.0</v>
      </c>
      <c r="E2936" s="38">
        <v>18.0</v>
      </c>
      <c r="F2936" s="38">
        <v>1900.0</v>
      </c>
      <c r="G2936" s="37" t="s">
        <v>360</v>
      </c>
      <c r="H2936" s="38">
        <v>5.0</v>
      </c>
      <c r="I2936" s="40" t="s">
        <v>422</v>
      </c>
      <c r="J2936" s="40" t="s">
        <v>402</v>
      </c>
      <c r="K2936" s="40" t="s">
        <v>354</v>
      </c>
      <c r="L2936" s="38">
        <v>19.0</v>
      </c>
      <c r="M2936" s="38">
        <v>21.0</v>
      </c>
      <c r="N2936" s="38">
        <v>46.0</v>
      </c>
      <c r="O2936" s="38">
        <v>19.0</v>
      </c>
      <c r="P2936" s="38">
        <v>22.0</v>
      </c>
      <c r="Q2936" s="38">
        <v>6.0</v>
      </c>
      <c r="R2936" s="36"/>
      <c r="S2936" s="36"/>
    </row>
    <row r="2937">
      <c r="A2937" s="37" t="s">
        <v>316</v>
      </c>
      <c r="B2937" s="37" t="s">
        <v>359</v>
      </c>
      <c r="C2937" s="38">
        <v>2023.0</v>
      </c>
      <c r="D2937" s="38">
        <v>6.0</v>
      </c>
      <c r="E2937" s="38">
        <v>18.0</v>
      </c>
      <c r="F2937" s="38">
        <v>1900.0</v>
      </c>
      <c r="G2937" s="37" t="s">
        <v>360</v>
      </c>
      <c r="H2937" s="38">
        <v>5.0</v>
      </c>
      <c r="I2937" s="40" t="s">
        <v>422</v>
      </c>
      <c r="J2937" s="40" t="s">
        <v>361</v>
      </c>
      <c r="K2937" s="40" t="s">
        <v>354</v>
      </c>
      <c r="L2937" s="38">
        <v>19.0</v>
      </c>
      <c r="M2937" s="38">
        <v>22.0</v>
      </c>
      <c r="N2937" s="38">
        <v>7.0</v>
      </c>
      <c r="O2937" s="38">
        <v>19.0</v>
      </c>
      <c r="P2937" s="38">
        <v>22.0</v>
      </c>
      <c r="Q2937" s="38">
        <v>18.0</v>
      </c>
      <c r="R2937" s="36"/>
      <c r="S2937" s="36"/>
    </row>
    <row r="2938">
      <c r="A2938" s="37" t="s">
        <v>316</v>
      </c>
      <c r="B2938" s="37" t="s">
        <v>359</v>
      </c>
      <c r="C2938" s="38">
        <v>2023.0</v>
      </c>
      <c r="D2938" s="38">
        <v>6.0</v>
      </c>
      <c r="E2938" s="38">
        <v>18.0</v>
      </c>
      <c r="F2938" s="38">
        <v>1900.0</v>
      </c>
      <c r="G2938" s="37" t="s">
        <v>360</v>
      </c>
      <c r="H2938" s="38">
        <v>5.0</v>
      </c>
      <c r="I2938" s="40" t="s">
        <v>422</v>
      </c>
      <c r="J2938" s="40" t="s">
        <v>361</v>
      </c>
      <c r="K2938" s="40" t="s">
        <v>354</v>
      </c>
      <c r="L2938" s="38">
        <v>19.0</v>
      </c>
      <c r="M2938" s="38">
        <v>22.0</v>
      </c>
      <c r="N2938" s="38">
        <v>23.0</v>
      </c>
      <c r="O2938" s="38">
        <v>19.0</v>
      </c>
      <c r="P2938" s="38">
        <v>22.0</v>
      </c>
      <c r="Q2938" s="38">
        <v>33.0</v>
      </c>
      <c r="R2938" s="36"/>
      <c r="S2938" s="36"/>
    </row>
    <row r="2939">
      <c r="A2939" s="37" t="s">
        <v>316</v>
      </c>
      <c r="B2939" s="37" t="s">
        <v>359</v>
      </c>
      <c r="C2939" s="38">
        <v>2023.0</v>
      </c>
      <c r="D2939" s="38">
        <v>6.0</v>
      </c>
      <c r="E2939" s="38">
        <v>18.0</v>
      </c>
      <c r="F2939" s="38">
        <v>1900.0</v>
      </c>
      <c r="G2939" s="37" t="s">
        <v>360</v>
      </c>
      <c r="H2939" s="38">
        <v>5.0</v>
      </c>
      <c r="I2939" s="40" t="s">
        <v>402</v>
      </c>
      <c r="J2939" s="40" t="s">
        <v>365</v>
      </c>
      <c r="K2939" s="40" t="s">
        <v>354</v>
      </c>
      <c r="L2939" s="38">
        <v>19.0</v>
      </c>
      <c r="M2939" s="38">
        <v>23.0</v>
      </c>
      <c r="N2939" s="38">
        <v>42.0</v>
      </c>
      <c r="O2939" s="38">
        <v>19.0</v>
      </c>
      <c r="P2939" s="38">
        <v>24.0</v>
      </c>
      <c r="Q2939" s="38">
        <v>7.0</v>
      </c>
      <c r="R2939" s="36"/>
      <c r="S2939" s="36"/>
    </row>
    <row r="2940">
      <c r="A2940" s="37" t="s">
        <v>316</v>
      </c>
      <c r="B2940" s="37" t="s">
        <v>359</v>
      </c>
      <c r="C2940" s="38">
        <v>2023.0</v>
      </c>
      <c r="D2940" s="38">
        <v>6.0</v>
      </c>
      <c r="E2940" s="38">
        <v>18.0</v>
      </c>
      <c r="F2940" s="38">
        <v>1900.0</v>
      </c>
      <c r="G2940" s="37" t="s">
        <v>360</v>
      </c>
      <c r="H2940" s="38">
        <v>5.0</v>
      </c>
      <c r="I2940" s="40" t="s">
        <v>402</v>
      </c>
      <c r="J2940" s="40" t="s">
        <v>947</v>
      </c>
      <c r="K2940" s="40" t="s">
        <v>354</v>
      </c>
      <c r="L2940" s="38">
        <v>19.0</v>
      </c>
      <c r="M2940" s="38">
        <v>24.0</v>
      </c>
      <c r="N2940" s="38">
        <v>30.0</v>
      </c>
      <c r="O2940" s="38">
        <v>19.0</v>
      </c>
      <c r="P2940" s="38">
        <v>26.0</v>
      </c>
      <c r="Q2940" s="38">
        <v>43.0</v>
      </c>
      <c r="R2940" s="36"/>
      <c r="S2940" s="36"/>
    </row>
    <row r="2941">
      <c r="A2941" s="37" t="s">
        <v>316</v>
      </c>
      <c r="B2941" s="37" t="s">
        <v>359</v>
      </c>
      <c r="C2941" s="38">
        <v>2023.0</v>
      </c>
      <c r="D2941" s="38">
        <v>6.0</v>
      </c>
      <c r="E2941" s="38">
        <v>18.0</v>
      </c>
      <c r="F2941" s="38">
        <v>1900.0</v>
      </c>
      <c r="G2941" s="37" t="s">
        <v>360</v>
      </c>
      <c r="H2941" s="38">
        <v>5.0</v>
      </c>
      <c r="I2941" s="40" t="s">
        <v>402</v>
      </c>
      <c r="J2941" s="40" t="s">
        <v>947</v>
      </c>
      <c r="K2941" s="40" t="s">
        <v>353</v>
      </c>
      <c r="L2941" s="38">
        <v>19.0</v>
      </c>
      <c r="M2941" s="38">
        <v>26.0</v>
      </c>
      <c r="N2941" s="38">
        <v>45.0</v>
      </c>
      <c r="O2941" s="38">
        <v>19.0</v>
      </c>
      <c r="P2941" s="38">
        <v>28.0</v>
      </c>
      <c r="Q2941" s="38">
        <v>46.0</v>
      </c>
      <c r="R2941" s="36"/>
      <c r="S2941" s="36"/>
    </row>
    <row r="2942">
      <c r="A2942" s="37" t="s">
        <v>316</v>
      </c>
      <c r="B2942" s="37" t="s">
        <v>359</v>
      </c>
      <c r="C2942" s="38">
        <v>2023.0</v>
      </c>
      <c r="D2942" s="38">
        <v>6.0</v>
      </c>
      <c r="E2942" s="38">
        <v>18.0</v>
      </c>
      <c r="F2942" s="38">
        <v>1900.0</v>
      </c>
      <c r="G2942" s="37" t="s">
        <v>360</v>
      </c>
      <c r="H2942" s="38">
        <v>5.0</v>
      </c>
      <c r="I2942" s="40" t="s">
        <v>947</v>
      </c>
      <c r="J2942" s="40" t="s">
        <v>402</v>
      </c>
      <c r="K2942" s="40" t="s">
        <v>354</v>
      </c>
      <c r="L2942" s="38">
        <v>19.0</v>
      </c>
      <c r="M2942" s="38">
        <v>28.0</v>
      </c>
      <c r="N2942" s="38">
        <v>55.0</v>
      </c>
      <c r="O2942" s="38">
        <v>19.0</v>
      </c>
      <c r="P2942" s="38">
        <v>32.0</v>
      </c>
      <c r="Q2942" s="38">
        <v>58.0</v>
      </c>
      <c r="R2942" s="36"/>
      <c r="S2942" s="36"/>
    </row>
    <row r="2943">
      <c r="A2943" s="37" t="s">
        <v>316</v>
      </c>
      <c r="B2943" s="37" t="s">
        <v>366</v>
      </c>
      <c r="C2943" s="38">
        <v>2023.0</v>
      </c>
      <c r="D2943" s="38">
        <v>6.0</v>
      </c>
      <c r="E2943" s="38">
        <v>18.0</v>
      </c>
      <c r="F2943" s="38">
        <v>1900.0</v>
      </c>
      <c r="G2943" s="37" t="s">
        <v>360</v>
      </c>
      <c r="H2943" s="38">
        <v>6.0</v>
      </c>
      <c r="I2943" s="41"/>
      <c r="J2943" s="41"/>
      <c r="K2943" s="36"/>
      <c r="L2943" s="36"/>
      <c r="M2943" s="36"/>
      <c r="N2943" s="36"/>
      <c r="O2943" s="36"/>
      <c r="P2943" s="36"/>
      <c r="Q2943" s="36"/>
      <c r="R2943" s="36"/>
      <c r="S2943" s="37" t="s">
        <v>356</v>
      </c>
    </row>
    <row r="2944">
      <c r="A2944" s="37" t="s">
        <v>316</v>
      </c>
      <c r="B2944" s="37" t="s">
        <v>368</v>
      </c>
      <c r="C2944" s="38">
        <v>2023.0</v>
      </c>
      <c r="D2944" s="38">
        <v>6.0</v>
      </c>
      <c r="E2944" s="38">
        <v>18.0</v>
      </c>
      <c r="F2944" s="38">
        <v>1900.0</v>
      </c>
      <c r="G2944" s="37" t="s">
        <v>360</v>
      </c>
      <c r="H2944" s="38">
        <v>7.0</v>
      </c>
      <c r="I2944" s="36"/>
      <c r="J2944" s="36"/>
      <c r="K2944" s="36"/>
      <c r="L2944" s="36"/>
      <c r="M2944" s="36"/>
      <c r="N2944" s="36"/>
      <c r="O2944" s="36"/>
      <c r="P2944" s="36"/>
      <c r="Q2944" s="36"/>
      <c r="R2944" s="36"/>
      <c r="S2944" s="37" t="s">
        <v>356</v>
      </c>
    </row>
    <row r="2945">
      <c r="A2945" s="37" t="s">
        <v>316</v>
      </c>
      <c r="B2945" s="37" t="s">
        <v>369</v>
      </c>
      <c r="C2945" s="38">
        <v>2023.0</v>
      </c>
      <c r="D2945" s="38">
        <v>6.0</v>
      </c>
      <c r="E2945" s="38">
        <v>18.0</v>
      </c>
      <c r="F2945" s="38">
        <v>1900.0</v>
      </c>
      <c r="G2945" s="37" t="s">
        <v>360</v>
      </c>
      <c r="H2945" s="38">
        <v>8.0</v>
      </c>
      <c r="I2945" s="36"/>
      <c r="J2945" s="36"/>
      <c r="K2945" s="36"/>
      <c r="L2945" s="36"/>
      <c r="M2945" s="36"/>
      <c r="N2945" s="36"/>
      <c r="O2945" s="36"/>
      <c r="P2945" s="36"/>
      <c r="Q2945" s="36"/>
      <c r="R2945" s="36"/>
      <c r="S2945" s="37" t="s">
        <v>356</v>
      </c>
    </row>
    <row r="2946">
      <c r="A2946" s="37" t="s">
        <v>316</v>
      </c>
      <c r="B2946" s="37" t="s">
        <v>370</v>
      </c>
      <c r="C2946" s="38">
        <v>2023.0</v>
      </c>
      <c r="D2946" s="38">
        <v>6.0</v>
      </c>
      <c r="E2946" s="38">
        <v>18.0</v>
      </c>
      <c r="F2946" s="38">
        <v>1900.0</v>
      </c>
      <c r="G2946" s="37" t="s">
        <v>371</v>
      </c>
      <c r="H2946" s="38">
        <v>9.0</v>
      </c>
      <c r="I2946" s="36"/>
      <c r="J2946" s="36"/>
      <c r="K2946" s="36"/>
      <c r="L2946" s="36"/>
      <c r="M2946" s="36"/>
      <c r="N2946" s="36"/>
      <c r="O2946" s="36"/>
      <c r="P2946" s="36"/>
      <c r="Q2946" s="36"/>
      <c r="R2946" s="36"/>
      <c r="S2946" s="37" t="s">
        <v>356</v>
      </c>
    </row>
    <row r="2947">
      <c r="A2947" s="37" t="s">
        <v>316</v>
      </c>
      <c r="B2947" s="37" t="s">
        <v>372</v>
      </c>
      <c r="C2947" s="38">
        <v>2023.0</v>
      </c>
      <c r="D2947" s="38">
        <v>6.0</v>
      </c>
      <c r="E2947" s="38">
        <v>18.0</v>
      </c>
      <c r="F2947" s="38">
        <v>1900.0</v>
      </c>
      <c r="G2947" s="37" t="s">
        <v>371</v>
      </c>
      <c r="H2947" s="38">
        <v>10.0</v>
      </c>
      <c r="I2947" s="36"/>
      <c r="J2947" s="36"/>
      <c r="K2947" s="36"/>
      <c r="L2947" s="36"/>
      <c r="M2947" s="36"/>
      <c r="N2947" s="36"/>
      <c r="O2947" s="36"/>
      <c r="P2947" s="36"/>
      <c r="Q2947" s="36"/>
      <c r="R2947" s="36"/>
      <c r="S2947" s="37" t="s">
        <v>509</v>
      </c>
    </row>
    <row r="2948">
      <c r="A2948" s="37" t="s">
        <v>316</v>
      </c>
      <c r="B2948" s="37" t="s">
        <v>373</v>
      </c>
      <c r="C2948" s="38">
        <v>2023.0</v>
      </c>
      <c r="D2948" s="38">
        <v>6.0</v>
      </c>
      <c r="E2948" s="38">
        <v>18.0</v>
      </c>
      <c r="F2948" s="38">
        <v>1900.0</v>
      </c>
      <c r="G2948" s="37" t="s">
        <v>371</v>
      </c>
      <c r="H2948" s="38">
        <v>11.0</v>
      </c>
      <c r="I2948" s="36"/>
      <c r="J2948" s="36"/>
      <c r="K2948" s="36"/>
      <c r="L2948" s="36"/>
      <c r="M2948" s="36"/>
      <c r="N2948" s="36"/>
      <c r="O2948" s="36"/>
      <c r="P2948" s="36"/>
      <c r="Q2948" s="36"/>
      <c r="R2948" s="36"/>
      <c r="S2948" s="37" t="s">
        <v>509</v>
      </c>
    </row>
    <row r="2949">
      <c r="A2949" s="37" t="s">
        <v>316</v>
      </c>
      <c r="B2949" s="37" t="s">
        <v>374</v>
      </c>
      <c r="C2949" s="38">
        <v>2023.0</v>
      </c>
      <c r="D2949" s="38">
        <v>6.0</v>
      </c>
      <c r="E2949" s="38">
        <v>18.0</v>
      </c>
      <c r="F2949" s="38">
        <v>1900.0</v>
      </c>
      <c r="G2949" s="37" t="s">
        <v>371</v>
      </c>
      <c r="H2949" s="38">
        <v>12.0</v>
      </c>
      <c r="I2949" s="36"/>
      <c r="J2949" s="36"/>
      <c r="K2949" s="36"/>
      <c r="L2949" s="36"/>
      <c r="M2949" s="36"/>
      <c r="N2949" s="36"/>
      <c r="O2949" s="36"/>
      <c r="P2949" s="36"/>
      <c r="Q2949" s="36"/>
      <c r="R2949" s="36"/>
      <c r="S2949" s="37" t="s">
        <v>356</v>
      </c>
    </row>
    <row r="2951">
      <c r="A2951" s="1" t="s">
        <v>318</v>
      </c>
      <c r="B2951" s="1" t="s">
        <v>1359</v>
      </c>
      <c r="C2951" s="1">
        <v>2023.0</v>
      </c>
      <c r="D2951" s="1">
        <v>6.0</v>
      </c>
      <c r="E2951" s="1">
        <v>18.0</v>
      </c>
      <c r="F2951" s="1">
        <v>2100.0</v>
      </c>
      <c r="G2951" s="1" t="s">
        <v>23</v>
      </c>
      <c r="H2951" s="1">
        <v>1.0</v>
      </c>
    </row>
    <row r="2952">
      <c r="A2952" s="1" t="s">
        <v>318</v>
      </c>
      <c r="B2952" s="1" t="s">
        <v>1360</v>
      </c>
      <c r="C2952" s="1">
        <v>2023.0</v>
      </c>
      <c r="D2952" s="1">
        <v>6.0</v>
      </c>
      <c r="E2952" s="1">
        <v>18.0</v>
      </c>
      <c r="F2952" s="1">
        <v>2100.0</v>
      </c>
      <c r="G2952" s="1" t="s">
        <v>23</v>
      </c>
      <c r="H2952" s="1">
        <v>2.0</v>
      </c>
    </row>
    <row r="2953">
      <c r="A2953" s="1" t="s">
        <v>318</v>
      </c>
      <c r="B2953" s="1" t="s">
        <v>1361</v>
      </c>
      <c r="C2953" s="1">
        <v>2023.0</v>
      </c>
      <c r="D2953" s="1">
        <v>6.0</v>
      </c>
      <c r="E2953" s="1">
        <v>18.0</v>
      </c>
      <c r="F2953" s="1">
        <v>2100.0</v>
      </c>
      <c r="G2953" s="1" t="s">
        <v>23</v>
      </c>
      <c r="H2953" s="1">
        <v>3.0</v>
      </c>
    </row>
    <row r="2954">
      <c r="A2954" s="1" t="s">
        <v>318</v>
      </c>
      <c r="B2954" s="1" t="s">
        <v>1362</v>
      </c>
      <c r="C2954" s="1">
        <v>2023.0</v>
      </c>
      <c r="D2954" s="1">
        <v>6.0</v>
      </c>
      <c r="E2954" s="1">
        <v>18.0</v>
      </c>
      <c r="F2954" s="1">
        <v>2100.0</v>
      </c>
      <c r="G2954" s="1" t="s">
        <v>23</v>
      </c>
      <c r="H2954" s="1">
        <v>4.0</v>
      </c>
    </row>
    <row r="2955">
      <c r="A2955" s="1" t="s">
        <v>318</v>
      </c>
      <c r="B2955" s="1" t="s">
        <v>1363</v>
      </c>
      <c r="C2955" s="1">
        <v>2023.0</v>
      </c>
      <c r="D2955" s="1">
        <v>6.0</v>
      </c>
      <c r="E2955" s="1">
        <v>18.0</v>
      </c>
      <c r="F2955" s="1">
        <v>2100.0</v>
      </c>
      <c r="G2955" s="1" t="s">
        <v>122</v>
      </c>
      <c r="H2955" s="1">
        <v>5.0</v>
      </c>
      <c r="I2955" s="1" t="s">
        <v>172</v>
      </c>
      <c r="J2955" s="1" t="s">
        <v>143</v>
      </c>
      <c r="K2955" s="1" t="s">
        <v>353</v>
      </c>
      <c r="L2955" s="1">
        <v>21.0</v>
      </c>
      <c r="M2955" s="1">
        <v>35.0</v>
      </c>
      <c r="N2955" s="1">
        <v>31.0</v>
      </c>
      <c r="O2955" s="1">
        <v>21.0</v>
      </c>
      <c r="P2955" s="1">
        <v>36.0</v>
      </c>
      <c r="Q2955" s="1">
        <v>5.0</v>
      </c>
    </row>
    <row r="2956">
      <c r="A2956" s="1" t="s">
        <v>318</v>
      </c>
      <c r="B2956" s="1" t="s">
        <v>1363</v>
      </c>
      <c r="C2956" s="1">
        <v>2023.0</v>
      </c>
      <c r="D2956" s="1">
        <v>6.0</v>
      </c>
      <c r="E2956" s="1">
        <v>18.0</v>
      </c>
      <c r="F2956" s="1">
        <v>2100.0</v>
      </c>
      <c r="G2956" s="1" t="s">
        <v>122</v>
      </c>
      <c r="H2956" s="1">
        <v>5.0</v>
      </c>
      <c r="I2956" s="1" t="s">
        <v>191</v>
      </c>
      <c r="J2956" s="1" t="s">
        <v>172</v>
      </c>
      <c r="K2956" s="1" t="s">
        <v>354</v>
      </c>
      <c r="L2956" s="1">
        <v>21.0</v>
      </c>
      <c r="M2956" s="1">
        <v>36.0</v>
      </c>
      <c r="N2956" s="1">
        <v>18.0</v>
      </c>
      <c r="O2956" s="1">
        <v>21.0</v>
      </c>
      <c r="P2956" s="1">
        <v>36.0</v>
      </c>
      <c r="Q2956" s="1">
        <v>26.0</v>
      </c>
    </row>
    <row r="2957">
      <c r="A2957" s="1" t="s">
        <v>318</v>
      </c>
      <c r="B2957" s="1" t="s">
        <v>1364</v>
      </c>
      <c r="C2957" s="1">
        <v>2023.0</v>
      </c>
      <c r="D2957" s="1">
        <v>6.0</v>
      </c>
      <c r="E2957" s="1">
        <v>18.0</v>
      </c>
      <c r="F2957" s="1">
        <v>2100.0</v>
      </c>
      <c r="G2957" s="1" t="s">
        <v>122</v>
      </c>
      <c r="H2957" s="1">
        <v>6.0</v>
      </c>
    </row>
    <row r="2958">
      <c r="A2958" s="1" t="s">
        <v>318</v>
      </c>
      <c r="B2958" s="1" t="s">
        <v>1365</v>
      </c>
      <c r="C2958" s="1">
        <v>2023.0</v>
      </c>
      <c r="D2958" s="1">
        <v>6.0</v>
      </c>
      <c r="E2958" s="1">
        <v>18.0</v>
      </c>
      <c r="F2958" s="1">
        <v>2100.0</v>
      </c>
      <c r="G2958" s="1" t="s">
        <v>122</v>
      </c>
      <c r="H2958" s="1">
        <v>7.0</v>
      </c>
    </row>
    <row r="2959">
      <c r="A2959" s="1" t="s">
        <v>318</v>
      </c>
      <c r="B2959" s="1" t="s">
        <v>1366</v>
      </c>
      <c r="C2959" s="1">
        <v>2023.0</v>
      </c>
      <c r="D2959" s="1">
        <v>6.0</v>
      </c>
      <c r="E2959" s="1">
        <v>18.0</v>
      </c>
      <c r="F2959" s="1">
        <v>2100.0</v>
      </c>
      <c r="G2959" s="1" t="s">
        <v>122</v>
      </c>
      <c r="H2959" s="1">
        <v>8.0</v>
      </c>
    </row>
    <row r="2960">
      <c r="A2960" s="1" t="s">
        <v>318</v>
      </c>
      <c r="B2960" s="1" t="s">
        <v>1367</v>
      </c>
      <c r="C2960" s="1">
        <v>2023.0</v>
      </c>
      <c r="D2960" s="1">
        <v>6.0</v>
      </c>
      <c r="E2960" s="1">
        <v>18.0</v>
      </c>
      <c r="F2960" s="1">
        <v>2100.0</v>
      </c>
      <c r="G2960" s="1" t="s">
        <v>201</v>
      </c>
      <c r="H2960" s="1">
        <v>9.0</v>
      </c>
    </row>
    <row r="2961">
      <c r="A2961" s="1" t="s">
        <v>318</v>
      </c>
      <c r="B2961" s="1" t="s">
        <v>1368</v>
      </c>
      <c r="C2961" s="1">
        <v>2023.0</v>
      </c>
      <c r="D2961" s="1">
        <v>6.0</v>
      </c>
      <c r="E2961" s="1">
        <v>18.0</v>
      </c>
      <c r="F2961" s="1">
        <v>2100.0</v>
      </c>
      <c r="G2961" s="1" t="s">
        <v>201</v>
      </c>
      <c r="H2961" s="1">
        <v>10.0</v>
      </c>
    </row>
    <row r="2962">
      <c r="A2962" s="1" t="s">
        <v>318</v>
      </c>
      <c r="B2962" s="1" t="s">
        <v>1369</v>
      </c>
      <c r="C2962" s="1">
        <v>2023.0</v>
      </c>
      <c r="D2962" s="1">
        <v>6.0</v>
      </c>
      <c r="E2962" s="1">
        <v>18.0</v>
      </c>
      <c r="F2962" s="1">
        <v>2100.0</v>
      </c>
      <c r="G2962" s="1" t="s">
        <v>201</v>
      </c>
      <c r="H2962" s="1">
        <v>11.0</v>
      </c>
    </row>
    <row r="2963">
      <c r="A2963" s="1" t="s">
        <v>318</v>
      </c>
      <c r="B2963" s="1" t="s">
        <v>1370</v>
      </c>
      <c r="C2963" s="1">
        <v>2023.0</v>
      </c>
      <c r="D2963" s="1">
        <v>6.0</v>
      </c>
      <c r="E2963" s="1">
        <v>18.0</v>
      </c>
      <c r="F2963" s="1">
        <v>2100.0</v>
      </c>
      <c r="G2963" s="1" t="s">
        <v>201</v>
      </c>
      <c r="H2963" s="1">
        <v>12.0</v>
      </c>
    </row>
    <row r="2965">
      <c r="A2965" s="37" t="s">
        <v>316</v>
      </c>
      <c r="B2965" s="37" t="s">
        <v>349</v>
      </c>
      <c r="C2965" s="38">
        <v>2023.0</v>
      </c>
      <c r="D2965" s="38">
        <v>6.0</v>
      </c>
      <c r="E2965" s="38">
        <v>19.0</v>
      </c>
      <c r="F2965" s="38">
        <v>1900.0</v>
      </c>
      <c r="G2965" s="37" t="s">
        <v>350</v>
      </c>
      <c r="H2965" s="38">
        <v>1.0</v>
      </c>
      <c r="I2965" s="37" t="s">
        <v>418</v>
      </c>
      <c r="J2965" s="37" t="s">
        <v>419</v>
      </c>
      <c r="K2965" s="37" t="s">
        <v>354</v>
      </c>
      <c r="L2965" s="38">
        <v>19.0</v>
      </c>
      <c r="M2965" s="38">
        <v>42.0</v>
      </c>
      <c r="N2965" s="38">
        <v>56.0</v>
      </c>
      <c r="O2965" s="38">
        <v>19.0</v>
      </c>
      <c r="P2965" s="38">
        <v>43.0</v>
      </c>
      <c r="Q2965" s="38">
        <v>4.0</v>
      </c>
      <c r="R2965" s="36"/>
      <c r="S2965" s="36"/>
    </row>
    <row r="2966">
      <c r="A2966" s="37" t="s">
        <v>316</v>
      </c>
      <c r="B2966" s="37" t="s">
        <v>349</v>
      </c>
      <c r="C2966" s="38">
        <v>2023.0</v>
      </c>
      <c r="D2966" s="38">
        <v>6.0</v>
      </c>
      <c r="E2966" s="38">
        <v>19.0</v>
      </c>
      <c r="F2966" s="38">
        <v>1900.0</v>
      </c>
      <c r="G2966" s="37" t="s">
        <v>350</v>
      </c>
      <c r="H2966" s="38">
        <v>1.0</v>
      </c>
      <c r="I2966" s="37" t="s">
        <v>1310</v>
      </c>
      <c r="J2966" s="37" t="s">
        <v>419</v>
      </c>
      <c r="K2966" s="37" t="s">
        <v>1371</v>
      </c>
      <c r="L2966" s="38">
        <v>19.0</v>
      </c>
      <c r="M2966" s="38">
        <v>46.0</v>
      </c>
      <c r="N2966" s="38">
        <v>38.0</v>
      </c>
      <c r="O2966" s="38">
        <v>19.0</v>
      </c>
      <c r="P2966" s="38">
        <v>46.0</v>
      </c>
      <c r="Q2966" s="38">
        <v>42.0</v>
      </c>
      <c r="R2966" s="36"/>
      <c r="S2966" s="36"/>
    </row>
    <row r="2967">
      <c r="A2967" s="37" t="s">
        <v>316</v>
      </c>
      <c r="B2967" s="37" t="s">
        <v>355</v>
      </c>
      <c r="C2967" s="38">
        <v>2023.0</v>
      </c>
      <c r="D2967" s="38">
        <v>6.0</v>
      </c>
      <c r="E2967" s="38">
        <v>19.0</v>
      </c>
      <c r="F2967" s="38">
        <v>1900.0</v>
      </c>
      <c r="G2967" s="37" t="s">
        <v>350</v>
      </c>
      <c r="H2967" s="38">
        <v>2.0</v>
      </c>
      <c r="I2967" s="36"/>
      <c r="J2967" s="36"/>
      <c r="K2967" s="36"/>
      <c r="L2967" s="36"/>
      <c r="M2967" s="36"/>
      <c r="N2967" s="36"/>
      <c r="O2967" s="36"/>
      <c r="P2967" s="36"/>
      <c r="Q2967" s="36"/>
      <c r="R2967" s="36"/>
      <c r="S2967" s="37" t="s">
        <v>356</v>
      </c>
    </row>
    <row r="2968">
      <c r="A2968" s="37" t="s">
        <v>316</v>
      </c>
      <c r="B2968" s="37" t="s">
        <v>357</v>
      </c>
      <c r="C2968" s="38">
        <v>2023.0</v>
      </c>
      <c r="D2968" s="38">
        <v>6.0</v>
      </c>
      <c r="E2968" s="38">
        <v>19.0</v>
      </c>
      <c r="F2968" s="38">
        <v>1900.0</v>
      </c>
      <c r="G2968" s="37" t="s">
        <v>350</v>
      </c>
      <c r="H2968" s="38">
        <v>3.0</v>
      </c>
      <c r="I2968" s="37" t="s">
        <v>767</v>
      </c>
      <c r="J2968" s="37" t="s">
        <v>419</v>
      </c>
      <c r="K2968" s="37" t="s">
        <v>354</v>
      </c>
      <c r="L2968" s="38">
        <v>19.0</v>
      </c>
      <c r="M2968" s="38">
        <v>14.0</v>
      </c>
      <c r="N2968" s="38">
        <v>32.0</v>
      </c>
      <c r="O2968" s="38">
        <v>19.0</v>
      </c>
      <c r="P2968" s="38">
        <v>14.0</v>
      </c>
      <c r="Q2968" s="38">
        <v>38.0</v>
      </c>
      <c r="R2968" s="36"/>
      <c r="S2968" s="36"/>
    </row>
    <row r="2969">
      <c r="A2969" s="37" t="s">
        <v>316</v>
      </c>
      <c r="B2969" s="37" t="s">
        <v>357</v>
      </c>
      <c r="C2969" s="38">
        <v>2023.0</v>
      </c>
      <c r="D2969" s="38">
        <v>6.0</v>
      </c>
      <c r="E2969" s="38">
        <v>19.0</v>
      </c>
      <c r="F2969" s="38">
        <v>1900.0</v>
      </c>
      <c r="G2969" s="37" t="s">
        <v>350</v>
      </c>
      <c r="H2969" s="38">
        <v>3.0</v>
      </c>
      <c r="I2969" s="37" t="s">
        <v>419</v>
      </c>
      <c r="J2969" s="37" t="s">
        <v>419</v>
      </c>
      <c r="K2969" s="37" t="s">
        <v>1372</v>
      </c>
      <c r="L2969" s="38">
        <v>10.0</v>
      </c>
      <c r="M2969" s="38">
        <v>31.0</v>
      </c>
      <c r="N2969" s="38">
        <v>38.0</v>
      </c>
      <c r="O2969" s="38">
        <v>19.0</v>
      </c>
      <c r="P2969" s="38">
        <v>31.0</v>
      </c>
      <c r="Q2969" s="38">
        <v>53.0</v>
      </c>
      <c r="R2969" s="36"/>
      <c r="S2969" s="36"/>
    </row>
    <row r="2970">
      <c r="A2970" s="37" t="s">
        <v>316</v>
      </c>
      <c r="B2970" s="37" t="s">
        <v>358</v>
      </c>
      <c r="C2970" s="38">
        <v>2023.0</v>
      </c>
      <c r="D2970" s="38">
        <v>6.0</v>
      </c>
      <c r="E2970" s="38">
        <v>19.0</v>
      </c>
      <c r="F2970" s="38">
        <v>1900.0</v>
      </c>
      <c r="G2970" s="37" t="s">
        <v>350</v>
      </c>
      <c r="H2970" s="38">
        <v>4.0</v>
      </c>
      <c r="I2970" s="36"/>
      <c r="J2970" s="36"/>
      <c r="K2970" s="36"/>
      <c r="L2970" s="36"/>
      <c r="M2970" s="36"/>
      <c r="N2970" s="36"/>
      <c r="O2970" s="36"/>
      <c r="P2970" s="36"/>
      <c r="Q2970" s="36"/>
      <c r="R2970" s="36"/>
      <c r="S2970" s="37" t="s">
        <v>356</v>
      </c>
    </row>
    <row r="2971">
      <c r="A2971" s="37" t="s">
        <v>316</v>
      </c>
      <c r="B2971" s="37" t="s">
        <v>359</v>
      </c>
      <c r="C2971" s="38">
        <v>2023.0</v>
      </c>
      <c r="D2971" s="38">
        <v>6.0</v>
      </c>
      <c r="E2971" s="38">
        <v>19.0</v>
      </c>
      <c r="F2971" s="38">
        <v>1900.0</v>
      </c>
      <c r="G2971" s="37" t="s">
        <v>360</v>
      </c>
      <c r="H2971" s="38">
        <v>5.0</v>
      </c>
      <c r="I2971" s="36"/>
      <c r="J2971" s="36"/>
      <c r="K2971" s="36"/>
      <c r="L2971" s="36"/>
      <c r="M2971" s="36"/>
      <c r="N2971" s="36"/>
      <c r="O2971" s="36"/>
      <c r="P2971" s="36"/>
      <c r="Q2971" s="36"/>
      <c r="R2971" s="36"/>
      <c r="S2971" s="37" t="s">
        <v>356</v>
      </c>
    </row>
    <row r="2972">
      <c r="A2972" s="37" t="s">
        <v>316</v>
      </c>
      <c r="B2972" s="37" t="s">
        <v>366</v>
      </c>
      <c r="C2972" s="38">
        <v>2023.0</v>
      </c>
      <c r="D2972" s="38">
        <v>6.0</v>
      </c>
      <c r="E2972" s="38">
        <v>19.0</v>
      </c>
      <c r="F2972" s="38">
        <v>1900.0</v>
      </c>
      <c r="G2972" s="37" t="s">
        <v>360</v>
      </c>
      <c r="H2972" s="38">
        <v>6.0</v>
      </c>
      <c r="I2972" s="36"/>
      <c r="J2972" s="36"/>
      <c r="K2972" s="36"/>
      <c r="L2972" s="36"/>
      <c r="M2972" s="36"/>
      <c r="N2972" s="36"/>
      <c r="O2972" s="36"/>
      <c r="P2972" s="36"/>
      <c r="Q2972" s="36"/>
      <c r="R2972" s="36"/>
      <c r="S2972" s="37" t="s">
        <v>356</v>
      </c>
    </row>
    <row r="2973">
      <c r="A2973" s="37" t="s">
        <v>316</v>
      </c>
      <c r="B2973" s="37" t="s">
        <v>368</v>
      </c>
      <c r="C2973" s="38">
        <v>2023.0</v>
      </c>
      <c r="D2973" s="38">
        <v>6.0</v>
      </c>
      <c r="E2973" s="38">
        <v>19.0</v>
      </c>
      <c r="F2973" s="38">
        <v>1900.0</v>
      </c>
      <c r="G2973" s="37" t="s">
        <v>360</v>
      </c>
      <c r="H2973" s="38">
        <v>7.0</v>
      </c>
      <c r="I2973" s="36"/>
      <c r="J2973" s="36"/>
      <c r="K2973" s="36"/>
      <c r="L2973" s="36"/>
      <c r="M2973" s="36"/>
      <c r="N2973" s="36"/>
      <c r="O2973" s="36"/>
      <c r="P2973" s="36"/>
      <c r="Q2973" s="36"/>
      <c r="R2973" s="36"/>
      <c r="S2973" s="37" t="s">
        <v>509</v>
      </c>
    </row>
    <row r="2974">
      <c r="A2974" s="37" t="s">
        <v>316</v>
      </c>
      <c r="B2974" s="37" t="s">
        <v>369</v>
      </c>
      <c r="C2974" s="38">
        <v>2023.0</v>
      </c>
      <c r="D2974" s="38">
        <v>6.0</v>
      </c>
      <c r="E2974" s="38">
        <v>19.0</v>
      </c>
      <c r="F2974" s="38">
        <v>1900.0</v>
      </c>
      <c r="G2974" s="37" t="s">
        <v>360</v>
      </c>
      <c r="H2974" s="38">
        <v>8.0</v>
      </c>
      <c r="I2974" s="36"/>
      <c r="J2974" s="36"/>
      <c r="K2974" s="36"/>
      <c r="L2974" s="36"/>
      <c r="M2974" s="36"/>
      <c r="N2974" s="36"/>
      <c r="O2974" s="36"/>
      <c r="P2974" s="36"/>
      <c r="Q2974" s="36"/>
      <c r="R2974" s="36"/>
      <c r="S2974" s="37" t="s">
        <v>356</v>
      </c>
    </row>
    <row r="2975">
      <c r="A2975" s="37" t="s">
        <v>316</v>
      </c>
      <c r="B2975" s="37" t="s">
        <v>370</v>
      </c>
      <c r="C2975" s="38">
        <v>2023.0</v>
      </c>
      <c r="D2975" s="38">
        <v>6.0</v>
      </c>
      <c r="E2975" s="38">
        <v>19.0</v>
      </c>
      <c r="F2975" s="38">
        <v>1900.0</v>
      </c>
      <c r="G2975" s="37" t="s">
        <v>371</v>
      </c>
      <c r="H2975" s="38">
        <v>9.0</v>
      </c>
      <c r="I2975" s="36"/>
      <c r="J2975" s="36"/>
      <c r="K2975" s="36"/>
      <c r="L2975" s="36"/>
      <c r="M2975" s="36"/>
      <c r="N2975" s="36"/>
      <c r="O2975" s="36"/>
      <c r="P2975" s="36"/>
      <c r="Q2975" s="36"/>
      <c r="R2975" s="36"/>
      <c r="S2975" s="37" t="s">
        <v>356</v>
      </c>
    </row>
    <row r="2976">
      <c r="A2976" s="37" t="s">
        <v>316</v>
      </c>
      <c r="B2976" s="37" t="s">
        <v>372</v>
      </c>
      <c r="C2976" s="38">
        <v>2023.0</v>
      </c>
      <c r="D2976" s="38">
        <v>6.0</v>
      </c>
      <c r="E2976" s="38">
        <v>19.0</v>
      </c>
      <c r="F2976" s="38">
        <v>1900.0</v>
      </c>
      <c r="G2976" s="37" t="s">
        <v>371</v>
      </c>
      <c r="H2976" s="38">
        <v>10.0</v>
      </c>
      <c r="I2976" s="36"/>
      <c r="J2976" s="36"/>
      <c r="K2976" s="36"/>
      <c r="L2976" s="36"/>
      <c r="M2976" s="36"/>
      <c r="N2976" s="36"/>
      <c r="O2976" s="36"/>
      <c r="P2976" s="36"/>
      <c r="Q2976" s="36"/>
      <c r="R2976" s="36"/>
      <c r="S2976" s="37" t="s">
        <v>356</v>
      </c>
    </row>
    <row r="2977">
      <c r="A2977" s="37" t="s">
        <v>316</v>
      </c>
      <c r="B2977" s="37" t="s">
        <v>373</v>
      </c>
      <c r="C2977" s="38">
        <v>2023.0</v>
      </c>
      <c r="D2977" s="38">
        <v>6.0</v>
      </c>
      <c r="E2977" s="38">
        <v>19.0</v>
      </c>
      <c r="F2977" s="38">
        <v>1900.0</v>
      </c>
      <c r="G2977" s="37" t="s">
        <v>371</v>
      </c>
      <c r="H2977" s="38">
        <v>11.0</v>
      </c>
      <c r="I2977" s="36"/>
      <c r="J2977" s="36"/>
      <c r="K2977" s="36"/>
      <c r="L2977" s="36"/>
      <c r="M2977" s="36"/>
      <c r="N2977" s="36"/>
      <c r="O2977" s="36"/>
      <c r="P2977" s="36"/>
      <c r="Q2977" s="36"/>
      <c r="R2977" s="36"/>
      <c r="S2977" s="37" t="s">
        <v>356</v>
      </c>
    </row>
    <row r="2978">
      <c r="A2978" s="37" t="s">
        <v>316</v>
      </c>
      <c r="B2978" s="37" t="s">
        <v>374</v>
      </c>
      <c r="C2978" s="38">
        <v>2023.0</v>
      </c>
      <c r="D2978" s="38">
        <v>6.0</v>
      </c>
      <c r="E2978" s="38">
        <v>19.0</v>
      </c>
      <c r="F2978" s="38">
        <v>1900.0</v>
      </c>
      <c r="G2978" s="37" t="s">
        <v>371</v>
      </c>
      <c r="H2978" s="38">
        <v>12.0</v>
      </c>
      <c r="I2978" s="36"/>
      <c r="J2978" s="36"/>
      <c r="K2978" s="36"/>
      <c r="L2978" s="36"/>
      <c r="M2978" s="36"/>
      <c r="N2978" s="36"/>
      <c r="O2978" s="36"/>
      <c r="P2978" s="36"/>
      <c r="Q2978" s="36"/>
      <c r="R2978" s="36"/>
      <c r="S2978" s="37" t="s">
        <v>356</v>
      </c>
    </row>
    <row r="2980">
      <c r="A2980" s="1" t="s">
        <v>318</v>
      </c>
      <c r="C2980" s="1">
        <v>2023.0</v>
      </c>
      <c r="D2980" s="1">
        <v>6.0</v>
      </c>
      <c r="E2980" s="1">
        <v>19.0</v>
      </c>
      <c r="F2980" s="1">
        <v>2100.0</v>
      </c>
      <c r="G2980" s="1" t="s">
        <v>23</v>
      </c>
      <c r="H2980" s="1">
        <v>1.0</v>
      </c>
    </row>
    <row r="2981">
      <c r="A2981" s="1" t="s">
        <v>318</v>
      </c>
      <c r="B2981" s="1" t="s">
        <v>1373</v>
      </c>
      <c r="C2981" s="1">
        <v>2023.0</v>
      </c>
      <c r="D2981" s="1">
        <v>6.0</v>
      </c>
      <c r="E2981" s="1">
        <v>19.0</v>
      </c>
      <c r="F2981" s="1">
        <v>2100.0</v>
      </c>
      <c r="G2981" s="1" t="s">
        <v>23</v>
      </c>
      <c r="H2981" s="1">
        <v>2.0</v>
      </c>
    </row>
    <row r="2982">
      <c r="A2982" s="1" t="s">
        <v>318</v>
      </c>
      <c r="B2982" s="1" t="s">
        <v>1374</v>
      </c>
      <c r="C2982" s="1">
        <v>2023.0</v>
      </c>
      <c r="D2982" s="1">
        <v>6.0</v>
      </c>
      <c r="E2982" s="1">
        <v>19.0</v>
      </c>
      <c r="F2982" s="1">
        <v>2100.0</v>
      </c>
      <c r="G2982" s="1" t="s">
        <v>23</v>
      </c>
      <c r="H2982" s="1">
        <v>3.0</v>
      </c>
    </row>
    <row r="2983">
      <c r="A2983" s="1" t="s">
        <v>318</v>
      </c>
      <c r="B2983" s="1" t="s">
        <v>1375</v>
      </c>
      <c r="C2983" s="1">
        <v>2023.0</v>
      </c>
      <c r="D2983" s="1">
        <v>6.0</v>
      </c>
      <c r="E2983" s="1">
        <v>19.0</v>
      </c>
      <c r="F2983" s="1">
        <v>2100.0</v>
      </c>
      <c r="G2983" s="1" t="s">
        <v>23</v>
      </c>
      <c r="H2983" s="1">
        <v>4.0</v>
      </c>
    </row>
    <row r="2984">
      <c r="A2984" s="1" t="s">
        <v>318</v>
      </c>
      <c r="C2984" s="1">
        <v>2023.0</v>
      </c>
      <c r="D2984" s="1">
        <v>6.0</v>
      </c>
      <c r="E2984" s="1">
        <v>19.0</v>
      </c>
      <c r="F2984" s="1">
        <v>2100.0</v>
      </c>
      <c r="G2984" s="1" t="s">
        <v>122</v>
      </c>
      <c r="H2984" s="1">
        <v>5.0</v>
      </c>
    </row>
    <row r="2985">
      <c r="A2985" s="1" t="s">
        <v>318</v>
      </c>
      <c r="B2985" s="1" t="s">
        <v>1376</v>
      </c>
      <c r="C2985" s="1">
        <v>2023.0</v>
      </c>
      <c r="D2985" s="1">
        <v>6.0</v>
      </c>
      <c r="E2985" s="1">
        <v>19.0</v>
      </c>
      <c r="F2985" s="1">
        <v>2100.0</v>
      </c>
      <c r="G2985" s="1" t="s">
        <v>122</v>
      </c>
      <c r="H2985" s="1">
        <v>6.0</v>
      </c>
    </row>
    <row r="2986">
      <c r="A2986" s="1" t="s">
        <v>318</v>
      </c>
      <c r="B2986" s="1" t="s">
        <v>1377</v>
      </c>
      <c r="C2986" s="1">
        <v>2023.0</v>
      </c>
      <c r="D2986" s="1">
        <v>6.0</v>
      </c>
      <c r="E2986" s="1">
        <v>19.0</v>
      </c>
      <c r="F2986" s="1">
        <v>2100.0</v>
      </c>
      <c r="G2986" s="1" t="s">
        <v>122</v>
      </c>
      <c r="H2986" s="1">
        <v>7.0</v>
      </c>
    </row>
    <row r="2987">
      <c r="A2987" s="1" t="s">
        <v>318</v>
      </c>
      <c r="B2987" s="1" t="s">
        <v>1378</v>
      </c>
      <c r="C2987" s="1">
        <v>2023.0</v>
      </c>
      <c r="D2987" s="1">
        <v>6.0</v>
      </c>
      <c r="E2987" s="1">
        <v>19.0</v>
      </c>
      <c r="F2987" s="1">
        <v>2100.0</v>
      </c>
      <c r="G2987" s="1" t="s">
        <v>122</v>
      </c>
      <c r="H2987" s="1">
        <v>8.0</v>
      </c>
    </row>
    <row r="2988">
      <c r="A2988" s="1" t="s">
        <v>318</v>
      </c>
      <c r="B2988" s="1" t="s">
        <v>1379</v>
      </c>
      <c r="C2988" s="1">
        <v>2023.0</v>
      </c>
      <c r="D2988" s="1">
        <v>6.0</v>
      </c>
      <c r="E2988" s="1">
        <v>19.0</v>
      </c>
      <c r="F2988" s="1">
        <v>2100.0</v>
      </c>
      <c r="G2988" s="1" t="s">
        <v>201</v>
      </c>
      <c r="H2988" s="1">
        <v>9.0</v>
      </c>
    </row>
    <row r="2989">
      <c r="A2989" s="1" t="s">
        <v>318</v>
      </c>
      <c r="B2989" s="1" t="s">
        <v>1380</v>
      </c>
      <c r="C2989" s="1">
        <v>2023.0</v>
      </c>
      <c r="D2989" s="1">
        <v>6.0</v>
      </c>
      <c r="E2989" s="1">
        <v>19.0</v>
      </c>
      <c r="F2989" s="1">
        <v>2100.0</v>
      </c>
      <c r="G2989" s="1" t="s">
        <v>201</v>
      </c>
      <c r="H2989" s="1">
        <v>10.0</v>
      </c>
    </row>
    <row r="2990">
      <c r="A2990" s="1" t="s">
        <v>318</v>
      </c>
      <c r="B2990" s="1" t="s">
        <v>1381</v>
      </c>
      <c r="C2990" s="1">
        <v>2023.0</v>
      </c>
      <c r="D2990" s="1">
        <v>6.0</v>
      </c>
      <c r="E2990" s="1">
        <v>19.0</v>
      </c>
      <c r="F2990" s="1">
        <v>2100.0</v>
      </c>
      <c r="G2990" s="1" t="s">
        <v>201</v>
      </c>
      <c r="H2990" s="1">
        <v>11.0</v>
      </c>
    </row>
    <row r="2991">
      <c r="A2991" s="1" t="s">
        <v>318</v>
      </c>
      <c r="B2991" s="1" t="s">
        <v>1382</v>
      </c>
      <c r="C2991" s="1">
        <v>2023.0</v>
      </c>
      <c r="D2991" s="1">
        <v>6.0</v>
      </c>
      <c r="E2991" s="1">
        <v>19.0</v>
      </c>
      <c r="F2991" s="1">
        <v>2100.0</v>
      </c>
      <c r="G2991" s="1" t="s">
        <v>201</v>
      </c>
      <c r="H2991" s="1">
        <v>12.0</v>
      </c>
    </row>
    <row r="2993">
      <c r="A2993" s="37" t="s">
        <v>316</v>
      </c>
      <c r="B2993" s="37" t="s">
        <v>349</v>
      </c>
      <c r="C2993" s="38">
        <v>2023.0</v>
      </c>
      <c r="D2993" s="38">
        <v>6.0</v>
      </c>
      <c r="E2993" s="38">
        <v>20.0</v>
      </c>
      <c r="F2993" s="38">
        <v>1900.0</v>
      </c>
      <c r="G2993" s="37" t="s">
        <v>350</v>
      </c>
      <c r="H2993" s="38">
        <v>1.0</v>
      </c>
      <c r="I2993" s="42"/>
      <c r="J2993" s="42"/>
      <c r="K2993" s="42"/>
      <c r="L2993" s="42"/>
      <c r="M2993" s="42"/>
      <c r="N2993" s="42"/>
      <c r="O2993" s="42"/>
      <c r="P2993" s="42"/>
      <c r="Q2993" s="42"/>
      <c r="R2993" s="42"/>
      <c r="S2993" s="43" t="s">
        <v>356</v>
      </c>
    </row>
    <row r="2994">
      <c r="A2994" s="37" t="s">
        <v>316</v>
      </c>
      <c r="B2994" s="37" t="s">
        <v>355</v>
      </c>
      <c r="C2994" s="38">
        <v>2023.0</v>
      </c>
      <c r="D2994" s="38">
        <v>6.0</v>
      </c>
      <c r="E2994" s="38">
        <v>20.0</v>
      </c>
      <c r="F2994" s="38">
        <v>1900.0</v>
      </c>
      <c r="G2994" s="37" t="s">
        <v>350</v>
      </c>
      <c r="H2994" s="38">
        <v>2.0</v>
      </c>
      <c r="I2994" s="42"/>
      <c r="J2994" s="42"/>
      <c r="K2994" s="42"/>
      <c r="L2994" s="42"/>
      <c r="M2994" s="42"/>
      <c r="N2994" s="42"/>
      <c r="O2994" s="42"/>
      <c r="P2994" s="42"/>
      <c r="Q2994" s="42"/>
      <c r="R2994" s="42"/>
      <c r="S2994" s="43" t="s">
        <v>356</v>
      </c>
    </row>
    <row r="2995">
      <c r="A2995" s="37" t="s">
        <v>316</v>
      </c>
      <c r="B2995" s="37" t="s">
        <v>357</v>
      </c>
      <c r="C2995" s="38">
        <v>2023.0</v>
      </c>
      <c r="D2995" s="38">
        <v>6.0</v>
      </c>
      <c r="E2995" s="38">
        <v>20.0</v>
      </c>
      <c r="F2995" s="38">
        <v>1900.0</v>
      </c>
      <c r="G2995" s="37" t="s">
        <v>350</v>
      </c>
      <c r="H2995" s="38">
        <v>3.0</v>
      </c>
      <c r="I2995" s="42"/>
      <c r="J2995" s="42"/>
      <c r="K2995" s="42"/>
      <c r="L2995" s="42"/>
      <c r="M2995" s="42"/>
      <c r="N2995" s="42"/>
      <c r="O2995" s="42"/>
      <c r="P2995" s="42"/>
      <c r="Q2995" s="42"/>
      <c r="R2995" s="42"/>
      <c r="S2995" s="43" t="s">
        <v>356</v>
      </c>
    </row>
    <row r="2996">
      <c r="A2996" s="37" t="s">
        <v>316</v>
      </c>
      <c r="B2996" s="37" t="s">
        <v>358</v>
      </c>
      <c r="C2996" s="38">
        <v>2023.0</v>
      </c>
      <c r="D2996" s="38">
        <v>6.0</v>
      </c>
      <c r="E2996" s="38">
        <v>20.0</v>
      </c>
      <c r="F2996" s="38">
        <v>1900.0</v>
      </c>
      <c r="G2996" s="37" t="s">
        <v>350</v>
      </c>
      <c r="H2996" s="38">
        <v>4.0</v>
      </c>
      <c r="I2996" s="42"/>
      <c r="J2996" s="42"/>
      <c r="K2996" s="42"/>
      <c r="L2996" s="42"/>
      <c r="M2996" s="42"/>
      <c r="N2996" s="42"/>
      <c r="O2996" s="42"/>
      <c r="P2996" s="42"/>
      <c r="Q2996" s="42"/>
      <c r="R2996" s="42"/>
      <c r="S2996" s="43" t="s">
        <v>356</v>
      </c>
    </row>
    <row r="2997">
      <c r="A2997" s="37" t="s">
        <v>316</v>
      </c>
      <c r="B2997" s="37" t="s">
        <v>359</v>
      </c>
      <c r="C2997" s="38">
        <v>2023.0</v>
      </c>
      <c r="D2997" s="38">
        <v>6.0</v>
      </c>
      <c r="E2997" s="38">
        <v>20.0</v>
      </c>
      <c r="F2997" s="38">
        <v>1900.0</v>
      </c>
      <c r="G2997" s="37" t="s">
        <v>360</v>
      </c>
      <c r="H2997" s="38">
        <v>5.0</v>
      </c>
      <c r="I2997" s="42"/>
      <c r="J2997" s="42"/>
      <c r="K2997" s="42"/>
      <c r="L2997" s="42"/>
      <c r="M2997" s="42"/>
      <c r="N2997" s="42"/>
      <c r="O2997" s="42"/>
      <c r="P2997" s="42"/>
      <c r="Q2997" s="42"/>
      <c r="R2997" s="42"/>
      <c r="S2997" s="43" t="s">
        <v>356</v>
      </c>
    </row>
    <row r="2998">
      <c r="A2998" s="37" t="s">
        <v>316</v>
      </c>
      <c r="B2998" s="37" t="s">
        <v>366</v>
      </c>
      <c r="C2998" s="38">
        <v>2023.0</v>
      </c>
      <c r="D2998" s="38">
        <v>6.0</v>
      </c>
      <c r="E2998" s="38">
        <v>20.0</v>
      </c>
      <c r="F2998" s="38">
        <v>1900.0</v>
      </c>
      <c r="G2998" s="37" t="s">
        <v>360</v>
      </c>
      <c r="H2998" s="38">
        <v>6.0</v>
      </c>
      <c r="I2998" s="42"/>
      <c r="J2998" s="42"/>
      <c r="K2998" s="42"/>
      <c r="L2998" s="42"/>
      <c r="M2998" s="42"/>
      <c r="N2998" s="42"/>
      <c r="O2998" s="42"/>
      <c r="P2998" s="42"/>
      <c r="Q2998" s="42"/>
      <c r="R2998" s="42"/>
      <c r="S2998" s="43" t="s">
        <v>356</v>
      </c>
    </row>
    <row r="2999">
      <c r="A2999" s="37" t="s">
        <v>316</v>
      </c>
      <c r="B2999" s="37" t="s">
        <v>368</v>
      </c>
      <c r="C2999" s="38">
        <v>2023.0</v>
      </c>
      <c r="D2999" s="38">
        <v>6.0</v>
      </c>
      <c r="E2999" s="38">
        <v>20.0</v>
      </c>
      <c r="F2999" s="38">
        <v>1900.0</v>
      </c>
      <c r="G2999" s="37" t="s">
        <v>360</v>
      </c>
      <c r="H2999" s="38">
        <v>7.0</v>
      </c>
      <c r="I2999" s="42"/>
      <c r="J2999" s="42"/>
      <c r="K2999" s="42"/>
      <c r="L2999" s="42"/>
      <c r="M2999" s="42"/>
      <c r="N2999" s="42"/>
      <c r="O2999" s="42"/>
      <c r="P2999" s="42"/>
      <c r="Q2999" s="42"/>
      <c r="R2999" s="42"/>
      <c r="S2999" s="43" t="s">
        <v>509</v>
      </c>
    </row>
    <row r="3000">
      <c r="A3000" s="37" t="s">
        <v>316</v>
      </c>
      <c r="B3000" s="37" t="s">
        <v>369</v>
      </c>
      <c r="C3000" s="38">
        <v>2023.0</v>
      </c>
      <c r="D3000" s="38">
        <v>6.0</v>
      </c>
      <c r="E3000" s="38">
        <v>20.0</v>
      </c>
      <c r="F3000" s="38">
        <v>1900.0</v>
      </c>
      <c r="G3000" s="37" t="s">
        <v>360</v>
      </c>
      <c r="H3000" s="38">
        <v>8.0</v>
      </c>
      <c r="I3000" s="42"/>
      <c r="J3000" s="42"/>
      <c r="K3000" s="42"/>
      <c r="L3000" s="42"/>
      <c r="M3000" s="42"/>
      <c r="N3000" s="42"/>
      <c r="O3000" s="42"/>
      <c r="P3000" s="42"/>
      <c r="Q3000" s="42"/>
      <c r="R3000" s="42"/>
      <c r="S3000" s="43" t="s">
        <v>356</v>
      </c>
    </row>
    <row r="3001">
      <c r="A3001" s="37" t="s">
        <v>316</v>
      </c>
      <c r="B3001" s="37" t="s">
        <v>370</v>
      </c>
      <c r="C3001" s="38">
        <v>2023.0</v>
      </c>
      <c r="D3001" s="38">
        <v>6.0</v>
      </c>
      <c r="E3001" s="38">
        <v>20.0</v>
      </c>
      <c r="F3001" s="38">
        <v>1900.0</v>
      </c>
      <c r="G3001" s="37" t="s">
        <v>371</v>
      </c>
      <c r="H3001" s="38">
        <v>9.0</v>
      </c>
      <c r="I3001" s="42"/>
      <c r="J3001" s="42"/>
      <c r="K3001" s="42"/>
      <c r="L3001" s="42"/>
      <c r="M3001" s="42"/>
      <c r="N3001" s="42"/>
      <c r="O3001" s="42"/>
      <c r="P3001" s="42"/>
      <c r="Q3001" s="42"/>
      <c r="R3001" s="42"/>
      <c r="S3001" s="43" t="s">
        <v>356</v>
      </c>
    </row>
    <row r="3002">
      <c r="A3002" s="37" t="s">
        <v>316</v>
      </c>
      <c r="B3002" s="37" t="s">
        <v>372</v>
      </c>
      <c r="C3002" s="38">
        <v>2023.0</v>
      </c>
      <c r="D3002" s="38">
        <v>6.0</v>
      </c>
      <c r="E3002" s="38">
        <v>20.0</v>
      </c>
      <c r="F3002" s="38">
        <v>1900.0</v>
      </c>
      <c r="G3002" s="37" t="s">
        <v>371</v>
      </c>
      <c r="H3002" s="38">
        <v>10.0</v>
      </c>
      <c r="I3002" s="42"/>
      <c r="J3002" s="42"/>
      <c r="K3002" s="42"/>
      <c r="L3002" s="42"/>
      <c r="M3002" s="42"/>
      <c r="N3002" s="42"/>
      <c r="O3002" s="42"/>
      <c r="P3002" s="42"/>
      <c r="Q3002" s="42"/>
      <c r="R3002" s="42"/>
      <c r="S3002" s="43" t="s">
        <v>509</v>
      </c>
    </row>
    <row r="3003">
      <c r="A3003" s="37" t="s">
        <v>316</v>
      </c>
      <c r="B3003" s="37" t="s">
        <v>373</v>
      </c>
      <c r="C3003" s="38">
        <v>2023.0</v>
      </c>
      <c r="D3003" s="38">
        <v>6.0</v>
      </c>
      <c r="E3003" s="38">
        <v>20.0</v>
      </c>
      <c r="F3003" s="38">
        <v>1900.0</v>
      </c>
      <c r="G3003" s="37" t="s">
        <v>371</v>
      </c>
      <c r="H3003" s="38">
        <v>11.0</v>
      </c>
      <c r="I3003" s="42"/>
      <c r="J3003" s="42"/>
      <c r="K3003" s="42"/>
      <c r="L3003" s="42"/>
      <c r="M3003" s="42"/>
      <c r="N3003" s="42"/>
      <c r="O3003" s="42"/>
      <c r="P3003" s="42"/>
      <c r="Q3003" s="42"/>
      <c r="R3003" s="42"/>
      <c r="S3003" s="43" t="s">
        <v>509</v>
      </c>
    </row>
    <row r="3004">
      <c r="A3004" s="37" t="s">
        <v>316</v>
      </c>
      <c r="B3004" s="37" t="s">
        <v>374</v>
      </c>
      <c r="C3004" s="38">
        <v>2023.0</v>
      </c>
      <c r="D3004" s="38">
        <v>6.0</v>
      </c>
      <c r="E3004" s="38">
        <v>20.0</v>
      </c>
      <c r="F3004" s="38">
        <v>1900.0</v>
      </c>
      <c r="G3004" s="37" t="s">
        <v>371</v>
      </c>
      <c r="H3004" s="38">
        <v>12.0</v>
      </c>
      <c r="I3004" s="43" t="s">
        <v>388</v>
      </c>
      <c r="J3004" s="43" t="s">
        <v>754</v>
      </c>
      <c r="K3004" s="43" t="s">
        <v>354</v>
      </c>
      <c r="L3004" s="44">
        <v>19.0</v>
      </c>
      <c r="M3004" s="44">
        <v>0.0</v>
      </c>
      <c r="N3004" s="44">
        <v>0.0</v>
      </c>
      <c r="O3004" s="44">
        <v>19.0</v>
      </c>
      <c r="P3004" s="44">
        <v>0.0</v>
      </c>
      <c r="Q3004" s="44">
        <v>39.0</v>
      </c>
      <c r="R3004" s="42"/>
      <c r="S3004" s="42"/>
    </row>
    <row r="3005">
      <c r="A3005" s="37" t="s">
        <v>316</v>
      </c>
      <c r="B3005" s="37" t="s">
        <v>374</v>
      </c>
      <c r="C3005" s="38">
        <v>2023.0</v>
      </c>
      <c r="D3005" s="38">
        <v>6.0</v>
      </c>
      <c r="E3005" s="38">
        <v>20.0</v>
      </c>
      <c r="F3005" s="38">
        <v>1900.0</v>
      </c>
      <c r="G3005" s="37" t="s">
        <v>371</v>
      </c>
      <c r="H3005" s="38">
        <v>12.0</v>
      </c>
      <c r="I3005" s="43" t="s">
        <v>388</v>
      </c>
      <c r="J3005" s="43" t="s">
        <v>754</v>
      </c>
      <c r="K3005" s="43" t="s">
        <v>354</v>
      </c>
      <c r="L3005" s="44">
        <v>19.0</v>
      </c>
      <c r="M3005" s="44">
        <v>0.0</v>
      </c>
      <c r="N3005" s="44">
        <v>46.0</v>
      </c>
      <c r="O3005" s="44">
        <v>19.0</v>
      </c>
      <c r="P3005" s="44">
        <v>1.0</v>
      </c>
      <c r="Q3005" s="44">
        <v>20.0</v>
      </c>
      <c r="R3005" s="42"/>
      <c r="S3005" s="42"/>
    </row>
    <row r="3006">
      <c r="A3006" s="37" t="s">
        <v>316</v>
      </c>
      <c r="B3006" s="37" t="s">
        <v>374</v>
      </c>
      <c r="C3006" s="38">
        <v>2023.0</v>
      </c>
      <c r="D3006" s="38">
        <v>6.0</v>
      </c>
      <c r="E3006" s="38">
        <v>20.0</v>
      </c>
      <c r="F3006" s="38">
        <v>1900.0</v>
      </c>
      <c r="G3006" s="37" t="s">
        <v>371</v>
      </c>
      <c r="H3006" s="38">
        <v>12.0</v>
      </c>
      <c r="I3006" s="43" t="s">
        <v>754</v>
      </c>
      <c r="J3006" s="43" t="s">
        <v>753</v>
      </c>
      <c r="K3006" s="43" t="s">
        <v>354</v>
      </c>
      <c r="L3006" s="44">
        <v>19.0</v>
      </c>
      <c r="M3006" s="44">
        <v>3.0</v>
      </c>
      <c r="N3006" s="44">
        <v>9.0</v>
      </c>
      <c r="O3006" s="44">
        <v>19.0</v>
      </c>
      <c r="P3006" s="44">
        <v>5.0</v>
      </c>
      <c r="Q3006" s="44">
        <v>1.0</v>
      </c>
      <c r="R3006" s="42"/>
      <c r="S3006" s="42"/>
    </row>
    <row r="3007">
      <c r="A3007" s="37" t="s">
        <v>316</v>
      </c>
      <c r="B3007" s="37" t="s">
        <v>374</v>
      </c>
      <c r="C3007" s="38">
        <v>2023.0</v>
      </c>
      <c r="D3007" s="38">
        <v>6.0</v>
      </c>
      <c r="E3007" s="38">
        <v>20.0</v>
      </c>
      <c r="F3007" s="38">
        <v>1900.0</v>
      </c>
      <c r="G3007" s="37" t="s">
        <v>371</v>
      </c>
      <c r="H3007" s="38">
        <v>12.0</v>
      </c>
      <c r="I3007" s="43" t="s">
        <v>754</v>
      </c>
      <c r="J3007" s="43" t="s">
        <v>753</v>
      </c>
      <c r="K3007" s="43" t="s">
        <v>354</v>
      </c>
      <c r="L3007" s="44">
        <v>19.0</v>
      </c>
      <c r="M3007" s="44">
        <v>5.0</v>
      </c>
      <c r="N3007" s="44">
        <v>23.0</v>
      </c>
      <c r="O3007" s="44">
        <v>19.0</v>
      </c>
      <c r="P3007" s="44">
        <v>5.0</v>
      </c>
      <c r="Q3007" s="44">
        <v>45.0</v>
      </c>
      <c r="R3007" s="42"/>
      <c r="S3007" s="42"/>
    </row>
    <row r="3009">
      <c r="A3009" s="1" t="s">
        <v>318</v>
      </c>
      <c r="C3009" s="1">
        <v>2023.0</v>
      </c>
      <c r="D3009" s="1">
        <v>6.0</v>
      </c>
      <c r="E3009" s="1">
        <v>20.0</v>
      </c>
      <c r="F3009" s="1">
        <v>2100.0</v>
      </c>
      <c r="G3009" s="1" t="s">
        <v>23</v>
      </c>
      <c r="H3009" s="1">
        <v>1.0</v>
      </c>
    </row>
    <row r="3010">
      <c r="A3010" s="1" t="s">
        <v>318</v>
      </c>
      <c r="B3010" s="1" t="s">
        <v>1383</v>
      </c>
      <c r="C3010" s="1">
        <v>2023.0</v>
      </c>
      <c r="D3010" s="1">
        <v>6.0</v>
      </c>
      <c r="E3010" s="1">
        <v>20.0</v>
      </c>
      <c r="F3010" s="1">
        <v>2100.0</v>
      </c>
      <c r="G3010" s="1" t="s">
        <v>23</v>
      </c>
      <c r="H3010" s="1">
        <v>2.0</v>
      </c>
    </row>
    <row r="3011">
      <c r="A3011" s="1" t="s">
        <v>318</v>
      </c>
      <c r="B3011" s="1" t="s">
        <v>1384</v>
      </c>
      <c r="C3011" s="1">
        <v>2023.0</v>
      </c>
      <c r="D3011" s="1">
        <v>6.0</v>
      </c>
      <c r="E3011" s="1">
        <v>20.0</v>
      </c>
      <c r="F3011" s="1">
        <v>2100.0</v>
      </c>
      <c r="G3011" s="1" t="s">
        <v>23</v>
      </c>
      <c r="H3011" s="1">
        <v>3.0</v>
      </c>
    </row>
    <row r="3012">
      <c r="A3012" s="1" t="s">
        <v>318</v>
      </c>
      <c r="B3012" s="1" t="s">
        <v>1385</v>
      </c>
      <c r="C3012" s="1">
        <v>2023.0</v>
      </c>
      <c r="D3012" s="1">
        <v>6.0</v>
      </c>
      <c r="E3012" s="1">
        <v>20.0</v>
      </c>
      <c r="F3012" s="1">
        <v>2100.0</v>
      </c>
      <c r="G3012" s="1" t="s">
        <v>23</v>
      </c>
      <c r="H3012" s="1">
        <v>4.0</v>
      </c>
    </row>
    <row r="3013">
      <c r="A3013" s="1" t="s">
        <v>318</v>
      </c>
      <c r="C3013" s="1">
        <v>2023.0</v>
      </c>
      <c r="D3013" s="1">
        <v>6.0</v>
      </c>
      <c r="E3013" s="1">
        <v>20.0</v>
      </c>
      <c r="F3013" s="1">
        <v>2100.0</v>
      </c>
      <c r="G3013" s="1" t="s">
        <v>122</v>
      </c>
      <c r="H3013" s="1">
        <v>5.0</v>
      </c>
    </row>
    <row r="3014">
      <c r="A3014" s="1" t="s">
        <v>318</v>
      </c>
      <c r="B3014" s="1" t="s">
        <v>1386</v>
      </c>
      <c r="C3014" s="1">
        <v>2023.0</v>
      </c>
      <c r="D3014" s="1">
        <v>6.0</v>
      </c>
      <c r="E3014" s="1">
        <v>20.0</v>
      </c>
      <c r="F3014" s="1">
        <v>2100.0</v>
      </c>
      <c r="G3014" s="1" t="s">
        <v>122</v>
      </c>
      <c r="H3014" s="1">
        <v>6.0</v>
      </c>
    </row>
    <row r="3015">
      <c r="A3015" s="1" t="s">
        <v>318</v>
      </c>
      <c r="B3015" s="1" t="s">
        <v>1387</v>
      </c>
      <c r="C3015" s="1">
        <v>2023.0</v>
      </c>
      <c r="D3015" s="1">
        <v>6.0</v>
      </c>
      <c r="E3015" s="1">
        <v>20.0</v>
      </c>
      <c r="F3015" s="1">
        <v>2100.0</v>
      </c>
      <c r="G3015" s="1" t="s">
        <v>122</v>
      </c>
      <c r="H3015" s="1">
        <v>7.0</v>
      </c>
    </row>
    <row r="3016">
      <c r="A3016" s="1" t="s">
        <v>318</v>
      </c>
      <c r="B3016" s="1" t="s">
        <v>1388</v>
      </c>
      <c r="C3016" s="1">
        <v>2023.0</v>
      </c>
      <c r="D3016" s="1">
        <v>6.0</v>
      </c>
      <c r="E3016" s="1">
        <v>20.0</v>
      </c>
      <c r="F3016" s="1">
        <v>2100.0</v>
      </c>
      <c r="G3016" s="1" t="s">
        <v>122</v>
      </c>
      <c r="H3016" s="1">
        <v>8.0</v>
      </c>
    </row>
    <row r="3017">
      <c r="A3017" s="1" t="s">
        <v>318</v>
      </c>
      <c r="B3017" s="1" t="s">
        <v>1389</v>
      </c>
      <c r="C3017" s="1">
        <v>2023.0</v>
      </c>
      <c r="D3017" s="1">
        <v>6.0</v>
      </c>
      <c r="E3017" s="1">
        <v>20.0</v>
      </c>
      <c r="F3017" s="1">
        <v>2100.0</v>
      </c>
      <c r="G3017" s="1" t="s">
        <v>201</v>
      </c>
      <c r="H3017" s="1">
        <v>9.0</v>
      </c>
    </row>
    <row r="3018">
      <c r="A3018" s="1" t="s">
        <v>318</v>
      </c>
      <c r="B3018" s="1" t="s">
        <v>1390</v>
      </c>
      <c r="C3018" s="1">
        <v>2023.0</v>
      </c>
      <c r="D3018" s="1">
        <v>6.0</v>
      </c>
      <c r="E3018" s="1">
        <v>20.0</v>
      </c>
      <c r="F3018" s="1">
        <v>2100.0</v>
      </c>
      <c r="G3018" s="1" t="s">
        <v>201</v>
      </c>
      <c r="H3018" s="1">
        <v>10.0</v>
      </c>
    </row>
    <row r="3019">
      <c r="A3019" s="1" t="s">
        <v>318</v>
      </c>
      <c r="B3019" s="1" t="s">
        <v>1391</v>
      </c>
      <c r="C3019" s="1">
        <v>2023.0</v>
      </c>
      <c r="D3019" s="1">
        <v>6.0</v>
      </c>
      <c r="E3019" s="1">
        <v>20.0</v>
      </c>
      <c r="F3019" s="1">
        <v>2100.0</v>
      </c>
      <c r="G3019" s="1" t="s">
        <v>201</v>
      </c>
      <c r="H3019" s="1">
        <v>11.0</v>
      </c>
    </row>
    <row r="3020">
      <c r="A3020" s="1" t="s">
        <v>318</v>
      </c>
      <c r="B3020" s="1" t="s">
        <v>1392</v>
      </c>
      <c r="C3020" s="1">
        <v>2023.0</v>
      </c>
      <c r="D3020" s="1">
        <v>6.0</v>
      </c>
      <c r="E3020" s="1">
        <v>20.0</v>
      </c>
      <c r="F3020" s="1">
        <v>2100.0</v>
      </c>
      <c r="G3020" s="1" t="s">
        <v>201</v>
      </c>
      <c r="H3020" s="1">
        <v>12.0</v>
      </c>
    </row>
    <row r="3022">
      <c r="A3022" s="37" t="s">
        <v>316</v>
      </c>
      <c r="B3022" s="37" t="s">
        <v>349</v>
      </c>
      <c r="C3022" s="38">
        <v>2023.0</v>
      </c>
      <c r="D3022" s="38">
        <v>6.0</v>
      </c>
      <c r="E3022" s="38">
        <v>21.0</v>
      </c>
      <c r="F3022" s="38">
        <v>1900.0</v>
      </c>
      <c r="G3022" s="37" t="s">
        <v>350</v>
      </c>
      <c r="H3022" s="38">
        <v>1.0</v>
      </c>
      <c r="I3022" s="36"/>
      <c r="J3022" s="36"/>
      <c r="K3022" s="36"/>
      <c r="L3022" s="36"/>
      <c r="M3022" s="36"/>
      <c r="N3022" s="36"/>
      <c r="O3022" s="36"/>
      <c r="P3022" s="36"/>
      <c r="Q3022" s="36"/>
      <c r="R3022" s="36"/>
      <c r="S3022" s="37" t="s">
        <v>356</v>
      </c>
    </row>
    <row r="3023">
      <c r="A3023" s="37" t="s">
        <v>316</v>
      </c>
      <c r="B3023" s="37" t="s">
        <v>355</v>
      </c>
      <c r="C3023" s="38">
        <v>2023.0</v>
      </c>
      <c r="D3023" s="38">
        <v>6.0</v>
      </c>
      <c r="E3023" s="38">
        <v>21.0</v>
      </c>
      <c r="F3023" s="38">
        <v>1900.0</v>
      </c>
      <c r="G3023" s="37" t="s">
        <v>350</v>
      </c>
      <c r="H3023" s="38">
        <v>2.0</v>
      </c>
      <c r="I3023" s="36"/>
      <c r="J3023" s="36"/>
      <c r="K3023" s="36"/>
      <c r="L3023" s="36"/>
      <c r="M3023" s="36"/>
      <c r="N3023" s="36"/>
      <c r="O3023" s="36"/>
      <c r="P3023" s="36"/>
      <c r="Q3023" s="36"/>
      <c r="R3023" s="36"/>
      <c r="S3023" s="37" t="s">
        <v>356</v>
      </c>
    </row>
    <row r="3024">
      <c r="A3024" s="37" t="s">
        <v>316</v>
      </c>
      <c r="B3024" s="37" t="s">
        <v>357</v>
      </c>
      <c r="C3024" s="38">
        <v>2023.0</v>
      </c>
      <c r="D3024" s="38">
        <v>6.0</v>
      </c>
      <c r="E3024" s="38">
        <v>21.0</v>
      </c>
      <c r="F3024" s="38">
        <v>1900.0</v>
      </c>
      <c r="G3024" s="37" t="s">
        <v>350</v>
      </c>
      <c r="H3024" s="38">
        <v>3.0</v>
      </c>
      <c r="I3024" s="36"/>
      <c r="J3024" s="36"/>
      <c r="K3024" s="36"/>
      <c r="L3024" s="36"/>
      <c r="M3024" s="36"/>
      <c r="N3024" s="36"/>
      <c r="O3024" s="36"/>
      <c r="P3024" s="36"/>
      <c r="Q3024" s="36"/>
      <c r="R3024" s="36"/>
      <c r="S3024" s="37" t="s">
        <v>356</v>
      </c>
    </row>
    <row r="3025">
      <c r="A3025" s="37" t="s">
        <v>316</v>
      </c>
      <c r="B3025" s="37" t="s">
        <v>358</v>
      </c>
      <c r="C3025" s="38">
        <v>2023.0</v>
      </c>
      <c r="D3025" s="38">
        <v>6.0</v>
      </c>
      <c r="E3025" s="38">
        <v>21.0</v>
      </c>
      <c r="F3025" s="38">
        <v>1900.0</v>
      </c>
      <c r="G3025" s="37" t="s">
        <v>350</v>
      </c>
      <c r="H3025" s="38">
        <v>4.0</v>
      </c>
      <c r="I3025" s="36"/>
      <c r="J3025" s="36"/>
      <c r="K3025" s="36"/>
      <c r="L3025" s="36"/>
      <c r="M3025" s="36"/>
      <c r="N3025" s="36"/>
      <c r="O3025" s="36"/>
      <c r="P3025" s="36"/>
      <c r="Q3025" s="36"/>
      <c r="R3025" s="36"/>
      <c r="S3025" s="37" t="s">
        <v>509</v>
      </c>
    </row>
    <row r="3026">
      <c r="A3026" s="37" t="s">
        <v>316</v>
      </c>
      <c r="B3026" s="37" t="s">
        <v>359</v>
      </c>
      <c r="C3026" s="38">
        <v>2023.0</v>
      </c>
      <c r="D3026" s="38">
        <v>6.0</v>
      </c>
      <c r="E3026" s="38">
        <v>21.0</v>
      </c>
      <c r="F3026" s="38">
        <v>1900.0</v>
      </c>
      <c r="G3026" s="37" t="s">
        <v>360</v>
      </c>
      <c r="H3026" s="38">
        <v>5.0</v>
      </c>
      <c r="I3026" s="37" t="s">
        <v>365</v>
      </c>
      <c r="J3026" s="37" t="s">
        <v>402</v>
      </c>
      <c r="K3026" s="37" t="s">
        <v>1024</v>
      </c>
      <c r="L3026" s="38">
        <v>19.0</v>
      </c>
      <c r="M3026" s="38">
        <v>24.0</v>
      </c>
      <c r="N3026" s="38">
        <v>28.0</v>
      </c>
      <c r="O3026" s="38">
        <v>19.0</v>
      </c>
      <c r="P3026" s="38">
        <v>24.0</v>
      </c>
      <c r="Q3026" s="38">
        <v>42.0</v>
      </c>
      <c r="R3026" s="36"/>
      <c r="S3026" s="36"/>
    </row>
    <row r="3027">
      <c r="A3027" s="37" t="s">
        <v>316</v>
      </c>
      <c r="B3027" s="37" t="s">
        <v>366</v>
      </c>
      <c r="C3027" s="38">
        <v>2023.0</v>
      </c>
      <c r="D3027" s="38">
        <v>6.0</v>
      </c>
      <c r="E3027" s="38">
        <v>21.0</v>
      </c>
      <c r="F3027" s="38">
        <v>1900.0</v>
      </c>
      <c r="G3027" s="37" t="s">
        <v>360</v>
      </c>
      <c r="H3027" s="38">
        <v>6.0</v>
      </c>
      <c r="I3027" s="36"/>
      <c r="J3027" s="36"/>
      <c r="K3027" s="36"/>
      <c r="L3027" s="36"/>
      <c r="M3027" s="36"/>
      <c r="N3027" s="36"/>
      <c r="O3027" s="36"/>
      <c r="P3027" s="36"/>
      <c r="Q3027" s="36"/>
      <c r="R3027" s="36"/>
      <c r="S3027" s="37" t="s">
        <v>356</v>
      </c>
    </row>
    <row r="3028">
      <c r="A3028" s="37" t="s">
        <v>316</v>
      </c>
      <c r="B3028" s="37" t="s">
        <v>368</v>
      </c>
      <c r="C3028" s="38">
        <v>2023.0</v>
      </c>
      <c r="D3028" s="38">
        <v>6.0</v>
      </c>
      <c r="E3028" s="38">
        <v>21.0</v>
      </c>
      <c r="F3028" s="38">
        <v>1900.0</v>
      </c>
      <c r="G3028" s="37" t="s">
        <v>360</v>
      </c>
      <c r="H3028" s="38">
        <v>7.0</v>
      </c>
      <c r="I3028" s="36"/>
      <c r="J3028" s="36"/>
      <c r="K3028" s="36"/>
      <c r="L3028" s="36"/>
      <c r="M3028" s="36"/>
      <c r="N3028" s="36"/>
      <c r="O3028" s="36"/>
      <c r="P3028" s="36"/>
      <c r="Q3028" s="36"/>
      <c r="R3028" s="36"/>
      <c r="S3028" s="37" t="s">
        <v>356</v>
      </c>
    </row>
    <row r="3029">
      <c r="A3029" s="37" t="s">
        <v>316</v>
      </c>
      <c r="B3029" s="37" t="s">
        <v>369</v>
      </c>
      <c r="C3029" s="38">
        <v>2023.0</v>
      </c>
      <c r="D3029" s="38">
        <v>6.0</v>
      </c>
      <c r="E3029" s="38">
        <v>21.0</v>
      </c>
      <c r="F3029" s="38">
        <v>1900.0</v>
      </c>
      <c r="G3029" s="37" t="s">
        <v>360</v>
      </c>
      <c r="H3029" s="38">
        <v>8.0</v>
      </c>
      <c r="I3029" s="36"/>
      <c r="J3029" s="36"/>
      <c r="K3029" s="36"/>
      <c r="L3029" s="36"/>
      <c r="M3029" s="36"/>
      <c r="N3029" s="36"/>
      <c r="O3029" s="36"/>
      <c r="P3029" s="36"/>
      <c r="Q3029" s="36"/>
      <c r="R3029" s="36"/>
      <c r="S3029" s="37" t="s">
        <v>356</v>
      </c>
    </row>
    <row r="3030">
      <c r="A3030" s="37" t="s">
        <v>316</v>
      </c>
      <c r="B3030" s="37" t="s">
        <v>370</v>
      </c>
      <c r="C3030" s="38">
        <v>2023.0</v>
      </c>
      <c r="D3030" s="38">
        <v>6.0</v>
      </c>
      <c r="E3030" s="38">
        <v>21.0</v>
      </c>
      <c r="F3030" s="38">
        <v>1900.0</v>
      </c>
      <c r="G3030" s="37" t="s">
        <v>371</v>
      </c>
      <c r="H3030" s="38">
        <v>9.0</v>
      </c>
      <c r="I3030" s="36"/>
      <c r="J3030" s="36"/>
      <c r="K3030" s="36"/>
      <c r="L3030" s="36"/>
      <c r="M3030" s="36"/>
      <c r="N3030" s="36"/>
      <c r="O3030" s="36"/>
      <c r="P3030" s="36"/>
      <c r="Q3030" s="36"/>
      <c r="R3030" s="36"/>
      <c r="S3030" s="37" t="s">
        <v>356</v>
      </c>
    </row>
    <row r="3031">
      <c r="A3031" s="37" t="s">
        <v>316</v>
      </c>
      <c r="B3031" s="37" t="s">
        <v>372</v>
      </c>
      <c r="C3031" s="38">
        <v>2023.0</v>
      </c>
      <c r="D3031" s="38">
        <v>6.0</v>
      </c>
      <c r="E3031" s="38">
        <v>21.0</v>
      </c>
      <c r="F3031" s="38">
        <v>1900.0</v>
      </c>
      <c r="G3031" s="37" t="s">
        <v>371</v>
      </c>
      <c r="H3031" s="38">
        <v>10.0</v>
      </c>
      <c r="I3031" s="36"/>
      <c r="J3031" s="36"/>
      <c r="K3031" s="36"/>
      <c r="L3031" s="36"/>
      <c r="M3031" s="36"/>
      <c r="N3031" s="36"/>
      <c r="O3031" s="36"/>
      <c r="P3031" s="36"/>
      <c r="Q3031" s="36"/>
      <c r="R3031" s="36"/>
      <c r="S3031" s="37" t="s">
        <v>356</v>
      </c>
    </row>
    <row r="3032">
      <c r="A3032" s="37" t="s">
        <v>316</v>
      </c>
      <c r="B3032" s="37" t="s">
        <v>373</v>
      </c>
      <c r="C3032" s="38">
        <v>2023.0</v>
      </c>
      <c r="D3032" s="38">
        <v>6.0</v>
      </c>
      <c r="E3032" s="38">
        <v>21.0</v>
      </c>
      <c r="F3032" s="38">
        <v>1900.0</v>
      </c>
      <c r="G3032" s="37" t="s">
        <v>371</v>
      </c>
      <c r="H3032" s="38">
        <v>11.0</v>
      </c>
      <c r="I3032" s="36"/>
      <c r="J3032" s="36"/>
      <c r="K3032" s="36"/>
      <c r="L3032" s="36"/>
      <c r="M3032" s="36"/>
      <c r="N3032" s="36"/>
      <c r="O3032" s="36"/>
      <c r="P3032" s="36"/>
      <c r="Q3032" s="36"/>
      <c r="R3032" s="36"/>
      <c r="S3032" s="37" t="s">
        <v>356</v>
      </c>
    </row>
    <row r="3033">
      <c r="A3033" s="37" t="s">
        <v>316</v>
      </c>
      <c r="B3033" s="37" t="s">
        <v>374</v>
      </c>
      <c r="C3033" s="38">
        <v>2023.0</v>
      </c>
      <c r="D3033" s="38">
        <v>6.0</v>
      </c>
      <c r="E3033" s="38">
        <v>21.0</v>
      </c>
      <c r="F3033" s="38">
        <v>1900.0</v>
      </c>
      <c r="G3033" s="37" t="s">
        <v>371</v>
      </c>
      <c r="H3033" s="38">
        <v>12.0</v>
      </c>
      <c r="I3033" s="36"/>
      <c r="J3033" s="36"/>
      <c r="K3033" s="36"/>
      <c r="L3033" s="36"/>
      <c r="M3033" s="36"/>
      <c r="N3033" s="36"/>
      <c r="O3033" s="36"/>
      <c r="P3033" s="36"/>
      <c r="Q3033" s="36"/>
      <c r="R3033" s="36"/>
      <c r="S3033" s="37" t="s">
        <v>356</v>
      </c>
    </row>
    <row r="3035">
      <c r="A3035" s="1" t="s">
        <v>318</v>
      </c>
      <c r="C3035" s="1">
        <v>2023.0</v>
      </c>
      <c r="D3035" s="1">
        <v>6.0</v>
      </c>
      <c r="E3035" s="1">
        <v>21.0</v>
      </c>
      <c r="F3035" s="1">
        <v>2100.0</v>
      </c>
      <c r="G3035" s="1" t="s">
        <v>23</v>
      </c>
      <c r="H3035" s="1">
        <v>1.0</v>
      </c>
    </row>
    <row r="3036">
      <c r="A3036" s="1" t="s">
        <v>318</v>
      </c>
      <c r="B3036" s="1" t="s">
        <v>1393</v>
      </c>
      <c r="C3036" s="1">
        <v>2023.0</v>
      </c>
      <c r="D3036" s="1">
        <v>6.0</v>
      </c>
      <c r="E3036" s="1">
        <v>21.0</v>
      </c>
      <c r="F3036" s="1">
        <v>2100.0</v>
      </c>
      <c r="G3036" s="1" t="s">
        <v>23</v>
      </c>
      <c r="H3036" s="1">
        <v>2.0</v>
      </c>
    </row>
    <row r="3037">
      <c r="A3037" s="1" t="s">
        <v>318</v>
      </c>
      <c r="B3037" s="1" t="s">
        <v>1394</v>
      </c>
      <c r="C3037" s="1">
        <v>2023.0</v>
      </c>
      <c r="D3037" s="1">
        <v>6.0</v>
      </c>
      <c r="E3037" s="1">
        <v>21.0</v>
      </c>
      <c r="F3037" s="1">
        <v>2100.0</v>
      </c>
      <c r="G3037" s="1" t="s">
        <v>23</v>
      </c>
      <c r="H3037" s="1">
        <v>3.0</v>
      </c>
    </row>
    <row r="3038">
      <c r="A3038" s="1" t="s">
        <v>318</v>
      </c>
      <c r="B3038" s="1" t="s">
        <v>1395</v>
      </c>
      <c r="C3038" s="1">
        <v>2023.0</v>
      </c>
      <c r="D3038" s="1">
        <v>6.0</v>
      </c>
      <c r="E3038" s="1">
        <v>21.0</v>
      </c>
      <c r="F3038" s="1">
        <v>2100.0</v>
      </c>
      <c r="G3038" s="1" t="s">
        <v>23</v>
      </c>
      <c r="H3038" s="1">
        <v>4.0</v>
      </c>
    </row>
    <row r="3039">
      <c r="A3039" s="1" t="s">
        <v>318</v>
      </c>
      <c r="C3039" s="1">
        <v>2023.0</v>
      </c>
      <c r="D3039" s="1">
        <v>6.0</v>
      </c>
      <c r="E3039" s="1">
        <v>21.0</v>
      </c>
      <c r="F3039" s="1">
        <v>2100.0</v>
      </c>
      <c r="G3039" s="1" t="s">
        <v>122</v>
      </c>
      <c r="H3039" s="1">
        <v>5.0</v>
      </c>
    </row>
    <row r="3040">
      <c r="A3040" s="1" t="s">
        <v>318</v>
      </c>
      <c r="B3040" s="1" t="s">
        <v>1396</v>
      </c>
      <c r="C3040" s="1">
        <v>2023.0</v>
      </c>
      <c r="D3040" s="1">
        <v>6.0</v>
      </c>
      <c r="E3040" s="1">
        <v>21.0</v>
      </c>
      <c r="F3040" s="1">
        <v>2100.0</v>
      </c>
      <c r="G3040" s="1" t="s">
        <v>122</v>
      </c>
      <c r="H3040" s="1">
        <v>6.0</v>
      </c>
    </row>
    <row r="3041">
      <c r="A3041" s="1" t="s">
        <v>318</v>
      </c>
      <c r="B3041" s="1" t="s">
        <v>1397</v>
      </c>
      <c r="C3041" s="1">
        <v>2023.0</v>
      </c>
      <c r="D3041" s="1">
        <v>6.0</v>
      </c>
      <c r="E3041" s="1">
        <v>21.0</v>
      </c>
      <c r="F3041" s="1">
        <v>2100.0</v>
      </c>
      <c r="G3041" s="1" t="s">
        <v>122</v>
      </c>
      <c r="H3041" s="1">
        <v>7.0</v>
      </c>
    </row>
    <row r="3042">
      <c r="A3042" s="1" t="s">
        <v>318</v>
      </c>
      <c r="B3042" s="1" t="s">
        <v>1398</v>
      </c>
      <c r="C3042" s="1">
        <v>2023.0</v>
      </c>
      <c r="D3042" s="1">
        <v>6.0</v>
      </c>
      <c r="E3042" s="1">
        <v>21.0</v>
      </c>
      <c r="F3042" s="1">
        <v>2100.0</v>
      </c>
      <c r="G3042" s="1" t="s">
        <v>122</v>
      </c>
      <c r="H3042" s="1">
        <v>8.0</v>
      </c>
    </row>
    <row r="3043">
      <c r="A3043" s="1" t="s">
        <v>318</v>
      </c>
      <c r="B3043" s="1" t="s">
        <v>1399</v>
      </c>
      <c r="C3043" s="1">
        <v>2023.0</v>
      </c>
      <c r="D3043" s="1">
        <v>6.0</v>
      </c>
      <c r="E3043" s="1">
        <v>21.0</v>
      </c>
      <c r="F3043" s="1">
        <v>2100.0</v>
      </c>
      <c r="G3043" s="1" t="s">
        <v>201</v>
      </c>
      <c r="H3043" s="1">
        <v>9.0</v>
      </c>
    </row>
    <row r="3044">
      <c r="A3044" s="1" t="s">
        <v>318</v>
      </c>
      <c r="B3044" s="1" t="s">
        <v>1400</v>
      </c>
      <c r="C3044" s="1">
        <v>2023.0</v>
      </c>
      <c r="D3044" s="1">
        <v>6.0</v>
      </c>
      <c r="E3044" s="1">
        <v>21.0</v>
      </c>
      <c r="F3044" s="1">
        <v>2100.0</v>
      </c>
      <c r="G3044" s="1" t="s">
        <v>201</v>
      </c>
      <c r="H3044" s="1">
        <v>10.0</v>
      </c>
    </row>
    <row r="3045">
      <c r="A3045" s="1" t="s">
        <v>318</v>
      </c>
      <c r="B3045" s="1" t="s">
        <v>1401</v>
      </c>
      <c r="C3045" s="1">
        <v>2023.0</v>
      </c>
      <c r="D3045" s="1">
        <v>6.0</v>
      </c>
      <c r="E3045" s="1">
        <v>21.0</v>
      </c>
      <c r="F3045" s="1">
        <v>2100.0</v>
      </c>
      <c r="G3045" s="1" t="s">
        <v>201</v>
      </c>
      <c r="H3045" s="1">
        <v>11.0</v>
      </c>
    </row>
    <row r="3046">
      <c r="A3046" s="1" t="s">
        <v>318</v>
      </c>
      <c r="B3046" s="1" t="s">
        <v>1402</v>
      </c>
      <c r="C3046" s="1">
        <v>2023.0</v>
      </c>
      <c r="D3046" s="1">
        <v>6.0</v>
      </c>
      <c r="E3046" s="1">
        <v>21.0</v>
      </c>
      <c r="F3046" s="1">
        <v>2100.0</v>
      </c>
      <c r="G3046" s="1" t="s">
        <v>201</v>
      </c>
      <c r="H3046" s="1">
        <v>12.0</v>
      </c>
    </row>
    <row r="3048">
      <c r="A3048" s="37" t="s">
        <v>316</v>
      </c>
      <c r="B3048" s="37" t="s">
        <v>349</v>
      </c>
      <c r="C3048" s="38">
        <v>2023.0</v>
      </c>
      <c r="D3048" s="38">
        <v>6.0</v>
      </c>
      <c r="E3048" s="38">
        <v>22.0</v>
      </c>
      <c r="F3048" s="38">
        <v>1900.0</v>
      </c>
      <c r="G3048" s="37" t="s">
        <v>350</v>
      </c>
      <c r="H3048" s="38">
        <v>1.0</v>
      </c>
      <c r="I3048" s="36"/>
      <c r="J3048" s="36"/>
      <c r="K3048" s="36"/>
      <c r="L3048" s="36"/>
      <c r="M3048" s="36"/>
      <c r="N3048" s="36"/>
      <c r="O3048" s="36"/>
      <c r="P3048" s="36"/>
      <c r="Q3048" s="36"/>
      <c r="R3048" s="36"/>
      <c r="S3048" s="37" t="s">
        <v>356</v>
      </c>
    </row>
    <row r="3049">
      <c r="A3049" s="37" t="s">
        <v>316</v>
      </c>
      <c r="B3049" s="37" t="s">
        <v>355</v>
      </c>
      <c r="C3049" s="38">
        <v>2023.0</v>
      </c>
      <c r="D3049" s="38">
        <v>6.0</v>
      </c>
      <c r="E3049" s="38">
        <v>22.0</v>
      </c>
      <c r="F3049" s="38">
        <v>1900.0</v>
      </c>
      <c r="G3049" s="37" t="s">
        <v>350</v>
      </c>
      <c r="H3049" s="38">
        <v>2.0</v>
      </c>
      <c r="I3049" s="37" t="s">
        <v>930</v>
      </c>
      <c r="J3049" s="37" t="s">
        <v>419</v>
      </c>
      <c r="K3049" s="37" t="s">
        <v>354</v>
      </c>
      <c r="L3049" s="38">
        <v>19.0</v>
      </c>
      <c r="M3049" s="38">
        <v>29.0</v>
      </c>
      <c r="N3049" s="38">
        <v>39.0</v>
      </c>
      <c r="O3049" s="38">
        <v>19.0</v>
      </c>
      <c r="P3049" s="38">
        <v>29.0</v>
      </c>
      <c r="Q3049" s="38">
        <v>44.0</v>
      </c>
      <c r="R3049" s="36"/>
      <c r="S3049" s="36"/>
    </row>
    <row r="3050">
      <c r="A3050" s="37" t="s">
        <v>316</v>
      </c>
      <c r="B3050" s="37" t="s">
        <v>355</v>
      </c>
      <c r="C3050" s="38">
        <v>2023.0</v>
      </c>
      <c r="D3050" s="38">
        <v>6.0</v>
      </c>
      <c r="E3050" s="38">
        <v>22.0</v>
      </c>
      <c r="F3050" s="38">
        <v>1900.0</v>
      </c>
      <c r="G3050" s="37" t="s">
        <v>350</v>
      </c>
      <c r="H3050" s="38">
        <v>2.0</v>
      </c>
      <c r="I3050" s="37" t="s">
        <v>418</v>
      </c>
      <c r="J3050" s="37" t="s">
        <v>419</v>
      </c>
      <c r="K3050" s="37" t="s">
        <v>354</v>
      </c>
      <c r="L3050" s="38">
        <v>19.0</v>
      </c>
      <c r="M3050" s="38">
        <v>29.0</v>
      </c>
      <c r="N3050" s="38">
        <v>57.0</v>
      </c>
      <c r="O3050" s="38">
        <v>19.0</v>
      </c>
      <c r="P3050" s="38">
        <v>30.0</v>
      </c>
      <c r="Q3050" s="38">
        <v>58.0</v>
      </c>
      <c r="R3050" s="36"/>
      <c r="S3050" s="36"/>
    </row>
    <row r="3051">
      <c r="A3051" s="37" t="s">
        <v>316</v>
      </c>
      <c r="B3051" s="37" t="s">
        <v>355</v>
      </c>
      <c r="C3051" s="38">
        <v>2023.0</v>
      </c>
      <c r="D3051" s="38">
        <v>6.0</v>
      </c>
      <c r="E3051" s="38">
        <v>22.0</v>
      </c>
      <c r="F3051" s="38">
        <v>1900.0</v>
      </c>
      <c r="G3051" s="37" t="s">
        <v>350</v>
      </c>
      <c r="H3051" s="38">
        <v>2.0</v>
      </c>
      <c r="I3051" s="37" t="s">
        <v>418</v>
      </c>
      <c r="J3051" s="37" t="s">
        <v>419</v>
      </c>
      <c r="K3051" s="37" t="s">
        <v>354</v>
      </c>
      <c r="L3051" s="38">
        <v>19.0</v>
      </c>
      <c r="M3051" s="38">
        <v>31.0</v>
      </c>
      <c r="N3051" s="38">
        <v>2.0</v>
      </c>
      <c r="O3051" s="38">
        <v>19.0</v>
      </c>
      <c r="P3051" s="38">
        <v>31.0</v>
      </c>
      <c r="Q3051" s="38">
        <v>51.0</v>
      </c>
      <c r="R3051" s="36"/>
      <c r="S3051" s="36"/>
    </row>
    <row r="3052">
      <c r="A3052" s="37" t="s">
        <v>316</v>
      </c>
      <c r="B3052" s="37" t="s">
        <v>355</v>
      </c>
      <c r="C3052" s="38">
        <v>2023.0</v>
      </c>
      <c r="D3052" s="38">
        <v>6.0</v>
      </c>
      <c r="E3052" s="38">
        <v>22.0</v>
      </c>
      <c r="F3052" s="38">
        <v>1900.0</v>
      </c>
      <c r="G3052" s="37" t="s">
        <v>350</v>
      </c>
      <c r="H3052" s="38">
        <v>2.0</v>
      </c>
      <c r="I3052" s="37" t="s">
        <v>418</v>
      </c>
      <c r="J3052" s="37" t="s">
        <v>419</v>
      </c>
      <c r="K3052" s="37" t="s">
        <v>354</v>
      </c>
      <c r="L3052" s="38">
        <v>19.0</v>
      </c>
      <c r="M3052" s="38">
        <v>32.0</v>
      </c>
      <c r="N3052" s="38">
        <v>53.0</v>
      </c>
      <c r="O3052" s="38">
        <v>19.0</v>
      </c>
      <c r="P3052" s="38">
        <v>33.0</v>
      </c>
      <c r="Q3052" s="38">
        <v>4.0</v>
      </c>
      <c r="R3052" s="36"/>
      <c r="S3052" s="36"/>
    </row>
    <row r="3053">
      <c r="A3053" s="37" t="s">
        <v>316</v>
      </c>
      <c r="B3053" s="37" t="s">
        <v>355</v>
      </c>
      <c r="C3053" s="38">
        <v>2023.0</v>
      </c>
      <c r="D3053" s="38">
        <v>6.0</v>
      </c>
      <c r="E3053" s="38">
        <v>22.0</v>
      </c>
      <c r="F3053" s="38">
        <v>1900.0</v>
      </c>
      <c r="G3053" s="37" t="s">
        <v>350</v>
      </c>
      <c r="H3053" s="38">
        <v>2.0</v>
      </c>
      <c r="I3053" s="37" t="s">
        <v>418</v>
      </c>
      <c r="J3053" s="37" t="s">
        <v>419</v>
      </c>
      <c r="K3053" s="37" t="s">
        <v>354</v>
      </c>
      <c r="L3053" s="38">
        <v>19.0</v>
      </c>
      <c r="M3053" s="38">
        <v>33.0</v>
      </c>
      <c r="N3053" s="38">
        <v>24.0</v>
      </c>
      <c r="O3053" s="38">
        <v>19.0</v>
      </c>
      <c r="P3053" s="38">
        <v>33.0</v>
      </c>
      <c r="Q3053" s="38">
        <v>56.0</v>
      </c>
      <c r="R3053" s="36"/>
      <c r="S3053" s="36"/>
    </row>
    <row r="3054">
      <c r="A3054" s="37" t="s">
        <v>316</v>
      </c>
      <c r="B3054" s="37" t="s">
        <v>355</v>
      </c>
      <c r="C3054" s="38">
        <v>2023.0</v>
      </c>
      <c r="D3054" s="38">
        <v>6.0</v>
      </c>
      <c r="E3054" s="38">
        <v>22.0</v>
      </c>
      <c r="F3054" s="38">
        <v>1900.0</v>
      </c>
      <c r="G3054" s="37" t="s">
        <v>350</v>
      </c>
      <c r="H3054" s="38">
        <v>2.0</v>
      </c>
      <c r="I3054" s="37" t="s">
        <v>418</v>
      </c>
      <c r="J3054" s="37" t="s">
        <v>419</v>
      </c>
      <c r="K3054" s="37" t="s">
        <v>354</v>
      </c>
      <c r="L3054" s="38">
        <v>19.0</v>
      </c>
      <c r="M3054" s="38">
        <v>33.0</v>
      </c>
      <c r="N3054" s="38">
        <v>59.0</v>
      </c>
      <c r="O3054" s="38">
        <v>19.0</v>
      </c>
      <c r="P3054" s="38">
        <v>34.0</v>
      </c>
      <c r="Q3054" s="38">
        <v>50.0</v>
      </c>
      <c r="R3054" s="36"/>
      <c r="S3054" s="36"/>
    </row>
    <row r="3055">
      <c r="A3055" s="37" t="s">
        <v>316</v>
      </c>
      <c r="B3055" s="37" t="s">
        <v>357</v>
      </c>
      <c r="C3055" s="38">
        <v>2023.0</v>
      </c>
      <c r="D3055" s="38">
        <v>6.0</v>
      </c>
      <c r="E3055" s="38">
        <v>22.0</v>
      </c>
      <c r="F3055" s="38">
        <v>1900.0</v>
      </c>
      <c r="G3055" s="37" t="s">
        <v>350</v>
      </c>
      <c r="H3055" s="38">
        <v>3.0</v>
      </c>
      <c r="I3055" s="37" t="s">
        <v>549</v>
      </c>
      <c r="J3055" s="37" t="s">
        <v>1403</v>
      </c>
      <c r="K3055" s="37" t="s">
        <v>354</v>
      </c>
      <c r="L3055" s="38">
        <v>19.0</v>
      </c>
      <c r="M3055" s="38">
        <v>34.0</v>
      </c>
      <c r="N3055" s="38">
        <v>12.0</v>
      </c>
      <c r="O3055" s="38">
        <v>19.0</v>
      </c>
      <c r="P3055" s="38">
        <v>34.0</v>
      </c>
      <c r="Q3055" s="38">
        <v>35.0</v>
      </c>
      <c r="R3055" s="36"/>
      <c r="S3055" s="36"/>
    </row>
    <row r="3056">
      <c r="A3056" s="37" t="s">
        <v>316</v>
      </c>
      <c r="B3056" s="37" t="s">
        <v>357</v>
      </c>
      <c r="C3056" s="38">
        <v>2023.0</v>
      </c>
      <c r="D3056" s="38">
        <v>6.0</v>
      </c>
      <c r="E3056" s="38">
        <v>22.0</v>
      </c>
      <c r="F3056" s="38">
        <v>1900.0</v>
      </c>
      <c r="G3056" s="37" t="s">
        <v>350</v>
      </c>
      <c r="H3056" s="38">
        <v>3.0</v>
      </c>
      <c r="I3056" s="37" t="s">
        <v>1403</v>
      </c>
      <c r="J3056" s="37" t="s">
        <v>549</v>
      </c>
      <c r="K3056" s="37" t="s">
        <v>354</v>
      </c>
      <c r="L3056" s="38">
        <v>19.0</v>
      </c>
      <c r="M3056" s="38">
        <v>35.0</v>
      </c>
      <c r="N3056" s="38">
        <v>20.0</v>
      </c>
      <c r="O3056" s="38">
        <v>19.0</v>
      </c>
      <c r="P3056" s="38">
        <v>35.0</v>
      </c>
      <c r="Q3056" s="38">
        <v>35.0</v>
      </c>
      <c r="R3056" s="36"/>
      <c r="S3056" s="36"/>
    </row>
    <row r="3057">
      <c r="A3057" s="37" t="s">
        <v>316</v>
      </c>
      <c r="B3057" s="37" t="s">
        <v>357</v>
      </c>
      <c r="C3057" s="38">
        <v>2023.0</v>
      </c>
      <c r="D3057" s="38">
        <v>6.0</v>
      </c>
      <c r="E3057" s="38">
        <v>22.0</v>
      </c>
      <c r="F3057" s="38">
        <v>1900.0</v>
      </c>
      <c r="G3057" s="37" t="s">
        <v>350</v>
      </c>
      <c r="H3057" s="38">
        <v>3.0</v>
      </c>
      <c r="I3057" s="37" t="s">
        <v>1403</v>
      </c>
      <c r="J3057" s="37" t="s">
        <v>549</v>
      </c>
      <c r="K3057" s="37" t="s">
        <v>354</v>
      </c>
      <c r="L3057" s="38">
        <v>19.0</v>
      </c>
      <c r="M3057" s="38">
        <v>35.0</v>
      </c>
      <c r="N3057" s="38">
        <v>40.0</v>
      </c>
      <c r="O3057" s="38">
        <v>19.0</v>
      </c>
      <c r="P3057" s="38">
        <v>36.0</v>
      </c>
      <c r="Q3057" s="38">
        <v>2.0</v>
      </c>
      <c r="R3057" s="36"/>
      <c r="S3057" s="36"/>
    </row>
    <row r="3058">
      <c r="A3058" s="37" t="s">
        <v>316</v>
      </c>
      <c r="B3058" s="37" t="s">
        <v>357</v>
      </c>
      <c r="C3058" s="38">
        <v>2023.0</v>
      </c>
      <c r="D3058" s="38">
        <v>6.0</v>
      </c>
      <c r="E3058" s="38">
        <v>22.0</v>
      </c>
      <c r="F3058" s="38">
        <v>1900.0</v>
      </c>
      <c r="G3058" s="37" t="s">
        <v>350</v>
      </c>
      <c r="H3058" s="38">
        <v>3.0</v>
      </c>
      <c r="I3058" s="37" t="s">
        <v>1403</v>
      </c>
      <c r="J3058" s="37" t="s">
        <v>549</v>
      </c>
      <c r="K3058" s="37" t="s">
        <v>354</v>
      </c>
      <c r="L3058" s="38">
        <v>19.0</v>
      </c>
      <c r="M3058" s="38">
        <v>36.0</v>
      </c>
      <c r="N3058" s="38">
        <v>5.0</v>
      </c>
      <c r="O3058" s="38">
        <v>19.0</v>
      </c>
      <c r="P3058" s="38">
        <v>36.0</v>
      </c>
      <c r="Q3058" s="38">
        <v>12.0</v>
      </c>
      <c r="R3058" s="36"/>
      <c r="S3058" s="36"/>
    </row>
    <row r="3059">
      <c r="A3059" s="37" t="s">
        <v>316</v>
      </c>
      <c r="B3059" s="37" t="s">
        <v>357</v>
      </c>
      <c r="C3059" s="38">
        <v>2023.0</v>
      </c>
      <c r="D3059" s="38">
        <v>6.0</v>
      </c>
      <c r="E3059" s="38">
        <v>22.0</v>
      </c>
      <c r="F3059" s="38">
        <v>1900.0</v>
      </c>
      <c r="G3059" s="37" t="s">
        <v>350</v>
      </c>
      <c r="H3059" s="38">
        <v>3.0</v>
      </c>
      <c r="I3059" s="37" t="s">
        <v>1403</v>
      </c>
      <c r="J3059" s="37" t="s">
        <v>549</v>
      </c>
      <c r="K3059" s="37" t="s">
        <v>354</v>
      </c>
      <c r="L3059" s="38">
        <v>19.0</v>
      </c>
      <c r="M3059" s="38">
        <v>36.0</v>
      </c>
      <c r="N3059" s="38">
        <v>20.0</v>
      </c>
      <c r="O3059" s="38">
        <v>19.0</v>
      </c>
      <c r="P3059" s="38">
        <v>36.0</v>
      </c>
      <c r="Q3059" s="38">
        <v>56.0</v>
      </c>
      <c r="R3059" s="36"/>
      <c r="S3059" s="36"/>
    </row>
    <row r="3060">
      <c r="A3060" s="37" t="s">
        <v>316</v>
      </c>
      <c r="B3060" s="37" t="s">
        <v>357</v>
      </c>
      <c r="C3060" s="38">
        <v>2023.0</v>
      </c>
      <c r="D3060" s="38">
        <v>6.0</v>
      </c>
      <c r="E3060" s="38">
        <v>22.0</v>
      </c>
      <c r="F3060" s="38">
        <v>1900.0</v>
      </c>
      <c r="G3060" s="37" t="s">
        <v>350</v>
      </c>
      <c r="H3060" s="38">
        <v>3.0</v>
      </c>
      <c r="I3060" s="37" t="s">
        <v>1403</v>
      </c>
      <c r="J3060" s="37" t="s">
        <v>549</v>
      </c>
      <c r="K3060" s="37" t="s">
        <v>354</v>
      </c>
      <c r="L3060" s="38">
        <v>19.0</v>
      </c>
      <c r="M3060" s="38">
        <v>37.0</v>
      </c>
      <c r="N3060" s="38">
        <v>32.0</v>
      </c>
      <c r="O3060" s="38">
        <v>19.0</v>
      </c>
      <c r="P3060" s="38">
        <v>37.0</v>
      </c>
      <c r="Q3060" s="38">
        <v>38.0</v>
      </c>
      <c r="R3060" s="36"/>
      <c r="S3060" s="36"/>
    </row>
    <row r="3061">
      <c r="A3061" s="37" t="s">
        <v>316</v>
      </c>
      <c r="B3061" s="37" t="s">
        <v>357</v>
      </c>
      <c r="C3061" s="38">
        <v>2023.0</v>
      </c>
      <c r="D3061" s="38">
        <v>6.0</v>
      </c>
      <c r="E3061" s="38">
        <v>22.0</v>
      </c>
      <c r="F3061" s="38">
        <v>1900.0</v>
      </c>
      <c r="G3061" s="37" t="s">
        <v>350</v>
      </c>
      <c r="H3061" s="38">
        <v>3.0</v>
      </c>
      <c r="I3061" s="37" t="s">
        <v>1170</v>
      </c>
      <c r="J3061" s="37" t="s">
        <v>549</v>
      </c>
      <c r="K3061" s="37" t="s">
        <v>354</v>
      </c>
      <c r="L3061" s="38">
        <v>19.0</v>
      </c>
      <c r="M3061" s="38">
        <v>37.0</v>
      </c>
      <c r="N3061" s="38">
        <v>56.0</v>
      </c>
      <c r="O3061" s="38">
        <v>19.0</v>
      </c>
      <c r="P3061" s="38">
        <v>38.0</v>
      </c>
      <c r="Q3061" s="38">
        <v>12.0</v>
      </c>
      <c r="R3061" s="36"/>
      <c r="S3061" s="36"/>
    </row>
    <row r="3062">
      <c r="A3062" s="37" t="s">
        <v>316</v>
      </c>
      <c r="B3062" s="37" t="s">
        <v>358</v>
      </c>
      <c r="C3062" s="38">
        <v>2023.0</v>
      </c>
      <c r="D3062" s="38">
        <v>6.0</v>
      </c>
      <c r="E3062" s="38">
        <v>22.0</v>
      </c>
      <c r="F3062" s="38">
        <v>1900.0</v>
      </c>
      <c r="G3062" s="37" t="s">
        <v>350</v>
      </c>
      <c r="H3062" s="38">
        <v>4.0</v>
      </c>
      <c r="I3062" s="36"/>
      <c r="J3062" s="36"/>
      <c r="K3062" s="36"/>
      <c r="L3062" s="36"/>
      <c r="M3062" s="36"/>
      <c r="N3062" s="36"/>
      <c r="O3062" s="36"/>
      <c r="P3062" s="36"/>
      <c r="Q3062" s="36"/>
      <c r="R3062" s="36"/>
      <c r="S3062" s="37" t="s">
        <v>356</v>
      </c>
    </row>
    <row r="3063">
      <c r="A3063" s="37" t="s">
        <v>316</v>
      </c>
      <c r="B3063" s="37" t="s">
        <v>359</v>
      </c>
      <c r="C3063" s="38">
        <v>2023.0</v>
      </c>
      <c r="D3063" s="38">
        <v>6.0</v>
      </c>
      <c r="E3063" s="38">
        <v>22.0</v>
      </c>
      <c r="F3063" s="38">
        <v>1900.0</v>
      </c>
      <c r="G3063" s="37" t="s">
        <v>360</v>
      </c>
      <c r="H3063" s="38">
        <v>5.0</v>
      </c>
      <c r="I3063" s="36"/>
      <c r="J3063" s="36"/>
      <c r="K3063" s="36"/>
      <c r="L3063" s="36"/>
      <c r="M3063" s="36"/>
      <c r="N3063" s="36"/>
      <c r="O3063" s="36"/>
      <c r="P3063" s="36"/>
      <c r="Q3063" s="36"/>
      <c r="R3063" s="36"/>
      <c r="S3063" s="37" t="s">
        <v>356</v>
      </c>
    </row>
    <row r="3064">
      <c r="A3064" s="37" t="s">
        <v>316</v>
      </c>
      <c r="B3064" s="37" t="s">
        <v>366</v>
      </c>
      <c r="C3064" s="38">
        <v>2023.0</v>
      </c>
      <c r="D3064" s="38">
        <v>6.0</v>
      </c>
      <c r="E3064" s="38">
        <v>22.0</v>
      </c>
      <c r="F3064" s="38">
        <v>1900.0</v>
      </c>
      <c r="G3064" s="37" t="s">
        <v>360</v>
      </c>
      <c r="H3064" s="38">
        <v>6.0</v>
      </c>
      <c r="I3064" s="36"/>
      <c r="J3064" s="36"/>
      <c r="K3064" s="36"/>
      <c r="L3064" s="36"/>
      <c r="M3064" s="36"/>
      <c r="N3064" s="36"/>
      <c r="O3064" s="36"/>
      <c r="P3064" s="36"/>
      <c r="Q3064" s="36"/>
      <c r="R3064" s="36"/>
      <c r="S3064" s="37" t="s">
        <v>1404</v>
      </c>
    </row>
    <row r="3065">
      <c r="A3065" s="37" t="s">
        <v>316</v>
      </c>
      <c r="B3065" s="37" t="s">
        <v>368</v>
      </c>
      <c r="C3065" s="38">
        <v>2023.0</v>
      </c>
      <c r="D3065" s="38">
        <v>6.0</v>
      </c>
      <c r="E3065" s="38">
        <v>22.0</v>
      </c>
      <c r="F3065" s="38">
        <v>1900.0</v>
      </c>
      <c r="G3065" s="37" t="s">
        <v>360</v>
      </c>
      <c r="H3065" s="38">
        <v>7.0</v>
      </c>
      <c r="I3065" s="36"/>
      <c r="J3065" s="36"/>
      <c r="K3065" s="36"/>
      <c r="L3065" s="36"/>
      <c r="M3065" s="36"/>
      <c r="N3065" s="36"/>
      <c r="O3065" s="36"/>
      <c r="P3065" s="36"/>
      <c r="Q3065" s="36"/>
      <c r="R3065" s="36"/>
      <c r="S3065" s="37" t="s">
        <v>356</v>
      </c>
    </row>
    <row r="3066">
      <c r="A3066" s="37" t="s">
        <v>316</v>
      </c>
      <c r="B3066" s="37" t="s">
        <v>369</v>
      </c>
      <c r="C3066" s="38">
        <v>2023.0</v>
      </c>
      <c r="D3066" s="38">
        <v>6.0</v>
      </c>
      <c r="E3066" s="38">
        <v>22.0</v>
      </c>
      <c r="F3066" s="38">
        <v>1900.0</v>
      </c>
      <c r="G3066" s="37" t="s">
        <v>360</v>
      </c>
      <c r="H3066" s="38">
        <v>8.0</v>
      </c>
      <c r="I3066" s="36"/>
      <c r="J3066" s="36"/>
      <c r="K3066" s="36"/>
      <c r="L3066" s="36"/>
      <c r="M3066" s="36"/>
      <c r="N3066" s="36"/>
      <c r="O3066" s="36"/>
      <c r="P3066" s="36"/>
      <c r="Q3066" s="36"/>
      <c r="R3066" s="36"/>
      <c r="S3066" s="37" t="s">
        <v>356</v>
      </c>
    </row>
    <row r="3067">
      <c r="A3067" s="37" t="s">
        <v>316</v>
      </c>
      <c r="B3067" s="37" t="s">
        <v>370</v>
      </c>
      <c r="C3067" s="38">
        <v>2023.0</v>
      </c>
      <c r="D3067" s="38">
        <v>6.0</v>
      </c>
      <c r="E3067" s="38">
        <v>22.0</v>
      </c>
      <c r="F3067" s="38">
        <v>1900.0</v>
      </c>
      <c r="G3067" s="37" t="s">
        <v>371</v>
      </c>
      <c r="H3067" s="38">
        <v>9.0</v>
      </c>
      <c r="I3067" s="36"/>
      <c r="J3067" s="36"/>
      <c r="K3067" s="36"/>
      <c r="L3067" s="36"/>
      <c r="M3067" s="36"/>
      <c r="N3067" s="36"/>
      <c r="O3067" s="36"/>
      <c r="P3067" s="36"/>
      <c r="Q3067" s="36"/>
      <c r="R3067" s="36"/>
      <c r="S3067" s="37" t="s">
        <v>356</v>
      </c>
    </row>
    <row r="3068">
      <c r="A3068" s="37" t="s">
        <v>316</v>
      </c>
      <c r="B3068" s="37" t="s">
        <v>372</v>
      </c>
      <c r="C3068" s="38">
        <v>2023.0</v>
      </c>
      <c r="D3068" s="38">
        <v>6.0</v>
      </c>
      <c r="E3068" s="38">
        <v>22.0</v>
      </c>
      <c r="F3068" s="38">
        <v>1900.0</v>
      </c>
      <c r="G3068" s="37" t="s">
        <v>371</v>
      </c>
      <c r="H3068" s="38">
        <v>10.0</v>
      </c>
      <c r="I3068" s="36"/>
      <c r="J3068" s="36"/>
      <c r="K3068" s="36"/>
      <c r="L3068" s="36"/>
      <c r="M3068" s="36"/>
      <c r="N3068" s="36"/>
      <c r="O3068" s="36"/>
      <c r="P3068" s="36"/>
      <c r="Q3068" s="36"/>
      <c r="R3068" s="36"/>
      <c r="S3068" s="37" t="s">
        <v>356</v>
      </c>
    </row>
    <row r="3069">
      <c r="A3069" s="37" t="s">
        <v>316</v>
      </c>
      <c r="B3069" s="37" t="s">
        <v>373</v>
      </c>
      <c r="C3069" s="38">
        <v>2023.0</v>
      </c>
      <c r="D3069" s="38">
        <v>6.0</v>
      </c>
      <c r="E3069" s="38">
        <v>22.0</v>
      </c>
      <c r="F3069" s="38">
        <v>1900.0</v>
      </c>
      <c r="G3069" s="37" t="s">
        <v>371</v>
      </c>
      <c r="H3069" s="38">
        <v>11.0</v>
      </c>
      <c r="I3069" s="36"/>
      <c r="J3069" s="36"/>
      <c r="K3069" s="36"/>
      <c r="L3069" s="36"/>
      <c r="M3069" s="36"/>
      <c r="N3069" s="36"/>
      <c r="O3069" s="36"/>
      <c r="P3069" s="36"/>
      <c r="Q3069" s="36"/>
      <c r="R3069" s="36"/>
      <c r="S3069" s="37" t="s">
        <v>356</v>
      </c>
    </row>
    <row r="3070">
      <c r="A3070" s="37" t="s">
        <v>316</v>
      </c>
      <c r="B3070" s="37" t="s">
        <v>374</v>
      </c>
      <c r="C3070" s="38">
        <v>2023.0</v>
      </c>
      <c r="D3070" s="38">
        <v>6.0</v>
      </c>
      <c r="E3070" s="38">
        <v>22.0</v>
      </c>
      <c r="F3070" s="38">
        <v>1900.0</v>
      </c>
      <c r="G3070" s="37" t="s">
        <v>371</v>
      </c>
      <c r="H3070" s="38">
        <v>12.0</v>
      </c>
      <c r="I3070" s="36"/>
      <c r="J3070" s="36"/>
      <c r="K3070" s="36"/>
      <c r="L3070" s="36"/>
      <c r="M3070" s="36"/>
      <c r="N3070" s="36"/>
      <c r="O3070" s="36"/>
      <c r="P3070" s="36"/>
      <c r="Q3070" s="36"/>
      <c r="R3070" s="36"/>
      <c r="S3070" s="37" t="s">
        <v>356</v>
      </c>
    </row>
    <row r="3072">
      <c r="A3072" s="1" t="s">
        <v>318</v>
      </c>
      <c r="B3072" s="1" t="s">
        <v>1405</v>
      </c>
      <c r="C3072" s="1">
        <v>2023.0</v>
      </c>
      <c r="D3072" s="1">
        <v>6.0</v>
      </c>
      <c r="E3072" s="1">
        <v>22.0</v>
      </c>
      <c r="F3072" s="1">
        <v>2100.0</v>
      </c>
      <c r="G3072" s="1" t="s">
        <v>23</v>
      </c>
      <c r="H3072" s="1">
        <v>1.0</v>
      </c>
    </row>
    <row r="3073">
      <c r="A3073" s="1" t="s">
        <v>318</v>
      </c>
      <c r="B3073" s="1" t="s">
        <v>1406</v>
      </c>
      <c r="C3073" s="1">
        <v>2023.0</v>
      </c>
      <c r="D3073" s="1">
        <v>6.0</v>
      </c>
      <c r="E3073" s="1">
        <v>22.0</v>
      </c>
      <c r="F3073" s="1">
        <v>2100.0</v>
      </c>
      <c r="G3073" s="1" t="s">
        <v>23</v>
      </c>
      <c r="H3073" s="1">
        <v>2.0</v>
      </c>
    </row>
    <row r="3074">
      <c r="A3074" s="1" t="s">
        <v>318</v>
      </c>
      <c r="B3074" s="1" t="s">
        <v>1407</v>
      </c>
      <c r="C3074" s="1">
        <v>2023.0</v>
      </c>
      <c r="D3074" s="1">
        <v>6.0</v>
      </c>
      <c r="E3074" s="1">
        <v>22.0</v>
      </c>
      <c r="F3074" s="1">
        <v>2100.0</v>
      </c>
      <c r="G3074" s="1" t="s">
        <v>23</v>
      </c>
      <c r="H3074" s="1">
        <v>3.0</v>
      </c>
    </row>
    <row r="3075">
      <c r="A3075" s="1" t="s">
        <v>318</v>
      </c>
      <c r="B3075" s="1" t="s">
        <v>1408</v>
      </c>
      <c r="C3075" s="1">
        <v>2023.0</v>
      </c>
      <c r="D3075" s="1">
        <v>6.0</v>
      </c>
      <c r="E3075" s="1">
        <v>22.0</v>
      </c>
      <c r="F3075" s="1">
        <v>2100.0</v>
      </c>
      <c r="G3075" s="1" t="s">
        <v>23</v>
      </c>
      <c r="H3075" s="1">
        <v>4.0</v>
      </c>
    </row>
    <row r="3076">
      <c r="A3076" s="1" t="s">
        <v>318</v>
      </c>
      <c r="C3076" s="1">
        <v>2023.0</v>
      </c>
      <c r="D3076" s="1">
        <v>6.0</v>
      </c>
      <c r="E3076" s="1">
        <v>22.0</v>
      </c>
      <c r="F3076" s="1">
        <v>2100.0</v>
      </c>
      <c r="G3076" s="1" t="s">
        <v>122</v>
      </c>
      <c r="H3076" s="1">
        <v>5.0</v>
      </c>
    </row>
    <row r="3077">
      <c r="A3077" s="1" t="s">
        <v>318</v>
      </c>
      <c r="B3077" s="1" t="s">
        <v>1409</v>
      </c>
      <c r="C3077" s="1">
        <v>2023.0</v>
      </c>
      <c r="D3077" s="1">
        <v>6.0</v>
      </c>
      <c r="E3077" s="1">
        <v>22.0</v>
      </c>
      <c r="F3077" s="1">
        <v>2100.0</v>
      </c>
      <c r="G3077" s="1" t="s">
        <v>122</v>
      </c>
      <c r="H3077" s="1">
        <v>6.0</v>
      </c>
    </row>
    <row r="3078">
      <c r="A3078" s="1" t="s">
        <v>318</v>
      </c>
      <c r="B3078" s="1" t="s">
        <v>1410</v>
      </c>
      <c r="C3078" s="1">
        <v>2023.0</v>
      </c>
      <c r="D3078" s="1">
        <v>6.0</v>
      </c>
      <c r="E3078" s="1">
        <v>22.0</v>
      </c>
      <c r="F3078" s="1">
        <v>2100.0</v>
      </c>
      <c r="G3078" s="1" t="s">
        <v>122</v>
      </c>
      <c r="H3078" s="1">
        <v>7.0</v>
      </c>
    </row>
    <row r="3079">
      <c r="A3079" s="1" t="s">
        <v>318</v>
      </c>
      <c r="B3079" s="1" t="s">
        <v>1411</v>
      </c>
      <c r="C3079" s="1">
        <v>2023.0</v>
      </c>
      <c r="D3079" s="1">
        <v>6.0</v>
      </c>
      <c r="E3079" s="1">
        <v>22.0</v>
      </c>
      <c r="F3079" s="1">
        <v>2100.0</v>
      </c>
      <c r="G3079" s="1" t="s">
        <v>122</v>
      </c>
      <c r="H3079" s="1">
        <v>8.0</v>
      </c>
    </row>
    <row r="3080">
      <c r="A3080" s="1" t="s">
        <v>318</v>
      </c>
      <c r="B3080" s="1" t="s">
        <v>1412</v>
      </c>
      <c r="C3080" s="1">
        <v>2023.0</v>
      </c>
      <c r="D3080" s="1">
        <v>6.0</v>
      </c>
      <c r="E3080" s="1">
        <v>22.0</v>
      </c>
      <c r="F3080" s="1">
        <v>2100.0</v>
      </c>
      <c r="G3080" s="1" t="s">
        <v>201</v>
      </c>
      <c r="H3080" s="1">
        <v>9.0</v>
      </c>
    </row>
    <row r="3081">
      <c r="A3081" s="1" t="s">
        <v>318</v>
      </c>
      <c r="B3081" s="1" t="s">
        <v>1413</v>
      </c>
      <c r="C3081" s="1">
        <v>2023.0</v>
      </c>
      <c r="D3081" s="1">
        <v>6.0</v>
      </c>
      <c r="E3081" s="1">
        <v>22.0</v>
      </c>
      <c r="F3081" s="1">
        <v>2100.0</v>
      </c>
      <c r="G3081" s="1" t="s">
        <v>201</v>
      </c>
      <c r="H3081" s="1">
        <v>10.0</v>
      </c>
    </row>
    <row r="3082">
      <c r="A3082" s="1" t="s">
        <v>318</v>
      </c>
      <c r="B3082" s="1" t="s">
        <v>1414</v>
      </c>
      <c r="C3082" s="1">
        <v>2023.0</v>
      </c>
      <c r="D3082" s="1">
        <v>6.0</v>
      </c>
      <c r="E3082" s="1">
        <v>22.0</v>
      </c>
      <c r="F3082" s="1">
        <v>2100.0</v>
      </c>
      <c r="G3082" s="1" t="s">
        <v>201</v>
      </c>
      <c r="H3082" s="1">
        <v>11.0</v>
      </c>
    </row>
    <row r="3083">
      <c r="A3083" s="1" t="s">
        <v>318</v>
      </c>
      <c r="B3083" s="1" t="s">
        <v>1415</v>
      </c>
      <c r="C3083" s="1">
        <v>2023.0</v>
      </c>
      <c r="D3083" s="1">
        <v>6.0</v>
      </c>
      <c r="E3083" s="1">
        <v>22.0</v>
      </c>
      <c r="F3083" s="1">
        <v>2100.0</v>
      </c>
      <c r="G3083" s="1" t="s">
        <v>201</v>
      </c>
      <c r="H3083" s="1">
        <v>12.0</v>
      </c>
    </row>
    <row r="3085">
      <c r="A3085" s="37" t="s">
        <v>316</v>
      </c>
      <c r="B3085" s="37" t="s">
        <v>349</v>
      </c>
      <c r="C3085" s="38">
        <v>2023.0</v>
      </c>
      <c r="D3085" s="38">
        <v>6.0</v>
      </c>
      <c r="E3085" s="38">
        <v>23.0</v>
      </c>
      <c r="F3085" s="38">
        <v>1900.0</v>
      </c>
      <c r="G3085" s="37" t="s">
        <v>350</v>
      </c>
      <c r="H3085" s="38">
        <v>1.0</v>
      </c>
      <c r="I3085" s="37" t="s">
        <v>419</v>
      </c>
      <c r="J3085" s="37" t="s">
        <v>1170</v>
      </c>
      <c r="K3085" s="37" t="s">
        <v>1024</v>
      </c>
      <c r="L3085" s="38">
        <v>19.0</v>
      </c>
      <c r="M3085" s="38">
        <v>47.0</v>
      </c>
      <c r="N3085" s="38">
        <v>39.0</v>
      </c>
      <c r="O3085" s="38">
        <v>19.0</v>
      </c>
      <c r="P3085" s="38">
        <v>47.0</v>
      </c>
      <c r="Q3085" s="38">
        <v>52.0</v>
      </c>
      <c r="R3085" s="36"/>
      <c r="S3085" s="36"/>
    </row>
    <row r="3086">
      <c r="A3086" s="37" t="s">
        <v>316</v>
      </c>
      <c r="B3086" s="37" t="s">
        <v>355</v>
      </c>
      <c r="C3086" s="38">
        <v>2023.0</v>
      </c>
      <c r="D3086" s="38">
        <v>6.0</v>
      </c>
      <c r="E3086" s="38">
        <v>23.0</v>
      </c>
      <c r="F3086" s="38">
        <v>1900.0</v>
      </c>
      <c r="G3086" s="37" t="s">
        <v>350</v>
      </c>
      <c r="H3086" s="38">
        <v>2.0</v>
      </c>
      <c r="I3086" s="36"/>
      <c r="J3086" s="36"/>
      <c r="K3086" s="36"/>
      <c r="L3086" s="36"/>
      <c r="M3086" s="36"/>
      <c r="N3086" s="36"/>
      <c r="O3086" s="36"/>
      <c r="P3086" s="36"/>
      <c r="Q3086" s="36"/>
      <c r="R3086" s="36"/>
      <c r="S3086" s="37" t="s">
        <v>356</v>
      </c>
    </row>
    <row r="3087">
      <c r="A3087" s="37" t="s">
        <v>316</v>
      </c>
      <c r="B3087" s="37" t="s">
        <v>357</v>
      </c>
      <c r="C3087" s="38">
        <v>2023.0</v>
      </c>
      <c r="D3087" s="38">
        <v>6.0</v>
      </c>
      <c r="E3087" s="38">
        <v>23.0</v>
      </c>
      <c r="F3087" s="38">
        <v>1900.0</v>
      </c>
      <c r="G3087" s="37" t="s">
        <v>350</v>
      </c>
      <c r="H3087" s="38">
        <v>3.0</v>
      </c>
      <c r="I3087" s="36"/>
      <c r="J3087" s="36"/>
      <c r="K3087" s="36"/>
      <c r="L3087" s="36"/>
      <c r="M3087" s="36"/>
      <c r="N3087" s="36"/>
      <c r="O3087" s="36"/>
      <c r="P3087" s="36"/>
      <c r="Q3087" s="36"/>
      <c r="R3087" s="36"/>
      <c r="S3087" s="37" t="s">
        <v>356</v>
      </c>
    </row>
    <row r="3088">
      <c r="A3088" s="37" t="s">
        <v>316</v>
      </c>
      <c r="B3088" s="37" t="s">
        <v>358</v>
      </c>
      <c r="C3088" s="38">
        <v>2023.0</v>
      </c>
      <c r="D3088" s="38">
        <v>6.0</v>
      </c>
      <c r="E3088" s="38">
        <v>23.0</v>
      </c>
      <c r="F3088" s="38">
        <v>1900.0</v>
      </c>
      <c r="G3088" s="37" t="s">
        <v>350</v>
      </c>
      <c r="H3088" s="38">
        <v>4.0</v>
      </c>
      <c r="I3088" s="36"/>
      <c r="J3088" s="36"/>
      <c r="K3088" s="36"/>
      <c r="L3088" s="36"/>
      <c r="M3088" s="36"/>
      <c r="N3088" s="36"/>
      <c r="O3088" s="36"/>
      <c r="P3088" s="36"/>
      <c r="Q3088" s="36"/>
      <c r="R3088" s="36"/>
      <c r="S3088" s="37" t="s">
        <v>356</v>
      </c>
    </row>
    <row r="3089">
      <c r="A3089" s="37" t="s">
        <v>316</v>
      </c>
      <c r="B3089" s="37" t="s">
        <v>359</v>
      </c>
      <c r="C3089" s="38">
        <v>2023.0</v>
      </c>
      <c r="D3089" s="38">
        <v>6.0</v>
      </c>
      <c r="E3089" s="38">
        <v>23.0</v>
      </c>
      <c r="F3089" s="38">
        <v>1900.0</v>
      </c>
      <c r="G3089" s="37" t="s">
        <v>360</v>
      </c>
      <c r="H3089" s="38">
        <v>5.0</v>
      </c>
      <c r="I3089" s="37" t="s">
        <v>361</v>
      </c>
      <c r="J3089" s="37" t="s">
        <v>402</v>
      </c>
      <c r="K3089" s="37" t="s">
        <v>354</v>
      </c>
      <c r="L3089" s="38">
        <v>19.0</v>
      </c>
      <c r="M3089" s="38">
        <v>48.0</v>
      </c>
      <c r="N3089" s="38">
        <v>38.0</v>
      </c>
      <c r="O3089" s="38">
        <v>19.0</v>
      </c>
      <c r="P3089" s="38">
        <v>50.0</v>
      </c>
      <c r="Q3089" s="38">
        <v>37.0</v>
      </c>
      <c r="R3089" s="36"/>
      <c r="S3089" s="36"/>
    </row>
    <row r="3090">
      <c r="A3090" s="37" t="s">
        <v>316</v>
      </c>
      <c r="B3090" s="37" t="s">
        <v>359</v>
      </c>
      <c r="C3090" s="38">
        <v>2023.0</v>
      </c>
      <c r="D3090" s="38">
        <v>6.0</v>
      </c>
      <c r="E3090" s="38">
        <v>23.0</v>
      </c>
      <c r="F3090" s="38">
        <v>1900.0</v>
      </c>
      <c r="G3090" s="37" t="s">
        <v>360</v>
      </c>
      <c r="H3090" s="38">
        <v>5.0</v>
      </c>
      <c r="I3090" s="37" t="s">
        <v>947</v>
      </c>
      <c r="J3090" s="37" t="s">
        <v>402</v>
      </c>
      <c r="K3090" s="37" t="s">
        <v>354</v>
      </c>
      <c r="L3090" s="38">
        <v>19.0</v>
      </c>
      <c r="M3090" s="38">
        <v>50.0</v>
      </c>
      <c r="N3090" s="38">
        <v>45.0</v>
      </c>
      <c r="O3090" s="38">
        <v>19.0</v>
      </c>
      <c r="P3090" s="38">
        <v>50.0</v>
      </c>
      <c r="Q3090" s="38">
        <v>58.0</v>
      </c>
      <c r="R3090" s="36"/>
      <c r="S3090" s="36"/>
    </row>
    <row r="3091">
      <c r="A3091" s="37" t="s">
        <v>316</v>
      </c>
      <c r="B3091" s="37" t="s">
        <v>359</v>
      </c>
      <c r="C3091" s="38">
        <v>2023.0</v>
      </c>
      <c r="D3091" s="38">
        <v>6.0</v>
      </c>
      <c r="E3091" s="38">
        <v>23.0</v>
      </c>
      <c r="F3091" s="38">
        <v>1900.0</v>
      </c>
      <c r="G3091" s="37" t="s">
        <v>360</v>
      </c>
      <c r="H3091" s="38">
        <v>5.0</v>
      </c>
      <c r="I3091" s="37" t="s">
        <v>402</v>
      </c>
      <c r="J3091" s="37" t="s">
        <v>361</v>
      </c>
      <c r="K3091" s="37" t="s">
        <v>354</v>
      </c>
      <c r="L3091" s="38">
        <v>19.0</v>
      </c>
      <c r="M3091" s="38">
        <v>51.0</v>
      </c>
      <c r="N3091" s="38">
        <v>3.0</v>
      </c>
      <c r="O3091" s="38">
        <v>19.0</v>
      </c>
      <c r="P3091" s="38">
        <v>53.0</v>
      </c>
      <c r="Q3091" s="38">
        <v>7.0</v>
      </c>
      <c r="R3091" s="36"/>
      <c r="S3091" s="36"/>
    </row>
    <row r="3092">
      <c r="A3092" s="37" t="s">
        <v>316</v>
      </c>
      <c r="B3092" s="37" t="s">
        <v>359</v>
      </c>
      <c r="C3092" s="38">
        <v>2023.0</v>
      </c>
      <c r="D3092" s="38">
        <v>6.0</v>
      </c>
      <c r="E3092" s="38">
        <v>23.0</v>
      </c>
      <c r="F3092" s="38">
        <v>1900.0</v>
      </c>
      <c r="G3092" s="37" t="s">
        <v>360</v>
      </c>
      <c r="H3092" s="38">
        <v>5.0</v>
      </c>
      <c r="I3092" s="37" t="s">
        <v>402</v>
      </c>
      <c r="J3092" s="37" t="s">
        <v>361</v>
      </c>
      <c r="K3092" s="37" t="s">
        <v>354</v>
      </c>
      <c r="L3092" s="38">
        <v>19.0</v>
      </c>
      <c r="M3092" s="38">
        <v>53.0</v>
      </c>
      <c r="N3092" s="38">
        <v>11.0</v>
      </c>
      <c r="O3092" s="38">
        <v>19.0</v>
      </c>
      <c r="P3092" s="38">
        <v>53.0</v>
      </c>
      <c r="Q3092" s="38">
        <v>40.0</v>
      </c>
      <c r="R3092" s="36"/>
      <c r="S3092" s="36"/>
    </row>
    <row r="3093">
      <c r="A3093" s="37" t="s">
        <v>316</v>
      </c>
      <c r="B3093" s="37" t="s">
        <v>359</v>
      </c>
      <c r="C3093" s="38">
        <v>2023.0</v>
      </c>
      <c r="D3093" s="38">
        <v>6.0</v>
      </c>
      <c r="E3093" s="38">
        <v>23.0</v>
      </c>
      <c r="F3093" s="38">
        <v>1900.0</v>
      </c>
      <c r="G3093" s="37" t="s">
        <v>360</v>
      </c>
      <c r="H3093" s="38">
        <v>5.0</v>
      </c>
      <c r="I3093" s="37" t="s">
        <v>422</v>
      </c>
      <c r="J3093" s="37" t="s">
        <v>361</v>
      </c>
      <c r="K3093" s="37" t="s">
        <v>354</v>
      </c>
      <c r="L3093" s="38">
        <v>19.0</v>
      </c>
      <c r="M3093" s="38">
        <v>53.0</v>
      </c>
      <c r="N3093" s="38">
        <v>45.0</v>
      </c>
      <c r="O3093" s="38">
        <v>19.0</v>
      </c>
      <c r="P3093" s="38">
        <v>54.0</v>
      </c>
      <c r="Q3093" s="38">
        <v>13.0</v>
      </c>
      <c r="R3093" s="36"/>
      <c r="S3093" s="36"/>
    </row>
    <row r="3094">
      <c r="A3094" s="37" t="s">
        <v>316</v>
      </c>
      <c r="B3094" s="37" t="s">
        <v>359</v>
      </c>
      <c r="C3094" s="38">
        <v>2023.0</v>
      </c>
      <c r="D3094" s="38">
        <v>6.0</v>
      </c>
      <c r="E3094" s="38">
        <v>23.0</v>
      </c>
      <c r="F3094" s="38">
        <v>1900.0</v>
      </c>
      <c r="G3094" s="37" t="s">
        <v>360</v>
      </c>
      <c r="H3094" s="38">
        <v>5.0</v>
      </c>
      <c r="I3094" s="37" t="s">
        <v>947</v>
      </c>
      <c r="J3094" s="37" t="s">
        <v>361</v>
      </c>
      <c r="K3094" s="37" t="s">
        <v>354</v>
      </c>
      <c r="L3094" s="38">
        <v>19.0</v>
      </c>
      <c r="M3094" s="38">
        <v>54.0</v>
      </c>
      <c r="N3094" s="38">
        <v>21.0</v>
      </c>
      <c r="O3094" s="38">
        <v>19.0</v>
      </c>
      <c r="P3094" s="38">
        <v>54.0</v>
      </c>
      <c r="Q3094" s="38">
        <v>44.0</v>
      </c>
      <c r="R3094" s="36"/>
      <c r="S3094" s="36"/>
    </row>
    <row r="3095">
      <c r="A3095" s="37" t="s">
        <v>316</v>
      </c>
      <c r="B3095" s="37" t="s">
        <v>359</v>
      </c>
      <c r="C3095" s="38">
        <v>2023.0</v>
      </c>
      <c r="D3095" s="38">
        <v>6.0</v>
      </c>
      <c r="E3095" s="38">
        <v>23.0</v>
      </c>
      <c r="F3095" s="38">
        <v>1900.0</v>
      </c>
      <c r="G3095" s="37" t="s">
        <v>360</v>
      </c>
      <c r="H3095" s="38">
        <v>5.0</v>
      </c>
      <c r="I3095" s="37" t="s">
        <v>361</v>
      </c>
      <c r="J3095" s="37" t="s">
        <v>422</v>
      </c>
      <c r="K3095" s="37" t="s">
        <v>354</v>
      </c>
      <c r="L3095" s="38">
        <v>19.0</v>
      </c>
      <c r="M3095" s="38">
        <v>54.0</v>
      </c>
      <c r="N3095" s="38">
        <v>23.0</v>
      </c>
      <c r="O3095" s="38">
        <v>19.0</v>
      </c>
      <c r="P3095" s="38">
        <v>55.0</v>
      </c>
      <c r="Q3095" s="38">
        <v>6.0</v>
      </c>
      <c r="R3095" s="36"/>
      <c r="S3095" s="36"/>
    </row>
    <row r="3096">
      <c r="A3096" s="37" t="s">
        <v>316</v>
      </c>
      <c r="B3096" s="37" t="s">
        <v>359</v>
      </c>
      <c r="C3096" s="38">
        <v>2023.0</v>
      </c>
      <c r="D3096" s="38">
        <v>6.0</v>
      </c>
      <c r="E3096" s="38">
        <v>23.0</v>
      </c>
      <c r="F3096" s="38">
        <v>1900.0</v>
      </c>
      <c r="G3096" s="37" t="s">
        <v>360</v>
      </c>
      <c r="H3096" s="38">
        <v>5.0</v>
      </c>
      <c r="I3096" s="37" t="s">
        <v>422</v>
      </c>
      <c r="J3096" s="37" t="s">
        <v>361</v>
      </c>
      <c r="K3096" s="37" t="s">
        <v>354</v>
      </c>
      <c r="L3096" s="38">
        <v>19.0</v>
      </c>
      <c r="M3096" s="38">
        <v>55.0</v>
      </c>
      <c r="N3096" s="38">
        <v>4.0</v>
      </c>
      <c r="O3096" s="38">
        <v>19.0</v>
      </c>
      <c r="P3096" s="38">
        <v>55.0</v>
      </c>
      <c r="Q3096" s="38">
        <v>28.0</v>
      </c>
      <c r="R3096" s="36"/>
      <c r="S3096" s="36"/>
    </row>
    <row r="3097">
      <c r="A3097" s="37" t="s">
        <v>316</v>
      </c>
      <c r="B3097" s="37" t="s">
        <v>359</v>
      </c>
      <c r="C3097" s="38">
        <v>2023.0</v>
      </c>
      <c r="D3097" s="38">
        <v>6.0</v>
      </c>
      <c r="E3097" s="38">
        <v>23.0</v>
      </c>
      <c r="F3097" s="38">
        <v>1900.0</v>
      </c>
      <c r="G3097" s="37" t="s">
        <v>360</v>
      </c>
      <c r="H3097" s="38">
        <v>5.0</v>
      </c>
      <c r="I3097" s="37" t="s">
        <v>402</v>
      </c>
      <c r="J3097" s="37" t="s">
        <v>422</v>
      </c>
      <c r="K3097" s="37" t="s">
        <v>354</v>
      </c>
      <c r="L3097" s="38">
        <v>19.0</v>
      </c>
      <c r="M3097" s="38">
        <v>55.0</v>
      </c>
      <c r="N3097" s="38">
        <v>53.0</v>
      </c>
      <c r="O3097" s="38">
        <v>19.0</v>
      </c>
      <c r="P3097" s="38">
        <v>57.0</v>
      </c>
      <c r="Q3097" s="38">
        <v>22.0</v>
      </c>
      <c r="R3097" s="36"/>
      <c r="S3097" s="36"/>
    </row>
    <row r="3098">
      <c r="A3098" s="37" t="s">
        <v>316</v>
      </c>
      <c r="B3098" s="37" t="s">
        <v>366</v>
      </c>
      <c r="C3098" s="38">
        <v>2023.0</v>
      </c>
      <c r="D3098" s="38">
        <v>6.0</v>
      </c>
      <c r="E3098" s="38">
        <v>23.0</v>
      </c>
      <c r="F3098" s="38">
        <v>1900.0</v>
      </c>
      <c r="G3098" s="37" t="s">
        <v>360</v>
      </c>
      <c r="H3098" s="38">
        <v>6.0</v>
      </c>
      <c r="I3098" s="36"/>
      <c r="J3098" s="36"/>
      <c r="K3098" s="36"/>
      <c r="L3098" s="36"/>
      <c r="M3098" s="36"/>
      <c r="N3098" s="36"/>
      <c r="O3098" s="36"/>
      <c r="P3098" s="36"/>
      <c r="Q3098" s="36"/>
      <c r="R3098" s="36"/>
      <c r="S3098" s="37" t="s">
        <v>509</v>
      </c>
    </row>
    <row r="3099">
      <c r="A3099" s="37" t="s">
        <v>316</v>
      </c>
      <c r="B3099" s="37" t="s">
        <v>368</v>
      </c>
      <c r="C3099" s="38">
        <v>2023.0</v>
      </c>
      <c r="D3099" s="38">
        <v>6.0</v>
      </c>
      <c r="E3099" s="38">
        <v>23.0</v>
      </c>
      <c r="F3099" s="38">
        <v>1900.0</v>
      </c>
      <c r="G3099" s="37" t="s">
        <v>360</v>
      </c>
      <c r="H3099" s="38">
        <v>7.0</v>
      </c>
      <c r="I3099" s="36"/>
      <c r="J3099" s="36"/>
      <c r="K3099" s="36"/>
      <c r="L3099" s="36"/>
      <c r="M3099" s="36"/>
      <c r="N3099" s="36"/>
      <c r="O3099" s="36"/>
      <c r="P3099" s="36"/>
      <c r="Q3099" s="36"/>
      <c r="R3099" s="36"/>
      <c r="S3099" s="37" t="s">
        <v>356</v>
      </c>
    </row>
    <row r="3100">
      <c r="A3100" s="37" t="s">
        <v>316</v>
      </c>
      <c r="B3100" s="37" t="s">
        <v>369</v>
      </c>
      <c r="C3100" s="38">
        <v>2023.0</v>
      </c>
      <c r="D3100" s="38">
        <v>6.0</v>
      </c>
      <c r="E3100" s="38">
        <v>23.0</v>
      </c>
      <c r="F3100" s="38">
        <v>1900.0</v>
      </c>
      <c r="G3100" s="37" t="s">
        <v>360</v>
      </c>
      <c r="H3100" s="38">
        <v>8.0</v>
      </c>
      <c r="I3100" s="36"/>
      <c r="J3100" s="36"/>
      <c r="K3100" s="36"/>
      <c r="L3100" s="36"/>
      <c r="M3100" s="36"/>
      <c r="N3100" s="36"/>
      <c r="O3100" s="36"/>
      <c r="P3100" s="36"/>
      <c r="Q3100" s="36"/>
      <c r="R3100" s="36"/>
      <c r="S3100" s="37" t="s">
        <v>356</v>
      </c>
    </row>
    <row r="3101">
      <c r="A3101" s="37" t="s">
        <v>316</v>
      </c>
      <c r="B3101" s="37" t="s">
        <v>370</v>
      </c>
      <c r="C3101" s="38">
        <v>2023.0</v>
      </c>
      <c r="D3101" s="38">
        <v>6.0</v>
      </c>
      <c r="E3101" s="38">
        <v>23.0</v>
      </c>
      <c r="F3101" s="38">
        <v>1900.0</v>
      </c>
      <c r="G3101" s="37" t="s">
        <v>371</v>
      </c>
      <c r="H3101" s="38">
        <v>9.0</v>
      </c>
      <c r="I3101" s="36"/>
      <c r="J3101" s="36"/>
      <c r="K3101" s="36"/>
      <c r="L3101" s="36"/>
      <c r="M3101" s="36"/>
      <c r="N3101" s="36"/>
      <c r="O3101" s="36"/>
      <c r="P3101" s="36"/>
      <c r="Q3101" s="36"/>
      <c r="R3101" s="36"/>
      <c r="S3101" s="37" t="s">
        <v>356</v>
      </c>
    </row>
    <row r="3102">
      <c r="A3102" s="37" t="s">
        <v>316</v>
      </c>
      <c r="B3102" s="37" t="s">
        <v>372</v>
      </c>
      <c r="C3102" s="38">
        <v>2023.0</v>
      </c>
      <c r="D3102" s="38">
        <v>6.0</v>
      </c>
      <c r="E3102" s="38">
        <v>23.0</v>
      </c>
      <c r="F3102" s="38">
        <v>1900.0</v>
      </c>
      <c r="G3102" s="37" t="s">
        <v>371</v>
      </c>
      <c r="H3102" s="38">
        <v>10.0</v>
      </c>
      <c r="I3102" s="36"/>
      <c r="J3102" s="36"/>
      <c r="K3102" s="36"/>
      <c r="L3102" s="36"/>
      <c r="M3102" s="36"/>
      <c r="N3102" s="36"/>
      <c r="O3102" s="36"/>
      <c r="P3102" s="36"/>
      <c r="Q3102" s="36"/>
      <c r="R3102" s="36"/>
      <c r="S3102" s="37" t="s">
        <v>356</v>
      </c>
    </row>
    <row r="3103">
      <c r="A3103" s="37" t="s">
        <v>316</v>
      </c>
      <c r="B3103" s="37" t="s">
        <v>373</v>
      </c>
      <c r="C3103" s="38">
        <v>2023.0</v>
      </c>
      <c r="D3103" s="38">
        <v>6.0</v>
      </c>
      <c r="E3103" s="38">
        <v>23.0</v>
      </c>
      <c r="F3103" s="38">
        <v>1900.0</v>
      </c>
      <c r="G3103" s="37" t="s">
        <v>371</v>
      </c>
      <c r="H3103" s="38">
        <v>11.0</v>
      </c>
      <c r="I3103" s="36"/>
      <c r="J3103" s="36"/>
      <c r="K3103" s="36"/>
      <c r="L3103" s="36"/>
      <c r="M3103" s="36"/>
      <c r="N3103" s="36"/>
      <c r="O3103" s="36"/>
      <c r="P3103" s="36"/>
      <c r="Q3103" s="36"/>
      <c r="R3103" s="36"/>
      <c r="S3103" s="37" t="s">
        <v>509</v>
      </c>
    </row>
    <row r="3104">
      <c r="A3104" s="37" t="s">
        <v>316</v>
      </c>
      <c r="B3104" s="37" t="s">
        <v>374</v>
      </c>
      <c r="C3104" s="38">
        <v>2023.0</v>
      </c>
      <c r="D3104" s="38">
        <v>6.0</v>
      </c>
      <c r="E3104" s="38">
        <v>23.0</v>
      </c>
      <c r="F3104" s="38">
        <v>1900.0</v>
      </c>
      <c r="G3104" s="37" t="s">
        <v>371</v>
      </c>
      <c r="H3104" s="38">
        <v>12.0</v>
      </c>
      <c r="I3104" s="36"/>
      <c r="J3104" s="36"/>
      <c r="K3104" s="36"/>
      <c r="L3104" s="36"/>
      <c r="M3104" s="36"/>
      <c r="N3104" s="36"/>
      <c r="O3104" s="36"/>
      <c r="P3104" s="36"/>
      <c r="Q3104" s="36"/>
      <c r="R3104" s="36"/>
      <c r="S3104" s="37" t="s">
        <v>356</v>
      </c>
    </row>
    <row r="3106">
      <c r="A3106" s="1" t="s">
        <v>318</v>
      </c>
      <c r="B3106" s="37"/>
      <c r="C3106" s="1">
        <v>2023.0</v>
      </c>
      <c r="D3106" s="1">
        <v>6.0</v>
      </c>
      <c r="E3106" s="1">
        <v>23.0</v>
      </c>
      <c r="F3106" s="1">
        <v>2100.0</v>
      </c>
      <c r="G3106" s="1" t="s">
        <v>23</v>
      </c>
      <c r="H3106" s="1">
        <v>1.0</v>
      </c>
    </row>
    <row r="3107">
      <c r="A3107" s="1" t="s">
        <v>318</v>
      </c>
      <c r="B3107" s="37" t="s">
        <v>355</v>
      </c>
      <c r="C3107" s="1">
        <v>2023.0</v>
      </c>
      <c r="D3107" s="1">
        <v>6.0</v>
      </c>
      <c r="E3107" s="1">
        <v>23.0</v>
      </c>
      <c r="F3107" s="1">
        <v>2100.0</v>
      </c>
      <c r="G3107" s="1" t="s">
        <v>23</v>
      </c>
      <c r="H3107" s="1">
        <v>2.0</v>
      </c>
    </row>
    <row r="3108">
      <c r="A3108" s="1" t="s">
        <v>318</v>
      </c>
      <c r="B3108" s="37" t="s">
        <v>357</v>
      </c>
      <c r="C3108" s="1">
        <v>2023.0</v>
      </c>
      <c r="D3108" s="1">
        <v>6.0</v>
      </c>
      <c r="E3108" s="1">
        <v>23.0</v>
      </c>
      <c r="F3108" s="1">
        <v>2100.0</v>
      </c>
      <c r="G3108" s="1" t="s">
        <v>23</v>
      </c>
      <c r="H3108" s="1">
        <v>3.0</v>
      </c>
    </row>
    <row r="3109">
      <c r="A3109" s="1" t="s">
        <v>318</v>
      </c>
      <c r="B3109" s="37" t="s">
        <v>358</v>
      </c>
      <c r="C3109" s="1">
        <v>2023.0</v>
      </c>
      <c r="D3109" s="1">
        <v>6.0</v>
      </c>
      <c r="E3109" s="1">
        <v>23.0</v>
      </c>
      <c r="F3109" s="1">
        <v>2100.0</v>
      </c>
      <c r="G3109" s="1" t="s">
        <v>23</v>
      </c>
      <c r="H3109" s="1">
        <v>4.0</v>
      </c>
    </row>
    <row r="3110">
      <c r="A3110" s="1" t="s">
        <v>318</v>
      </c>
      <c r="B3110" s="37"/>
      <c r="C3110" s="1">
        <v>2023.0</v>
      </c>
      <c r="D3110" s="1">
        <v>6.0</v>
      </c>
      <c r="E3110" s="1">
        <v>23.0</v>
      </c>
      <c r="F3110" s="1">
        <v>2100.0</v>
      </c>
      <c r="G3110" s="1" t="s">
        <v>122</v>
      </c>
      <c r="H3110" s="1">
        <v>5.0</v>
      </c>
    </row>
    <row r="3111">
      <c r="A3111" s="1" t="s">
        <v>318</v>
      </c>
      <c r="B3111" s="37" t="s">
        <v>366</v>
      </c>
      <c r="C3111" s="1">
        <v>2023.0</v>
      </c>
      <c r="D3111" s="1">
        <v>6.0</v>
      </c>
      <c r="E3111" s="1">
        <v>23.0</v>
      </c>
      <c r="F3111" s="1">
        <v>2100.0</v>
      </c>
      <c r="G3111" s="1" t="s">
        <v>122</v>
      </c>
      <c r="H3111" s="1">
        <v>6.0</v>
      </c>
    </row>
    <row r="3112">
      <c r="A3112" s="1" t="s">
        <v>318</v>
      </c>
      <c r="B3112" s="37" t="s">
        <v>368</v>
      </c>
      <c r="C3112" s="1">
        <v>2023.0</v>
      </c>
      <c r="D3112" s="1">
        <v>6.0</v>
      </c>
      <c r="E3112" s="1">
        <v>23.0</v>
      </c>
      <c r="F3112" s="1">
        <v>2100.0</v>
      </c>
      <c r="G3112" s="1" t="s">
        <v>122</v>
      </c>
      <c r="H3112" s="1">
        <v>7.0</v>
      </c>
    </row>
    <row r="3113">
      <c r="A3113" s="1" t="s">
        <v>318</v>
      </c>
      <c r="B3113" s="37" t="s">
        <v>369</v>
      </c>
      <c r="C3113" s="1">
        <v>2023.0</v>
      </c>
      <c r="D3113" s="1">
        <v>6.0</v>
      </c>
      <c r="E3113" s="1">
        <v>23.0</v>
      </c>
      <c r="F3113" s="1">
        <v>2100.0</v>
      </c>
      <c r="G3113" s="1" t="s">
        <v>122</v>
      </c>
      <c r="H3113" s="1">
        <v>8.0</v>
      </c>
    </row>
    <row r="3114">
      <c r="A3114" s="1" t="s">
        <v>318</v>
      </c>
      <c r="B3114" s="37" t="s">
        <v>370</v>
      </c>
      <c r="C3114" s="1">
        <v>2023.0</v>
      </c>
      <c r="D3114" s="1">
        <v>6.0</v>
      </c>
      <c r="E3114" s="1">
        <v>23.0</v>
      </c>
      <c r="F3114" s="1">
        <v>2100.0</v>
      </c>
      <c r="G3114" s="1" t="s">
        <v>201</v>
      </c>
      <c r="H3114" s="1">
        <v>9.0</v>
      </c>
    </row>
    <row r="3115">
      <c r="A3115" s="1" t="s">
        <v>318</v>
      </c>
      <c r="B3115" s="37" t="s">
        <v>372</v>
      </c>
      <c r="C3115" s="1">
        <v>2023.0</v>
      </c>
      <c r="D3115" s="1">
        <v>6.0</v>
      </c>
      <c r="E3115" s="1">
        <v>23.0</v>
      </c>
      <c r="F3115" s="1">
        <v>2100.0</v>
      </c>
      <c r="G3115" s="1" t="s">
        <v>201</v>
      </c>
      <c r="H3115" s="1">
        <v>10.0</v>
      </c>
    </row>
    <row r="3116">
      <c r="A3116" s="1" t="s">
        <v>318</v>
      </c>
      <c r="B3116" s="37"/>
      <c r="C3116" s="1">
        <v>2023.0</v>
      </c>
      <c r="D3116" s="1">
        <v>6.0</v>
      </c>
      <c r="E3116" s="1">
        <v>23.0</v>
      </c>
      <c r="F3116" s="1">
        <v>2100.0</v>
      </c>
      <c r="G3116" s="1" t="s">
        <v>201</v>
      </c>
      <c r="H3116" s="1">
        <v>11.0</v>
      </c>
    </row>
    <row r="3117">
      <c r="A3117" s="1" t="s">
        <v>318</v>
      </c>
      <c r="B3117" s="37" t="s">
        <v>374</v>
      </c>
      <c r="C3117" s="1">
        <v>2023.0</v>
      </c>
      <c r="D3117" s="1">
        <v>6.0</v>
      </c>
      <c r="E3117" s="1">
        <v>23.0</v>
      </c>
      <c r="F3117" s="1">
        <v>2100.0</v>
      </c>
      <c r="G3117" s="1" t="s">
        <v>201</v>
      </c>
      <c r="H3117" s="1">
        <v>12.0</v>
      </c>
    </row>
    <row r="3119">
      <c r="A3119" s="37" t="s">
        <v>316</v>
      </c>
      <c r="B3119" s="37" t="s">
        <v>349</v>
      </c>
      <c r="C3119" s="38">
        <v>2023.0</v>
      </c>
      <c r="D3119" s="38">
        <v>6.0</v>
      </c>
      <c r="E3119" s="38">
        <v>24.0</v>
      </c>
      <c r="F3119" s="38">
        <v>1900.0</v>
      </c>
      <c r="G3119" s="37" t="s">
        <v>350</v>
      </c>
      <c r="H3119" s="38">
        <v>1.0</v>
      </c>
      <c r="S3119" s="37" t="s">
        <v>356</v>
      </c>
    </row>
    <row r="3120">
      <c r="A3120" s="37" t="s">
        <v>316</v>
      </c>
      <c r="B3120" s="37" t="s">
        <v>355</v>
      </c>
      <c r="C3120" s="38">
        <v>2023.0</v>
      </c>
      <c r="D3120" s="38">
        <v>6.0</v>
      </c>
      <c r="E3120" s="38">
        <v>24.0</v>
      </c>
      <c r="F3120" s="38">
        <v>1900.0</v>
      </c>
      <c r="G3120" s="37" t="s">
        <v>350</v>
      </c>
      <c r="H3120" s="38">
        <v>2.0</v>
      </c>
      <c r="S3120" s="37" t="s">
        <v>1323</v>
      </c>
    </row>
    <row r="3121">
      <c r="A3121" s="37" t="s">
        <v>316</v>
      </c>
      <c r="B3121" s="37" t="s">
        <v>357</v>
      </c>
      <c r="C3121" s="38">
        <v>2023.0</v>
      </c>
      <c r="D3121" s="38">
        <v>6.0</v>
      </c>
      <c r="E3121" s="38">
        <v>24.0</v>
      </c>
      <c r="F3121" s="38">
        <v>1900.0</v>
      </c>
      <c r="G3121" s="37" t="s">
        <v>350</v>
      </c>
      <c r="H3121" s="38">
        <v>3.0</v>
      </c>
      <c r="S3121" s="37" t="s">
        <v>356</v>
      </c>
    </row>
    <row r="3122">
      <c r="A3122" s="37" t="s">
        <v>316</v>
      </c>
      <c r="B3122" s="37" t="s">
        <v>358</v>
      </c>
      <c r="C3122" s="38">
        <v>2023.0</v>
      </c>
      <c r="D3122" s="38">
        <v>6.0</v>
      </c>
      <c r="E3122" s="38">
        <v>24.0</v>
      </c>
      <c r="F3122" s="38">
        <v>1900.0</v>
      </c>
      <c r="G3122" s="37" t="s">
        <v>350</v>
      </c>
      <c r="H3122" s="38">
        <v>4.0</v>
      </c>
      <c r="S3122" s="37" t="s">
        <v>356</v>
      </c>
    </row>
    <row r="3123">
      <c r="A3123" s="37" t="s">
        <v>316</v>
      </c>
      <c r="B3123" s="37" t="s">
        <v>359</v>
      </c>
      <c r="C3123" s="38">
        <v>2023.0</v>
      </c>
      <c r="D3123" s="38">
        <v>6.0</v>
      </c>
      <c r="E3123" s="38">
        <v>24.0</v>
      </c>
      <c r="F3123" s="38">
        <v>1900.0</v>
      </c>
      <c r="G3123" s="37" t="s">
        <v>360</v>
      </c>
      <c r="H3123" s="38">
        <v>5.0</v>
      </c>
      <c r="S3123" s="37" t="s">
        <v>356</v>
      </c>
    </row>
    <row r="3124">
      <c r="A3124" s="37" t="s">
        <v>316</v>
      </c>
      <c r="B3124" s="37" t="s">
        <v>366</v>
      </c>
      <c r="C3124" s="38">
        <v>2023.0</v>
      </c>
      <c r="D3124" s="38">
        <v>6.0</v>
      </c>
      <c r="E3124" s="38">
        <v>24.0</v>
      </c>
      <c r="F3124" s="38">
        <v>1900.0</v>
      </c>
      <c r="G3124" s="37" t="s">
        <v>360</v>
      </c>
      <c r="H3124" s="38">
        <v>6.0</v>
      </c>
      <c r="S3124" s="37" t="s">
        <v>356</v>
      </c>
    </row>
    <row r="3125">
      <c r="A3125" s="37" t="s">
        <v>316</v>
      </c>
      <c r="B3125" s="37" t="s">
        <v>368</v>
      </c>
      <c r="C3125" s="38">
        <v>2023.0</v>
      </c>
      <c r="D3125" s="38">
        <v>6.0</v>
      </c>
      <c r="E3125" s="38">
        <v>24.0</v>
      </c>
      <c r="F3125" s="38">
        <v>1900.0</v>
      </c>
      <c r="G3125" s="37" t="s">
        <v>360</v>
      </c>
      <c r="H3125" s="38">
        <v>7.0</v>
      </c>
      <c r="S3125" s="37" t="s">
        <v>509</v>
      </c>
    </row>
    <row r="3126">
      <c r="A3126" s="37" t="s">
        <v>316</v>
      </c>
      <c r="B3126" s="37" t="s">
        <v>369</v>
      </c>
      <c r="C3126" s="38">
        <v>2023.0</v>
      </c>
      <c r="D3126" s="38">
        <v>6.0</v>
      </c>
      <c r="E3126" s="38">
        <v>24.0</v>
      </c>
      <c r="F3126" s="38">
        <v>1900.0</v>
      </c>
      <c r="G3126" s="37" t="s">
        <v>360</v>
      </c>
      <c r="H3126" s="38">
        <v>8.0</v>
      </c>
      <c r="S3126" s="37" t="s">
        <v>356</v>
      </c>
    </row>
    <row r="3127">
      <c r="A3127" s="37" t="s">
        <v>316</v>
      </c>
      <c r="B3127" s="37" t="s">
        <v>370</v>
      </c>
      <c r="C3127" s="38">
        <v>2023.0</v>
      </c>
      <c r="D3127" s="38">
        <v>6.0</v>
      </c>
      <c r="E3127" s="38">
        <v>24.0</v>
      </c>
      <c r="F3127" s="38">
        <v>1900.0</v>
      </c>
      <c r="G3127" s="37" t="s">
        <v>371</v>
      </c>
      <c r="H3127" s="38">
        <v>9.0</v>
      </c>
      <c r="S3127" s="37" t="s">
        <v>356</v>
      </c>
    </row>
    <row r="3128">
      <c r="A3128" s="37" t="s">
        <v>316</v>
      </c>
      <c r="B3128" s="37" t="s">
        <v>372</v>
      </c>
      <c r="C3128" s="38">
        <v>2023.0</v>
      </c>
      <c r="D3128" s="38">
        <v>6.0</v>
      </c>
      <c r="E3128" s="38">
        <v>24.0</v>
      </c>
      <c r="F3128" s="38">
        <v>1900.0</v>
      </c>
      <c r="G3128" s="37" t="s">
        <v>371</v>
      </c>
      <c r="H3128" s="38">
        <v>10.0</v>
      </c>
      <c r="S3128" s="37" t="s">
        <v>356</v>
      </c>
    </row>
    <row r="3129">
      <c r="A3129" s="37" t="s">
        <v>316</v>
      </c>
      <c r="B3129" s="37" t="s">
        <v>373</v>
      </c>
      <c r="C3129" s="38">
        <v>2023.0</v>
      </c>
      <c r="D3129" s="38">
        <v>6.0</v>
      </c>
      <c r="E3129" s="38">
        <v>24.0</v>
      </c>
      <c r="F3129" s="38">
        <v>1900.0</v>
      </c>
      <c r="G3129" s="37" t="s">
        <v>371</v>
      </c>
      <c r="H3129" s="38">
        <v>11.0</v>
      </c>
      <c r="S3129" s="37" t="s">
        <v>356</v>
      </c>
    </row>
    <row r="3130">
      <c r="A3130" s="37" t="s">
        <v>316</v>
      </c>
      <c r="B3130" s="37" t="s">
        <v>374</v>
      </c>
      <c r="C3130" s="38">
        <v>2023.0</v>
      </c>
      <c r="D3130" s="38">
        <v>6.0</v>
      </c>
      <c r="E3130" s="38">
        <v>24.0</v>
      </c>
      <c r="F3130" s="38">
        <v>1900.0</v>
      </c>
      <c r="G3130" s="37" t="s">
        <v>371</v>
      </c>
      <c r="H3130" s="38">
        <v>12.0</v>
      </c>
      <c r="S3130" s="37" t="s">
        <v>356</v>
      </c>
    </row>
    <row r="3132">
      <c r="A3132" s="1" t="s">
        <v>318</v>
      </c>
      <c r="B3132" s="37" t="s">
        <v>349</v>
      </c>
      <c r="C3132" s="1">
        <v>2023.0</v>
      </c>
      <c r="D3132" s="1">
        <v>6.0</v>
      </c>
      <c r="E3132" s="1">
        <v>24.0</v>
      </c>
      <c r="F3132" s="1">
        <v>2100.0</v>
      </c>
      <c r="G3132" s="1" t="s">
        <v>23</v>
      </c>
      <c r="H3132" s="1">
        <v>1.0</v>
      </c>
    </row>
    <row r="3133">
      <c r="A3133" s="1" t="s">
        <v>318</v>
      </c>
      <c r="B3133" s="37" t="s">
        <v>355</v>
      </c>
      <c r="C3133" s="1">
        <v>2023.0</v>
      </c>
      <c r="D3133" s="1">
        <v>6.0</v>
      </c>
      <c r="E3133" s="1">
        <v>24.0</v>
      </c>
      <c r="F3133" s="1">
        <v>2100.0</v>
      </c>
      <c r="G3133" s="1" t="s">
        <v>23</v>
      </c>
      <c r="H3133" s="1">
        <v>2.0</v>
      </c>
    </row>
    <row r="3134">
      <c r="A3134" s="1" t="s">
        <v>318</v>
      </c>
      <c r="B3134" s="37" t="s">
        <v>357</v>
      </c>
      <c r="C3134" s="1">
        <v>2023.0</v>
      </c>
      <c r="D3134" s="1">
        <v>6.0</v>
      </c>
      <c r="E3134" s="1">
        <v>24.0</v>
      </c>
      <c r="F3134" s="1">
        <v>2100.0</v>
      </c>
      <c r="G3134" s="1" t="s">
        <v>23</v>
      </c>
      <c r="H3134" s="1">
        <v>3.0</v>
      </c>
    </row>
    <row r="3135">
      <c r="A3135" s="1" t="s">
        <v>318</v>
      </c>
      <c r="B3135" s="37" t="s">
        <v>358</v>
      </c>
      <c r="C3135" s="1">
        <v>2023.0</v>
      </c>
      <c r="D3135" s="1">
        <v>6.0</v>
      </c>
      <c r="E3135" s="1">
        <v>24.0</v>
      </c>
      <c r="F3135" s="1">
        <v>2100.0</v>
      </c>
      <c r="G3135" s="1" t="s">
        <v>23</v>
      </c>
      <c r="H3135" s="1">
        <v>4.0</v>
      </c>
    </row>
    <row r="3136">
      <c r="A3136" s="1" t="s">
        <v>318</v>
      </c>
      <c r="B3136" s="37" t="s">
        <v>359</v>
      </c>
      <c r="C3136" s="1">
        <v>2023.0</v>
      </c>
      <c r="D3136" s="1">
        <v>6.0</v>
      </c>
      <c r="E3136" s="1">
        <v>24.0</v>
      </c>
      <c r="F3136" s="1">
        <v>2100.0</v>
      </c>
      <c r="G3136" s="1" t="s">
        <v>122</v>
      </c>
      <c r="H3136" s="1">
        <v>5.0</v>
      </c>
    </row>
    <row r="3137">
      <c r="A3137" s="1" t="s">
        <v>318</v>
      </c>
      <c r="B3137" s="37" t="s">
        <v>366</v>
      </c>
      <c r="C3137" s="1">
        <v>2023.0</v>
      </c>
      <c r="D3137" s="1">
        <v>6.0</v>
      </c>
      <c r="E3137" s="1">
        <v>24.0</v>
      </c>
      <c r="F3137" s="1">
        <v>2100.0</v>
      </c>
      <c r="G3137" s="1" t="s">
        <v>122</v>
      </c>
      <c r="H3137" s="1">
        <v>6.0</v>
      </c>
    </row>
    <row r="3138">
      <c r="A3138" s="1" t="s">
        <v>318</v>
      </c>
      <c r="B3138" s="37" t="s">
        <v>368</v>
      </c>
      <c r="C3138" s="1">
        <v>2023.0</v>
      </c>
      <c r="D3138" s="1">
        <v>6.0</v>
      </c>
      <c r="E3138" s="1">
        <v>24.0</v>
      </c>
      <c r="F3138" s="1">
        <v>2100.0</v>
      </c>
      <c r="G3138" s="1" t="s">
        <v>122</v>
      </c>
      <c r="H3138" s="1">
        <v>7.0</v>
      </c>
    </row>
    <row r="3139">
      <c r="A3139" s="1" t="s">
        <v>318</v>
      </c>
      <c r="B3139" s="37" t="s">
        <v>369</v>
      </c>
      <c r="C3139" s="1">
        <v>2023.0</v>
      </c>
      <c r="D3139" s="1">
        <v>6.0</v>
      </c>
      <c r="E3139" s="1">
        <v>24.0</v>
      </c>
      <c r="F3139" s="1">
        <v>2100.0</v>
      </c>
      <c r="G3139" s="1" t="s">
        <v>122</v>
      </c>
      <c r="H3139" s="1">
        <v>8.0</v>
      </c>
    </row>
    <row r="3140">
      <c r="A3140" s="1" t="s">
        <v>318</v>
      </c>
      <c r="B3140" s="37" t="s">
        <v>370</v>
      </c>
      <c r="C3140" s="1">
        <v>2023.0</v>
      </c>
      <c r="D3140" s="1">
        <v>6.0</v>
      </c>
      <c r="E3140" s="1">
        <v>24.0</v>
      </c>
      <c r="F3140" s="1">
        <v>2100.0</v>
      </c>
      <c r="G3140" s="1" t="s">
        <v>201</v>
      </c>
      <c r="H3140" s="1">
        <v>9.0</v>
      </c>
    </row>
    <row r="3141">
      <c r="A3141" s="1" t="s">
        <v>318</v>
      </c>
      <c r="B3141" s="37" t="s">
        <v>372</v>
      </c>
      <c r="C3141" s="1">
        <v>2023.0</v>
      </c>
      <c r="D3141" s="1">
        <v>6.0</v>
      </c>
      <c r="E3141" s="1">
        <v>24.0</v>
      </c>
      <c r="F3141" s="1">
        <v>2100.0</v>
      </c>
      <c r="G3141" s="1" t="s">
        <v>201</v>
      </c>
      <c r="H3141" s="1">
        <v>10.0</v>
      </c>
    </row>
    <row r="3142">
      <c r="A3142" s="1" t="s">
        <v>318</v>
      </c>
      <c r="B3142" s="37" t="s">
        <v>373</v>
      </c>
      <c r="C3142" s="1">
        <v>2023.0</v>
      </c>
      <c r="D3142" s="1">
        <v>6.0</v>
      </c>
      <c r="E3142" s="1">
        <v>24.0</v>
      </c>
      <c r="F3142" s="1">
        <v>2100.0</v>
      </c>
      <c r="G3142" s="1" t="s">
        <v>201</v>
      </c>
      <c r="H3142" s="1">
        <v>11.0</v>
      </c>
    </row>
    <row r="3143">
      <c r="A3143" s="1" t="s">
        <v>318</v>
      </c>
      <c r="B3143" s="37" t="s">
        <v>374</v>
      </c>
      <c r="C3143" s="1">
        <v>2023.0</v>
      </c>
      <c r="D3143" s="1">
        <v>6.0</v>
      </c>
      <c r="E3143" s="1">
        <v>24.0</v>
      </c>
      <c r="F3143" s="1">
        <v>2100.0</v>
      </c>
      <c r="G3143" s="1" t="s">
        <v>201</v>
      </c>
      <c r="H3143" s="1">
        <v>12.0</v>
      </c>
    </row>
    <row r="3145">
      <c r="A3145" s="37" t="s">
        <v>316</v>
      </c>
      <c r="B3145" s="37" t="s">
        <v>349</v>
      </c>
      <c r="C3145" s="38">
        <v>2023.0</v>
      </c>
      <c r="D3145" s="38">
        <v>6.0</v>
      </c>
      <c r="E3145" s="38">
        <v>25.0</v>
      </c>
      <c r="F3145" s="38">
        <v>1900.0</v>
      </c>
      <c r="G3145" s="37" t="s">
        <v>350</v>
      </c>
      <c r="H3145" s="38">
        <v>1.0</v>
      </c>
      <c r="I3145" s="36"/>
      <c r="J3145" s="36"/>
      <c r="K3145" s="36"/>
      <c r="L3145" s="36"/>
      <c r="M3145" s="36"/>
      <c r="N3145" s="36"/>
      <c r="O3145" s="36"/>
      <c r="P3145" s="36"/>
      <c r="Q3145" s="36"/>
      <c r="R3145" s="36"/>
      <c r="S3145" s="37" t="s">
        <v>356</v>
      </c>
    </row>
    <row r="3146">
      <c r="A3146" s="37" t="s">
        <v>316</v>
      </c>
      <c r="B3146" s="37" t="s">
        <v>355</v>
      </c>
      <c r="C3146" s="38">
        <v>2023.0</v>
      </c>
      <c r="D3146" s="38">
        <v>6.0</v>
      </c>
      <c r="E3146" s="38">
        <v>25.0</v>
      </c>
      <c r="F3146" s="38">
        <v>1900.0</v>
      </c>
      <c r="G3146" s="37" t="s">
        <v>350</v>
      </c>
      <c r="H3146" s="38">
        <v>2.0</v>
      </c>
      <c r="I3146" s="36"/>
      <c r="J3146" s="36"/>
      <c r="K3146" s="36"/>
      <c r="L3146" s="36"/>
      <c r="M3146" s="36"/>
      <c r="N3146" s="36"/>
      <c r="O3146" s="36"/>
      <c r="P3146" s="36"/>
      <c r="Q3146" s="36"/>
      <c r="R3146" s="36"/>
      <c r="S3146" s="37" t="s">
        <v>356</v>
      </c>
    </row>
    <row r="3147">
      <c r="A3147" s="37" t="s">
        <v>316</v>
      </c>
      <c r="B3147" s="37" t="s">
        <v>357</v>
      </c>
      <c r="C3147" s="38">
        <v>2023.0</v>
      </c>
      <c r="D3147" s="38">
        <v>6.0</v>
      </c>
      <c r="E3147" s="38">
        <v>25.0</v>
      </c>
      <c r="F3147" s="38">
        <v>1900.0</v>
      </c>
      <c r="G3147" s="37" t="s">
        <v>350</v>
      </c>
      <c r="H3147" s="38">
        <v>3.0</v>
      </c>
      <c r="I3147" s="37" t="s">
        <v>767</v>
      </c>
      <c r="J3147" s="37" t="s">
        <v>418</v>
      </c>
      <c r="K3147" s="37" t="s">
        <v>354</v>
      </c>
      <c r="L3147" s="38">
        <v>19.0</v>
      </c>
      <c r="M3147" s="38">
        <v>0.0</v>
      </c>
      <c r="N3147" s="38">
        <v>11.0</v>
      </c>
      <c r="O3147" s="38">
        <v>19.0</v>
      </c>
      <c r="P3147" s="38">
        <v>2.0</v>
      </c>
      <c r="Q3147" s="38">
        <v>0.0</v>
      </c>
      <c r="R3147" s="36"/>
      <c r="S3147" s="36"/>
    </row>
    <row r="3148">
      <c r="A3148" s="37" t="s">
        <v>316</v>
      </c>
      <c r="B3148" s="37" t="s">
        <v>357</v>
      </c>
      <c r="C3148" s="38">
        <v>2023.0</v>
      </c>
      <c r="D3148" s="38">
        <v>6.0</v>
      </c>
      <c r="E3148" s="38">
        <v>25.0</v>
      </c>
      <c r="F3148" s="38">
        <v>1900.0</v>
      </c>
      <c r="G3148" s="37" t="s">
        <v>350</v>
      </c>
      <c r="H3148" s="38">
        <v>3.0</v>
      </c>
      <c r="I3148" s="36"/>
      <c r="J3148" s="37" t="s">
        <v>545</v>
      </c>
      <c r="K3148" s="37" t="s">
        <v>354</v>
      </c>
      <c r="L3148" s="38">
        <v>19.0</v>
      </c>
      <c r="M3148" s="38">
        <v>19.0</v>
      </c>
      <c r="N3148" s="38">
        <v>25.0</v>
      </c>
      <c r="O3148" s="38">
        <v>19.0</v>
      </c>
      <c r="P3148" s="38">
        <v>20.0</v>
      </c>
      <c r="Q3148" s="38">
        <v>1.0</v>
      </c>
      <c r="R3148" s="36"/>
      <c r="S3148" s="37" t="s">
        <v>1416</v>
      </c>
    </row>
    <row r="3149">
      <c r="A3149" s="37" t="s">
        <v>316</v>
      </c>
      <c r="B3149" s="37" t="s">
        <v>358</v>
      </c>
      <c r="C3149" s="38">
        <v>2023.0</v>
      </c>
      <c r="D3149" s="38">
        <v>6.0</v>
      </c>
      <c r="E3149" s="38">
        <v>25.0</v>
      </c>
      <c r="F3149" s="38">
        <v>1900.0</v>
      </c>
      <c r="G3149" s="37" t="s">
        <v>350</v>
      </c>
      <c r="H3149" s="38">
        <v>4.0</v>
      </c>
      <c r="I3149" s="36"/>
      <c r="J3149" s="36"/>
      <c r="K3149" s="36"/>
      <c r="L3149" s="36"/>
      <c r="M3149" s="36"/>
      <c r="N3149" s="36"/>
      <c r="O3149" s="36"/>
      <c r="P3149" s="36"/>
      <c r="Q3149" s="36"/>
      <c r="R3149" s="36"/>
      <c r="S3149" s="37" t="s">
        <v>509</v>
      </c>
    </row>
    <row r="3150">
      <c r="A3150" s="37" t="s">
        <v>316</v>
      </c>
      <c r="B3150" s="37" t="s">
        <v>359</v>
      </c>
      <c r="C3150" s="38">
        <v>2023.0</v>
      </c>
      <c r="D3150" s="38">
        <v>6.0</v>
      </c>
      <c r="E3150" s="38">
        <v>25.0</v>
      </c>
      <c r="F3150" s="38">
        <v>1900.0</v>
      </c>
      <c r="G3150" s="37" t="s">
        <v>360</v>
      </c>
      <c r="H3150" s="38">
        <v>5.0</v>
      </c>
      <c r="I3150" s="36"/>
      <c r="J3150" s="36"/>
      <c r="K3150" s="36"/>
      <c r="L3150" s="36"/>
      <c r="M3150" s="36"/>
      <c r="N3150" s="36"/>
      <c r="O3150" s="36"/>
      <c r="P3150" s="36"/>
      <c r="Q3150" s="36"/>
      <c r="R3150" s="36"/>
      <c r="S3150" s="37" t="s">
        <v>356</v>
      </c>
    </row>
    <row r="3151">
      <c r="A3151" s="37" t="s">
        <v>316</v>
      </c>
      <c r="B3151" s="37" t="s">
        <v>366</v>
      </c>
      <c r="C3151" s="38">
        <v>2023.0</v>
      </c>
      <c r="D3151" s="38">
        <v>6.0</v>
      </c>
      <c r="E3151" s="38">
        <v>25.0</v>
      </c>
      <c r="F3151" s="38">
        <v>1900.0</v>
      </c>
      <c r="G3151" s="37" t="s">
        <v>360</v>
      </c>
      <c r="H3151" s="38">
        <v>6.0</v>
      </c>
      <c r="I3151" s="36"/>
      <c r="J3151" s="36"/>
      <c r="K3151" s="36"/>
      <c r="L3151" s="36"/>
      <c r="M3151" s="36"/>
      <c r="N3151" s="36"/>
      <c r="O3151" s="36"/>
      <c r="P3151" s="36"/>
      <c r="Q3151" s="36"/>
      <c r="R3151" s="36"/>
      <c r="S3151" s="37" t="s">
        <v>356</v>
      </c>
    </row>
    <row r="3152">
      <c r="A3152" s="37" t="s">
        <v>316</v>
      </c>
      <c r="B3152" s="37" t="s">
        <v>368</v>
      </c>
      <c r="C3152" s="38">
        <v>2023.0</v>
      </c>
      <c r="D3152" s="38">
        <v>6.0</v>
      </c>
      <c r="E3152" s="38">
        <v>25.0</v>
      </c>
      <c r="F3152" s="38">
        <v>1900.0</v>
      </c>
      <c r="G3152" s="37" t="s">
        <v>360</v>
      </c>
      <c r="H3152" s="38">
        <v>7.0</v>
      </c>
      <c r="I3152" s="36"/>
      <c r="J3152" s="36"/>
      <c r="K3152" s="36"/>
      <c r="L3152" s="36"/>
      <c r="M3152" s="36"/>
      <c r="N3152" s="36"/>
      <c r="O3152" s="36"/>
      <c r="P3152" s="36"/>
      <c r="Q3152" s="36"/>
      <c r="R3152" s="36"/>
      <c r="S3152" s="37" t="s">
        <v>509</v>
      </c>
    </row>
    <row r="3153">
      <c r="A3153" s="37" t="s">
        <v>316</v>
      </c>
      <c r="B3153" s="37" t="s">
        <v>369</v>
      </c>
      <c r="C3153" s="38">
        <v>2023.0</v>
      </c>
      <c r="D3153" s="38">
        <v>6.0</v>
      </c>
      <c r="E3153" s="38">
        <v>25.0</v>
      </c>
      <c r="F3153" s="38">
        <v>1900.0</v>
      </c>
      <c r="G3153" s="37" t="s">
        <v>360</v>
      </c>
      <c r="H3153" s="38">
        <v>8.0</v>
      </c>
      <c r="I3153" s="36"/>
      <c r="J3153" s="36"/>
      <c r="K3153" s="36"/>
      <c r="L3153" s="36"/>
      <c r="M3153" s="36"/>
      <c r="N3153" s="36"/>
      <c r="O3153" s="36"/>
      <c r="P3153" s="36"/>
      <c r="Q3153" s="36"/>
      <c r="R3153" s="36"/>
      <c r="S3153" s="37" t="s">
        <v>356</v>
      </c>
    </row>
    <row r="3154">
      <c r="A3154" s="37" t="s">
        <v>316</v>
      </c>
      <c r="B3154" s="37" t="s">
        <v>370</v>
      </c>
      <c r="C3154" s="38">
        <v>2023.0</v>
      </c>
      <c r="D3154" s="38">
        <v>6.0</v>
      </c>
      <c r="E3154" s="38">
        <v>25.0</v>
      </c>
      <c r="F3154" s="38">
        <v>1900.0</v>
      </c>
      <c r="G3154" s="37" t="s">
        <v>371</v>
      </c>
      <c r="H3154" s="38">
        <v>9.0</v>
      </c>
      <c r="I3154" s="36"/>
      <c r="J3154" s="36"/>
      <c r="K3154" s="36"/>
      <c r="L3154" s="36"/>
      <c r="M3154" s="36"/>
      <c r="N3154" s="36"/>
      <c r="O3154" s="36"/>
      <c r="P3154" s="36"/>
      <c r="Q3154" s="36"/>
      <c r="R3154" s="36"/>
      <c r="S3154" s="37" t="s">
        <v>356</v>
      </c>
    </row>
    <row r="3155">
      <c r="A3155" s="37" t="s">
        <v>316</v>
      </c>
      <c r="B3155" s="37" t="s">
        <v>372</v>
      </c>
      <c r="C3155" s="38">
        <v>2023.0</v>
      </c>
      <c r="D3155" s="38">
        <v>6.0</v>
      </c>
      <c r="E3155" s="38">
        <v>25.0</v>
      </c>
      <c r="F3155" s="38">
        <v>1900.0</v>
      </c>
      <c r="G3155" s="37" t="s">
        <v>371</v>
      </c>
      <c r="H3155" s="38">
        <v>10.0</v>
      </c>
      <c r="I3155" s="36"/>
      <c r="J3155" s="36"/>
      <c r="K3155" s="36"/>
      <c r="L3155" s="36"/>
      <c r="M3155" s="36"/>
      <c r="N3155" s="36"/>
      <c r="O3155" s="36"/>
      <c r="P3155" s="36"/>
      <c r="Q3155" s="36"/>
      <c r="R3155" s="36"/>
      <c r="S3155" s="37" t="s">
        <v>356</v>
      </c>
    </row>
    <row r="3156">
      <c r="A3156" s="37" t="s">
        <v>316</v>
      </c>
      <c r="B3156" s="37" t="s">
        <v>373</v>
      </c>
      <c r="C3156" s="38">
        <v>2023.0</v>
      </c>
      <c r="D3156" s="38">
        <v>6.0</v>
      </c>
      <c r="E3156" s="38">
        <v>25.0</v>
      </c>
      <c r="F3156" s="38">
        <v>1900.0</v>
      </c>
      <c r="G3156" s="37" t="s">
        <v>371</v>
      </c>
      <c r="H3156" s="38">
        <v>11.0</v>
      </c>
      <c r="I3156" s="36"/>
      <c r="J3156" s="36"/>
      <c r="K3156" s="36"/>
      <c r="L3156" s="36"/>
      <c r="M3156" s="36"/>
      <c r="N3156" s="36"/>
      <c r="O3156" s="36"/>
      <c r="P3156" s="36"/>
      <c r="Q3156" s="36"/>
      <c r="R3156" s="36"/>
      <c r="S3156" s="37" t="s">
        <v>356</v>
      </c>
    </row>
    <row r="3157">
      <c r="A3157" s="37" t="s">
        <v>316</v>
      </c>
      <c r="B3157" s="37" t="s">
        <v>374</v>
      </c>
      <c r="C3157" s="38">
        <v>2023.0</v>
      </c>
      <c r="D3157" s="38">
        <v>6.0</v>
      </c>
      <c r="E3157" s="38">
        <v>25.0</v>
      </c>
      <c r="F3157" s="38">
        <v>1900.0</v>
      </c>
      <c r="G3157" s="37" t="s">
        <v>371</v>
      </c>
      <c r="H3157" s="38">
        <v>12.0</v>
      </c>
      <c r="I3157" s="36"/>
      <c r="J3157" s="36"/>
      <c r="K3157" s="36"/>
      <c r="L3157" s="36"/>
      <c r="M3157" s="36"/>
      <c r="N3157" s="36"/>
      <c r="O3157" s="36"/>
      <c r="P3157" s="36"/>
      <c r="Q3157" s="36"/>
      <c r="R3157" s="36"/>
      <c r="S3157" s="37" t="s">
        <v>356</v>
      </c>
    </row>
    <row r="3159">
      <c r="A3159" s="1" t="s">
        <v>318</v>
      </c>
      <c r="B3159" s="37" t="s">
        <v>1417</v>
      </c>
      <c r="C3159" s="1">
        <v>2023.0</v>
      </c>
      <c r="D3159" s="1">
        <v>6.0</v>
      </c>
      <c r="E3159" s="1">
        <v>25.0</v>
      </c>
      <c r="F3159" s="1">
        <v>2100.0</v>
      </c>
      <c r="G3159" s="1" t="s">
        <v>23</v>
      </c>
      <c r="H3159" s="1">
        <v>1.0</v>
      </c>
    </row>
    <row r="3160">
      <c r="A3160" s="1" t="s">
        <v>318</v>
      </c>
      <c r="B3160" s="37" t="s">
        <v>1418</v>
      </c>
      <c r="C3160" s="1">
        <v>2023.0</v>
      </c>
      <c r="D3160" s="1">
        <v>6.0</v>
      </c>
      <c r="E3160" s="1">
        <v>25.0</v>
      </c>
      <c r="F3160" s="1">
        <v>2100.0</v>
      </c>
      <c r="G3160" s="1" t="s">
        <v>23</v>
      </c>
      <c r="H3160" s="1">
        <v>2.0</v>
      </c>
    </row>
    <row r="3161">
      <c r="A3161" s="1" t="s">
        <v>318</v>
      </c>
      <c r="B3161" s="37" t="s">
        <v>1419</v>
      </c>
      <c r="C3161" s="1">
        <v>2023.0</v>
      </c>
      <c r="D3161" s="1">
        <v>6.0</v>
      </c>
      <c r="E3161" s="1">
        <v>25.0</v>
      </c>
      <c r="F3161" s="1">
        <v>2100.0</v>
      </c>
      <c r="G3161" s="1" t="s">
        <v>23</v>
      </c>
      <c r="H3161" s="1">
        <v>3.0</v>
      </c>
    </row>
    <row r="3162">
      <c r="A3162" s="1" t="s">
        <v>318</v>
      </c>
      <c r="B3162" s="37" t="s">
        <v>1420</v>
      </c>
      <c r="C3162" s="1">
        <v>2023.0</v>
      </c>
      <c r="D3162" s="1">
        <v>6.0</v>
      </c>
      <c r="E3162" s="1">
        <v>25.0</v>
      </c>
      <c r="F3162" s="1">
        <v>2100.0</v>
      </c>
      <c r="G3162" s="1" t="s">
        <v>23</v>
      </c>
      <c r="H3162" s="1">
        <v>4.0</v>
      </c>
    </row>
    <row r="3163">
      <c r="A3163" s="1" t="s">
        <v>318</v>
      </c>
      <c r="B3163" s="37"/>
      <c r="C3163" s="1">
        <v>2023.0</v>
      </c>
      <c r="D3163" s="1">
        <v>6.0</v>
      </c>
      <c r="E3163" s="1">
        <v>25.0</v>
      </c>
      <c r="F3163" s="1">
        <v>2100.0</v>
      </c>
      <c r="G3163" s="1" t="s">
        <v>122</v>
      </c>
      <c r="H3163" s="1">
        <v>5.0</v>
      </c>
    </row>
    <row r="3164">
      <c r="A3164" s="1" t="s">
        <v>318</v>
      </c>
      <c r="B3164" s="37" t="s">
        <v>1421</v>
      </c>
      <c r="C3164" s="1">
        <v>2023.0</v>
      </c>
      <c r="D3164" s="1">
        <v>6.0</v>
      </c>
      <c r="E3164" s="1">
        <v>25.0</v>
      </c>
      <c r="F3164" s="1">
        <v>2100.0</v>
      </c>
      <c r="G3164" s="1" t="s">
        <v>122</v>
      </c>
      <c r="H3164" s="1">
        <v>6.0</v>
      </c>
    </row>
    <row r="3165">
      <c r="A3165" s="1" t="s">
        <v>318</v>
      </c>
      <c r="B3165" s="37" t="s">
        <v>1422</v>
      </c>
      <c r="C3165" s="1">
        <v>2023.0</v>
      </c>
      <c r="D3165" s="1">
        <v>6.0</v>
      </c>
      <c r="E3165" s="1">
        <v>25.0</v>
      </c>
      <c r="F3165" s="1">
        <v>2100.0</v>
      </c>
      <c r="G3165" s="1" t="s">
        <v>122</v>
      </c>
      <c r="H3165" s="1">
        <v>7.0</v>
      </c>
    </row>
    <row r="3166">
      <c r="A3166" s="1" t="s">
        <v>318</v>
      </c>
      <c r="B3166" s="37" t="s">
        <v>1423</v>
      </c>
      <c r="C3166" s="1">
        <v>2023.0</v>
      </c>
      <c r="D3166" s="1">
        <v>6.0</v>
      </c>
      <c r="E3166" s="1">
        <v>25.0</v>
      </c>
      <c r="F3166" s="1">
        <v>2100.0</v>
      </c>
      <c r="G3166" s="1" t="s">
        <v>122</v>
      </c>
      <c r="H3166" s="1">
        <v>8.0</v>
      </c>
    </row>
    <row r="3167">
      <c r="A3167" s="1" t="s">
        <v>318</v>
      </c>
      <c r="B3167" s="37" t="s">
        <v>1424</v>
      </c>
      <c r="C3167" s="1">
        <v>2023.0</v>
      </c>
      <c r="D3167" s="1">
        <v>6.0</v>
      </c>
      <c r="E3167" s="1">
        <v>25.0</v>
      </c>
      <c r="F3167" s="1">
        <v>2100.0</v>
      </c>
      <c r="G3167" s="1" t="s">
        <v>201</v>
      </c>
      <c r="H3167" s="1">
        <v>9.0</v>
      </c>
    </row>
    <row r="3168">
      <c r="A3168" s="1" t="s">
        <v>318</v>
      </c>
      <c r="B3168" s="37" t="s">
        <v>1425</v>
      </c>
      <c r="C3168" s="1">
        <v>2023.0</v>
      </c>
      <c r="D3168" s="1">
        <v>6.0</v>
      </c>
      <c r="E3168" s="1">
        <v>25.0</v>
      </c>
      <c r="F3168" s="1">
        <v>2100.0</v>
      </c>
      <c r="G3168" s="1" t="s">
        <v>201</v>
      </c>
      <c r="H3168" s="1">
        <v>10.0</v>
      </c>
    </row>
    <row r="3169">
      <c r="A3169" s="1" t="s">
        <v>318</v>
      </c>
      <c r="B3169" s="37" t="s">
        <v>1426</v>
      </c>
      <c r="C3169" s="1">
        <v>2023.0</v>
      </c>
      <c r="D3169" s="1">
        <v>6.0</v>
      </c>
      <c r="E3169" s="1">
        <v>25.0</v>
      </c>
      <c r="F3169" s="1">
        <v>2100.0</v>
      </c>
      <c r="G3169" s="1" t="s">
        <v>201</v>
      </c>
      <c r="H3169" s="1">
        <v>11.0</v>
      </c>
    </row>
    <row r="3170">
      <c r="A3170" s="1" t="s">
        <v>318</v>
      </c>
      <c r="B3170" s="37" t="s">
        <v>374</v>
      </c>
      <c r="C3170" s="1">
        <v>2023.0</v>
      </c>
      <c r="D3170" s="1">
        <v>6.0</v>
      </c>
      <c r="E3170" s="1">
        <v>25.0</v>
      </c>
      <c r="F3170" s="1">
        <v>2100.0</v>
      </c>
      <c r="G3170" s="1" t="s">
        <v>201</v>
      </c>
      <c r="H3170" s="1">
        <v>12.0</v>
      </c>
    </row>
    <row r="3172">
      <c r="A3172" s="1" t="s">
        <v>318</v>
      </c>
      <c r="C3172" s="1">
        <v>2023.0</v>
      </c>
      <c r="D3172" s="1">
        <v>6.0</v>
      </c>
      <c r="E3172" s="1">
        <v>26.0</v>
      </c>
      <c r="F3172" s="1">
        <v>2100.0</v>
      </c>
      <c r="G3172" s="1" t="s">
        <v>23</v>
      </c>
      <c r="H3172" s="1">
        <v>1.0</v>
      </c>
    </row>
    <row r="3173">
      <c r="A3173" s="1" t="s">
        <v>318</v>
      </c>
      <c r="B3173" s="1" t="s">
        <v>1427</v>
      </c>
      <c r="C3173" s="1">
        <v>2023.0</v>
      </c>
      <c r="D3173" s="1">
        <v>6.0</v>
      </c>
      <c r="E3173" s="1">
        <v>26.0</v>
      </c>
      <c r="F3173" s="1">
        <v>2100.0</v>
      </c>
      <c r="G3173" s="1" t="s">
        <v>23</v>
      </c>
      <c r="H3173" s="1">
        <v>2.0</v>
      </c>
    </row>
    <row r="3174">
      <c r="A3174" s="1" t="s">
        <v>318</v>
      </c>
      <c r="B3174" s="1" t="s">
        <v>1428</v>
      </c>
      <c r="C3174" s="1">
        <v>2023.0</v>
      </c>
      <c r="D3174" s="1">
        <v>6.0</v>
      </c>
      <c r="E3174" s="1">
        <v>26.0</v>
      </c>
      <c r="F3174" s="1">
        <v>2100.0</v>
      </c>
      <c r="G3174" s="1" t="s">
        <v>23</v>
      </c>
      <c r="H3174" s="1">
        <v>3.0</v>
      </c>
    </row>
    <row r="3175">
      <c r="A3175" s="1" t="s">
        <v>318</v>
      </c>
      <c r="B3175" s="1" t="s">
        <v>1429</v>
      </c>
      <c r="C3175" s="1">
        <v>2023.0</v>
      </c>
      <c r="D3175" s="1">
        <v>6.0</v>
      </c>
      <c r="E3175" s="1">
        <v>26.0</v>
      </c>
      <c r="F3175" s="1">
        <v>2100.0</v>
      </c>
      <c r="G3175" s="1" t="s">
        <v>23</v>
      </c>
      <c r="H3175" s="1">
        <v>4.0</v>
      </c>
    </row>
    <row r="3176">
      <c r="A3176" s="1" t="s">
        <v>318</v>
      </c>
      <c r="B3176" s="1" t="s">
        <v>1430</v>
      </c>
      <c r="C3176" s="1">
        <v>2023.0</v>
      </c>
      <c r="D3176" s="1">
        <v>6.0</v>
      </c>
      <c r="E3176" s="1">
        <v>26.0</v>
      </c>
      <c r="F3176" s="1">
        <v>2100.0</v>
      </c>
      <c r="G3176" s="1" t="s">
        <v>122</v>
      </c>
      <c r="H3176" s="1">
        <v>5.0</v>
      </c>
    </row>
    <row r="3177">
      <c r="A3177" s="1" t="s">
        <v>318</v>
      </c>
      <c r="B3177" s="1" t="s">
        <v>1431</v>
      </c>
      <c r="C3177" s="1">
        <v>2023.0</v>
      </c>
      <c r="D3177" s="1">
        <v>6.0</v>
      </c>
      <c r="E3177" s="1">
        <v>26.0</v>
      </c>
      <c r="F3177" s="1">
        <v>2100.0</v>
      </c>
      <c r="G3177" s="1" t="s">
        <v>122</v>
      </c>
      <c r="H3177" s="1">
        <v>6.0</v>
      </c>
    </row>
    <row r="3178">
      <c r="A3178" s="1" t="s">
        <v>318</v>
      </c>
      <c r="B3178" s="1" t="s">
        <v>1432</v>
      </c>
      <c r="C3178" s="1">
        <v>2023.0</v>
      </c>
      <c r="D3178" s="1">
        <v>6.0</v>
      </c>
      <c r="E3178" s="1">
        <v>26.0</v>
      </c>
      <c r="F3178" s="1">
        <v>2100.0</v>
      </c>
      <c r="G3178" s="1" t="s">
        <v>122</v>
      </c>
      <c r="H3178" s="1">
        <v>7.0</v>
      </c>
    </row>
    <row r="3179">
      <c r="A3179" s="1" t="s">
        <v>318</v>
      </c>
      <c r="B3179" s="1" t="s">
        <v>1433</v>
      </c>
      <c r="C3179" s="1">
        <v>2023.0</v>
      </c>
      <c r="D3179" s="1">
        <v>6.0</v>
      </c>
      <c r="E3179" s="1">
        <v>26.0</v>
      </c>
      <c r="F3179" s="1">
        <v>2100.0</v>
      </c>
      <c r="G3179" s="1" t="s">
        <v>122</v>
      </c>
      <c r="H3179" s="1">
        <v>8.0</v>
      </c>
    </row>
    <row r="3180">
      <c r="A3180" s="1" t="s">
        <v>318</v>
      </c>
      <c r="B3180" s="1" t="s">
        <v>1434</v>
      </c>
      <c r="C3180" s="1">
        <v>2023.0</v>
      </c>
      <c r="D3180" s="1">
        <v>6.0</v>
      </c>
      <c r="E3180" s="1">
        <v>26.0</v>
      </c>
      <c r="F3180" s="1">
        <v>2100.0</v>
      </c>
      <c r="G3180" s="1" t="s">
        <v>201</v>
      </c>
      <c r="H3180" s="1">
        <v>9.0</v>
      </c>
    </row>
    <row r="3181">
      <c r="A3181" s="1" t="s">
        <v>318</v>
      </c>
      <c r="B3181" s="1" t="s">
        <v>1435</v>
      </c>
      <c r="C3181" s="1">
        <v>2023.0</v>
      </c>
      <c r="D3181" s="1">
        <v>6.0</v>
      </c>
      <c r="E3181" s="1">
        <v>26.0</v>
      </c>
      <c r="F3181" s="1">
        <v>2100.0</v>
      </c>
      <c r="G3181" s="1" t="s">
        <v>201</v>
      </c>
      <c r="H3181" s="1">
        <v>10.0</v>
      </c>
    </row>
    <row r="3182">
      <c r="A3182" s="1" t="s">
        <v>318</v>
      </c>
      <c r="B3182" s="1" t="s">
        <v>1436</v>
      </c>
      <c r="C3182" s="1">
        <v>2023.0</v>
      </c>
      <c r="D3182" s="1">
        <v>6.0</v>
      </c>
      <c r="E3182" s="1">
        <v>26.0</v>
      </c>
      <c r="F3182" s="1">
        <v>2100.0</v>
      </c>
      <c r="G3182" s="1" t="s">
        <v>201</v>
      </c>
      <c r="H3182" s="1">
        <v>11.0</v>
      </c>
    </row>
    <row r="3183">
      <c r="A3183" s="1" t="s">
        <v>318</v>
      </c>
      <c r="B3183" s="1" t="s">
        <v>1437</v>
      </c>
      <c r="C3183" s="1">
        <v>2023.0</v>
      </c>
      <c r="D3183" s="1">
        <v>6.0</v>
      </c>
      <c r="E3183" s="1">
        <v>26.0</v>
      </c>
      <c r="F3183" s="1">
        <v>2100.0</v>
      </c>
      <c r="G3183" s="1" t="s">
        <v>201</v>
      </c>
      <c r="H3183" s="1">
        <v>12.0</v>
      </c>
    </row>
    <row r="3185">
      <c r="A3185" s="37" t="s">
        <v>316</v>
      </c>
      <c r="B3185" s="37" t="s">
        <v>349</v>
      </c>
      <c r="C3185" s="38">
        <v>2023.0</v>
      </c>
      <c r="D3185" s="38">
        <v>6.0</v>
      </c>
      <c r="E3185" s="38">
        <v>26.0</v>
      </c>
      <c r="F3185" s="38">
        <v>1900.0</v>
      </c>
      <c r="G3185" s="37" t="s">
        <v>350</v>
      </c>
      <c r="H3185" s="38">
        <v>1.0</v>
      </c>
      <c r="I3185" s="36"/>
      <c r="J3185" s="36"/>
      <c r="K3185" s="36"/>
      <c r="L3185" s="36"/>
      <c r="M3185" s="36"/>
      <c r="N3185" s="36"/>
      <c r="O3185" s="36"/>
      <c r="P3185" s="36"/>
      <c r="Q3185" s="36"/>
      <c r="R3185" s="36"/>
      <c r="S3185" s="37" t="s">
        <v>356</v>
      </c>
    </row>
    <row r="3186">
      <c r="A3186" s="37" t="s">
        <v>316</v>
      </c>
      <c r="B3186" s="37" t="s">
        <v>355</v>
      </c>
      <c r="C3186" s="38">
        <v>2023.0</v>
      </c>
      <c r="D3186" s="38">
        <v>6.0</v>
      </c>
      <c r="E3186" s="38">
        <v>26.0</v>
      </c>
      <c r="F3186" s="38">
        <v>1900.0</v>
      </c>
      <c r="G3186" s="37" t="s">
        <v>350</v>
      </c>
      <c r="H3186" s="38">
        <v>2.0</v>
      </c>
      <c r="I3186" s="36"/>
      <c r="J3186" s="36"/>
      <c r="K3186" s="36"/>
      <c r="L3186" s="36"/>
      <c r="M3186" s="36"/>
      <c r="N3186" s="36"/>
      <c r="O3186" s="36"/>
      <c r="P3186" s="36"/>
      <c r="Q3186" s="36"/>
      <c r="R3186" s="36"/>
      <c r="S3186" s="37" t="s">
        <v>356</v>
      </c>
    </row>
    <row r="3187">
      <c r="A3187" s="37" t="s">
        <v>316</v>
      </c>
      <c r="B3187" s="37" t="s">
        <v>357</v>
      </c>
      <c r="C3187" s="38">
        <v>2023.0</v>
      </c>
      <c r="D3187" s="38">
        <v>6.0</v>
      </c>
      <c r="E3187" s="38">
        <v>26.0</v>
      </c>
      <c r="F3187" s="38">
        <v>1900.0</v>
      </c>
      <c r="G3187" s="37" t="s">
        <v>350</v>
      </c>
      <c r="H3187" s="38">
        <v>3.0</v>
      </c>
      <c r="I3187" s="37" t="s">
        <v>418</v>
      </c>
      <c r="J3187" s="37" t="s">
        <v>767</v>
      </c>
      <c r="K3187" s="37" t="s">
        <v>354</v>
      </c>
      <c r="L3187" s="38">
        <v>19.0</v>
      </c>
      <c r="M3187" s="38">
        <v>18.0</v>
      </c>
      <c r="N3187" s="38">
        <v>3.0</v>
      </c>
      <c r="O3187" s="38">
        <v>19.0</v>
      </c>
      <c r="P3187" s="38">
        <v>19.0</v>
      </c>
      <c r="Q3187" s="38">
        <v>8.0</v>
      </c>
      <c r="R3187" s="36"/>
      <c r="S3187" s="36"/>
    </row>
    <row r="3188">
      <c r="A3188" s="37" t="s">
        <v>316</v>
      </c>
      <c r="B3188" s="37" t="s">
        <v>357</v>
      </c>
      <c r="C3188" s="38">
        <v>2023.0</v>
      </c>
      <c r="D3188" s="38">
        <v>6.0</v>
      </c>
      <c r="E3188" s="38">
        <v>26.0</v>
      </c>
      <c r="F3188" s="38">
        <v>1900.0</v>
      </c>
      <c r="G3188" s="37" t="s">
        <v>350</v>
      </c>
      <c r="H3188" s="38">
        <v>3.0</v>
      </c>
      <c r="I3188" s="37" t="s">
        <v>418</v>
      </c>
      <c r="J3188" s="37" t="s">
        <v>767</v>
      </c>
      <c r="K3188" s="37" t="s">
        <v>354</v>
      </c>
      <c r="L3188" s="38">
        <v>19.0</v>
      </c>
      <c r="M3188" s="38">
        <v>19.0</v>
      </c>
      <c r="N3188" s="38">
        <v>16.0</v>
      </c>
      <c r="O3188" s="38">
        <v>19.0</v>
      </c>
      <c r="P3188" s="38">
        <v>19.0</v>
      </c>
      <c r="Q3188" s="38">
        <v>36.0</v>
      </c>
      <c r="R3188" s="36"/>
      <c r="S3188" s="36"/>
    </row>
    <row r="3189">
      <c r="A3189" s="37" t="s">
        <v>316</v>
      </c>
      <c r="B3189" s="37" t="s">
        <v>357</v>
      </c>
      <c r="C3189" s="38">
        <v>2023.0</v>
      </c>
      <c r="D3189" s="38">
        <v>6.0</v>
      </c>
      <c r="E3189" s="38">
        <v>26.0</v>
      </c>
      <c r="F3189" s="38">
        <v>1900.0</v>
      </c>
      <c r="G3189" s="37" t="s">
        <v>350</v>
      </c>
      <c r="H3189" s="38">
        <v>3.0</v>
      </c>
      <c r="I3189" s="37" t="s">
        <v>418</v>
      </c>
      <c r="J3189" s="37" t="s">
        <v>767</v>
      </c>
      <c r="K3189" s="37" t="s">
        <v>354</v>
      </c>
      <c r="L3189" s="38">
        <v>19.0</v>
      </c>
      <c r="M3189" s="38">
        <v>19.0</v>
      </c>
      <c r="N3189" s="38">
        <v>55.0</v>
      </c>
      <c r="O3189" s="38">
        <v>19.0</v>
      </c>
      <c r="P3189" s="38">
        <v>20.0</v>
      </c>
      <c r="Q3189" s="38">
        <v>9.0</v>
      </c>
      <c r="R3189" s="36"/>
      <c r="S3189" s="36"/>
    </row>
    <row r="3190">
      <c r="A3190" s="37" t="s">
        <v>316</v>
      </c>
      <c r="B3190" s="37" t="s">
        <v>357</v>
      </c>
      <c r="C3190" s="38">
        <v>2023.0</v>
      </c>
      <c r="D3190" s="38">
        <v>6.0</v>
      </c>
      <c r="E3190" s="38">
        <v>26.0</v>
      </c>
      <c r="F3190" s="38">
        <v>1900.0</v>
      </c>
      <c r="G3190" s="37" t="s">
        <v>350</v>
      </c>
      <c r="H3190" s="38">
        <v>3.0</v>
      </c>
      <c r="I3190" s="37" t="s">
        <v>800</v>
      </c>
      <c r="J3190" s="37" t="s">
        <v>545</v>
      </c>
      <c r="K3190" s="37" t="s">
        <v>354</v>
      </c>
      <c r="L3190" s="38">
        <v>19.0</v>
      </c>
      <c r="M3190" s="38">
        <v>21.0</v>
      </c>
      <c r="N3190" s="38">
        <v>38.0</v>
      </c>
      <c r="O3190" s="38">
        <v>19.0</v>
      </c>
      <c r="P3190" s="38">
        <v>21.0</v>
      </c>
      <c r="Q3190" s="38">
        <v>53.0</v>
      </c>
      <c r="R3190" s="36"/>
      <c r="S3190" s="37" t="s">
        <v>1438</v>
      </c>
    </row>
    <row r="3191">
      <c r="A3191" s="37" t="s">
        <v>316</v>
      </c>
      <c r="B3191" s="37" t="s">
        <v>358</v>
      </c>
      <c r="C3191" s="38">
        <v>2023.0</v>
      </c>
      <c r="D3191" s="38">
        <v>6.0</v>
      </c>
      <c r="E3191" s="38">
        <v>26.0</v>
      </c>
      <c r="F3191" s="38">
        <v>1900.0</v>
      </c>
      <c r="G3191" s="37" t="s">
        <v>350</v>
      </c>
      <c r="H3191" s="38">
        <v>4.0</v>
      </c>
      <c r="I3191" s="36"/>
      <c r="J3191" s="36"/>
      <c r="K3191" s="36"/>
      <c r="L3191" s="36"/>
      <c r="M3191" s="36"/>
      <c r="N3191" s="36"/>
      <c r="O3191" s="36"/>
      <c r="P3191" s="36"/>
      <c r="Q3191" s="36"/>
      <c r="R3191" s="36"/>
      <c r="S3191" s="40" t="s">
        <v>509</v>
      </c>
    </row>
    <row r="3192">
      <c r="A3192" s="37" t="s">
        <v>316</v>
      </c>
      <c r="B3192" s="37" t="s">
        <v>359</v>
      </c>
      <c r="C3192" s="38">
        <v>2023.0</v>
      </c>
      <c r="D3192" s="38">
        <v>6.0</v>
      </c>
      <c r="E3192" s="38">
        <v>26.0</v>
      </c>
      <c r="F3192" s="38">
        <v>1900.0</v>
      </c>
      <c r="G3192" s="37" t="s">
        <v>360</v>
      </c>
      <c r="H3192" s="38">
        <v>5.0</v>
      </c>
      <c r="I3192" s="40" t="s">
        <v>947</v>
      </c>
      <c r="J3192" s="40" t="s">
        <v>524</v>
      </c>
      <c r="K3192" s="40" t="s">
        <v>354</v>
      </c>
      <c r="L3192" s="38">
        <v>19.0</v>
      </c>
      <c r="M3192" s="38">
        <v>25.0</v>
      </c>
      <c r="N3192" s="38">
        <v>20.0</v>
      </c>
      <c r="O3192" s="38">
        <v>19.0</v>
      </c>
      <c r="P3192" s="38">
        <v>27.0</v>
      </c>
      <c r="Q3192" s="38">
        <v>42.0</v>
      </c>
      <c r="R3192" s="36"/>
      <c r="S3192" s="36"/>
    </row>
    <row r="3193">
      <c r="A3193" s="37" t="s">
        <v>316</v>
      </c>
      <c r="B3193" s="37" t="s">
        <v>359</v>
      </c>
      <c r="C3193" s="38">
        <v>2023.0</v>
      </c>
      <c r="D3193" s="38">
        <v>6.0</v>
      </c>
      <c r="E3193" s="38">
        <v>26.0</v>
      </c>
      <c r="F3193" s="38">
        <v>1900.0</v>
      </c>
      <c r="G3193" s="37" t="s">
        <v>360</v>
      </c>
      <c r="H3193" s="38">
        <v>5.0</v>
      </c>
      <c r="I3193" s="40" t="s">
        <v>947</v>
      </c>
      <c r="J3193" s="40" t="s">
        <v>524</v>
      </c>
      <c r="K3193" s="40" t="s">
        <v>354</v>
      </c>
      <c r="L3193" s="38">
        <v>19.0</v>
      </c>
      <c r="M3193" s="38">
        <v>27.0</v>
      </c>
      <c r="N3193" s="38">
        <v>48.0</v>
      </c>
      <c r="O3193" s="38">
        <v>19.0</v>
      </c>
      <c r="P3193" s="38">
        <v>27.0</v>
      </c>
      <c r="Q3193" s="38">
        <v>57.0</v>
      </c>
      <c r="R3193" s="36"/>
      <c r="S3193" s="36"/>
    </row>
    <row r="3194">
      <c r="A3194" s="37" t="s">
        <v>316</v>
      </c>
      <c r="B3194" s="37" t="s">
        <v>359</v>
      </c>
      <c r="C3194" s="38">
        <v>2023.0</v>
      </c>
      <c r="D3194" s="38">
        <v>6.0</v>
      </c>
      <c r="E3194" s="38">
        <v>26.0</v>
      </c>
      <c r="F3194" s="38">
        <v>1900.0</v>
      </c>
      <c r="G3194" s="37" t="s">
        <v>360</v>
      </c>
      <c r="H3194" s="38">
        <v>5.0</v>
      </c>
      <c r="I3194" s="41"/>
      <c r="J3194" s="41"/>
      <c r="K3194" s="40" t="s">
        <v>354</v>
      </c>
      <c r="L3194" s="38">
        <v>19.0</v>
      </c>
      <c r="M3194" s="38">
        <v>28.0</v>
      </c>
      <c r="N3194" s="38">
        <v>51.0</v>
      </c>
      <c r="O3194" s="38">
        <v>19.0</v>
      </c>
      <c r="P3194" s="38">
        <v>29.0</v>
      </c>
      <c r="Q3194" s="38">
        <v>19.0</v>
      </c>
      <c r="R3194" s="36"/>
      <c r="S3194" s="36"/>
    </row>
    <row r="3195">
      <c r="A3195" s="37" t="s">
        <v>316</v>
      </c>
      <c r="B3195" s="37" t="s">
        <v>366</v>
      </c>
      <c r="C3195" s="38">
        <v>2023.0</v>
      </c>
      <c r="D3195" s="38">
        <v>6.0</v>
      </c>
      <c r="E3195" s="38">
        <v>26.0</v>
      </c>
      <c r="F3195" s="38">
        <v>1900.0</v>
      </c>
      <c r="G3195" s="37" t="s">
        <v>360</v>
      </c>
      <c r="H3195" s="38">
        <v>6.0</v>
      </c>
      <c r="I3195" s="41"/>
      <c r="J3195" s="41"/>
      <c r="K3195" s="36"/>
      <c r="L3195" s="36"/>
      <c r="M3195" s="36"/>
      <c r="N3195" s="36"/>
      <c r="O3195" s="36"/>
      <c r="P3195" s="36"/>
      <c r="Q3195" s="36"/>
      <c r="R3195" s="36"/>
      <c r="S3195" s="37" t="s">
        <v>356</v>
      </c>
    </row>
    <row r="3196">
      <c r="A3196" s="37" t="s">
        <v>316</v>
      </c>
      <c r="B3196" s="37" t="s">
        <v>368</v>
      </c>
      <c r="C3196" s="38">
        <v>2023.0</v>
      </c>
      <c r="D3196" s="38">
        <v>6.0</v>
      </c>
      <c r="E3196" s="38">
        <v>26.0</v>
      </c>
      <c r="F3196" s="38">
        <v>1900.0</v>
      </c>
      <c r="G3196" s="37" t="s">
        <v>360</v>
      </c>
      <c r="H3196" s="38">
        <v>7.0</v>
      </c>
      <c r="I3196" s="36"/>
      <c r="J3196" s="36"/>
      <c r="K3196" s="36"/>
      <c r="L3196" s="36"/>
      <c r="M3196" s="36"/>
      <c r="N3196" s="36"/>
      <c r="O3196" s="36"/>
      <c r="P3196" s="36"/>
      <c r="Q3196" s="36"/>
      <c r="R3196" s="36"/>
      <c r="S3196" s="37" t="s">
        <v>356</v>
      </c>
    </row>
    <row r="3197">
      <c r="A3197" s="37" t="s">
        <v>316</v>
      </c>
      <c r="B3197" s="37" t="s">
        <v>369</v>
      </c>
      <c r="C3197" s="38">
        <v>2023.0</v>
      </c>
      <c r="D3197" s="38">
        <v>6.0</v>
      </c>
      <c r="E3197" s="38">
        <v>26.0</v>
      </c>
      <c r="F3197" s="38">
        <v>1900.0</v>
      </c>
      <c r="G3197" s="37" t="s">
        <v>360</v>
      </c>
      <c r="H3197" s="38">
        <v>8.0</v>
      </c>
      <c r="I3197" s="36"/>
      <c r="J3197" s="36"/>
      <c r="K3197" s="36"/>
      <c r="L3197" s="36"/>
      <c r="M3197" s="36"/>
      <c r="N3197" s="36"/>
      <c r="O3197" s="36"/>
      <c r="P3197" s="36"/>
      <c r="Q3197" s="36"/>
      <c r="R3197" s="36"/>
      <c r="S3197" s="37" t="s">
        <v>356</v>
      </c>
    </row>
    <row r="3198">
      <c r="A3198" s="37" t="s">
        <v>316</v>
      </c>
      <c r="B3198" s="37" t="s">
        <v>370</v>
      </c>
      <c r="C3198" s="38">
        <v>2023.0</v>
      </c>
      <c r="D3198" s="38">
        <v>6.0</v>
      </c>
      <c r="E3198" s="38">
        <v>26.0</v>
      </c>
      <c r="F3198" s="38">
        <v>1900.0</v>
      </c>
      <c r="G3198" s="37" t="s">
        <v>371</v>
      </c>
      <c r="H3198" s="38">
        <v>9.0</v>
      </c>
      <c r="I3198" s="36"/>
      <c r="J3198" s="36"/>
      <c r="K3198" s="36"/>
      <c r="L3198" s="36"/>
      <c r="M3198" s="36"/>
      <c r="N3198" s="36"/>
      <c r="O3198" s="36"/>
      <c r="P3198" s="36"/>
      <c r="Q3198" s="36"/>
      <c r="R3198" s="36"/>
      <c r="S3198" s="37" t="s">
        <v>356</v>
      </c>
    </row>
    <row r="3199">
      <c r="A3199" s="37" t="s">
        <v>316</v>
      </c>
      <c r="B3199" s="37" t="s">
        <v>372</v>
      </c>
      <c r="C3199" s="38">
        <v>2023.0</v>
      </c>
      <c r="D3199" s="38">
        <v>6.0</v>
      </c>
      <c r="E3199" s="38">
        <v>26.0</v>
      </c>
      <c r="F3199" s="38">
        <v>1900.0</v>
      </c>
      <c r="G3199" s="37" t="s">
        <v>371</v>
      </c>
      <c r="H3199" s="38">
        <v>10.0</v>
      </c>
      <c r="I3199" s="36"/>
      <c r="J3199" s="36"/>
      <c r="K3199" s="36"/>
      <c r="L3199" s="36"/>
      <c r="M3199" s="36"/>
      <c r="N3199" s="36"/>
      <c r="O3199" s="36"/>
      <c r="P3199" s="36"/>
      <c r="Q3199" s="36"/>
      <c r="R3199" s="36"/>
      <c r="S3199" s="37" t="s">
        <v>356</v>
      </c>
    </row>
    <row r="3200">
      <c r="A3200" s="37" t="s">
        <v>316</v>
      </c>
      <c r="B3200" s="37" t="s">
        <v>373</v>
      </c>
      <c r="C3200" s="38">
        <v>2023.0</v>
      </c>
      <c r="D3200" s="38">
        <v>6.0</v>
      </c>
      <c r="E3200" s="38">
        <v>26.0</v>
      </c>
      <c r="F3200" s="38">
        <v>1900.0</v>
      </c>
      <c r="G3200" s="37" t="s">
        <v>371</v>
      </c>
      <c r="H3200" s="38">
        <v>11.0</v>
      </c>
      <c r="I3200" s="36"/>
      <c r="J3200" s="36"/>
      <c r="K3200" s="36"/>
      <c r="L3200" s="36"/>
      <c r="M3200" s="36"/>
      <c r="N3200" s="36"/>
      <c r="O3200" s="36"/>
      <c r="P3200" s="36"/>
      <c r="Q3200" s="36"/>
      <c r="R3200" s="36"/>
      <c r="S3200" s="37" t="s">
        <v>356</v>
      </c>
    </row>
    <row r="3201">
      <c r="A3201" s="37" t="s">
        <v>316</v>
      </c>
      <c r="B3201" s="37" t="s">
        <v>374</v>
      </c>
      <c r="C3201" s="38">
        <v>2023.0</v>
      </c>
      <c r="D3201" s="38">
        <v>6.0</v>
      </c>
      <c r="E3201" s="38">
        <v>26.0</v>
      </c>
      <c r="F3201" s="38">
        <v>1900.0</v>
      </c>
      <c r="G3201" s="37" t="s">
        <v>371</v>
      </c>
      <c r="H3201" s="38">
        <v>12.0</v>
      </c>
      <c r="I3201" s="36"/>
      <c r="J3201" s="36"/>
      <c r="K3201" s="36"/>
      <c r="L3201" s="36"/>
      <c r="M3201" s="36"/>
      <c r="N3201" s="36"/>
      <c r="O3201" s="36"/>
      <c r="P3201" s="36"/>
      <c r="Q3201" s="36"/>
      <c r="R3201" s="36"/>
      <c r="S3201" s="37" t="s">
        <v>356</v>
      </c>
    </row>
    <row r="3203">
      <c r="A3203" s="1" t="s">
        <v>318</v>
      </c>
      <c r="B3203" s="37" t="s">
        <v>1439</v>
      </c>
      <c r="C3203" s="1">
        <v>2023.0</v>
      </c>
      <c r="D3203" s="1">
        <v>6.0</v>
      </c>
      <c r="E3203" s="1">
        <v>27.0</v>
      </c>
      <c r="F3203" s="1">
        <v>2100.0</v>
      </c>
      <c r="G3203" s="1" t="s">
        <v>23</v>
      </c>
      <c r="H3203" s="1">
        <v>1.0</v>
      </c>
    </row>
    <row r="3204">
      <c r="A3204" s="1" t="s">
        <v>318</v>
      </c>
      <c r="B3204" s="37" t="s">
        <v>1440</v>
      </c>
      <c r="C3204" s="1">
        <v>2023.0</v>
      </c>
      <c r="D3204" s="1">
        <v>6.0</v>
      </c>
      <c r="E3204" s="1">
        <v>27.0</v>
      </c>
      <c r="F3204" s="1">
        <v>2100.0</v>
      </c>
      <c r="G3204" s="1" t="s">
        <v>23</v>
      </c>
      <c r="H3204" s="1">
        <v>2.0</v>
      </c>
    </row>
    <row r="3205">
      <c r="A3205" s="1" t="s">
        <v>318</v>
      </c>
      <c r="B3205" s="37" t="s">
        <v>1441</v>
      </c>
      <c r="C3205" s="1">
        <v>2023.0</v>
      </c>
      <c r="D3205" s="1">
        <v>6.0</v>
      </c>
      <c r="E3205" s="1">
        <v>27.0</v>
      </c>
      <c r="F3205" s="1">
        <v>2100.0</v>
      </c>
      <c r="G3205" s="1" t="s">
        <v>23</v>
      </c>
      <c r="H3205" s="1">
        <v>3.0</v>
      </c>
    </row>
    <row r="3206">
      <c r="A3206" s="1" t="s">
        <v>318</v>
      </c>
      <c r="B3206" s="37" t="s">
        <v>1442</v>
      </c>
      <c r="C3206" s="1">
        <v>2023.0</v>
      </c>
      <c r="D3206" s="1">
        <v>6.0</v>
      </c>
      <c r="E3206" s="1">
        <v>27.0</v>
      </c>
      <c r="F3206" s="1">
        <v>2100.0</v>
      </c>
      <c r="G3206" s="1" t="s">
        <v>23</v>
      </c>
      <c r="H3206" s="1">
        <v>4.0</v>
      </c>
    </row>
    <row r="3207">
      <c r="A3207" s="1" t="s">
        <v>318</v>
      </c>
      <c r="B3207" s="37"/>
      <c r="C3207" s="1">
        <v>2023.0</v>
      </c>
      <c r="D3207" s="1">
        <v>6.0</v>
      </c>
      <c r="E3207" s="1">
        <v>27.0</v>
      </c>
      <c r="F3207" s="1">
        <v>2100.0</v>
      </c>
      <c r="G3207" s="1" t="s">
        <v>122</v>
      </c>
      <c r="H3207" s="1">
        <v>5.0</v>
      </c>
    </row>
    <row r="3208">
      <c r="A3208" s="1" t="s">
        <v>318</v>
      </c>
      <c r="B3208" s="37" t="s">
        <v>1443</v>
      </c>
      <c r="C3208" s="1">
        <v>2023.0</v>
      </c>
      <c r="D3208" s="1">
        <v>6.0</v>
      </c>
      <c r="E3208" s="1">
        <v>27.0</v>
      </c>
      <c r="F3208" s="1">
        <v>2100.0</v>
      </c>
      <c r="G3208" s="1" t="s">
        <v>122</v>
      </c>
      <c r="H3208" s="1">
        <v>6.0</v>
      </c>
    </row>
    <row r="3209">
      <c r="A3209" s="1" t="s">
        <v>318</v>
      </c>
      <c r="B3209" s="37" t="s">
        <v>1444</v>
      </c>
      <c r="C3209" s="1">
        <v>2023.0</v>
      </c>
      <c r="D3209" s="1">
        <v>6.0</v>
      </c>
      <c r="E3209" s="1">
        <v>27.0</v>
      </c>
      <c r="F3209" s="1">
        <v>2100.0</v>
      </c>
      <c r="G3209" s="1" t="s">
        <v>122</v>
      </c>
      <c r="H3209" s="1">
        <v>7.0</v>
      </c>
    </row>
    <row r="3210">
      <c r="A3210" s="1" t="s">
        <v>318</v>
      </c>
      <c r="B3210" s="37" t="s">
        <v>1445</v>
      </c>
      <c r="C3210" s="1">
        <v>2023.0</v>
      </c>
      <c r="D3210" s="1">
        <v>6.0</v>
      </c>
      <c r="E3210" s="1">
        <v>27.0</v>
      </c>
      <c r="F3210" s="1">
        <v>2100.0</v>
      </c>
      <c r="G3210" s="1" t="s">
        <v>122</v>
      </c>
      <c r="H3210" s="1">
        <v>8.0</v>
      </c>
    </row>
    <row r="3211">
      <c r="A3211" s="1" t="s">
        <v>318</v>
      </c>
      <c r="B3211" s="37" t="s">
        <v>1446</v>
      </c>
      <c r="C3211" s="1">
        <v>2023.0</v>
      </c>
      <c r="D3211" s="1">
        <v>6.0</v>
      </c>
      <c r="E3211" s="1">
        <v>27.0</v>
      </c>
      <c r="F3211" s="1">
        <v>2100.0</v>
      </c>
      <c r="G3211" s="1" t="s">
        <v>201</v>
      </c>
      <c r="H3211" s="1">
        <v>9.0</v>
      </c>
    </row>
    <row r="3212">
      <c r="A3212" s="1" t="s">
        <v>318</v>
      </c>
      <c r="B3212" s="37" t="s">
        <v>1447</v>
      </c>
      <c r="C3212" s="1">
        <v>2023.0</v>
      </c>
      <c r="D3212" s="1">
        <v>6.0</v>
      </c>
      <c r="E3212" s="1">
        <v>27.0</v>
      </c>
      <c r="F3212" s="1">
        <v>2100.0</v>
      </c>
      <c r="G3212" s="1" t="s">
        <v>201</v>
      </c>
      <c r="H3212" s="1">
        <v>10.0</v>
      </c>
    </row>
    <row r="3213">
      <c r="A3213" s="1" t="s">
        <v>318</v>
      </c>
      <c r="B3213" s="37" t="s">
        <v>1448</v>
      </c>
      <c r="C3213" s="1">
        <v>2023.0</v>
      </c>
      <c r="D3213" s="1">
        <v>6.0</v>
      </c>
      <c r="E3213" s="1">
        <v>27.0</v>
      </c>
      <c r="F3213" s="1">
        <v>2100.0</v>
      </c>
      <c r="G3213" s="1" t="s">
        <v>201</v>
      </c>
      <c r="H3213" s="1">
        <v>11.0</v>
      </c>
    </row>
    <row r="3214">
      <c r="A3214" s="1" t="s">
        <v>318</v>
      </c>
      <c r="B3214" s="37" t="s">
        <v>1449</v>
      </c>
      <c r="C3214" s="1">
        <v>2023.0</v>
      </c>
      <c r="D3214" s="1">
        <v>6.0</v>
      </c>
      <c r="E3214" s="1">
        <v>27.0</v>
      </c>
      <c r="F3214" s="1">
        <v>2100.0</v>
      </c>
      <c r="G3214" s="1" t="s">
        <v>201</v>
      </c>
      <c r="H3214" s="1">
        <v>12.0</v>
      </c>
    </row>
    <row r="3216">
      <c r="A3216" s="37" t="s">
        <v>316</v>
      </c>
      <c r="B3216" s="37" t="s">
        <v>349</v>
      </c>
      <c r="C3216" s="38">
        <v>2023.0</v>
      </c>
      <c r="D3216" s="38">
        <v>6.0</v>
      </c>
      <c r="E3216" s="38">
        <v>27.0</v>
      </c>
      <c r="F3216" s="38">
        <v>1900.0</v>
      </c>
      <c r="G3216" s="37" t="s">
        <v>350</v>
      </c>
      <c r="H3216" s="38">
        <v>1.0</v>
      </c>
      <c r="I3216" s="36"/>
      <c r="J3216" s="36"/>
      <c r="K3216" s="36"/>
      <c r="L3216" s="36"/>
      <c r="M3216" s="36"/>
      <c r="N3216" s="36"/>
      <c r="O3216" s="36"/>
      <c r="P3216" s="36"/>
      <c r="Q3216" s="36"/>
      <c r="R3216" s="36"/>
      <c r="S3216" s="37" t="s">
        <v>356</v>
      </c>
    </row>
    <row r="3217">
      <c r="A3217" s="37" t="s">
        <v>316</v>
      </c>
      <c r="B3217" s="37" t="s">
        <v>355</v>
      </c>
      <c r="C3217" s="38">
        <v>2023.0</v>
      </c>
      <c r="D3217" s="38">
        <v>6.0</v>
      </c>
      <c r="E3217" s="38">
        <v>27.0</v>
      </c>
      <c r="F3217" s="38">
        <v>1900.0</v>
      </c>
      <c r="G3217" s="37" t="s">
        <v>350</v>
      </c>
      <c r="H3217" s="38">
        <v>2.0</v>
      </c>
      <c r="I3217" s="36"/>
      <c r="J3217" s="36"/>
      <c r="K3217" s="36"/>
      <c r="L3217" s="36"/>
      <c r="M3217" s="36"/>
      <c r="N3217" s="36"/>
      <c r="O3217" s="36"/>
      <c r="P3217" s="36"/>
      <c r="Q3217" s="36"/>
      <c r="R3217" s="36"/>
      <c r="S3217" s="37" t="s">
        <v>356</v>
      </c>
    </row>
    <row r="3218">
      <c r="A3218" s="37" t="s">
        <v>316</v>
      </c>
      <c r="B3218" s="37" t="s">
        <v>357</v>
      </c>
      <c r="C3218" s="38">
        <v>2023.0</v>
      </c>
      <c r="D3218" s="38">
        <v>6.0</v>
      </c>
      <c r="E3218" s="38">
        <v>27.0</v>
      </c>
      <c r="F3218" s="38">
        <v>1900.0</v>
      </c>
      <c r="G3218" s="37" t="s">
        <v>350</v>
      </c>
      <c r="H3218" s="38">
        <v>3.0</v>
      </c>
      <c r="I3218" s="36"/>
      <c r="J3218" s="36"/>
      <c r="K3218" s="36"/>
      <c r="L3218" s="36"/>
      <c r="M3218" s="36"/>
      <c r="N3218" s="36"/>
      <c r="O3218" s="36"/>
      <c r="P3218" s="36"/>
      <c r="Q3218" s="36"/>
      <c r="R3218" s="36"/>
      <c r="S3218" s="37" t="s">
        <v>356</v>
      </c>
    </row>
    <row r="3219">
      <c r="A3219" s="37" t="s">
        <v>316</v>
      </c>
      <c r="B3219" s="37" t="s">
        <v>358</v>
      </c>
      <c r="C3219" s="38">
        <v>2023.0</v>
      </c>
      <c r="D3219" s="38">
        <v>6.0</v>
      </c>
      <c r="E3219" s="38">
        <v>27.0</v>
      </c>
      <c r="F3219" s="38">
        <v>1900.0</v>
      </c>
      <c r="G3219" s="37" t="s">
        <v>350</v>
      </c>
      <c r="H3219" s="38">
        <v>4.0</v>
      </c>
      <c r="I3219" s="36"/>
      <c r="J3219" s="36"/>
      <c r="K3219" s="36"/>
      <c r="L3219" s="36"/>
      <c r="M3219" s="36"/>
      <c r="N3219" s="36"/>
      <c r="O3219" s="36"/>
      <c r="P3219" s="36"/>
      <c r="Q3219" s="36"/>
      <c r="R3219" s="36"/>
      <c r="S3219" s="37" t="s">
        <v>1450</v>
      </c>
    </row>
    <row r="3220">
      <c r="A3220" s="37" t="s">
        <v>316</v>
      </c>
      <c r="B3220" s="37" t="s">
        <v>359</v>
      </c>
      <c r="C3220" s="38">
        <v>2023.0</v>
      </c>
      <c r="D3220" s="38">
        <v>6.0</v>
      </c>
      <c r="E3220" s="38">
        <v>27.0</v>
      </c>
      <c r="F3220" s="38">
        <v>1900.0</v>
      </c>
      <c r="G3220" s="37" t="s">
        <v>360</v>
      </c>
      <c r="H3220" s="38">
        <v>5.0</v>
      </c>
      <c r="I3220" s="37" t="s">
        <v>930</v>
      </c>
      <c r="J3220" s="37" t="s">
        <v>351</v>
      </c>
      <c r="K3220" s="37" t="s">
        <v>354</v>
      </c>
      <c r="L3220" s="38">
        <v>19.0</v>
      </c>
      <c r="M3220" s="38">
        <v>26.0</v>
      </c>
      <c r="N3220" s="38">
        <v>28.0</v>
      </c>
      <c r="O3220" s="38">
        <v>19.0</v>
      </c>
      <c r="P3220" s="38">
        <v>26.0</v>
      </c>
      <c r="Q3220" s="38">
        <v>35.0</v>
      </c>
      <c r="R3220" s="36"/>
      <c r="S3220" s="36"/>
    </row>
    <row r="3221">
      <c r="A3221" s="37" t="s">
        <v>316</v>
      </c>
      <c r="B3221" s="37" t="s">
        <v>366</v>
      </c>
      <c r="C3221" s="38">
        <v>2023.0</v>
      </c>
      <c r="D3221" s="38">
        <v>6.0</v>
      </c>
      <c r="E3221" s="38">
        <v>27.0</v>
      </c>
      <c r="F3221" s="38">
        <v>1900.0</v>
      </c>
      <c r="G3221" s="37" t="s">
        <v>360</v>
      </c>
      <c r="H3221" s="38">
        <v>6.0</v>
      </c>
      <c r="I3221" s="36"/>
      <c r="J3221" s="36"/>
      <c r="K3221" s="36"/>
      <c r="L3221" s="36"/>
      <c r="M3221" s="36"/>
      <c r="N3221" s="36"/>
      <c r="O3221" s="36"/>
      <c r="P3221" s="36"/>
      <c r="Q3221" s="36"/>
      <c r="R3221" s="36"/>
      <c r="S3221" s="37" t="s">
        <v>356</v>
      </c>
    </row>
    <row r="3222">
      <c r="A3222" s="37" t="s">
        <v>316</v>
      </c>
      <c r="B3222" s="37" t="s">
        <v>368</v>
      </c>
      <c r="C3222" s="38">
        <v>2023.0</v>
      </c>
      <c r="D3222" s="38">
        <v>6.0</v>
      </c>
      <c r="E3222" s="38">
        <v>27.0</v>
      </c>
      <c r="F3222" s="38">
        <v>1900.0</v>
      </c>
      <c r="G3222" s="37" t="s">
        <v>360</v>
      </c>
      <c r="H3222" s="38">
        <v>7.0</v>
      </c>
      <c r="I3222" s="36"/>
      <c r="J3222" s="36"/>
      <c r="K3222" s="36"/>
      <c r="L3222" s="36"/>
      <c r="M3222" s="36"/>
      <c r="N3222" s="36"/>
      <c r="O3222" s="36"/>
      <c r="P3222" s="36"/>
      <c r="Q3222" s="36"/>
      <c r="R3222" s="36"/>
      <c r="S3222" s="37" t="s">
        <v>509</v>
      </c>
    </row>
    <row r="3223">
      <c r="A3223" s="37" t="s">
        <v>316</v>
      </c>
      <c r="B3223" s="37" t="s">
        <v>369</v>
      </c>
      <c r="C3223" s="38">
        <v>2023.0</v>
      </c>
      <c r="D3223" s="38">
        <v>6.0</v>
      </c>
      <c r="E3223" s="38">
        <v>27.0</v>
      </c>
      <c r="F3223" s="38">
        <v>1900.0</v>
      </c>
      <c r="G3223" s="37" t="s">
        <v>360</v>
      </c>
      <c r="H3223" s="38">
        <v>8.0</v>
      </c>
      <c r="I3223" s="37" t="s">
        <v>361</v>
      </c>
      <c r="J3223" s="37" t="s">
        <v>402</v>
      </c>
      <c r="K3223" s="37" t="s">
        <v>354</v>
      </c>
      <c r="L3223" s="38">
        <v>19.0</v>
      </c>
      <c r="M3223" s="38">
        <v>0.0</v>
      </c>
      <c r="N3223" s="38">
        <v>0.0</v>
      </c>
      <c r="O3223" s="38">
        <v>19.0</v>
      </c>
      <c r="P3223" s="38">
        <v>0.0</v>
      </c>
      <c r="Q3223" s="38">
        <v>34.0</v>
      </c>
      <c r="R3223" s="36"/>
      <c r="S3223" s="36"/>
    </row>
    <row r="3224">
      <c r="A3224" s="37" t="s">
        <v>316</v>
      </c>
      <c r="B3224" s="37" t="s">
        <v>370</v>
      </c>
      <c r="C3224" s="38">
        <v>2023.0</v>
      </c>
      <c r="D3224" s="38">
        <v>6.0</v>
      </c>
      <c r="E3224" s="38">
        <v>27.0</v>
      </c>
      <c r="F3224" s="38">
        <v>1900.0</v>
      </c>
      <c r="G3224" s="37" t="s">
        <v>371</v>
      </c>
      <c r="H3224" s="38">
        <v>9.0</v>
      </c>
      <c r="I3224" s="36"/>
      <c r="J3224" s="36"/>
      <c r="K3224" s="36"/>
      <c r="L3224" s="36"/>
      <c r="M3224" s="36"/>
      <c r="N3224" s="36"/>
      <c r="O3224" s="36"/>
      <c r="P3224" s="36"/>
      <c r="Q3224" s="36"/>
      <c r="R3224" s="36"/>
      <c r="S3224" s="37" t="s">
        <v>356</v>
      </c>
    </row>
    <row r="3225">
      <c r="A3225" s="37" t="s">
        <v>316</v>
      </c>
      <c r="B3225" s="37" t="s">
        <v>372</v>
      </c>
      <c r="C3225" s="38">
        <v>2023.0</v>
      </c>
      <c r="D3225" s="38">
        <v>6.0</v>
      </c>
      <c r="E3225" s="38">
        <v>27.0</v>
      </c>
      <c r="F3225" s="38">
        <v>1900.0</v>
      </c>
      <c r="G3225" s="37" t="s">
        <v>371</v>
      </c>
      <c r="H3225" s="38">
        <v>10.0</v>
      </c>
      <c r="I3225" s="36"/>
      <c r="J3225" s="36"/>
      <c r="K3225" s="36"/>
      <c r="L3225" s="36"/>
      <c r="M3225" s="36"/>
      <c r="N3225" s="36"/>
      <c r="O3225" s="36"/>
      <c r="P3225" s="36"/>
      <c r="Q3225" s="36"/>
      <c r="R3225" s="36"/>
      <c r="S3225" s="37" t="s">
        <v>356</v>
      </c>
    </row>
    <row r="3226">
      <c r="A3226" s="37" t="s">
        <v>316</v>
      </c>
      <c r="B3226" s="37" t="s">
        <v>373</v>
      </c>
      <c r="C3226" s="38">
        <v>2023.0</v>
      </c>
      <c r="D3226" s="38">
        <v>6.0</v>
      </c>
      <c r="E3226" s="38">
        <v>27.0</v>
      </c>
      <c r="F3226" s="38">
        <v>1900.0</v>
      </c>
      <c r="G3226" s="37" t="s">
        <v>371</v>
      </c>
      <c r="H3226" s="38">
        <v>11.0</v>
      </c>
      <c r="I3226" s="36"/>
      <c r="J3226" s="36"/>
      <c r="K3226" s="36"/>
      <c r="L3226" s="36"/>
      <c r="M3226" s="36"/>
      <c r="N3226" s="36"/>
      <c r="O3226" s="36"/>
      <c r="P3226" s="36"/>
      <c r="Q3226" s="36"/>
      <c r="R3226" s="36"/>
      <c r="S3226" s="37" t="s">
        <v>356</v>
      </c>
    </row>
    <row r="3227">
      <c r="A3227" s="37" t="s">
        <v>316</v>
      </c>
      <c r="B3227" s="37" t="s">
        <v>374</v>
      </c>
      <c r="C3227" s="38">
        <v>2023.0</v>
      </c>
      <c r="D3227" s="38">
        <v>6.0</v>
      </c>
      <c r="E3227" s="38">
        <v>27.0</v>
      </c>
      <c r="F3227" s="38">
        <v>1900.0</v>
      </c>
      <c r="G3227" s="37" t="s">
        <v>371</v>
      </c>
      <c r="H3227" s="38">
        <v>12.0</v>
      </c>
      <c r="I3227" s="36"/>
      <c r="J3227" s="36"/>
      <c r="K3227" s="36"/>
      <c r="L3227" s="36"/>
      <c r="M3227" s="36"/>
      <c r="N3227" s="36"/>
      <c r="O3227" s="36"/>
      <c r="P3227" s="36"/>
      <c r="Q3227" s="36"/>
      <c r="R3227" s="36"/>
      <c r="S3227" s="37" t="s">
        <v>356</v>
      </c>
    </row>
    <row r="3229">
      <c r="A3229" s="37" t="s">
        <v>316</v>
      </c>
      <c r="B3229" s="37" t="s">
        <v>349</v>
      </c>
      <c r="C3229" s="38">
        <v>2023.0</v>
      </c>
      <c r="D3229" s="38">
        <v>6.0</v>
      </c>
      <c r="E3229" s="38">
        <v>28.0</v>
      </c>
      <c r="F3229" s="38">
        <v>1900.0</v>
      </c>
      <c r="G3229" s="37" t="s">
        <v>350</v>
      </c>
      <c r="H3229" s="38">
        <v>1.0</v>
      </c>
      <c r="I3229" s="37" t="s">
        <v>548</v>
      </c>
      <c r="J3229" s="37" t="s">
        <v>1170</v>
      </c>
      <c r="K3229" s="37" t="s">
        <v>354</v>
      </c>
      <c r="L3229" s="38">
        <v>19.0</v>
      </c>
      <c r="M3229" s="38">
        <v>42.0</v>
      </c>
      <c r="N3229" s="38">
        <v>30.0</v>
      </c>
      <c r="O3229" s="38">
        <v>19.0</v>
      </c>
      <c r="P3229" s="38">
        <v>42.0</v>
      </c>
      <c r="Q3229" s="38">
        <v>36.0</v>
      </c>
      <c r="R3229" s="36"/>
      <c r="S3229" s="36"/>
    </row>
    <row r="3230">
      <c r="A3230" s="37" t="s">
        <v>316</v>
      </c>
      <c r="B3230" s="37" t="s">
        <v>349</v>
      </c>
      <c r="C3230" s="38">
        <v>2023.0</v>
      </c>
      <c r="D3230" s="38">
        <v>6.0</v>
      </c>
      <c r="E3230" s="38">
        <v>28.0</v>
      </c>
      <c r="F3230" s="38">
        <v>1900.0</v>
      </c>
      <c r="G3230" s="37" t="s">
        <v>350</v>
      </c>
      <c r="H3230" s="38">
        <v>1.0</v>
      </c>
      <c r="I3230" s="37" t="s">
        <v>1170</v>
      </c>
      <c r="J3230" s="37" t="s">
        <v>800</v>
      </c>
      <c r="K3230" s="37" t="s">
        <v>354</v>
      </c>
      <c r="L3230" s="38">
        <v>19.0</v>
      </c>
      <c r="M3230" s="38">
        <v>44.0</v>
      </c>
      <c r="N3230" s="38">
        <v>14.0</v>
      </c>
      <c r="O3230" s="38">
        <v>19.0</v>
      </c>
      <c r="P3230" s="38">
        <v>44.0</v>
      </c>
      <c r="Q3230" s="38">
        <v>31.0</v>
      </c>
      <c r="R3230" s="36"/>
      <c r="S3230" s="36"/>
    </row>
    <row r="3231">
      <c r="A3231" s="37" t="s">
        <v>316</v>
      </c>
      <c r="B3231" s="37" t="s">
        <v>355</v>
      </c>
      <c r="C3231" s="38">
        <v>2023.0</v>
      </c>
      <c r="D3231" s="38">
        <v>6.0</v>
      </c>
      <c r="E3231" s="38">
        <v>28.0</v>
      </c>
      <c r="F3231" s="38">
        <v>1900.0</v>
      </c>
      <c r="G3231" s="37" t="s">
        <v>350</v>
      </c>
      <c r="H3231" s="38">
        <v>2.0</v>
      </c>
      <c r="I3231" s="36"/>
      <c r="J3231" s="36"/>
      <c r="K3231" s="36"/>
      <c r="L3231" s="36"/>
      <c r="M3231" s="36"/>
      <c r="N3231" s="36"/>
      <c r="O3231" s="36"/>
      <c r="P3231" s="36"/>
      <c r="Q3231" s="36"/>
      <c r="R3231" s="36"/>
      <c r="S3231" s="37" t="s">
        <v>1451</v>
      </c>
    </row>
    <row r="3232">
      <c r="A3232" s="37" t="s">
        <v>316</v>
      </c>
      <c r="B3232" s="37" t="s">
        <v>357</v>
      </c>
      <c r="C3232" s="38">
        <v>2023.0</v>
      </c>
      <c r="D3232" s="38">
        <v>6.0</v>
      </c>
      <c r="E3232" s="38">
        <v>28.0</v>
      </c>
      <c r="F3232" s="38">
        <v>1900.0</v>
      </c>
      <c r="G3232" s="37" t="s">
        <v>350</v>
      </c>
      <c r="H3232" s="38">
        <v>3.0</v>
      </c>
      <c r="I3232" s="36"/>
      <c r="J3232" s="36"/>
      <c r="K3232" s="37" t="s">
        <v>354</v>
      </c>
      <c r="L3232" s="38">
        <v>19.0</v>
      </c>
      <c r="M3232" s="38">
        <v>10.0</v>
      </c>
      <c r="N3232" s="38">
        <v>24.0</v>
      </c>
      <c r="O3232" s="38">
        <v>19.0</v>
      </c>
      <c r="P3232" s="38">
        <v>10.0</v>
      </c>
      <c r="Q3232" s="38">
        <v>31.0</v>
      </c>
      <c r="R3232" s="36"/>
      <c r="S3232" s="36"/>
    </row>
    <row r="3233">
      <c r="A3233" s="37" t="s">
        <v>316</v>
      </c>
      <c r="B3233" s="37" t="s">
        <v>357</v>
      </c>
      <c r="C3233" s="38">
        <v>2023.0</v>
      </c>
      <c r="D3233" s="38">
        <v>6.0</v>
      </c>
      <c r="E3233" s="38">
        <v>28.0</v>
      </c>
      <c r="F3233" s="38">
        <v>1900.0</v>
      </c>
      <c r="G3233" s="37" t="s">
        <v>350</v>
      </c>
      <c r="H3233" s="38">
        <v>3.0</v>
      </c>
      <c r="I3233" s="36"/>
      <c r="J3233" s="36"/>
      <c r="K3233" s="37" t="s">
        <v>354</v>
      </c>
      <c r="L3233" s="38">
        <v>19.0</v>
      </c>
      <c r="M3233" s="38">
        <v>10.0</v>
      </c>
      <c r="N3233" s="38">
        <v>32.0</v>
      </c>
      <c r="O3233" s="38">
        <v>19.0</v>
      </c>
      <c r="P3233" s="38">
        <v>10.0</v>
      </c>
      <c r="Q3233" s="38">
        <v>44.0</v>
      </c>
      <c r="R3233" s="36"/>
      <c r="S3233" s="36"/>
    </row>
    <row r="3234">
      <c r="A3234" s="37" t="s">
        <v>316</v>
      </c>
      <c r="B3234" s="37" t="s">
        <v>357</v>
      </c>
      <c r="C3234" s="38">
        <v>2023.0</v>
      </c>
      <c r="D3234" s="38">
        <v>6.0</v>
      </c>
      <c r="E3234" s="38">
        <v>28.0</v>
      </c>
      <c r="F3234" s="38">
        <v>1900.0</v>
      </c>
      <c r="G3234" s="37" t="s">
        <v>350</v>
      </c>
      <c r="H3234" s="38">
        <v>3.0</v>
      </c>
      <c r="I3234" s="36"/>
      <c r="J3234" s="36"/>
      <c r="K3234" s="37" t="s">
        <v>354</v>
      </c>
      <c r="L3234" s="38">
        <v>19.0</v>
      </c>
      <c r="M3234" s="38">
        <v>10.0</v>
      </c>
      <c r="N3234" s="38">
        <v>48.0</v>
      </c>
      <c r="O3234" s="38">
        <v>19.0</v>
      </c>
      <c r="P3234" s="38">
        <v>11.0</v>
      </c>
      <c r="Q3234" s="38">
        <v>26.0</v>
      </c>
      <c r="R3234" s="36"/>
      <c r="S3234" s="36"/>
    </row>
    <row r="3235">
      <c r="A3235" s="37" t="s">
        <v>316</v>
      </c>
      <c r="B3235" s="37" t="s">
        <v>357</v>
      </c>
      <c r="C3235" s="38">
        <v>2023.0</v>
      </c>
      <c r="D3235" s="38">
        <v>6.0</v>
      </c>
      <c r="E3235" s="38">
        <v>28.0</v>
      </c>
      <c r="F3235" s="38">
        <v>1900.0</v>
      </c>
      <c r="G3235" s="37" t="s">
        <v>350</v>
      </c>
      <c r="H3235" s="38">
        <v>3.0</v>
      </c>
      <c r="I3235" s="37" t="s">
        <v>930</v>
      </c>
      <c r="J3235" s="37" t="s">
        <v>800</v>
      </c>
      <c r="K3235" s="37" t="s">
        <v>354</v>
      </c>
      <c r="L3235" s="38">
        <v>19.0</v>
      </c>
      <c r="M3235" s="38">
        <v>11.0</v>
      </c>
      <c r="N3235" s="38">
        <v>32.0</v>
      </c>
      <c r="O3235" s="38">
        <v>19.0</v>
      </c>
      <c r="P3235" s="38">
        <v>11.0</v>
      </c>
      <c r="Q3235" s="38">
        <v>38.0</v>
      </c>
      <c r="R3235" s="36"/>
      <c r="S3235" s="36"/>
    </row>
    <row r="3236">
      <c r="A3236" s="37" t="s">
        <v>316</v>
      </c>
      <c r="B3236" s="37" t="s">
        <v>357</v>
      </c>
      <c r="C3236" s="38">
        <v>2023.0</v>
      </c>
      <c r="D3236" s="38">
        <v>6.0</v>
      </c>
      <c r="E3236" s="38">
        <v>28.0</v>
      </c>
      <c r="F3236" s="38">
        <v>1900.0</v>
      </c>
      <c r="G3236" s="37" t="s">
        <v>350</v>
      </c>
      <c r="H3236" s="38">
        <v>3.0</v>
      </c>
      <c r="I3236" s="37" t="s">
        <v>930</v>
      </c>
      <c r="J3236" s="37" t="s">
        <v>800</v>
      </c>
      <c r="K3236" s="37" t="s">
        <v>354</v>
      </c>
      <c r="L3236" s="38">
        <v>19.0</v>
      </c>
      <c r="M3236" s="38">
        <v>11.0</v>
      </c>
      <c r="N3236" s="38">
        <v>44.0</v>
      </c>
      <c r="O3236" s="38">
        <v>19.0</v>
      </c>
      <c r="P3236" s="38">
        <v>11.0</v>
      </c>
      <c r="Q3236" s="38">
        <v>49.0</v>
      </c>
      <c r="R3236" s="36"/>
      <c r="S3236" s="36"/>
    </row>
    <row r="3237">
      <c r="A3237" s="37" t="s">
        <v>316</v>
      </c>
      <c r="B3237" s="37" t="s">
        <v>357</v>
      </c>
      <c r="C3237" s="38">
        <v>2023.0</v>
      </c>
      <c r="D3237" s="38">
        <v>6.0</v>
      </c>
      <c r="E3237" s="38">
        <v>28.0</v>
      </c>
      <c r="F3237" s="38">
        <v>1900.0</v>
      </c>
      <c r="G3237" s="37" t="s">
        <v>350</v>
      </c>
      <c r="H3237" s="38">
        <v>3.0</v>
      </c>
      <c r="I3237" s="37" t="s">
        <v>930</v>
      </c>
      <c r="J3237" s="37" t="s">
        <v>800</v>
      </c>
      <c r="K3237" s="37" t="s">
        <v>354</v>
      </c>
      <c r="L3237" s="38">
        <v>19.0</v>
      </c>
      <c r="M3237" s="38">
        <v>11.0</v>
      </c>
      <c r="N3237" s="38">
        <v>58.0</v>
      </c>
      <c r="O3237" s="38">
        <v>19.0</v>
      </c>
      <c r="P3237" s="38">
        <v>12.0</v>
      </c>
      <c r="Q3237" s="38">
        <v>25.0</v>
      </c>
      <c r="R3237" s="36"/>
      <c r="S3237" s="36"/>
    </row>
    <row r="3238">
      <c r="A3238" s="37" t="s">
        <v>316</v>
      </c>
      <c r="B3238" s="37" t="s">
        <v>357</v>
      </c>
      <c r="C3238" s="38">
        <v>2023.0</v>
      </c>
      <c r="D3238" s="38">
        <v>6.0</v>
      </c>
      <c r="E3238" s="38">
        <v>28.0</v>
      </c>
      <c r="F3238" s="38">
        <v>1900.0</v>
      </c>
      <c r="G3238" s="37" t="s">
        <v>350</v>
      </c>
      <c r="H3238" s="38">
        <v>3.0</v>
      </c>
      <c r="I3238" s="37" t="s">
        <v>1172</v>
      </c>
      <c r="J3238" s="37" t="s">
        <v>930</v>
      </c>
      <c r="K3238" s="37" t="s">
        <v>354</v>
      </c>
      <c r="L3238" s="38">
        <v>19.0</v>
      </c>
      <c r="M3238" s="38">
        <v>20.0</v>
      </c>
      <c r="N3238" s="38">
        <v>8.0</v>
      </c>
      <c r="O3238" s="38">
        <v>19.0</v>
      </c>
      <c r="P3238" s="38">
        <v>20.0</v>
      </c>
      <c r="Q3238" s="38">
        <v>48.0</v>
      </c>
      <c r="R3238" s="36"/>
      <c r="S3238" s="36"/>
    </row>
    <row r="3239">
      <c r="A3239" s="37" t="s">
        <v>316</v>
      </c>
      <c r="B3239" s="37" t="s">
        <v>357</v>
      </c>
      <c r="C3239" s="38">
        <v>2023.0</v>
      </c>
      <c r="D3239" s="38">
        <v>6.0</v>
      </c>
      <c r="E3239" s="38">
        <v>28.0</v>
      </c>
      <c r="F3239" s="38">
        <v>1900.0</v>
      </c>
      <c r="G3239" s="37" t="s">
        <v>350</v>
      </c>
      <c r="H3239" s="38">
        <v>3.0</v>
      </c>
      <c r="I3239" s="37" t="s">
        <v>418</v>
      </c>
      <c r="J3239" s="37" t="s">
        <v>800</v>
      </c>
      <c r="K3239" s="37" t="s">
        <v>354</v>
      </c>
      <c r="L3239" s="38">
        <v>19.0</v>
      </c>
      <c r="M3239" s="38">
        <v>27.0</v>
      </c>
      <c r="N3239" s="38">
        <v>30.0</v>
      </c>
      <c r="O3239" s="38">
        <v>19.0</v>
      </c>
      <c r="P3239" s="38">
        <v>28.0</v>
      </c>
      <c r="Q3239" s="38">
        <v>13.0</v>
      </c>
      <c r="R3239" s="36"/>
      <c r="S3239" s="36"/>
    </row>
    <row r="3240">
      <c r="A3240" s="37" t="s">
        <v>316</v>
      </c>
      <c r="B3240" s="37" t="s">
        <v>358</v>
      </c>
      <c r="C3240" s="38">
        <v>2023.0</v>
      </c>
      <c r="D3240" s="38">
        <v>6.0</v>
      </c>
      <c r="E3240" s="38">
        <v>28.0</v>
      </c>
      <c r="F3240" s="38">
        <v>1900.0</v>
      </c>
      <c r="G3240" s="37" t="s">
        <v>350</v>
      </c>
      <c r="H3240" s="38">
        <v>4.0</v>
      </c>
      <c r="I3240" s="36"/>
      <c r="J3240" s="36"/>
      <c r="K3240" s="36"/>
      <c r="L3240" s="36"/>
      <c r="M3240" s="36"/>
      <c r="N3240" s="36"/>
      <c r="O3240" s="36"/>
      <c r="P3240" s="36"/>
      <c r="Q3240" s="36"/>
      <c r="R3240" s="36"/>
      <c r="S3240" s="37" t="s">
        <v>1450</v>
      </c>
    </row>
    <row r="3241">
      <c r="A3241" s="37" t="s">
        <v>316</v>
      </c>
      <c r="B3241" s="37" t="s">
        <v>359</v>
      </c>
      <c r="C3241" s="38">
        <v>2023.0</v>
      </c>
      <c r="D3241" s="38">
        <v>6.0</v>
      </c>
      <c r="E3241" s="38">
        <v>28.0</v>
      </c>
      <c r="F3241" s="38">
        <v>1900.0</v>
      </c>
      <c r="G3241" s="37" t="s">
        <v>360</v>
      </c>
      <c r="H3241" s="38">
        <v>5.0</v>
      </c>
      <c r="I3241" s="36"/>
      <c r="J3241" s="36"/>
      <c r="K3241" s="36"/>
      <c r="L3241" s="36"/>
      <c r="M3241" s="36"/>
      <c r="N3241" s="36"/>
      <c r="O3241" s="36"/>
      <c r="P3241" s="36"/>
      <c r="Q3241" s="36"/>
      <c r="R3241" s="36"/>
      <c r="S3241" s="37" t="s">
        <v>356</v>
      </c>
    </row>
    <row r="3242">
      <c r="A3242" s="37" t="s">
        <v>316</v>
      </c>
      <c r="B3242" s="37" t="s">
        <v>366</v>
      </c>
      <c r="C3242" s="38">
        <v>2023.0</v>
      </c>
      <c r="D3242" s="38">
        <v>6.0</v>
      </c>
      <c r="E3242" s="38">
        <v>28.0</v>
      </c>
      <c r="F3242" s="38">
        <v>1900.0</v>
      </c>
      <c r="G3242" s="37" t="s">
        <v>360</v>
      </c>
      <c r="H3242" s="38">
        <v>6.0</v>
      </c>
      <c r="I3242" s="36"/>
      <c r="J3242" s="36"/>
      <c r="K3242" s="36"/>
      <c r="L3242" s="36"/>
      <c r="M3242" s="36"/>
      <c r="N3242" s="36"/>
      <c r="O3242" s="36"/>
      <c r="P3242" s="36"/>
      <c r="Q3242" s="36"/>
      <c r="R3242" s="36"/>
      <c r="S3242" s="37" t="s">
        <v>356</v>
      </c>
    </row>
    <row r="3243">
      <c r="A3243" s="37" t="s">
        <v>316</v>
      </c>
      <c r="B3243" s="37" t="s">
        <v>368</v>
      </c>
      <c r="C3243" s="38">
        <v>2023.0</v>
      </c>
      <c r="D3243" s="38">
        <v>6.0</v>
      </c>
      <c r="E3243" s="38">
        <v>28.0</v>
      </c>
      <c r="F3243" s="38">
        <v>1900.0</v>
      </c>
      <c r="G3243" s="37" t="s">
        <v>360</v>
      </c>
      <c r="H3243" s="38">
        <v>7.0</v>
      </c>
      <c r="I3243" s="36"/>
      <c r="J3243" s="36"/>
      <c r="K3243" s="36"/>
      <c r="L3243" s="36"/>
      <c r="M3243" s="36"/>
      <c r="N3243" s="36"/>
      <c r="O3243" s="36"/>
      <c r="P3243" s="36"/>
      <c r="Q3243" s="36"/>
      <c r="R3243" s="36"/>
      <c r="S3243" s="37" t="s">
        <v>509</v>
      </c>
    </row>
    <row r="3244">
      <c r="A3244" s="37" t="s">
        <v>316</v>
      </c>
      <c r="B3244" s="37" t="s">
        <v>369</v>
      </c>
      <c r="C3244" s="38">
        <v>2023.0</v>
      </c>
      <c r="D3244" s="38">
        <v>6.0</v>
      </c>
      <c r="E3244" s="38">
        <v>28.0</v>
      </c>
      <c r="F3244" s="38">
        <v>1900.0</v>
      </c>
      <c r="G3244" s="37" t="s">
        <v>360</v>
      </c>
      <c r="H3244" s="38">
        <v>8.0</v>
      </c>
      <c r="I3244" s="36"/>
      <c r="J3244" s="36"/>
      <c r="K3244" s="36"/>
      <c r="L3244" s="36"/>
      <c r="M3244" s="36"/>
      <c r="N3244" s="36"/>
      <c r="O3244" s="36"/>
      <c r="P3244" s="36"/>
      <c r="Q3244" s="36"/>
      <c r="R3244" s="36"/>
      <c r="S3244" s="37" t="s">
        <v>356</v>
      </c>
    </row>
    <row r="3245">
      <c r="A3245" s="37" t="s">
        <v>316</v>
      </c>
      <c r="B3245" s="37" t="s">
        <v>370</v>
      </c>
      <c r="C3245" s="38">
        <v>2023.0</v>
      </c>
      <c r="D3245" s="38">
        <v>6.0</v>
      </c>
      <c r="E3245" s="38">
        <v>28.0</v>
      </c>
      <c r="F3245" s="38">
        <v>1900.0</v>
      </c>
      <c r="G3245" s="37" t="s">
        <v>371</v>
      </c>
      <c r="H3245" s="38">
        <v>9.0</v>
      </c>
      <c r="I3245" s="36"/>
      <c r="J3245" s="36"/>
      <c r="K3245" s="36"/>
      <c r="L3245" s="36"/>
      <c r="M3245" s="36"/>
      <c r="N3245" s="36"/>
      <c r="O3245" s="36"/>
      <c r="P3245" s="36"/>
      <c r="Q3245" s="36"/>
      <c r="R3245" s="36"/>
      <c r="S3245" s="37" t="s">
        <v>356</v>
      </c>
    </row>
    <row r="3246">
      <c r="A3246" s="37" t="s">
        <v>316</v>
      </c>
      <c r="B3246" s="37" t="s">
        <v>372</v>
      </c>
      <c r="C3246" s="38">
        <v>2023.0</v>
      </c>
      <c r="D3246" s="38">
        <v>6.0</v>
      </c>
      <c r="E3246" s="38">
        <v>28.0</v>
      </c>
      <c r="F3246" s="38">
        <v>1900.0</v>
      </c>
      <c r="G3246" s="37" t="s">
        <v>371</v>
      </c>
      <c r="H3246" s="38">
        <v>10.0</v>
      </c>
      <c r="I3246" s="36"/>
      <c r="J3246" s="36"/>
      <c r="K3246" s="36"/>
      <c r="L3246" s="36"/>
      <c r="M3246" s="36"/>
      <c r="N3246" s="36"/>
      <c r="O3246" s="36"/>
      <c r="P3246" s="36"/>
      <c r="Q3246" s="36"/>
      <c r="R3246" s="36"/>
      <c r="S3246" s="37" t="s">
        <v>356</v>
      </c>
    </row>
    <row r="3247">
      <c r="A3247" s="37" t="s">
        <v>316</v>
      </c>
      <c r="B3247" s="37" t="s">
        <v>373</v>
      </c>
      <c r="C3247" s="38">
        <v>2023.0</v>
      </c>
      <c r="D3247" s="38">
        <v>6.0</v>
      </c>
      <c r="E3247" s="38">
        <v>28.0</v>
      </c>
      <c r="F3247" s="38">
        <v>1900.0</v>
      </c>
      <c r="G3247" s="37" t="s">
        <v>371</v>
      </c>
      <c r="H3247" s="38">
        <v>11.0</v>
      </c>
      <c r="I3247" s="36"/>
      <c r="J3247" s="36"/>
      <c r="K3247" s="36"/>
      <c r="L3247" s="36"/>
      <c r="M3247" s="36"/>
      <c r="N3247" s="36"/>
      <c r="O3247" s="36"/>
      <c r="P3247" s="36"/>
      <c r="Q3247" s="36"/>
      <c r="R3247" s="36"/>
      <c r="S3247" s="37" t="s">
        <v>356</v>
      </c>
    </row>
    <row r="3248">
      <c r="A3248" s="37" t="s">
        <v>316</v>
      </c>
      <c r="B3248" s="37" t="s">
        <v>374</v>
      </c>
      <c r="C3248" s="38">
        <v>2023.0</v>
      </c>
      <c r="D3248" s="38">
        <v>6.0</v>
      </c>
      <c r="E3248" s="38">
        <v>28.0</v>
      </c>
      <c r="F3248" s="38">
        <v>1900.0</v>
      </c>
      <c r="G3248" s="37" t="s">
        <v>371</v>
      </c>
      <c r="H3248" s="38">
        <v>12.0</v>
      </c>
      <c r="I3248" s="36"/>
      <c r="J3248" s="36"/>
      <c r="K3248" s="36"/>
      <c r="L3248" s="36"/>
      <c r="M3248" s="36"/>
      <c r="N3248" s="36"/>
      <c r="O3248" s="36"/>
      <c r="P3248" s="36"/>
      <c r="Q3248" s="36"/>
      <c r="R3248" s="36"/>
      <c r="S3248" s="37" t="s">
        <v>356</v>
      </c>
    </row>
    <row r="3250">
      <c r="A3250" s="1" t="s">
        <v>318</v>
      </c>
      <c r="B3250" s="37" t="s">
        <v>1452</v>
      </c>
      <c r="C3250" s="1">
        <v>2023.0</v>
      </c>
      <c r="D3250" s="1">
        <v>6.0</v>
      </c>
      <c r="E3250" s="1">
        <v>28.0</v>
      </c>
      <c r="F3250" s="1">
        <v>2100.0</v>
      </c>
      <c r="G3250" s="1" t="s">
        <v>23</v>
      </c>
      <c r="H3250" s="1">
        <v>1.0</v>
      </c>
    </row>
    <row r="3251">
      <c r="A3251" s="1" t="s">
        <v>318</v>
      </c>
      <c r="B3251" s="37" t="s">
        <v>1453</v>
      </c>
      <c r="C3251" s="1">
        <v>2023.0</v>
      </c>
      <c r="D3251" s="1">
        <v>6.0</v>
      </c>
      <c r="E3251" s="1">
        <v>28.0</v>
      </c>
      <c r="F3251" s="1">
        <v>2100.0</v>
      </c>
      <c r="G3251" s="1" t="s">
        <v>23</v>
      </c>
      <c r="H3251" s="1">
        <v>2.0</v>
      </c>
    </row>
    <row r="3252">
      <c r="A3252" s="1" t="s">
        <v>318</v>
      </c>
      <c r="B3252" s="37" t="s">
        <v>1454</v>
      </c>
      <c r="C3252" s="1">
        <v>2023.0</v>
      </c>
      <c r="D3252" s="1">
        <v>6.0</v>
      </c>
      <c r="E3252" s="1">
        <v>28.0</v>
      </c>
      <c r="F3252" s="1">
        <v>2100.0</v>
      </c>
      <c r="G3252" s="1" t="s">
        <v>23</v>
      </c>
      <c r="H3252" s="1">
        <v>3.0</v>
      </c>
    </row>
    <row r="3253">
      <c r="A3253" s="1" t="s">
        <v>318</v>
      </c>
      <c r="B3253" s="37" t="s">
        <v>1455</v>
      </c>
      <c r="C3253" s="1">
        <v>2023.0</v>
      </c>
      <c r="D3253" s="1">
        <v>6.0</v>
      </c>
      <c r="E3253" s="1">
        <v>28.0</v>
      </c>
      <c r="F3253" s="1">
        <v>2100.0</v>
      </c>
      <c r="G3253" s="1" t="s">
        <v>23</v>
      </c>
      <c r="H3253" s="1">
        <v>4.0</v>
      </c>
    </row>
    <row r="3254">
      <c r="A3254" s="1" t="s">
        <v>318</v>
      </c>
      <c r="B3254" s="37" t="s">
        <v>1456</v>
      </c>
      <c r="C3254" s="1">
        <v>2023.0</v>
      </c>
      <c r="D3254" s="1">
        <v>6.0</v>
      </c>
      <c r="E3254" s="1">
        <v>28.0</v>
      </c>
      <c r="F3254" s="1">
        <v>2100.0</v>
      </c>
      <c r="G3254" s="1" t="s">
        <v>122</v>
      </c>
      <c r="H3254" s="1">
        <v>5.0</v>
      </c>
    </row>
    <row r="3255">
      <c r="A3255" s="1" t="s">
        <v>318</v>
      </c>
      <c r="B3255" s="37" t="s">
        <v>1457</v>
      </c>
      <c r="C3255" s="1">
        <v>2023.0</v>
      </c>
      <c r="D3255" s="1">
        <v>6.0</v>
      </c>
      <c r="E3255" s="1">
        <v>28.0</v>
      </c>
      <c r="F3255" s="1">
        <v>2100.0</v>
      </c>
      <c r="G3255" s="1" t="s">
        <v>122</v>
      </c>
      <c r="H3255" s="1">
        <v>6.0</v>
      </c>
    </row>
    <row r="3256">
      <c r="A3256" s="1" t="s">
        <v>318</v>
      </c>
      <c r="B3256" s="37" t="s">
        <v>1458</v>
      </c>
      <c r="C3256" s="1">
        <v>2023.0</v>
      </c>
      <c r="D3256" s="1">
        <v>6.0</v>
      </c>
      <c r="E3256" s="1">
        <v>28.0</v>
      </c>
      <c r="F3256" s="1">
        <v>2100.0</v>
      </c>
      <c r="G3256" s="1" t="s">
        <v>122</v>
      </c>
      <c r="H3256" s="1">
        <v>7.0</v>
      </c>
    </row>
    <row r="3257">
      <c r="A3257" s="1" t="s">
        <v>318</v>
      </c>
      <c r="B3257" s="37" t="s">
        <v>1459</v>
      </c>
      <c r="C3257" s="1">
        <v>2023.0</v>
      </c>
      <c r="D3257" s="1">
        <v>6.0</v>
      </c>
      <c r="E3257" s="1">
        <v>28.0</v>
      </c>
      <c r="F3257" s="1">
        <v>2100.0</v>
      </c>
      <c r="G3257" s="1" t="s">
        <v>122</v>
      </c>
      <c r="H3257" s="1">
        <v>8.0</v>
      </c>
    </row>
    <row r="3258">
      <c r="A3258" s="1" t="s">
        <v>318</v>
      </c>
      <c r="B3258" s="37" t="s">
        <v>1460</v>
      </c>
      <c r="C3258" s="1">
        <v>2023.0</v>
      </c>
      <c r="D3258" s="1">
        <v>6.0</v>
      </c>
      <c r="E3258" s="1">
        <v>28.0</v>
      </c>
      <c r="F3258" s="1">
        <v>2100.0</v>
      </c>
      <c r="G3258" s="1" t="s">
        <v>23</v>
      </c>
      <c r="H3258" s="1">
        <v>9.0</v>
      </c>
    </row>
    <row r="3259">
      <c r="A3259" s="1" t="s">
        <v>318</v>
      </c>
      <c r="B3259" s="37" t="s">
        <v>1461</v>
      </c>
      <c r="C3259" s="1">
        <v>2023.0</v>
      </c>
      <c r="D3259" s="1">
        <v>6.0</v>
      </c>
      <c r="E3259" s="1">
        <v>28.0</v>
      </c>
      <c r="F3259" s="1">
        <v>2100.0</v>
      </c>
      <c r="G3259" s="1" t="s">
        <v>23</v>
      </c>
      <c r="H3259" s="1">
        <v>10.0</v>
      </c>
    </row>
    <row r="3260">
      <c r="A3260" s="1" t="s">
        <v>318</v>
      </c>
      <c r="B3260" s="37" t="s">
        <v>1462</v>
      </c>
      <c r="C3260" s="1">
        <v>2023.0</v>
      </c>
      <c r="D3260" s="1">
        <v>6.0</v>
      </c>
      <c r="E3260" s="1">
        <v>28.0</v>
      </c>
      <c r="F3260" s="1">
        <v>2100.0</v>
      </c>
      <c r="G3260" s="1" t="s">
        <v>23</v>
      </c>
      <c r="H3260" s="1">
        <v>11.0</v>
      </c>
    </row>
    <row r="3261">
      <c r="A3261" s="1" t="s">
        <v>318</v>
      </c>
      <c r="B3261" s="37" t="s">
        <v>1463</v>
      </c>
      <c r="C3261" s="1">
        <v>2023.0</v>
      </c>
      <c r="D3261" s="1">
        <v>6.0</v>
      </c>
      <c r="E3261" s="1">
        <v>28.0</v>
      </c>
      <c r="F3261" s="1">
        <v>2100.0</v>
      </c>
      <c r="G3261" s="1" t="s">
        <v>23</v>
      </c>
      <c r="H3261" s="1">
        <v>12.0</v>
      </c>
    </row>
    <row r="3263">
      <c r="A3263" s="37" t="s">
        <v>316</v>
      </c>
      <c r="B3263" s="37" t="s">
        <v>349</v>
      </c>
      <c r="C3263" s="38">
        <v>2023.0</v>
      </c>
      <c r="D3263" s="38">
        <v>6.0</v>
      </c>
      <c r="E3263" s="38">
        <v>29.0</v>
      </c>
      <c r="F3263" s="38">
        <v>1900.0</v>
      </c>
      <c r="G3263" s="37" t="s">
        <v>350</v>
      </c>
      <c r="H3263" s="38">
        <v>1.0</v>
      </c>
      <c r="I3263" s="36"/>
      <c r="J3263" s="36"/>
      <c r="K3263" s="36"/>
      <c r="L3263" s="36"/>
      <c r="M3263" s="36"/>
      <c r="N3263" s="36"/>
      <c r="O3263" s="36"/>
      <c r="P3263" s="36"/>
      <c r="Q3263" s="36"/>
      <c r="R3263" s="36"/>
      <c r="S3263" s="37" t="s">
        <v>356</v>
      </c>
    </row>
    <row r="3264">
      <c r="A3264" s="37" t="s">
        <v>316</v>
      </c>
      <c r="B3264" s="37" t="s">
        <v>355</v>
      </c>
      <c r="C3264" s="38">
        <v>2023.0</v>
      </c>
      <c r="D3264" s="38">
        <v>6.0</v>
      </c>
      <c r="E3264" s="38">
        <v>29.0</v>
      </c>
      <c r="F3264" s="38">
        <v>1900.0</v>
      </c>
      <c r="G3264" s="37" t="s">
        <v>350</v>
      </c>
      <c r="H3264" s="38">
        <v>2.0</v>
      </c>
      <c r="I3264" s="36"/>
      <c r="J3264" s="36"/>
      <c r="K3264" s="36"/>
      <c r="L3264" s="36"/>
      <c r="M3264" s="36"/>
      <c r="N3264" s="36"/>
      <c r="O3264" s="36"/>
      <c r="P3264" s="36"/>
      <c r="Q3264" s="36"/>
      <c r="R3264" s="36"/>
      <c r="S3264" s="37" t="s">
        <v>356</v>
      </c>
    </row>
    <row r="3265">
      <c r="A3265" s="37" t="s">
        <v>316</v>
      </c>
      <c r="B3265" s="37" t="s">
        <v>357</v>
      </c>
      <c r="C3265" s="38">
        <v>2023.0</v>
      </c>
      <c r="D3265" s="38">
        <v>6.0</v>
      </c>
      <c r="E3265" s="38">
        <v>29.0</v>
      </c>
      <c r="F3265" s="38">
        <v>1900.0</v>
      </c>
      <c r="G3265" s="37" t="s">
        <v>350</v>
      </c>
      <c r="H3265" s="38">
        <v>3.0</v>
      </c>
      <c r="I3265" s="36"/>
      <c r="J3265" s="36"/>
      <c r="K3265" s="36"/>
      <c r="L3265" s="36"/>
      <c r="M3265" s="36"/>
      <c r="N3265" s="36"/>
      <c r="O3265" s="36"/>
      <c r="P3265" s="36"/>
      <c r="Q3265" s="36"/>
      <c r="R3265" s="36"/>
      <c r="S3265" s="37" t="s">
        <v>356</v>
      </c>
    </row>
    <row r="3266">
      <c r="A3266" s="37" t="s">
        <v>316</v>
      </c>
      <c r="B3266" s="37" t="s">
        <v>358</v>
      </c>
      <c r="C3266" s="38">
        <v>2023.0</v>
      </c>
      <c r="D3266" s="38">
        <v>6.0</v>
      </c>
      <c r="E3266" s="38">
        <v>29.0</v>
      </c>
      <c r="F3266" s="38">
        <v>1900.0</v>
      </c>
      <c r="G3266" s="37" t="s">
        <v>350</v>
      </c>
      <c r="H3266" s="38">
        <v>4.0</v>
      </c>
      <c r="I3266" s="36"/>
      <c r="J3266" s="36"/>
      <c r="K3266" s="36"/>
      <c r="L3266" s="36"/>
      <c r="M3266" s="36"/>
      <c r="N3266" s="36"/>
      <c r="O3266" s="36"/>
      <c r="P3266" s="36"/>
      <c r="Q3266" s="36"/>
      <c r="R3266" s="36"/>
      <c r="S3266" s="37" t="s">
        <v>356</v>
      </c>
    </row>
    <row r="3267">
      <c r="A3267" s="37" t="s">
        <v>316</v>
      </c>
      <c r="B3267" s="37" t="s">
        <v>359</v>
      </c>
      <c r="C3267" s="38">
        <v>2023.0</v>
      </c>
      <c r="D3267" s="38">
        <v>6.0</v>
      </c>
      <c r="E3267" s="38">
        <v>29.0</v>
      </c>
      <c r="F3267" s="38">
        <v>1900.0</v>
      </c>
      <c r="G3267" s="37" t="s">
        <v>360</v>
      </c>
      <c r="H3267" s="38">
        <v>5.0</v>
      </c>
      <c r="I3267" s="36"/>
      <c r="J3267" s="36"/>
      <c r="K3267" s="36"/>
      <c r="L3267" s="36"/>
      <c r="M3267" s="36"/>
      <c r="N3267" s="36"/>
      <c r="O3267" s="36"/>
      <c r="P3267" s="36"/>
      <c r="Q3267" s="36"/>
      <c r="R3267" s="36"/>
      <c r="S3267" s="37" t="s">
        <v>356</v>
      </c>
    </row>
    <row r="3268">
      <c r="A3268" s="37" t="s">
        <v>316</v>
      </c>
      <c r="B3268" s="37" t="s">
        <v>366</v>
      </c>
      <c r="C3268" s="38">
        <v>2023.0</v>
      </c>
      <c r="D3268" s="38">
        <v>6.0</v>
      </c>
      <c r="E3268" s="38">
        <v>29.0</v>
      </c>
      <c r="F3268" s="38">
        <v>1900.0</v>
      </c>
      <c r="G3268" s="37" t="s">
        <v>360</v>
      </c>
      <c r="H3268" s="38">
        <v>6.0</v>
      </c>
      <c r="I3268" s="36"/>
      <c r="J3268" s="36"/>
      <c r="K3268" s="36"/>
      <c r="L3268" s="36"/>
      <c r="M3268" s="36"/>
      <c r="N3268" s="36"/>
      <c r="O3268" s="36"/>
      <c r="P3268" s="36"/>
      <c r="Q3268" s="36"/>
      <c r="R3268" s="36"/>
      <c r="S3268" s="37" t="s">
        <v>356</v>
      </c>
    </row>
    <row r="3269">
      <c r="A3269" s="37" t="s">
        <v>316</v>
      </c>
      <c r="B3269" s="37" t="s">
        <v>368</v>
      </c>
      <c r="C3269" s="38">
        <v>2023.0</v>
      </c>
      <c r="D3269" s="38">
        <v>6.0</v>
      </c>
      <c r="E3269" s="38">
        <v>29.0</v>
      </c>
      <c r="F3269" s="38">
        <v>1900.0</v>
      </c>
      <c r="G3269" s="37" t="s">
        <v>360</v>
      </c>
      <c r="H3269" s="38">
        <v>7.0</v>
      </c>
      <c r="I3269" s="36"/>
      <c r="J3269" s="36"/>
      <c r="K3269" s="36"/>
      <c r="L3269" s="36"/>
      <c r="M3269" s="36"/>
      <c r="N3269" s="36"/>
      <c r="O3269" s="36"/>
      <c r="P3269" s="36"/>
      <c r="Q3269" s="36"/>
      <c r="R3269" s="36"/>
      <c r="S3269" s="37" t="s">
        <v>356</v>
      </c>
    </row>
    <row r="3270">
      <c r="A3270" s="37" t="s">
        <v>316</v>
      </c>
      <c r="B3270" s="37" t="s">
        <v>369</v>
      </c>
      <c r="C3270" s="38">
        <v>2023.0</v>
      </c>
      <c r="D3270" s="38">
        <v>6.0</v>
      </c>
      <c r="E3270" s="38">
        <v>29.0</v>
      </c>
      <c r="F3270" s="38">
        <v>1900.0</v>
      </c>
      <c r="G3270" s="37" t="s">
        <v>360</v>
      </c>
      <c r="H3270" s="38">
        <v>8.0</v>
      </c>
      <c r="I3270" s="36"/>
      <c r="J3270" s="36"/>
      <c r="K3270" s="36"/>
      <c r="L3270" s="36"/>
      <c r="M3270" s="36"/>
      <c r="N3270" s="36"/>
      <c r="O3270" s="36"/>
      <c r="P3270" s="36"/>
      <c r="Q3270" s="36"/>
      <c r="R3270" s="36"/>
      <c r="S3270" s="37" t="s">
        <v>356</v>
      </c>
    </row>
    <row r="3271">
      <c r="A3271" s="37" t="s">
        <v>316</v>
      </c>
      <c r="B3271" s="37" t="s">
        <v>370</v>
      </c>
      <c r="C3271" s="38">
        <v>2023.0</v>
      </c>
      <c r="D3271" s="38">
        <v>6.0</v>
      </c>
      <c r="E3271" s="38">
        <v>29.0</v>
      </c>
      <c r="F3271" s="38">
        <v>1900.0</v>
      </c>
      <c r="G3271" s="37" t="s">
        <v>371</v>
      </c>
      <c r="H3271" s="38">
        <v>9.0</v>
      </c>
      <c r="I3271" s="36"/>
      <c r="J3271" s="36"/>
      <c r="K3271" s="36"/>
      <c r="L3271" s="36"/>
      <c r="M3271" s="36"/>
      <c r="N3271" s="36"/>
      <c r="O3271" s="36"/>
      <c r="P3271" s="36"/>
      <c r="Q3271" s="36"/>
      <c r="R3271" s="36"/>
      <c r="S3271" s="37" t="s">
        <v>356</v>
      </c>
    </row>
    <row r="3272">
      <c r="A3272" s="37" t="s">
        <v>316</v>
      </c>
      <c r="B3272" s="37" t="s">
        <v>372</v>
      </c>
      <c r="C3272" s="38">
        <v>2023.0</v>
      </c>
      <c r="D3272" s="38">
        <v>6.0</v>
      </c>
      <c r="E3272" s="38">
        <v>29.0</v>
      </c>
      <c r="F3272" s="38">
        <v>1900.0</v>
      </c>
      <c r="G3272" s="37" t="s">
        <v>371</v>
      </c>
      <c r="H3272" s="38">
        <v>10.0</v>
      </c>
      <c r="I3272" s="36"/>
      <c r="J3272" s="36"/>
      <c r="K3272" s="36"/>
      <c r="L3272" s="36"/>
      <c r="M3272" s="36"/>
      <c r="N3272" s="36"/>
      <c r="O3272" s="36"/>
      <c r="P3272" s="36"/>
      <c r="Q3272" s="36"/>
      <c r="R3272" s="36"/>
      <c r="S3272" s="37" t="s">
        <v>356</v>
      </c>
    </row>
    <row r="3273">
      <c r="A3273" s="37" t="s">
        <v>316</v>
      </c>
      <c r="B3273" s="37" t="s">
        <v>373</v>
      </c>
      <c r="C3273" s="38">
        <v>2023.0</v>
      </c>
      <c r="D3273" s="38">
        <v>6.0</v>
      </c>
      <c r="E3273" s="38">
        <v>29.0</v>
      </c>
      <c r="F3273" s="38">
        <v>1900.0</v>
      </c>
      <c r="G3273" s="37" t="s">
        <v>371</v>
      </c>
      <c r="H3273" s="38">
        <v>11.0</v>
      </c>
      <c r="I3273" s="36"/>
      <c r="J3273" s="36"/>
      <c r="K3273" s="36"/>
      <c r="L3273" s="36"/>
      <c r="M3273" s="36"/>
      <c r="N3273" s="36"/>
      <c r="O3273" s="36"/>
      <c r="P3273" s="36"/>
      <c r="Q3273" s="36"/>
      <c r="R3273" s="36"/>
      <c r="S3273" s="37" t="s">
        <v>356</v>
      </c>
    </row>
    <row r="3274">
      <c r="A3274" s="37" t="s">
        <v>316</v>
      </c>
      <c r="B3274" s="37" t="s">
        <v>374</v>
      </c>
      <c r="C3274" s="38">
        <v>2023.0</v>
      </c>
      <c r="D3274" s="38">
        <v>6.0</v>
      </c>
      <c r="E3274" s="38">
        <v>29.0</v>
      </c>
      <c r="F3274" s="38">
        <v>1900.0</v>
      </c>
      <c r="G3274" s="37" t="s">
        <v>371</v>
      </c>
      <c r="H3274" s="38">
        <v>12.0</v>
      </c>
      <c r="I3274" s="36"/>
      <c r="J3274" s="36"/>
      <c r="K3274" s="36"/>
      <c r="L3274" s="36"/>
      <c r="M3274" s="36"/>
      <c r="N3274" s="36"/>
      <c r="O3274" s="36"/>
      <c r="P3274" s="36"/>
      <c r="Q3274" s="36"/>
      <c r="R3274" s="36"/>
      <c r="S3274" s="37" t="s">
        <v>356</v>
      </c>
    </row>
    <row r="3276">
      <c r="A3276" s="1" t="s">
        <v>318</v>
      </c>
      <c r="B3276" s="37" t="s">
        <v>1464</v>
      </c>
      <c r="C3276" s="1">
        <v>2023.0</v>
      </c>
      <c r="D3276" s="1">
        <v>6.0</v>
      </c>
      <c r="E3276" s="1">
        <v>29.0</v>
      </c>
      <c r="F3276" s="1">
        <v>2100.0</v>
      </c>
      <c r="G3276" s="1" t="s">
        <v>23</v>
      </c>
      <c r="H3276" s="1">
        <v>1.0</v>
      </c>
    </row>
    <row r="3277">
      <c r="A3277" s="1" t="s">
        <v>318</v>
      </c>
      <c r="B3277" s="37" t="s">
        <v>1465</v>
      </c>
      <c r="C3277" s="1">
        <v>2023.0</v>
      </c>
      <c r="D3277" s="1">
        <v>6.0</v>
      </c>
      <c r="E3277" s="1">
        <v>29.0</v>
      </c>
      <c r="F3277" s="1">
        <v>2100.0</v>
      </c>
      <c r="G3277" s="1" t="s">
        <v>23</v>
      </c>
      <c r="H3277" s="1">
        <v>2.0</v>
      </c>
    </row>
    <row r="3278">
      <c r="A3278" s="1" t="s">
        <v>318</v>
      </c>
      <c r="B3278" s="37" t="s">
        <v>1466</v>
      </c>
      <c r="C3278" s="1">
        <v>2023.0</v>
      </c>
      <c r="D3278" s="1">
        <v>6.0</v>
      </c>
      <c r="E3278" s="1">
        <v>29.0</v>
      </c>
      <c r="F3278" s="1">
        <v>2100.0</v>
      </c>
      <c r="G3278" s="1" t="s">
        <v>23</v>
      </c>
      <c r="H3278" s="1">
        <v>3.0</v>
      </c>
    </row>
    <row r="3279">
      <c r="A3279" s="1" t="s">
        <v>318</v>
      </c>
      <c r="B3279" s="37" t="s">
        <v>1467</v>
      </c>
      <c r="C3279" s="1">
        <v>2023.0</v>
      </c>
      <c r="D3279" s="1">
        <v>6.0</v>
      </c>
      <c r="E3279" s="1">
        <v>29.0</v>
      </c>
      <c r="F3279" s="1">
        <v>2100.0</v>
      </c>
      <c r="G3279" s="1" t="s">
        <v>23</v>
      </c>
      <c r="H3279" s="1">
        <v>4.0</v>
      </c>
    </row>
    <row r="3280">
      <c r="A3280" s="1" t="s">
        <v>318</v>
      </c>
      <c r="B3280" s="37" t="s">
        <v>1468</v>
      </c>
      <c r="C3280" s="1">
        <v>2023.0</v>
      </c>
      <c r="D3280" s="1">
        <v>6.0</v>
      </c>
      <c r="E3280" s="1">
        <v>29.0</v>
      </c>
      <c r="F3280" s="1">
        <v>2100.0</v>
      </c>
      <c r="G3280" s="1" t="s">
        <v>122</v>
      </c>
      <c r="H3280" s="1">
        <v>5.0</v>
      </c>
    </row>
    <row r="3281">
      <c r="A3281" s="1" t="s">
        <v>318</v>
      </c>
      <c r="B3281" s="37" t="s">
        <v>1469</v>
      </c>
      <c r="C3281" s="1">
        <v>2023.0</v>
      </c>
      <c r="D3281" s="1">
        <v>6.0</v>
      </c>
      <c r="E3281" s="1">
        <v>29.0</v>
      </c>
      <c r="F3281" s="1">
        <v>2100.0</v>
      </c>
      <c r="G3281" s="1" t="s">
        <v>122</v>
      </c>
      <c r="H3281" s="1">
        <v>6.0</v>
      </c>
    </row>
    <row r="3282">
      <c r="A3282" s="1" t="s">
        <v>318</v>
      </c>
      <c r="B3282" s="37" t="s">
        <v>1470</v>
      </c>
      <c r="C3282" s="1">
        <v>2023.0</v>
      </c>
      <c r="D3282" s="1">
        <v>6.0</v>
      </c>
      <c r="E3282" s="1">
        <v>29.0</v>
      </c>
      <c r="F3282" s="1">
        <v>2100.0</v>
      </c>
      <c r="G3282" s="1" t="s">
        <v>122</v>
      </c>
      <c r="H3282" s="1">
        <v>7.0</v>
      </c>
    </row>
    <row r="3283">
      <c r="A3283" s="1" t="s">
        <v>318</v>
      </c>
      <c r="B3283" s="37" t="s">
        <v>1471</v>
      </c>
      <c r="C3283" s="1">
        <v>2023.0</v>
      </c>
      <c r="D3283" s="1">
        <v>6.0</v>
      </c>
      <c r="E3283" s="1">
        <v>29.0</v>
      </c>
      <c r="F3283" s="1">
        <v>2100.0</v>
      </c>
      <c r="G3283" s="1" t="s">
        <v>122</v>
      </c>
      <c r="H3283" s="1">
        <v>8.0</v>
      </c>
    </row>
    <row r="3284">
      <c r="A3284" s="1" t="s">
        <v>318</v>
      </c>
      <c r="B3284" s="37" t="s">
        <v>1472</v>
      </c>
      <c r="C3284" s="1">
        <v>2023.0</v>
      </c>
      <c r="D3284" s="1">
        <v>6.0</v>
      </c>
      <c r="E3284" s="1">
        <v>29.0</v>
      </c>
      <c r="F3284" s="1">
        <v>2100.0</v>
      </c>
      <c r="G3284" s="1" t="s">
        <v>201</v>
      </c>
      <c r="H3284" s="1">
        <v>9.0</v>
      </c>
    </row>
    <row r="3285">
      <c r="A3285" s="1" t="s">
        <v>318</v>
      </c>
      <c r="B3285" s="37" t="s">
        <v>1473</v>
      </c>
      <c r="C3285" s="1">
        <v>2023.0</v>
      </c>
      <c r="D3285" s="1">
        <v>6.0</v>
      </c>
      <c r="E3285" s="1">
        <v>29.0</v>
      </c>
      <c r="F3285" s="1">
        <v>2100.0</v>
      </c>
      <c r="G3285" s="1" t="s">
        <v>201</v>
      </c>
      <c r="H3285" s="1">
        <v>10.0</v>
      </c>
    </row>
    <row r="3286">
      <c r="A3286" s="1" t="s">
        <v>318</v>
      </c>
      <c r="B3286" s="37" t="s">
        <v>1474</v>
      </c>
      <c r="C3286" s="1">
        <v>2023.0</v>
      </c>
      <c r="D3286" s="1">
        <v>6.0</v>
      </c>
      <c r="E3286" s="1">
        <v>29.0</v>
      </c>
      <c r="F3286" s="1">
        <v>2100.0</v>
      </c>
      <c r="G3286" s="1" t="s">
        <v>201</v>
      </c>
      <c r="H3286" s="1">
        <v>11.0</v>
      </c>
    </row>
    <row r="3287">
      <c r="A3287" s="1" t="s">
        <v>318</v>
      </c>
      <c r="B3287" s="37" t="s">
        <v>1475</v>
      </c>
      <c r="C3287" s="1">
        <v>2023.0</v>
      </c>
      <c r="D3287" s="1">
        <v>6.0</v>
      </c>
      <c r="E3287" s="1">
        <v>29.0</v>
      </c>
      <c r="F3287" s="1">
        <v>2100.0</v>
      </c>
      <c r="G3287" s="1" t="s">
        <v>201</v>
      </c>
      <c r="H3287" s="1">
        <v>12.0</v>
      </c>
    </row>
    <row r="3289">
      <c r="A3289" s="37" t="s">
        <v>316</v>
      </c>
      <c r="B3289" s="37" t="s">
        <v>349</v>
      </c>
      <c r="C3289" s="38">
        <v>2023.0</v>
      </c>
      <c r="D3289" s="38">
        <v>6.0</v>
      </c>
      <c r="E3289" s="38">
        <v>30.0</v>
      </c>
      <c r="F3289" s="38">
        <v>1900.0</v>
      </c>
      <c r="G3289" s="37" t="s">
        <v>350</v>
      </c>
      <c r="H3289" s="38">
        <v>1.0</v>
      </c>
      <c r="I3289" s="37" t="s">
        <v>767</v>
      </c>
      <c r="J3289" s="37" t="s">
        <v>930</v>
      </c>
      <c r="K3289" s="37" t="s">
        <v>354</v>
      </c>
      <c r="L3289" s="38">
        <v>19.0</v>
      </c>
      <c r="M3289" s="38">
        <v>2.0</v>
      </c>
      <c r="N3289" s="38">
        <v>2.0</v>
      </c>
      <c r="O3289" s="38">
        <v>19.0</v>
      </c>
      <c r="P3289" s="38">
        <v>4.0</v>
      </c>
      <c r="Q3289" s="38">
        <v>17.0</v>
      </c>
      <c r="R3289" s="36"/>
      <c r="S3289" s="36"/>
    </row>
    <row r="3290">
      <c r="A3290" s="37" t="s">
        <v>316</v>
      </c>
      <c r="B3290" s="37" t="s">
        <v>349</v>
      </c>
      <c r="C3290" s="38">
        <v>2023.0</v>
      </c>
      <c r="D3290" s="38">
        <v>6.0</v>
      </c>
      <c r="E3290" s="38">
        <v>30.0</v>
      </c>
      <c r="F3290" s="38">
        <v>1900.0</v>
      </c>
      <c r="G3290" s="37" t="s">
        <v>350</v>
      </c>
      <c r="H3290" s="38">
        <v>1.0</v>
      </c>
      <c r="I3290" s="37" t="s">
        <v>1171</v>
      </c>
      <c r="J3290" s="37" t="s">
        <v>418</v>
      </c>
      <c r="K3290" s="37" t="s">
        <v>354</v>
      </c>
      <c r="L3290" s="38">
        <v>19.0</v>
      </c>
      <c r="M3290" s="38">
        <v>2.0</v>
      </c>
      <c r="N3290" s="38">
        <v>9.0</v>
      </c>
      <c r="O3290" s="38">
        <v>19.0</v>
      </c>
      <c r="P3290" s="38">
        <v>2.0</v>
      </c>
      <c r="Q3290" s="38">
        <v>35.0</v>
      </c>
      <c r="R3290" s="36"/>
      <c r="S3290" s="36"/>
    </row>
    <row r="3291">
      <c r="A3291" s="37" t="s">
        <v>316</v>
      </c>
      <c r="B3291" s="37" t="s">
        <v>349</v>
      </c>
      <c r="C3291" s="38">
        <v>2023.0</v>
      </c>
      <c r="D3291" s="38">
        <v>6.0</v>
      </c>
      <c r="E3291" s="38">
        <v>30.0</v>
      </c>
      <c r="F3291" s="38">
        <v>1900.0</v>
      </c>
      <c r="G3291" s="37" t="s">
        <v>350</v>
      </c>
      <c r="H3291" s="38">
        <v>1.0</v>
      </c>
      <c r="I3291" s="37" t="s">
        <v>1171</v>
      </c>
      <c r="J3291" s="37" t="s">
        <v>418</v>
      </c>
      <c r="K3291" s="37" t="s">
        <v>354</v>
      </c>
      <c r="L3291" s="38">
        <v>19.0</v>
      </c>
      <c r="M3291" s="38">
        <v>2.0</v>
      </c>
      <c r="N3291" s="38">
        <v>42.0</v>
      </c>
      <c r="O3291" s="38">
        <v>19.0</v>
      </c>
      <c r="P3291" s="38">
        <v>4.0</v>
      </c>
      <c r="Q3291" s="38">
        <v>17.0</v>
      </c>
      <c r="R3291" s="36"/>
      <c r="S3291" s="36"/>
    </row>
    <row r="3292">
      <c r="A3292" s="37" t="s">
        <v>316</v>
      </c>
      <c r="B3292" s="37" t="s">
        <v>349</v>
      </c>
      <c r="C3292" s="38">
        <v>2023.0</v>
      </c>
      <c r="D3292" s="38">
        <v>6.0</v>
      </c>
      <c r="E3292" s="38">
        <v>30.0</v>
      </c>
      <c r="F3292" s="38">
        <v>1900.0</v>
      </c>
      <c r="G3292" s="37" t="s">
        <v>350</v>
      </c>
      <c r="H3292" s="38">
        <v>1.0</v>
      </c>
      <c r="I3292" s="37" t="s">
        <v>800</v>
      </c>
      <c r="J3292" s="37" t="s">
        <v>545</v>
      </c>
      <c r="K3292" s="37" t="s">
        <v>354</v>
      </c>
      <c r="L3292" s="38">
        <v>19.0</v>
      </c>
      <c r="M3292" s="38">
        <v>3.0</v>
      </c>
      <c r="N3292" s="38">
        <v>25.0</v>
      </c>
      <c r="O3292" s="38">
        <v>19.0</v>
      </c>
      <c r="P3292" s="38">
        <v>4.0</v>
      </c>
      <c r="Q3292" s="38">
        <v>18.0</v>
      </c>
      <c r="R3292" s="36"/>
      <c r="S3292" s="36"/>
    </row>
    <row r="3293">
      <c r="A3293" s="37" t="s">
        <v>316</v>
      </c>
      <c r="B3293" s="37" t="s">
        <v>349</v>
      </c>
      <c r="C3293" s="38">
        <v>2023.0</v>
      </c>
      <c r="D3293" s="38">
        <v>6.0</v>
      </c>
      <c r="E3293" s="38">
        <v>30.0</v>
      </c>
      <c r="F3293" s="38">
        <v>1900.0</v>
      </c>
      <c r="G3293" s="37" t="s">
        <v>350</v>
      </c>
      <c r="H3293" s="38">
        <v>1.0</v>
      </c>
      <c r="I3293" s="37" t="s">
        <v>1170</v>
      </c>
      <c r="J3293" s="37" t="s">
        <v>800</v>
      </c>
      <c r="K3293" s="37" t="s">
        <v>354</v>
      </c>
      <c r="L3293" s="38">
        <v>19.0</v>
      </c>
      <c r="M3293" s="38">
        <v>4.0</v>
      </c>
      <c r="N3293" s="38">
        <v>33.0</v>
      </c>
      <c r="O3293" s="38">
        <v>19.0</v>
      </c>
      <c r="P3293" s="38">
        <v>5.0</v>
      </c>
      <c r="Q3293" s="38">
        <v>16.0</v>
      </c>
      <c r="R3293" s="36"/>
      <c r="S3293" s="36"/>
    </row>
    <row r="3294">
      <c r="A3294" s="37" t="s">
        <v>316</v>
      </c>
      <c r="B3294" s="37" t="s">
        <v>349</v>
      </c>
      <c r="C3294" s="38">
        <v>2023.0</v>
      </c>
      <c r="D3294" s="38">
        <v>6.0</v>
      </c>
      <c r="E3294" s="38">
        <v>30.0</v>
      </c>
      <c r="F3294" s="38">
        <v>1900.0</v>
      </c>
      <c r="G3294" s="37" t="s">
        <v>350</v>
      </c>
      <c r="H3294" s="38">
        <v>1.0</v>
      </c>
      <c r="I3294" s="37" t="s">
        <v>1171</v>
      </c>
      <c r="J3294" s="37" t="s">
        <v>930</v>
      </c>
      <c r="K3294" s="37" t="s">
        <v>354</v>
      </c>
      <c r="L3294" s="38">
        <v>19.0</v>
      </c>
      <c r="M3294" s="38">
        <v>4.0</v>
      </c>
      <c r="N3294" s="38">
        <v>36.0</v>
      </c>
      <c r="O3294" s="38">
        <v>19.0</v>
      </c>
      <c r="P3294" s="38">
        <v>5.0</v>
      </c>
      <c r="Q3294" s="38">
        <v>6.0</v>
      </c>
      <c r="R3294" s="36"/>
      <c r="S3294" s="36"/>
    </row>
    <row r="3295">
      <c r="A3295" s="37" t="s">
        <v>316</v>
      </c>
      <c r="B3295" s="37" t="s">
        <v>349</v>
      </c>
      <c r="C3295" s="38">
        <v>2023.0</v>
      </c>
      <c r="D3295" s="38">
        <v>6.0</v>
      </c>
      <c r="E3295" s="38">
        <v>30.0</v>
      </c>
      <c r="F3295" s="38">
        <v>1900.0</v>
      </c>
      <c r="G3295" s="37" t="s">
        <v>350</v>
      </c>
      <c r="H3295" s="38">
        <v>1.0</v>
      </c>
      <c r="I3295" s="37" t="s">
        <v>767</v>
      </c>
      <c r="J3295" s="37" t="s">
        <v>418</v>
      </c>
      <c r="K3295" s="37" t="s">
        <v>354</v>
      </c>
      <c r="L3295" s="38">
        <v>19.0</v>
      </c>
      <c r="M3295" s="38">
        <v>4.0</v>
      </c>
      <c r="N3295" s="38">
        <v>39.0</v>
      </c>
      <c r="O3295" s="38">
        <v>19.0</v>
      </c>
      <c r="P3295" s="38">
        <v>5.0</v>
      </c>
      <c r="Q3295" s="38">
        <v>45.0</v>
      </c>
      <c r="R3295" s="36"/>
      <c r="S3295" s="36"/>
    </row>
    <row r="3296">
      <c r="A3296" s="37" t="s">
        <v>316</v>
      </c>
      <c r="B3296" s="37" t="s">
        <v>349</v>
      </c>
      <c r="C3296" s="38">
        <v>2023.0</v>
      </c>
      <c r="D3296" s="38">
        <v>6.0</v>
      </c>
      <c r="E3296" s="38">
        <v>30.0</v>
      </c>
      <c r="F3296" s="38">
        <v>1900.0</v>
      </c>
      <c r="G3296" s="37" t="s">
        <v>350</v>
      </c>
      <c r="H3296" s="38">
        <v>1.0</v>
      </c>
      <c r="I3296" s="37" t="s">
        <v>1171</v>
      </c>
      <c r="J3296" s="37" t="s">
        <v>930</v>
      </c>
      <c r="K3296" s="37" t="s">
        <v>354</v>
      </c>
      <c r="L3296" s="38">
        <v>19.0</v>
      </c>
      <c r="M3296" s="38">
        <v>5.0</v>
      </c>
      <c r="N3296" s="38">
        <v>13.0</v>
      </c>
      <c r="O3296" s="38">
        <v>19.0</v>
      </c>
      <c r="P3296" s="38">
        <v>5.0</v>
      </c>
      <c r="Q3296" s="38">
        <v>21.0</v>
      </c>
      <c r="R3296" s="36"/>
      <c r="S3296" s="36"/>
    </row>
    <row r="3297">
      <c r="A3297" s="37" t="s">
        <v>316</v>
      </c>
      <c r="B3297" s="37" t="s">
        <v>349</v>
      </c>
      <c r="C3297" s="38">
        <v>2023.0</v>
      </c>
      <c r="D3297" s="38">
        <v>6.0</v>
      </c>
      <c r="E3297" s="38">
        <v>30.0</v>
      </c>
      <c r="F3297" s="38">
        <v>1900.0</v>
      </c>
      <c r="G3297" s="37" t="s">
        <v>350</v>
      </c>
      <c r="H3297" s="38">
        <v>1.0</v>
      </c>
      <c r="I3297" s="37" t="s">
        <v>800</v>
      </c>
      <c r="J3297" s="37" t="s">
        <v>545</v>
      </c>
      <c r="K3297" s="37" t="s">
        <v>354</v>
      </c>
      <c r="L3297" s="38">
        <v>19.0</v>
      </c>
      <c r="M3297" s="38">
        <v>5.0</v>
      </c>
      <c r="N3297" s="38">
        <v>31.0</v>
      </c>
      <c r="O3297" s="38">
        <v>19.0</v>
      </c>
      <c r="P3297" s="38">
        <v>6.0</v>
      </c>
      <c r="Q3297" s="38">
        <v>12.0</v>
      </c>
      <c r="R3297" s="36"/>
      <c r="S3297" s="36"/>
    </row>
    <row r="3298">
      <c r="A3298" s="37" t="s">
        <v>316</v>
      </c>
      <c r="B3298" s="37" t="s">
        <v>349</v>
      </c>
      <c r="C3298" s="38">
        <v>2023.0</v>
      </c>
      <c r="D3298" s="38">
        <v>6.0</v>
      </c>
      <c r="E3298" s="38">
        <v>30.0</v>
      </c>
      <c r="F3298" s="38">
        <v>1900.0</v>
      </c>
      <c r="G3298" s="37" t="s">
        <v>350</v>
      </c>
      <c r="H3298" s="38">
        <v>1.0</v>
      </c>
      <c r="I3298" s="37" t="s">
        <v>930</v>
      </c>
      <c r="J3298" s="37" t="s">
        <v>1170</v>
      </c>
      <c r="K3298" s="37" t="s">
        <v>353</v>
      </c>
      <c r="L3298" s="38">
        <v>19.0</v>
      </c>
      <c r="M3298" s="38">
        <v>5.0</v>
      </c>
      <c r="N3298" s="38">
        <v>33.0</v>
      </c>
      <c r="O3298" s="38">
        <v>19.0</v>
      </c>
      <c r="P3298" s="38">
        <v>5.0</v>
      </c>
      <c r="Q3298" s="38">
        <v>44.0</v>
      </c>
      <c r="R3298" s="36"/>
      <c r="S3298" s="36"/>
    </row>
    <row r="3299">
      <c r="A3299" s="37" t="s">
        <v>316</v>
      </c>
      <c r="B3299" s="37" t="s">
        <v>349</v>
      </c>
      <c r="C3299" s="38">
        <v>2023.0</v>
      </c>
      <c r="D3299" s="38">
        <v>6.0</v>
      </c>
      <c r="E3299" s="38">
        <v>30.0</v>
      </c>
      <c r="F3299" s="38">
        <v>1900.0</v>
      </c>
      <c r="G3299" s="37" t="s">
        <v>350</v>
      </c>
      <c r="H3299" s="38">
        <v>1.0</v>
      </c>
      <c r="I3299" s="37" t="s">
        <v>930</v>
      </c>
      <c r="J3299" s="37" t="s">
        <v>1170</v>
      </c>
      <c r="K3299" s="37" t="s">
        <v>353</v>
      </c>
      <c r="L3299" s="38">
        <v>19.0</v>
      </c>
      <c r="M3299" s="38">
        <v>5.0</v>
      </c>
      <c r="N3299" s="38">
        <v>47.0</v>
      </c>
      <c r="O3299" s="38">
        <v>19.0</v>
      </c>
      <c r="P3299" s="38">
        <v>5.0</v>
      </c>
      <c r="Q3299" s="38">
        <v>53.0</v>
      </c>
      <c r="R3299" s="36"/>
      <c r="S3299" s="36"/>
    </row>
    <row r="3300">
      <c r="A3300" s="37" t="s">
        <v>316</v>
      </c>
      <c r="B3300" s="37" t="s">
        <v>349</v>
      </c>
      <c r="C3300" s="38">
        <v>2023.0</v>
      </c>
      <c r="D3300" s="38">
        <v>6.0</v>
      </c>
      <c r="E3300" s="38">
        <v>30.0</v>
      </c>
      <c r="F3300" s="38">
        <v>1900.0</v>
      </c>
      <c r="G3300" s="37" t="s">
        <v>350</v>
      </c>
      <c r="H3300" s="38">
        <v>1.0</v>
      </c>
      <c r="I3300" s="37" t="s">
        <v>930</v>
      </c>
      <c r="J3300" s="37" t="s">
        <v>1170</v>
      </c>
      <c r="K3300" s="37" t="s">
        <v>354</v>
      </c>
      <c r="L3300" s="38">
        <v>19.0</v>
      </c>
      <c r="M3300" s="38">
        <v>5.0</v>
      </c>
      <c r="N3300" s="38">
        <v>57.0</v>
      </c>
      <c r="O3300" s="38">
        <v>19.0</v>
      </c>
      <c r="P3300" s="38">
        <v>6.0</v>
      </c>
      <c r="Q3300" s="38">
        <v>14.0</v>
      </c>
      <c r="R3300" s="36"/>
      <c r="S3300" s="36"/>
    </row>
    <row r="3301">
      <c r="A3301" s="37" t="s">
        <v>316</v>
      </c>
      <c r="B3301" s="37" t="s">
        <v>349</v>
      </c>
      <c r="C3301" s="38">
        <v>2023.0</v>
      </c>
      <c r="D3301" s="38">
        <v>6.0</v>
      </c>
      <c r="E3301" s="38">
        <v>30.0</v>
      </c>
      <c r="F3301" s="38">
        <v>1900.0</v>
      </c>
      <c r="G3301" s="37" t="s">
        <v>350</v>
      </c>
      <c r="H3301" s="38">
        <v>1.0</v>
      </c>
      <c r="I3301" s="37" t="s">
        <v>930</v>
      </c>
      <c r="J3301" s="37" t="s">
        <v>800</v>
      </c>
      <c r="K3301" s="37" t="s">
        <v>354</v>
      </c>
      <c r="L3301" s="38">
        <v>19.0</v>
      </c>
      <c r="M3301" s="38">
        <v>8.0</v>
      </c>
      <c r="N3301" s="38">
        <v>25.0</v>
      </c>
      <c r="O3301" s="38">
        <v>19.0</v>
      </c>
      <c r="P3301" s="38">
        <v>8.0</v>
      </c>
      <c r="Q3301" s="38">
        <v>33.0</v>
      </c>
      <c r="R3301" s="36"/>
      <c r="S3301" s="36"/>
    </row>
    <row r="3302">
      <c r="A3302" s="37" t="s">
        <v>316</v>
      </c>
      <c r="B3302" s="37" t="s">
        <v>349</v>
      </c>
      <c r="C3302" s="38">
        <v>2023.0</v>
      </c>
      <c r="D3302" s="38">
        <v>6.0</v>
      </c>
      <c r="E3302" s="38">
        <v>30.0</v>
      </c>
      <c r="F3302" s="38">
        <v>1900.0</v>
      </c>
      <c r="G3302" s="37" t="s">
        <v>350</v>
      </c>
      <c r="H3302" s="38">
        <v>1.0</v>
      </c>
      <c r="I3302" s="37" t="s">
        <v>545</v>
      </c>
      <c r="J3302" s="37" t="s">
        <v>930</v>
      </c>
      <c r="K3302" s="37" t="s">
        <v>354</v>
      </c>
      <c r="L3302" s="38">
        <v>19.0</v>
      </c>
      <c r="M3302" s="38">
        <v>12.0</v>
      </c>
      <c r="N3302" s="38">
        <v>18.0</v>
      </c>
      <c r="O3302" s="38">
        <v>19.0</v>
      </c>
      <c r="P3302" s="38">
        <v>12.0</v>
      </c>
      <c r="Q3302" s="38">
        <v>41.0</v>
      </c>
      <c r="R3302" s="36"/>
      <c r="S3302" s="36"/>
    </row>
    <row r="3303">
      <c r="A3303" s="37" t="s">
        <v>316</v>
      </c>
      <c r="B3303" s="37" t="s">
        <v>349</v>
      </c>
      <c r="C3303" s="38">
        <v>2023.0</v>
      </c>
      <c r="D3303" s="38">
        <v>6.0</v>
      </c>
      <c r="E3303" s="38">
        <v>30.0</v>
      </c>
      <c r="F3303" s="38">
        <v>1900.0</v>
      </c>
      <c r="G3303" s="37" t="s">
        <v>350</v>
      </c>
      <c r="H3303" s="38">
        <v>1.0</v>
      </c>
      <c r="I3303" s="37" t="s">
        <v>1170</v>
      </c>
      <c r="J3303" s="37" t="s">
        <v>800</v>
      </c>
      <c r="K3303" s="37" t="s">
        <v>354</v>
      </c>
      <c r="L3303" s="38">
        <v>19.0</v>
      </c>
      <c r="M3303" s="38">
        <v>12.0</v>
      </c>
      <c r="N3303" s="38">
        <v>21.0</v>
      </c>
      <c r="O3303" s="38">
        <v>19.0</v>
      </c>
      <c r="P3303" s="38">
        <v>12.0</v>
      </c>
      <c r="Q3303" s="38">
        <v>34.0</v>
      </c>
      <c r="R3303" s="36"/>
      <c r="S3303" s="36"/>
    </row>
    <row r="3304">
      <c r="A3304" s="37" t="s">
        <v>316</v>
      </c>
      <c r="B3304" s="37" t="s">
        <v>349</v>
      </c>
      <c r="C3304" s="38">
        <v>2023.0</v>
      </c>
      <c r="D3304" s="38">
        <v>6.0</v>
      </c>
      <c r="E3304" s="38">
        <v>30.0</v>
      </c>
      <c r="F3304" s="38">
        <v>1900.0</v>
      </c>
      <c r="G3304" s="37" t="s">
        <v>350</v>
      </c>
      <c r="H3304" s="38">
        <v>1.0</v>
      </c>
      <c r="I3304" s="37" t="s">
        <v>800</v>
      </c>
      <c r="J3304" s="37" t="s">
        <v>545</v>
      </c>
      <c r="K3304" s="37" t="s">
        <v>354</v>
      </c>
      <c r="L3304" s="38">
        <v>19.0</v>
      </c>
      <c r="M3304" s="38">
        <v>48.0</v>
      </c>
      <c r="N3304" s="38">
        <v>14.0</v>
      </c>
      <c r="O3304" s="38">
        <v>19.0</v>
      </c>
      <c r="P3304" s="38">
        <v>49.0</v>
      </c>
      <c r="Q3304" s="38">
        <v>46.0</v>
      </c>
      <c r="R3304" s="36"/>
      <c r="S3304" s="36"/>
    </row>
    <row r="3305">
      <c r="A3305" s="37" t="s">
        <v>316</v>
      </c>
      <c r="B3305" s="37" t="s">
        <v>355</v>
      </c>
      <c r="C3305" s="38">
        <v>2023.0</v>
      </c>
      <c r="D3305" s="38">
        <v>6.0</v>
      </c>
      <c r="E3305" s="38">
        <v>30.0</v>
      </c>
      <c r="F3305" s="38">
        <v>1900.0</v>
      </c>
      <c r="G3305" s="37" t="s">
        <v>350</v>
      </c>
      <c r="H3305" s="38">
        <v>2.0</v>
      </c>
      <c r="I3305" s="36"/>
      <c r="J3305" s="36"/>
      <c r="K3305" s="36"/>
      <c r="L3305" s="36"/>
      <c r="M3305" s="36"/>
      <c r="N3305" s="36"/>
      <c r="O3305" s="36"/>
      <c r="P3305" s="36"/>
      <c r="Q3305" s="36"/>
      <c r="R3305" s="36"/>
      <c r="S3305" s="37" t="s">
        <v>356</v>
      </c>
    </row>
    <row r="3306">
      <c r="A3306" s="37" t="s">
        <v>316</v>
      </c>
      <c r="B3306" s="37" t="s">
        <v>357</v>
      </c>
      <c r="C3306" s="38">
        <v>2023.0</v>
      </c>
      <c r="D3306" s="38">
        <v>6.0</v>
      </c>
      <c r="E3306" s="38">
        <v>30.0</v>
      </c>
      <c r="F3306" s="38">
        <v>1900.0</v>
      </c>
      <c r="G3306" s="37" t="s">
        <v>350</v>
      </c>
      <c r="H3306" s="38">
        <v>3.0</v>
      </c>
      <c r="I3306" s="36"/>
      <c r="J3306" s="36"/>
      <c r="K3306" s="36"/>
      <c r="L3306" s="36"/>
      <c r="M3306" s="36"/>
      <c r="N3306" s="36"/>
      <c r="O3306" s="36"/>
      <c r="P3306" s="36"/>
      <c r="Q3306" s="36"/>
      <c r="R3306" s="36"/>
      <c r="S3306" s="37" t="s">
        <v>356</v>
      </c>
    </row>
    <row r="3307">
      <c r="A3307" s="37" t="s">
        <v>316</v>
      </c>
      <c r="B3307" s="37" t="s">
        <v>358</v>
      </c>
      <c r="C3307" s="38">
        <v>2023.0</v>
      </c>
      <c r="D3307" s="38">
        <v>6.0</v>
      </c>
      <c r="E3307" s="38">
        <v>30.0</v>
      </c>
      <c r="F3307" s="38">
        <v>1900.0</v>
      </c>
      <c r="G3307" s="37" t="s">
        <v>350</v>
      </c>
      <c r="H3307" s="38">
        <v>4.0</v>
      </c>
      <c r="I3307" s="36"/>
      <c r="J3307" s="36"/>
      <c r="K3307" s="36"/>
      <c r="L3307" s="36"/>
      <c r="M3307" s="36"/>
      <c r="N3307" s="36"/>
      <c r="O3307" s="36"/>
      <c r="P3307" s="36"/>
      <c r="Q3307" s="36"/>
      <c r="R3307" s="36"/>
      <c r="S3307" s="37" t="s">
        <v>356</v>
      </c>
    </row>
    <row r="3308">
      <c r="A3308" s="37" t="s">
        <v>316</v>
      </c>
      <c r="B3308" s="37" t="s">
        <v>359</v>
      </c>
      <c r="C3308" s="38">
        <v>2023.0</v>
      </c>
      <c r="D3308" s="38">
        <v>6.0</v>
      </c>
      <c r="E3308" s="38">
        <v>30.0</v>
      </c>
      <c r="F3308" s="38">
        <v>1900.0</v>
      </c>
      <c r="G3308" s="37" t="s">
        <v>360</v>
      </c>
      <c r="H3308" s="38">
        <v>5.0</v>
      </c>
      <c r="I3308" s="36"/>
      <c r="J3308" s="36"/>
      <c r="K3308" s="36"/>
      <c r="L3308" s="36"/>
      <c r="M3308" s="36"/>
      <c r="N3308" s="36"/>
      <c r="O3308" s="36"/>
      <c r="P3308" s="36"/>
      <c r="Q3308" s="36"/>
      <c r="R3308" s="36"/>
      <c r="S3308" s="37" t="s">
        <v>356</v>
      </c>
    </row>
    <row r="3309">
      <c r="A3309" s="37" t="s">
        <v>316</v>
      </c>
      <c r="B3309" s="37" t="s">
        <v>366</v>
      </c>
      <c r="C3309" s="38">
        <v>2023.0</v>
      </c>
      <c r="D3309" s="38">
        <v>6.0</v>
      </c>
      <c r="E3309" s="38">
        <v>30.0</v>
      </c>
      <c r="F3309" s="38">
        <v>1900.0</v>
      </c>
      <c r="G3309" s="37" t="s">
        <v>360</v>
      </c>
      <c r="H3309" s="38">
        <v>6.0</v>
      </c>
      <c r="I3309" s="36"/>
      <c r="J3309" s="36"/>
      <c r="K3309" s="36"/>
      <c r="L3309" s="36"/>
      <c r="M3309" s="36"/>
      <c r="N3309" s="36"/>
      <c r="O3309" s="36"/>
      <c r="P3309" s="36"/>
      <c r="Q3309" s="36"/>
      <c r="R3309" s="36"/>
      <c r="S3309" s="37" t="s">
        <v>356</v>
      </c>
    </row>
    <row r="3310">
      <c r="A3310" s="37" t="s">
        <v>316</v>
      </c>
      <c r="B3310" s="37" t="s">
        <v>368</v>
      </c>
      <c r="C3310" s="38">
        <v>2023.0</v>
      </c>
      <c r="D3310" s="38">
        <v>6.0</v>
      </c>
      <c r="E3310" s="38">
        <v>30.0</v>
      </c>
      <c r="F3310" s="38">
        <v>1900.0</v>
      </c>
      <c r="G3310" s="37" t="s">
        <v>360</v>
      </c>
      <c r="H3310" s="38">
        <v>7.0</v>
      </c>
      <c r="I3310" s="36"/>
      <c r="J3310" s="36"/>
      <c r="K3310" s="36"/>
      <c r="L3310" s="36"/>
      <c r="M3310" s="36"/>
      <c r="N3310" s="36"/>
      <c r="O3310" s="36"/>
      <c r="P3310" s="36"/>
      <c r="Q3310" s="36"/>
      <c r="R3310" s="36"/>
      <c r="S3310" s="37" t="s">
        <v>509</v>
      </c>
    </row>
    <row r="3311">
      <c r="A3311" s="37" t="s">
        <v>316</v>
      </c>
      <c r="B3311" s="37" t="s">
        <v>369</v>
      </c>
      <c r="C3311" s="38">
        <v>2023.0</v>
      </c>
      <c r="D3311" s="38">
        <v>6.0</v>
      </c>
      <c r="E3311" s="38">
        <v>30.0</v>
      </c>
      <c r="F3311" s="38">
        <v>1900.0</v>
      </c>
      <c r="G3311" s="37" t="s">
        <v>360</v>
      </c>
      <c r="H3311" s="38">
        <v>8.0</v>
      </c>
      <c r="I3311" s="36"/>
      <c r="J3311" s="36"/>
      <c r="K3311" s="36"/>
      <c r="L3311" s="36"/>
      <c r="M3311" s="36"/>
      <c r="N3311" s="36"/>
      <c r="O3311" s="36"/>
      <c r="P3311" s="36"/>
      <c r="Q3311" s="36"/>
      <c r="R3311" s="36"/>
      <c r="S3311" s="37" t="s">
        <v>356</v>
      </c>
    </row>
    <row r="3312">
      <c r="A3312" s="37" t="s">
        <v>316</v>
      </c>
      <c r="B3312" s="37" t="s">
        <v>370</v>
      </c>
      <c r="C3312" s="38">
        <v>2023.0</v>
      </c>
      <c r="D3312" s="38">
        <v>6.0</v>
      </c>
      <c r="E3312" s="38">
        <v>30.0</v>
      </c>
      <c r="F3312" s="38">
        <v>1900.0</v>
      </c>
      <c r="G3312" s="37" t="s">
        <v>371</v>
      </c>
      <c r="H3312" s="38">
        <v>9.0</v>
      </c>
      <c r="I3312" s="36"/>
      <c r="J3312" s="36"/>
      <c r="K3312" s="36"/>
      <c r="L3312" s="36"/>
      <c r="M3312" s="36"/>
      <c r="N3312" s="36"/>
      <c r="O3312" s="36"/>
      <c r="P3312" s="36"/>
      <c r="Q3312" s="36"/>
      <c r="R3312" s="36"/>
      <c r="S3312" s="37" t="s">
        <v>356</v>
      </c>
    </row>
    <row r="3313">
      <c r="A3313" s="37" t="s">
        <v>316</v>
      </c>
      <c r="B3313" s="37" t="s">
        <v>372</v>
      </c>
      <c r="C3313" s="38">
        <v>2023.0</v>
      </c>
      <c r="D3313" s="38">
        <v>6.0</v>
      </c>
      <c r="E3313" s="38">
        <v>30.0</v>
      </c>
      <c r="F3313" s="38">
        <v>1900.0</v>
      </c>
      <c r="G3313" s="37" t="s">
        <v>371</v>
      </c>
      <c r="H3313" s="38">
        <v>10.0</v>
      </c>
      <c r="I3313" s="36"/>
      <c r="J3313" s="36"/>
      <c r="K3313" s="36"/>
      <c r="L3313" s="36"/>
      <c r="M3313" s="36"/>
      <c r="N3313" s="36"/>
      <c r="O3313" s="36"/>
      <c r="P3313" s="36"/>
      <c r="Q3313" s="36"/>
      <c r="R3313" s="36"/>
      <c r="S3313" s="37" t="s">
        <v>356</v>
      </c>
    </row>
    <row r="3314">
      <c r="A3314" s="37" t="s">
        <v>316</v>
      </c>
      <c r="B3314" s="37" t="s">
        <v>373</v>
      </c>
      <c r="C3314" s="38">
        <v>2023.0</v>
      </c>
      <c r="D3314" s="38">
        <v>6.0</v>
      </c>
      <c r="E3314" s="38">
        <v>30.0</v>
      </c>
      <c r="F3314" s="38">
        <v>1900.0</v>
      </c>
      <c r="G3314" s="37" t="s">
        <v>371</v>
      </c>
      <c r="H3314" s="38">
        <v>11.0</v>
      </c>
      <c r="I3314" s="36"/>
      <c r="J3314" s="36"/>
      <c r="K3314" s="36"/>
      <c r="L3314" s="36"/>
      <c r="M3314" s="36"/>
      <c r="N3314" s="36"/>
      <c r="O3314" s="36"/>
      <c r="P3314" s="36"/>
      <c r="Q3314" s="36"/>
      <c r="R3314" s="36"/>
      <c r="S3314" s="37" t="s">
        <v>356</v>
      </c>
    </row>
    <row r="3315">
      <c r="A3315" s="37" t="s">
        <v>316</v>
      </c>
      <c r="B3315" s="37" t="s">
        <v>374</v>
      </c>
      <c r="C3315" s="38">
        <v>2023.0</v>
      </c>
      <c r="D3315" s="38">
        <v>6.0</v>
      </c>
      <c r="E3315" s="38">
        <v>30.0</v>
      </c>
      <c r="F3315" s="38">
        <v>1900.0</v>
      </c>
      <c r="G3315" s="37" t="s">
        <v>371</v>
      </c>
      <c r="H3315" s="38">
        <v>12.0</v>
      </c>
      <c r="I3315" s="36"/>
      <c r="J3315" s="36"/>
      <c r="K3315" s="36"/>
      <c r="L3315" s="36"/>
      <c r="M3315" s="36"/>
      <c r="N3315" s="36"/>
      <c r="O3315" s="36"/>
      <c r="P3315" s="36"/>
      <c r="Q3315" s="36"/>
      <c r="R3315" s="36"/>
      <c r="S3315" s="37" t="s">
        <v>356</v>
      </c>
    </row>
    <row r="3317">
      <c r="A3317" s="1" t="s">
        <v>318</v>
      </c>
      <c r="B3317" s="37" t="s">
        <v>349</v>
      </c>
      <c r="C3317" s="1">
        <v>2023.0</v>
      </c>
      <c r="D3317" s="1">
        <v>6.0</v>
      </c>
      <c r="E3317" s="1">
        <v>30.0</v>
      </c>
      <c r="F3317" s="1">
        <v>2100.0</v>
      </c>
      <c r="G3317" s="1" t="s">
        <v>23</v>
      </c>
      <c r="H3317" s="1">
        <v>1.0</v>
      </c>
    </row>
    <row r="3318">
      <c r="A3318" s="1" t="s">
        <v>318</v>
      </c>
      <c r="B3318" s="37" t="s">
        <v>355</v>
      </c>
      <c r="C3318" s="1">
        <v>2023.0</v>
      </c>
      <c r="D3318" s="1">
        <v>6.0</v>
      </c>
      <c r="E3318" s="1">
        <v>30.0</v>
      </c>
      <c r="F3318" s="1">
        <v>2100.0</v>
      </c>
      <c r="G3318" s="1" t="s">
        <v>23</v>
      </c>
      <c r="H3318" s="1">
        <v>2.0</v>
      </c>
    </row>
    <row r="3319">
      <c r="A3319" s="1" t="s">
        <v>318</v>
      </c>
      <c r="B3319" s="37" t="s">
        <v>357</v>
      </c>
      <c r="C3319" s="1">
        <v>2023.0</v>
      </c>
      <c r="D3319" s="1">
        <v>6.0</v>
      </c>
      <c r="E3319" s="1">
        <v>30.0</v>
      </c>
      <c r="F3319" s="1">
        <v>2100.0</v>
      </c>
      <c r="G3319" s="1" t="s">
        <v>23</v>
      </c>
      <c r="H3319" s="1">
        <v>3.0</v>
      </c>
    </row>
    <row r="3320">
      <c r="A3320" s="1" t="s">
        <v>318</v>
      </c>
      <c r="B3320" s="37" t="s">
        <v>358</v>
      </c>
      <c r="C3320" s="1">
        <v>2023.0</v>
      </c>
      <c r="D3320" s="1">
        <v>6.0</v>
      </c>
      <c r="E3320" s="1">
        <v>30.0</v>
      </c>
      <c r="F3320" s="1">
        <v>2100.0</v>
      </c>
      <c r="G3320" s="1" t="s">
        <v>23</v>
      </c>
      <c r="H3320" s="1">
        <v>4.0</v>
      </c>
    </row>
    <row r="3321">
      <c r="A3321" s="1" t="s">
        <v>318</v>
      </c>
      <c r="B3321" s="37" t="s">
        <v>359</v>
      </c>
      <c r="C3321" s="1">
        <v>2023.0</v>
      </c>
      <c r="D3321" s="1">
        <v>6.0</v>
      </c>
      <c r="E3321" s="1">
        <v>30.0</v>
      </c>
      <c r="F3321" s="1">
        <v>2100.0</v>
      </c>
      <c r="G3321" s="1" t="s">
        <v>122</v>
      </c>
      <c r="H3321" s="1">
        <v>5.0</v>
      </c>
    </row>
    <row r="3322">
      <c r="A3322" s="1" t="s">
        <v>318</v>
      </c>
      <c r="B3322" s="37" t="s">
        <v>366</v>
      </c>
      <c r="C3322" s="1">
        <v>2023.0</v>
      </c>
      <c r="D3322" s="1">
        <v>6.0</v>
      </c>
      <c r="E3322" s="1">
        <v>30.0</v>
      </c>
      <c r="F3322" s="1">
        <v>2100.0</v>
      </c>
      <c r="G3322" s="1" t="s">
        <v>122</v>
      </c>
      <c r="H3322" s="1">
        <v>6.0</v>
      </c>
    </row>
    <row r="3323">
      <c r="A3323" s="1" t="s">
        <v>318</v>
      </c>
      <c r="B3323" s="37" t="s">
        <v>368</v>
      </c>
      <c r="C3323" s="1">
        <v>2023.0</v>
      </c>
      <c r="D3323" s="1">
        <v>6.0</v>
      </c>
      <c r="E3323" s="1">
        <v>30.0</v>
      </c>
      <c r="F3323" s="1">
        <v>2100.0</v>
      </c>
      <c r="G3323" s="1" t="s">
        <v>122</v>
      </c>
      <c r="H3323" s="1">
        <v>7.0</v>
      </c>
    </row>
    <row r="3324">
      <c r="A3324" s="1" t="s">
        <v>318</v>
      </c>
      <c r="B3324" s="37" t="s">
        <v>369</v>
      </c>
      <c r="C3324" s="1">
        <v>2023.0</v>
      </c>
      <c r="D3324" s="1">
        <v>6.0</v>
      </c>
      <c r="E3324" s="1">
        <v>30.0</v>
      </c>
      <c r="F3324" s="1">
        <v>2100.0</v>
      </c>
      <c r="G3324" s="1" t="s">
        <v>122</v>
      </c>
      <c r="H3324" s="1">
        <v>8.0</v>
      </c>
    </row>
    <row r="3325">
      <c r="A3325" s="1" t="s">
        <v>318</v>
      </c>
      <c r="B3325" s="37" t="s">
        <v>370</v>
      </c>
      <c r="C3325" s="1">
        <v>2023.0</v>
      </c>
      <c r="D3325" s="1">
        <v>6.0</v>
      </c>
      <c r="E3325" s="1">
        <v>30.0</v>
      </c>
      <c r="F3325" s="1">
        <v>2100.0</v>
      </c>
      <c r="G3325" s="1" t="s">
        <v>201</v>
      </c>
      <c r="H3325" s="1">
        <v>9.0</v>
      </c>
    </row>
    <row r="3326">
      <c r="A3326" s="1" t="s">
        <v>318</v>
      </c>
      <c r="B3326" s="37" t="s">
        <v>372</v>
      </c>
      <c r="C3326" s="1">
        <v>2023.0</v>
      </c>
      <c r="D3326" s="1">
        <v>6.0</v>
      </c>
      <c r="E3326" s="1">
        <v>30.0</v>
      </c>
      <c r="F3326" s="1">
        <v>2100.0</v>
      </c>
      <c r="G3326" s="1" t="s">
        <v>201</v>
      </c>
      <c r="H3326" s="1">
        <v>10.0</v>
      </c>
    </row>
    <row r="3327">
      <c r="A3327" s="1" t="s">
        <v>318</v>
      </c>
      <c r="B3327" s="37" t="s">
        <v>373</v>
      </c>
      <c r="C3327" s="1">
        <v>2023.0</v>
      </c>
      <c r="D3327" s="1">
        <v>6.0</v>
      </c>
      <c r="E3327" s="1">
        <v>30.0</v>
      </c>
      <c r="F3327" s="1">
        <v>2100.0</v>
      </c>
      <c r="G3327" s="1" t="s">
        <v>201</v>
      </c>
      <c r="H3327" s="1">
        <v>11.0</v>
      </c>
    </row>
    <row r="3328">
      <c r="A3328" s="1" t="s">
        <v>318</v>
      </c>
      <c r="B3328" s="37" t="s">
        <v>374</v>
      </c>
      <c r="C3328" s="1">
        <v>2023.0</v>
      </c>
      <c r="D3328" s="1">
        <v>6.0</v>
      </c>
      <c r="E3328" s="1">
        <v>30.0</v>
      </c>
      <c r="F3328" s="1">
        <v>2100.0</v>
      </c>
      <c r="G3328" s="1" t="s">
        <v>201</v>
      </c>
      <c r="H3328" s="1">
        <v>12.0</v>
      </c>
    </row>
    <row r="3330">
      <c r="A3330" s="45" t="s">
        <v>316</v>
      </c>
      <c r="B3330" s="45" t="s">
        <v>349</v>
      </c>
      <c r="C3330" s="46">
        <v>2023.0</v>
      </c>
      <c r="D3330" s="46">
        <v>7.0</v>
      </c>
      <c r="E3330" s="46">
        <v>1.0</v>
      </c>
      <c r="F3330" s="46">
        <v>1900.0</v>
      </c>
      <c r="G3330" s="45" t="s">
        <v>350</v>
      </c>
      <c r="H3330" s="46">
        <v>1.0</v>
      </c>
      <c r="I3330" s="36"/>
      <c r="J3330" s="36"/>
      <c r="K3330" s="36"/>
      <c r="L3330" s="36"/>
      <c r="M3330" s="36"/>
      <c r="N3330" s="36"/>
      <c r="O3330" s="36"/>
      <c r="P3330" s="36"/>
      <c r="Q3330" s="36"/>
      <c r="R3330" s="36"/>
      <c r="S3330" s="37" t="s">
        <v>1476</v>
      </c>
    </row>
    <row r="3331">
      <c r="A3331" s="37" t="s">
        <v>316</v>
      </c>
      <c r="B3331" s="37" t="s">
        <v>355</v>
      </c>
      <c r="C3331" s="38">
        <v>2023.0</v>
      </c>
      <c r="D3331" s="38">
        <v>7.0</v>
      </c>
      <c r="E3331" s="38">
        <v>1.0</v>
      </c>
      <c r="F3331" s="38">
        <v>1900.0</v>
      </c>
      <c r="G3331" s="37" t="s">
        <v>350</v>
      </c>
      <c r="H3331" s="38">
        <v>2.0</v>
      </c>
      <c r="I3331" s="36"/>
      <c r="J3331" s="36"/>
      <c r="K3331" s="36"/>
      <c r="L3331" s="36"/>
      <c r="M3331" s="36"/>
      <c r="N3331" s="36"/>
      <c r="O3331" s="36"/>
      <c r="P3331" s="36"/>
      <c r="Q3331" s="36"/>
      <c r="R3331" s="36"/>
      <c r="S3331" s="37" t="s">
        <v>356</v>
      </c>
    </row>
    <row r="3332">
      <c r="A3332" s="37" t="s">
        <v>316</v>
      </c>
      <c r="B3332" s="37" t="s">
        <v>357</v>
      </c>
      <c r="C3332" s="38">
        <v>2023.0</v>
      </c>
      <c r="D3332" s="38">
        <v>7.0</v>
      </c>
      <c r="E3332" s="38">
        <v>1.0</v>
      </c>
      <c r="F3332" s="38">
        <v>1900.0</v>
      </c>
      <c r="G3332" s="37" t="s">
        <v>350</v>
      </c>
      <c r="H3332" s="38">
        <v>3.0</v>
      </c>
      <c r="I3332" s="36"/>
      <c r="J3332" s="36"/>
      <c r="K3332" s="36"/>
      <c r="L3332" s="36"/>
      <c r="M3332" s="36"/>
      <c r="N3332" s="36"/>
      <c r="O3332" s="36"/>
      <c r="P3332" s="36"/>
      <c r="Q3332" s="36"/>
      <c r="R3332" s="36"/>
      <c r="S3332" s="37" t="s">
        <v>356</v>
      </c>
    </row>
    <row r="3333">
      <c r="A3333" s="37" t="s">
        <v>316</v>
      </c>
      <c r="B3333" s="37" t="s">
        <v>358</v>
      </c>
      <c r="C3333" s="38">
        <v>2023.0</v>
      </c>
      <c r="D3333" s="38">
        <v>7.0</v>
      </c>
      <c r="E3333" s="38">
        <v>1.0</v>
      </c>
      <c r="F3333" s="38">
        <v>1900.0</v>
      </c>
      <c r="G3333" s="37" t="s">
        <v>350</v>
      </c>
      <c r="H3333" s="38">
        <v>4.0</v>
      </c>
      <c r="I3333" s="36"/>
      <c r="J3333" s="36"/>
      <c r="K3333" s="36"/>
      <c r="L3333" s="36"/>
      <c r="M3333" s="36"/>
      <c r="N3333" s="36"/>
      <c r="O3333" s="36"/>
      <c r="P3333" s="36"/>
      <c r="Q3333" s="36"/>
      <c r="R3333" s="36"/>
      <c r="S3333" s="37" t="s">
        <v>356</v>
      </c>
    </row>
    <row r="3334">
      <c r="A3334" s="37" t="s">
        <v>316</v>
      </c>
      <c r="B3334" s="37" t="s">
        <v>359</v>
      </c>
      <c r="C3334" s="38">
        <v>2023.0</v>
      </c>
      <c r="D3334" s="38">
        <v>7.0</v>
      </c>
      <c r="E3334" s="38">
        <v>1.0</v>
      </c>
      <c r="F3334" s="38">
        <v>1900.0</v>
      </c>
      <c r="G3334" s="37" t="s">
        <v>360</v>
      </c>
      <c r="H3334" s="38">
        <v>5.0</v>
      </c>
      <c r="I3334" s="36"/>
      <c r="J3334" s="36"/>
      <c r="K3334" s="36"/>
      <c r="L3334" s="36"/>
      <c r="M3334" s="36"/>
      <c r="N3334" s="36"/>
      <c r="O3334" s="36"/>
      <c r="P3334" s="36"/>
      <c r="Q3334" s="36"/>
      <c r="R3334" s="36"/>
      <c r="S3334" s="37" t="s">
        <v>356</v>
      </c>
    </row>
    <row r="3335">
      <c r="A3335" s="37" t="s">
        <v>316</v>
      </c>
      <c r="B3335" s="37" t="s">
        <v>366</v>
      </c>
      <c r="C3335" s="38">
        <v>2023.0</v>
      </c>
      <c r="D3335" s="38">
        <v>7.0</v>
      </c>
      <c r="E3335" s="38">
        <v>1.0</v>
      </c>
      <c r="F3335" s="38">
        <v>1900.0</v>
      </c>
      <c r="G3335" s="37" t="s">
        <v>360</v>
      </c>
      <c r="H3335" s="38">
        <v>6.0</v>
      </c>
      <c r="I3335" s="36"/>
      <c r="J3335" s="36"/>
      <c r="K3335" s="36"/>
      <c r="L3335" s="36"/>
      <c r="M3335" s="36"/>
      <c r="N3335" s="36"/>
      <c r="O3335" s="36"/>
      <c r="P3335" s="36"/>
      <c r="Q3335" s="36"/>
      <c r="R3335" s="36"/>
      <c r="S3335" s="37" t="s">
        <v>356</v>
      </c>
    </row>
    <row r="3336">
      <c r="A3336" s="37" t="s">
        <v>316</v>
      </c>
      <c r="B3336" s="37" t="s">
        <v>368</v>
      </c>
      <c r="C3336" s="38">
        <v>2023.0</v>
      </c>
      <c r="D3336" s="38">
        <v>7.0</v>
      </c>
      <c r="E3336" s="38">
        <v>1.0</v>
      </c>
      <c r="F3336" s="38">
        <v>1900.0</v>
      </c>
      <c r="G3336" s="37" t="s">
        <v>360</v>
      </c>
      <c r="H3336" s="38">
        <v>7.0</v>
      </c>
      <c r="I3336" s="36"/>
      <c r="J3336" s="36"/>
      <c r="K3336" s="36"/>
      <c r="L3336" s="36"/>
      <c r="M3336" s="36"/>
      <c r="N3336" s="36"/>
      <c r="O3336" s="36"/>
      <c r="P3336" s="36"/>
      <c r="Q3336" s="36"/>
      <c r="R3336" s="36"/>
      <c r="S3336" s="37" t="s">
        <v>356</v>
      </c>
    </row>
    <row r="3337">
      <c r="A3337" s="37" t="s">
        <v>316</v>
      </c>
      <c r="B3337" s="37" t="s">
        <v>369</v>
      </c>
      <c r="C3337" s="38">
        <v>2023.0</v>
      </c>
      <c r="D3337" s="38">
        <v>7.0</v>
      </c>
      <c r="E3337" s="38">
        <v>1.0</v>
      </c>
      <c r="F3337" s="38">
        <v>1900.0</v>
      </c>
      <c r="G3337" s="37" t="s">
        <v>360</v>
      </c>
      <c r="H3337" s="38">
        <v>8.0</v>
      </c>
      <c r="I3337" s="36"/>
      <c r="J3337" s="36"/>
      <c r="K3337" s="36"/>
      <c r="L3337" s="36"/>
      <c r="M3337" s="36"/>
      <c r="N3337" s="36"/>
      <c r="O3337" s="36"/>
      <c r="P3337" s="36"/>
      <c r="Q3337" s="36"/>
      <c r="R3337" s="36"/>
      <c r="S3337" s="37" t="s">
        <v>356</v>
      </c>
    </row>
    <row r="3338">
      <c r="A3338" s="37" t="s">
        <v>316</v>
      </c>
      <c r="B3338" s="37" t="s">
        <v>370</v>
      </c>
      <c r="C3338" s="38">
        <v>2023.0</v>
      </c>
      <c r="D3338" s="38">
        <v>7.0</v>
      </c>
      <c r="E3338" s="38">
        <v>1.0</v>
      </c>
      <c r="F3338" s="38">
        <v>1900.0</v>
      </c>
      <c r="G3338" s="37" t="s">
        <v>371</v>
      </c>
      <c r="H3338" s="38">
        <v>9.0</v>
      </c>
      <c r="I3338" s="36"/>
      <c r="J3338" s="36"/>
      <c r="K3338" s="36"/>
      <c r="L3338" s="36"/>
      <c r="M3338" s="36"/>
      <c r="N3338" s="36"/>
      <c r="O3338" s="36"/>
      <c r="P3338" s="36"/>
      <c r="Q3338" s="36"/>
      <c r="R3338" s="36"/>
      <c r="S3338" s="37" t="s">
        <v>356</v>
      </c>
    </row>
    <row r="3339">
      <c r="A3339" s="37" t="s">
        <v>316</v>
      </c>
      <c r="B3339" s="37" t="s">
        <v>372</v>
      </c>
      <c r="C3339" s="38">
        <v>2023.0</v>
      </c>
      <c r="D3339" s="38">
        <v>7.0</v>
      </c>
      <c r="E3339" s="38">
        <v>1.0</v>
      </c>
      <c r="F3339" s="38">
        <v>1900.0</v>
      </c>
      <c r="G3339" s="37" t="s">
        <v>371</v>
      </c>
      <c r="H3339" s="38">
        <v>10.0</v>
      </c>
      <c r="I3339" s="36"/>
      <c r="J3339" s="36"/>
      <c r="K3339" s="36"/>
      <c r="L3339" s="36"/>
      <c r="M3339" s="36"/>
      <c r="N3339" s="36"/>
      <c r="O3339" s="36"/>
      <c r="P3339" s="36"/>
      <c r="Q3339" s="36"/>
      <c r="R3339" s="36"/>
      <c r="S3339" s="37" t="s">
        <v>356</v>
      </c>
    </row>
    <row r="3340">
      <c r="A3340" s="37" t="s">
        <v>316</v>
      </c>
      <c r="B3340" s="37" t="s">
        <v>373</v>
      </c>
      <c r="C3340" s="38">
        <v>2023.0</v>
      </c>
      <c r="D3340" s="38">
        <v>7.0</v>
      </c>
      <c r="E3340" s="38">
        <v>1.0</v>
      </c>
      <c r="F3340" s="38">
        <v>1900.0</v>
      </c>
      <c r="G3340" s="37" t="s">
        <v>371</v>
      </c>
      <c r="H3340" s="38">
        <v>11.0</v>
      </c>
      <c r="I3340" s="36"/>
      <c r="J3340" s="36"/>
      <c r="K3340" s="36"/>
      <c r="L3340" s="36"/>
      <c r="M3340" s="36"/>
      <c r="N3340" s="36"/>
      <c r="O3340" s="36"/>
      <c r="P3340" s="36"/>
      <c r="Q3340" s="36"/>
      <c r="R3340" s="36"/>
      <c r="S3340" s="37" t="s">
        <v>356</v>
      </c>
    </row>
    <row r="3341">
      <c r="A3341" s="37" t="s">
        <v>316</v>
      </c>
      <c r="B3341" s="37" t="s">
        <v>374</v>
      </c>
      <c r="C3341" s="38">
        <v>2023.0</v>
      </c>
      <c r="D3341" s="38">
        <v>7.0</v>
      </c>
      <c r="E3341" s="38">
        <v>1.0</v>
      </c>
      <c r="F3341" s="38">
        <v>1900.0</v>
      </c>
      <c r="G3341" s="37" t="s">
        <v>371</v>
      </c>
      <c r="H3341" s="38">
        <v>12.0</v>
      </c>
      <c r="I3341" s="36"/>
      <c r="J3341" s="36"/>
      <c r="K3341" s="36"/>
      <c r="L3341" s="36"/>
      <c r="M3341" s="36"/>
      <c r="N3341" s="36"/>
      <c r="O3341" s="36"/>
      <c r="P3341" s="36"/>
      <c r="Q3341" s="36"/>
      <c r="R3341" s="36"/>
      <c r="S3341" s="37" t="s">
        <v>356</v>
      </c>
    </row>
    <row r="3343">
      <c r="A3343" s="1" t="s">
        <v>318</v>
      </c>
      <c r="B3343" s="1" t="s">
        <v>1477</v>
      </c>
      <c r="C3343" s="1">
        <v>2023.0</v>
      </c>
      <c r="D3343" s="1">
        <v>7.0</v>
      </c>
      <c r="E3343" s="1">
        <v>1.0</v>
      </c>
      <c r="F3343" s="1">
        <v>2100.0</v>
      </c>
      <c r="G3343" s="1" t="s">
        <v>23</v>
      </c>
      <c r="H3343" s="1">
        <v>1.0</v>
      </c>
    </row>
    <row r="3344">
      <c r="A3344" s="1" t="s">
        <v>318</v>
      </c>
      <c r="B3344" s="1" t="s">
        <v>1478</v>
      </c>
      <c r="C3344" s="1">
        <v>2023.0</v>
      </c>
      <c r="D3344" s="1">
        <v>7.0</v>
      </c>
      <c r="E3344" s="1">
        <v>1.0</v>
      </c>
      <c r="F3344" s="1">
        <v>2100.0</v>
      </c>
      <c r="G3344" s="1" t="s">
        <v>23</v>
      </c>
      <c r="H3344" s="1">
        <v>2.0</v>
      </c>
    </row>
    <row r="3345">
      <c r="A3345" s="1" t="s">
        <v>318</v>
      </c>
      <c r="B3345" s="1" t="s">
        <v>1479</v>
      </c>
      <c r="C3345" s="1">
        <v>2023.0</v>
      </c>
      <c r="D3345" s="1">
        <v>7.0</v>
      </c>
      <c r="E3345" s="1">
        <v>1.0</v>
      </c>
      <c r="F3345" s="1">
        <v>2100.0</v>
      </c>
      <c r="G3345" s="1" t="s">
        <v>23</v>
      </c>
      <c r="H3345" s="1">
        <v>3.0</v>
      </c>
    </row>
    <row r="3346">
      <c r="A3346" s="1" t="s">
        <v>318</v>
      </c>
      <c r="B3346" s="1" t="s">
        <v>1480</v>
      </c>
      <c r="C3346" s="1">
        <v>2023.0</v>
      </c>
      <c r="D3346" s="1">
        <v>7.0</v>
      </c>
      <c r="E3346" s="1">
        <v>1.0</v>
      </c>
      <c r="F3346" s="1">
        <v>2100.0</v>
      </c>
      <c r="G3346" s="1" t="s">
        <v>23</v>
      </c>
      <c r="H3346" s="1">
        <v>4.0</v>
      </c>
    </row>
    <row r="3347">
      <c r="A3347" s="1" t="s">
        <v>318</v>
      </c>
      <c r="B3347" s="1" t="s">
        <v>1481</v>
      </c>
      <c r="C3347" s="1">
        <v>2023.0</v>
      </c>
      <c r="D3347" s="1">
        <v>7.0</v>
      </c>
      <c r="E3347" s="1">
        <v>1.0</v>
      </c>
      <c r="F3347" s="1">
        <v>2100.0</v>
      </c>
      <c r="G3347" s="1" t="s">
        <v>122</v>
      </c>
      <c r="H3347" s="1">
        <v>5.0</v>
      </c>
    </row>
    <row r="3348">
      <c r="A3348" s="1" t="s">
        <v>318</v>
      </c>
      <c r="B3348" s="1" t="s">
        <v>1482</v>
      </c>
      <c r="C3348" s="1">
        <v>2023.0</v>
      </c>
      <c r="D3348" s="1">
        <v>7.0</v>
      </c>
      <c r="E3348" s="1">
        <v>1.0</v>
      </c>
      <c r="F3348" s="1">
        <v>2100.0</v>
      </c>
      <c r="G3348" s="1" t="s">
        <v>122</v>
      </c>
      <c r="H3348" s="1">
        <v>6.0</v>
      </c>
    </row>
    <row r="3349">
      <c r="A3349" s="1" t="s">
        <v>318</v>
      </c>
      <c r="B3349" s="1" t="s">
        <v>1483</v>
      </c>
      <c r="C3349" s="1">
        <v>2023.0</v>
      </c>
      <c r="D3349" s="1">
        <v>7.0</v>
      </c>
      <c r="E3349" s="1">
        <v>1.0</v>
      </c>
      <c r="F3349" s="1">
        <v>2100.0</v>
      </c>
      <c r="G3349" s="1" t="s">
        <v>122</v>
      </c>
      <c r="H3349" s="1">
        <v>7.0</v>
      </c>
    </row>
    <row r="3350">
      <c r="A3350" s="1" t="s">
        <v>318</v>
      </c>
      <c r="B3350" s="1" t="s">
        <v>1484</v>
      </c>
      <c r="C3350" s="1">
        <v>2023.0</v>
      </c>
      <c r="D3350" s="1">
        <v>7.0</v>
      </c>
      <c r="E3350" s="1">
        <v>1.0</v>
      </c>
      <c r="F3350" s="1">
        <v>2100.0</v>
      </c>
      <c r="G3350" s="1" t="s">
        <v>122</v>
      </c>
      <c r="H3350" s="1">
        <v>8.0</v>
      </c>
    </row>
    <row r="3351">
      <c r="A3351" s="1" t="s">
        <v>318</v>
      </c>
      <c r="B3351" s="1" t="s">
        <v>1485</v>
      </c>
      <c r="C3351" s="1">
        <v>2023.0</v>
      </c>
      <c r="D3351" s="1">
        <v>7.0</v>
      </c>
      <c r="E3351" s="1">
        <v>1.0</v>
      </c>
      <c r="F3351" s="1">
        <v>2100.0</v>
      </c>
      <c r="G3351" s="1" t="s">
        <v>201</v>
      </c>
      <c r="H3351" s="1">
        <v>9.0</v>
      </c>
    </row>
    <row r="3352">
      <c r="A3352" s="1" t="s">
        <v>318</v>
      </c>
      <c r="B3352" s="1" t="s">
        <v>1486</v>
      </c>
      <c r="C3352" s="1">
        <v>2023.0</v>
      </c>
      <c r="D3352" s="1">
        <v>7.0</v>
      </c>
      <c r="E3352" s="1">
        <v>1.0</v>
      </c>
      <c r="F3352" s="1">
        <v>2100.0</v>
      </c>
      <c r="G3352" s="1" t="s">
        <v>201</v>
      </c>
      <c r="H3352" s="1">
        <v>10.0</v>
      </c>
    </row>
    <row r="3353">
      <c r="A3353" s="1" t="s">
        <v>318</v>
      </c>
      <c r="B3353" s="1" t="s">
        <v>1487</v>
      </c>
      <c r="C3353" s="1">
        <v>2023.0</v>
      </c>
      <c r="D3353" s="1">
        <v>7.0</v>
      </c>
      <c r="E3353" s="1">
        <v>1.0</v>
      </c>
      <c r="F3353" s="1">
        <v>2100.0</v>
      </c>
      <c r="G3353" s="1" t="s">
        <v>201</v>
      </c>
      <c r="H3353" s="1">
        <v>11.0</v>
      </c>
    </row>
    <row r="3354">
      <c r="A3354" s="1" t="s">
        <v>318</v>
      </c>
      <c r="B3354" s="1" t="s">
        <v>1488</v>
      </c>
      <c r="C3354" s="1">
        <v>2023.0</v>
      </c>
      <c r="D3354" s="1">
        <v>7.0</v>
      </c>
      <c r="E3354" s="1">
        <v>1.0</v>
      </c>
      <c r="F3354" s="1">
        <v>2100.0</v>
      </c>
      <c r="G3354" s="1" t="s">
        <v>201</v>
      </c>
      <c r="H3354" s="1">
        <v>12.0</v>
      </c>
    </row>
    <row r="3356">
      <c r="A3356" s="1" t="s">
        <v>318</v>
      </c>
      <c r="B3356" s="1" t="s">
        <v>1489</v>
      </c>
      <c r="C3356" s="1">
        <v>2023.0</v>
      </c>
      <c r="D3356" s="1">
        <v>7.0</v>
      </c>
      <c r="E3356" s="1">
        <v>2.0</v>
      </c>
      <c r="F3356" s="1">
        <v>2100.0</v>
      </c>
      <c r="G3356" s="1" t="s">
        <v>23</v>
      </c>
      <c r="H3356" s="1">
        <v>1.0</v>
      </c>
    </row>
    <row r="3357">
      <c r="A3357" s="1" t="s">
        <v>318</v>
      </c>
      <c r="B3357" s="1" t="s">
        <v>1490</v>
      </c>
      <c r="C3357" s="1">
        <v>2023.0</v>
      </c>
      <c r="D3357" s="1">
        <v>7.0</v>
      </c>
      <c r="E3357" s="1">
        <v>2.0</v>
      </c>
      <c r="F3357" s="1">
        <v>2100.0</v>
      </c>
      <c r="G3357" s="1" t="s">
        <v>23</v>
      </c>
      <c r="H3357" s="1">
        <v>2.0</v>
      </c>
    </row>
    <row r="3358">
      <c r="A3358" s="1" t="s">
        <v>318</v>
      </c>
      <c r="B3358" s="1" t="s">
        <v>1491</v>
      </c>
      <c r="C3358" s="1">
        <v>2023.0</v>
      </c>
      <c r="D3358" s="1">
        <v>7.0</v>
      </c>
      <c r="E3358" s="1">
        <v>2.0</v>
      </c>
      <c r="F3358" s="1">
        <v>2100.0</v>
      </c>
      <c r="G3358" s="1" t="s">
        <v>23</v>
      </c>
      <c r="H3358" s="1">
        <v>3.0</v>
      </c>
    </row>
    <row r="3359">
      <c r="A3359" s="1" t="s">
        <v>318</v>
      </c>
      <c r="B3359" s="1" t="s">
        <v>1492</v>
      </c>
      <c r="C3359" s="1">
        <v>2023.0</v>
      </c>
      <c r="D3359" s="1">
        <v>7.0</v>
      </c>
      <c r="E3359" s="1">
        <v>2.0</v>
      </c>
      <c r="F3359" s="1">
        <v>2100.0</v>
      </c>
      <c r="G3359" s="1" t="s">
        <v>23</v>
      </c>
      <c r="H3359" s="1">
        <v>4.0</v>
      </c>
    </row>
    <row r="3360">
      <c r="A3360" s="1" t="s">
        <v>318</v>
      </c>
      <c r="B3360" s="1" t="s">
        <v>1493</v>
      </c>
      <c r="C3360" s="1">
        <v>2023.0</v>
      </c>
      <c r="D3360" s="1">
        <v>7.0</v>
      </c>
      <c r="E3360" s="1">
        <v>2.0</v>
      </c>
      <c r="F3360" s="1">
        <v>2100.0</v>
      </c>
      <c r="G3360" s="1" t="s">
        <v>122</v>
      </c>
      <c r="H3360" s="1">
        <v>5.0</v>
      </c>
    </row>
    <row r="3361">
      <c r="A3361" s="1" t="s">
        <v>318</v>
      </c>
      <c r="B3361" s="1" t="s">
        <v>1494</v>
      </c>
      <c r="C3361" s="1">
        <v>2023.0</v>
      </c>
      <c r="D3361" s="1">
        <v>7.0</v>
      </c>
      <c r="E3361" s="1">
        <v>2.0</v>
      </c>
      <c r="F3361" s="1">
        <v>2100.0</v>
      </c>
      <c r="G3361" s="1" t="s">
        <v>122</v>
      </c>
      <c r="H3361" s="1">
        <v>6.0</v>
      </c>
    </row>
    <row r="3362">
      <c r="A3362" s="1" t="s">
        <v>318</v>
      </c>
      <c r="B3362" s="1" t="s">
        <v>1495</v>
      </c>
      <c r="C3362" s="1">
        <v>2023.0</v>
      </c>
      <c r="D3362" s="1">
        <v>7.0</v>
      </c>
      <c r="E3362" s="1">
        <v>2.0</v>
      </c>
      <c r="F3362" s="1">
        <v>2100.0</v>
      </c>
      <c r="G3362" s="1" t="s">
        <v>122</v>
      </c>
      <c r="H3362" s="1">
        <v>7.0</v>
      </c>
    </row>
    <row r="3363">
      <c r="A3363" s="1" t="s">
        <v>318</v>
      </c>
      <c r="B3363" s="1" t="s">
        <v>1496</v>
      </c>
      <c r="C3363" s="1">
        <v>2023.0</v>
      </c>
      <c r="D3363" s="1">
        <v>7.0</v>
      </c>
      <c r="E3363" s="1">
        <v>2.0</v>
      </c>
      <c r="F3363" s="1">
        <v>2100.0</v>
      </c>
      <c r="G3363" s="1" t="s">
        <v>122</v>
      </c>
      <c r="H3363" s="1">
        <v>8.0</v>
      </c>
    </row>
    <row r="3364">
      <c r="A3364" s="1" t="s">
        <v>318</v>
      </c>
      <c r="B3364" s="1" t="s">
        <v>1497</v>
      </c>
      <c r="C3364" s="1">
        <v>2023.0</v>
      </c>
      <c r="D3364" s="1">
        <v>7.0</v>
      </c>
      <c r="E3364" s="1">
        <v>2.0</v>
      </c>
      <c r="F3364" s="1">
        <v>2100.0</v>
      </c>
      <c r="G3364" s="1" t="s">
        <v>201</v>
      </c>
      <c r="H3364" s="1">
        <v>9.0</v>
      </c>
    </row>
    <row r="3365">
      <c r="A3365" s="1" t="s">
        <v>318</v>
      </c>
      <c r="B3365" s="1" t="s">
        <v>1498</v>
      </c>
      <c r="C3365" s="1">
        <v>2023.0</v>
      </c>
      <c r="D3365" s="1">
        <v>7.0</v>
      </c>
      <c r="E3365" s="1">
        <v>2.0</v>
      </c>
      <c r="F3365" s="1">
        <v>2100.0</v>
      </c>
      <c r="G3365" s="1" t="s">
        <v>201</v>
      </c>
      <c r="H3365" s="1">
        <v>10.0</v>
      </c>
    </row>
    <row r="3366">
      <c r="A3366" s="1" t="s">
        <v>318</v>
      </c>
      <c r="B3366" s="1" t="s">
        <v>1499</v>
      </c>
      <c r="C3366" s="1">
        <v>2023.0</v>
      </c>
      <c r="D3366" s="1">
        <v>7.0</v>
      </c>
      <c r="E3366" s="1">
        <v>2.0</v>
      </c>
      <c r="F3366" s="1">
        <v>2100.0</v>
      </c>
      <c r="G3366" s="1" t="s">
        <v>201</v>
      </c>
      <c r="H3366" s="1">
        <v>11.0</v>
      </c>
    </row>
    <row r="3367">
      <c r="A3367" s="1" t="s">
        <v>318</v>
      </c>
      <c r="B3367" s="1" t="s">
        <v>1500</v>
      </c>
      <c r="C3367" s="1">
        <v>2023.0</v>
      </c>
      <c r="D3367" s="1">
        <v>7.0</v>
      </c>
      <c r="E3367" s="1">
        <v>2.0</v>
      </c>
      <c r="F3367" s="1">
        <v>2100.0</v>
      </c>
      <c r="G3367" s="1" t="s">
        <v>201</v>
      </c>
      <c r="H3367" s="1">
        <v>12.0</v>
      </c>
    </row>
    <row r="3369">
      <c r="A3369" s="37" t="s">
        <v>316</v>
      </c>
      <c r="B3369" s="37" t="s">
        <v>349</v>
      </c>
      <c r="C3369" s="38">
        <v>2023.0</v>
      </c>
      <c r="D3369" s="38">
        <v>7.0</v>
      </c>
      <c r="E3369" s="38">
        <v>2.0</v>
      </c>
      <c r="F3369" s="38">
        <v>1900.0</v>
      </c>
      <c r="G3369" s="37" t="s">
        <v>350</v>
      </c>
      <c r="H3369" s="38">
        <v>1.0</v>
      </c>
      <c r="I3369" s="37" t="s">
        <v>419</v>
      </c>
      <c r="J3369" s="37" t="s">
        <v>549</v>
      </c>
      <c r="K3369" s="37" t="s">
        <v>354</v>
      </c>
      <c r="L3369" s="38">
        <v>19.0</v>
      </c>
      <c r="M3369" s="38">
        <v>54.0</v>
      </c>
      <c r="N3369" s="38">
        <v>2.0</v>
      </c>
      <c r="O3369" s="38">
        <v>19.0</v>
      </c>
      <c r="P3369" s="38">
        <v>54.0</v>
      </c>
      <c r="Q3369" s="38">
        <v>10.0</v>
      </c>
      <c r="R3369" s="36"/>
      <c r="S3369" s="36"/>
    </row>
    <row r="3370">
      <c r="A3370" s="37" t="s">
        <v>316</v>
      </c>
      <c r="B3370" s="37" t="s">
        <v>349</v>
      </c>
      <c r="C3370" s="38">
        <v>2023.0</v>
      </c>
      <c r="D3370" s="38">
        <v>7.0</v>
      </c>
      <c r="E3370" s="38">
        <v>2.0</v>
      </c>
      <c r="F3370" s="38">
        <v>1900.0</v>
      </c>
      <c r="G3370" s="37" t="s">
        <v>350</v>
      </c>
      <c r="H3370" s="38">
        <v>1.0</v>
      </c>
      <c r="I3370" s="37" t="s">
        <v>419</v>
      </c>
      <c r="J3370" s="37" t="s">
        <v>549</v>
      </c>
      <c r="K3370" s="37" t="s">
        <v>354</v>
      </c>
      <c r="L3370" s="38">
        <v>19.0</v>
      </c>
      <c r="M3370" s="38">
        <v>54.0</v>
      </c>
      <c r="N3370" s="38">
        <v>29.0</v>
      </c>
      <c r="O3370" s="38">
        <v>19.0</v>
      </c>
      <c r="P3370" s="38">
        <v>54.0</v>
      </c>
      <c r="Q3370" s="38">
        <v>34.0</v>
      </c>
      <c r="R3370" s="36"/>
      <c r="S3370" s="36"/>
    </row>
    <row r="3371">
      <c r="A3371" s="37" t="s">
        <v>316</v>
      </c>
      <c r="B3371" s="37" t="s">
        <v>355</v>
      </c>
      <c r="C3371" s="38">
        <v>2023.0</v>
      </c>
      <c r="D3371" s="38">
        <v>7.0</v>
      </c>
      <c r="E3371" s="38">
        <v>2.0</v>
      </c>
      <c r="F3371" s="38">
        <v>1900.0</v>
      </c>
      <c r="G3371" s="37" t="s">
        <v>350</v>
      </c>
      <c r="H3371" s="38">
        <v>2.0</v>
      </c>
      <c r="I3371" s="36"/>
      <c r="J3371" s="36"/>
      <c r="K3371" s="36"/>
      <c r="L3371" s="36"/>
      <c r="M3371" s="36"/>
      <c r="N3371" s="36"/>
      <c r="O3371" s="36"/>
      <c r="P3371" s="36"/>
      <c r="Q3371" s="36"/>
      <c r="R3371" s="36"/>
      <c r="S3371" s="37" t="s">
        <v>356</v>
      </c>
    </row>
    <row r="3372">
      <c r="A3372" s="37" t="s">
        <v>316</v>
      </c>
      <c r="B3372" s="37" t="s">
        <v>357</v>
      </c>
      <c r="C3372" s="38">
        <v>2023.0</v>
      </c>
      <c r="D3372" s="38">
        <v>7.0</v>
      </c>
      <c r="E3372" s="38">
        <v>2.0</v>
      </c>
      <c r="F3372" s="38">
        <v>1900.0</v>
      </c>
      <c r="G3372" s="37" t="s">
        <v>350</v>
      </c>
      <c r="H3372" s="38">
        <v>3.0</v>
      </c>
      <c r="I3372" s="36"/>
      <c r="J3372" s="36"/>
      <c r="K3372" s="36"/>
      <c r="L3372" s="36"/>
      <c r="M3372" s="36"/>
      <c r="N3372" s="36"/>
      <c r="O3372" s="36"/>
      <c r="P3372" s="36"/>
      <c r="Q3372" s="36"/>
      <c r="R3372" s="36"/>
      <c r="S3372" s="37" t="s">
        <v>356</v>
      </c>
    </row>
    <row r="3373">
      <c r="A3373" s="37" t="s">
        <v>316</v>
      </c>
      <c r="B3373" s="37" t="s">
        <v>358</v>
      </c>
      <c r="C3373" s="38">
        <v>2023.0</v>
      </c>
      <c r="D3373" s="38">
        <v>7.0</v>
      </c>
      <c r="E3373" s="38">
        <v>2.0</v>
      </c>
      <c r="F3373" s="38">
        <v>1900.0</v>
      </c>
      <c r="G3373" s="37" t="s">
        <v>350</v>
      </c>
      <c r="H3373" s="38">
        <v>4.0</v>
      </c>
      <c r="I3373" s="36"/>
      <c r="J3373" s="36"/>
      <c r="K3373" s="36"/>
      <c r="L3373" s="36"/>
      <c r="M3373" s="36"/>
      <c r="N3373" s="36"/>
      <c r="O3373" s="36"/>
      <c r="P3373" s="36"/>
      <c r="Q3373" s="36"/>
      <c r="R3373" s="36"/>
      <c r="S3373" s="37" t="s">
        <v>356</v>
      </c>
    </row>
    <row r="3374">
      <c r="A3374" s="37" t="s">
        <v>316</v>
      </c>
      <c r="B3374" s="37" t="s">
        <v>359</v>
      </c>
      <c r="C3374" s="38">
        <v>2023.0</v>
      </c>
      <c r="D3374" s="38">
        <v>7.0</v>
      </c>
      <c r="E3374" s="38">
        <v>2.0</v>
      </c>
      <c r="F3374" s="38">
        <v>1900.0</v>
      </c>
      <c r="G3374" s="37" t="s">
        <v>360</v>
      </c>
      <c r="H3374" s="38">
        <v>5.0</v>
      </c>
      <c r="I3374" s="36"/>
      <c r="J3374" s="36"/>
      <c r="K3374" s="36"/>
      <c r="L3374" s="36"/>
      <c r="M3374" s="36"/>
      <c r="N3374" s="36"/>
      <c r="O3374" s="36"/>
      <c r="P3374" s="36"/>
      <c r="Q3374" s="36"/>
      <c r="R3374" s="36"/>
      <c r="S3374" s="37" t="s">
        <v>356</v>
      </c>
    </row>
    <row r="3375">
      <c r="A3375" s="37" t="s">
        <v>316</v>
      </c>
      <c r="B3375" s="37" t="s">
        <v>366</v>
      </c>
      <c r="C3375" s="38">
        <v>2023.0</v>
      </c>
      <c r="D3375" s="38">
        <v>7.0</v>
      </c>
      <c r="E3375" s="38">
        <v>2.0</v>
      </c>
      <c r="F3375" s="38">
        <v>1900.0</v>
      </c>
      <c r="G3375" s="37" t="s">
        <v>360</v>
      </c>
      <c r="H3375" s="38">
        <v>6.0</v>
      </c>
      <c r="I3375" s="36"/>
      <c r="J3375" s="36"/>
      <c r="K3375" s="36"/>
      <c r="L3375" s="36"/>
      <c r="M3375" s="36"/>
      <c r="N3375" s="36"/>
      <c r="O3375" s="36"/>
      <c r="P3375" s="36"/>
      <c r="Q3375" s="36"/>
      <c r="R3375" s="36"/>
      <c r="S3375" s="37" t="s">
        <v>356</v>
      </c>
    </row>
    <row r="3376">
      <c r="A3376" s="37" t="s">
        <v>316</v>
      </c>
      <c r="B3376" s="37" t="s">
        <v>368</v>
      </c>
      <c r="C3376" s="38">
        <v>2023.0</v>
      </c>
      <c r="D3376" s="38">
        <v>7.0</v>
      </c>
      <c r="E3376" s="38">
        <v>2.0</v>
      </c>
      <c r="F3376" s="38">
        <v>1900.0</v>
      </c>
      <c r="G3376" s="37" t="s">
        <v>360</v>
      </c>
      <c r="H3376" s="38">
        <v>7.0</v>
      </c>
      <c r="I3376" s="36"/>
      <c r="J3376" s="36"/>
      <c r="K3376" s="36"/>
      <c r="L3376" s="36"/>
      <c r="M3376" s="36"/>
      <c r="N3376" s="36"/>
      <c r="O3376" s="36"/>
      <c r="P3376" s="36"/>
      <c r="Q3376" s="36"/>
      <c r="R3376" s="36"/>
      <c r="S3376" s="37" t="s">
        <v>356</v>
      </c>
    </row>
    <row r="3377">
      <c r="A3377" s="37" t="s">
        <v>316</v>
      </c>
      <c r="B3377" s="37" t="s">
        <v>369</v>
      </c>
      <c r="C3377" s="38">
        <v>2023.0</v>
      </c>
      <c r="D3377" s="38">
        <v>7.0</v>
      </c>
      <c r="E3377" s="38">
        <v>2.0</v>
      </c>
      <c r="F3377" s="38">
        <v>1900.0</v>
      </c>
      <c r="G3377" s="37" t="s">
        <v>360</v>
      </c>
      <c r="H3377" s="38">
        <v>8.0</v>
      </c>
      <c r="I3377" s="36"/>
      <c r="J3377" s="36"/>
      <c r="K3377" s="36"/>
      <c r="L3377" s="36"/>
      <c r="M3377" s="36"/>
      <c r="N3377" s="36"/>
      <c r="O3377" s="36"/>
      <c r="P3377" s="36"/>
      <c r="Q3377" s="36"/>
      <c r="R3377" s="36"/>
      <c r="S3377" s="37" t="s">
        <v>356</v>
      </c>
    </row>
    <row r="3378">
      <c r="A3378" s="37" t="s">
        <v>316</v>
      </c>
      <c r="B3378" s="37" t="s">
        <v>370</v>
      </c>
      <c r="C3378" s="38">
        <v>2023.0</v>
      </c>
      <c r="D3378" s="38">
        <v>7.0</v>
      </c>
      <c r="E3378" s="38">
        <v>2.0</v>
      </c>
      <c r="F3378" s="38">
        <v>1900.0</v>
      </c>
      <c r="G3378" s="37" t="s">
        <v>371</v>
      </c>
      <c r="H3378" s="38">
        <v>9.0</v>
      </c>
      <c r="I3378" s="36"/>
      <c r="J3378" s="36"/>
      <c r="K3378" s="36"/>
      <c r="L3378" s="36"/>
      <c r="M3378" s="36"/>
      <c r="N3378" s="36"/>
      <c r="O3378" s="36"/>
      <c r="P3378" s="36"/>
      <c r="Q3378" s="36"/>
      <c r="R3378" s="36"/>
      <c r="S3378" s="37" t="s">
        <v>356</v>
      </c>
    </row>
    <row r="3379">
      <c r="A3379" s="37" t="s">
        <v>316</v>
      </c>
      <c r="B3379" s="37" t="s">
        <v>372</v>
      </c>
      <c r="C3379" s="38">
        <v>2023.0</v>
      </c>
      <c r="D3379" s="38">
        <v>7.0</v>
      </c>
      <c r="E3379" s="38">
        <v>2.0</v>
      </c>
      <c r="F3379" s="38">
        <v>1900.0</v>
      </c>
      <c r="G3379" s="37" t="s">
        <v>371</v>
      </c>
      <c r="H3379" s="38">
        <v>10.0</v>
      </c>
      <c r="I3379" s="36"/>
      <c r="J3379" s="36"/>
      <c r="K3379" s="36"/>
      <c r="L3379" s="36"/>
      <c r="M3379" s="36"/>
      <c r="N3379" s="36"/>
      <c r="O3379" s="36"/>
      <c r="P3379" s="36"/>
      <c r="Q3379" s="36"/>
      <c r="R3379" s="36"/>
      <c r="S3379" s="40" t="s">
        <v>509</v>
      </c>
    </row>
    <row r="3380">
      <c r="A3380" s="37" t="s">
        <v>316</v>
      </c>
      <c r="B3380" s="37" t="s">
        <v>373</v>
      </c>
      <c r="C3380" s="38">
        <v>2023.0</v>
      </c>
      <c r="D3380" s="38">
        <v>7.0</v>
      </c>
      <c r="E3380" s="38">
        <v>2.0</v>
      </c>
      <c r="F3380" s="38">
        <v>1900.0</v>
      </c>
      <c r="G3380" s="37" t="s">
        <v>371</v>
      </c>
      <c r="H3380" s="38">
        <v>11.0</v>
      </c>
      <c r="I3380" s="36"/>
      <c r="J3380" s="36"/>
      <c r="K3380" s="36"/>
      <c r="L3380" s="36"/>
      <c r="M3380" s="36"/>
      <c r="N3380" s="36"/>
      <c r="O3380" s="36"/>
      <c r="P3380" s="36"/>
      <c r="Q3380" s="36"/>
      <c r="R3380" s="36"/>
      <c r="S3380" s="40" t="s">
        <v>509</v>
      </c>
    </row>
    <row r="3381">
      <c r="A3381" s="37" t="s">
        <v>316</v>
      </c>
      <c r="B3381" s="37" t="s">
        <v>374</v>
      </c>
      <c r="C3381" s="38">
        <v>2023.0</v>
      </c>
      <c r="D3381" s="38">
        <v>7.0</v>
      </c>
      <c r="E3381" s="38">
        <v>2.0</v>
      </c>
      <c r="F3381" s="38">
        <v>1900.0</v>
      </c>
      <c r="G3381" s="37" t="s">
        <v>371</v>
      </c>
      <c r="H3381" s="38">
        <v>12.0</v>
      </c>
      <c r="I3381" s="36"/>
      <c r="J3381" s="36"/>
      <c r="K3381" s="36"/>
      <c r="L3381" s="36"/>
      <c r="M3381" s="36"/>
      <c r="N3381" s="36"/>
      <c r="O3381" s="36"/>
      <c r="P3381" s="36"/>
      <c r="Q3381" s="36"/>
      <c r="R3381" s="36"/>
      <c r="S3381" s="37" t="s">
        <v>356</v>
      </c>
    </row>
    <row r="3382">
      <c r="A3382" s="36"/>
      <c r="B3382" s="36"/>
      <c r="C3382" s="36"/>
      <c r="D3382" s="36"/>
      <c r="E3382" s="36"/>
      <c r="F3382" s="36"/>
      <c r="G3382" s="36"/>
      <c r="H3382" s="36"/>
      <c r="I3382" s="36"/>
      <c r="J3382" s="36"/>
      <c r="K3382" s="36"/>
      <c r="L3382" s="36"/>
      <c r="M3382" s="36"/>
      <c r="N3382" s="36"/>
      <c r="O3382" s="36"/>
      <c r="P3382" s="36"/>
      <c r="Q3382" s="36"/>
      <c r="R3382" s="36"/>
      <c r="S3382" s="36"/>
    </row>
    <row r="3383">
      <c r="A3383" s="37" t="s">
        <v>316</v>
      </c>
      <c r="B3383" s="37" t="s">
        <v>349</v>
      </c>
      <c r="C3383" s="38">
        <v>2023.0</v>
      </c>
      <c r="D3383" s="38">
        <v>7.0</v>
      </c>
      <c r="E3383" s="38">
        <v>3.0</v>
      </c>
      <c r="F3383" s="38">
        <v>1900.0</v>
      </c>
      <c r="G3383" s="37" t="s">
        <v>350</v>
      </c>
      <c r="H3383" s="38">
        <v>1.0</v>
      </c>
      <c r="I3383" s="36"/>
      <c r="J3383" s="36"/>
      <c r="K3383" s="36"/>
      <c r="L3383" s="36"/>
      <c r="M3383" s="36"/>
      <c r="N3383" s="36"/>
      <c r="O3383" s="36"/>
      <c r="P3383" s="36"/>
      <c r="Q3383" s="36"/>
      <c r="R3383" s="36"/>
      <c r="S3383" s="37" t="s">
        <v>356</v>
      </c>
    </row>
    <row r="3384">
      <c r="A3384" s="37" t="s">
        <v>316</v>
      </c>
      <c r="B3384" s="37" t="s">
        <v>355</v>
      </c>
      <c r="C3384" s="38">
        <v>2023.0</v>
      </c>
      <c r="D3384" s="38">
        <v>7.0</v>
      </c>
      <c r="E3384" s="38">
        <v>3.0</v>
      </c>
      <c r="F3384" s="38">
        <v>1900.0</v>
      </c>
      <c r="G3384" s="37" t="s">
        <v>350</v>
      </c>
      <c r="H3384" s="38">
        <v>2.0</v>
      </c>
      <c r="I3384" s="36"/>
      <c r="J3384" s="36"/>
      <c r="K3384" s="36"/>
      <c r="L3384" s="36"/>
      <c r="M3384" s="36"/>
      <c r="N3384" s="36"/>
      <c r="O3384" s="36"/>
      <c r="P3384" s="36"/>
      <c r="Q3384" s="36"/>
      <c r="R3384" s="36"/>
      <c r="S3384" s="37" t="s">
        <v>356</v>
      </c>
    </row>
    <row r="3385">
      <c r="A3385" s="37" t="s">
        <v>316</v>
      </c>
      <c r="B3385" s="37" t="s">
        <v>357</v>
      </c>
      <c r="C3385" s="38">
        <v>2023.0</v>
      </c>
      <c r="D3385" s="38">
        <v>7.0</v>
      </c>
      <c r="E3385" s="38">
        <v>3.0</v>
      </c>
      <c r="F3385" s="38">
        <v>1900.0</v>
      </c>
      <c r="G3385" s="37" t="s">
        <v>350</v>
      </c>
      <c r="H3385" s="38">
        <v>3.0</v>
      </c>
      <c r="I3385" s="36"/>
      <c r="J3385" s="36"/>
      <c r="K3385" s="36"/>
      <c r="L3385" s="36"/>
      <c r="M3385" s="36"/>
      <c r="N3385" s="36"/>
      <c r="O3385" s="36"/>
      <c r="P3385" s="36"/>
      <c r="Q3385" s="36"/>
      <c r="R3385" s="36"/>
      <c r="S3385" s="37" t="s">
        <v>356</v>
      </c>
    </row>
    <row r="3386">
      <c r="A3386" s="37" t="s">
        <v>316</v>
      </c>
      <c r="B3386" s="37" t="s">
        <v>358</v>
      </c>
      <c r="C3386" s="38">
        <v>2023.0</v>
      </c>
      <c r="D3386" s="38">
        <v>7.0</v>
      </c>
      <c r="E3386" s="38">
        <v>3.0</v>
      </c>
      <c r="F3386" s="38">
        <v>1900.0</v>
      </c>
      <c r="G3386" s="37" t="s">
        <v>350</v>
      </c>
      <c r="H3386" s="38">
        <v>4.0</v>
      </c>
      <c r="I3386" s="36"/>
      <c r="J3386" s="36"/>
      <c r="K3386" s="36"/>
      <c r="L3386" s="36"/>
      <c r="M3386" s="36"/>
      <c r="N3386" s="36"/>
      <c r="O3386" s="36"/>
      <c r="P3386" s="36"/>
      <c r="Q3386" s="36"/>
      <c r="R3386" s="36"/>
      <c r="S3386" s="37" t="s">
        <v>1450</v>
      </c>
    </row>
    <row r="3387">
      <c r="A3387" s="37" t="s">
        <v>316</v>
      </c>
      <c r="B3387" s="37" t="s">
        <v>359</v>
      </c>
      <c r="C3387" s="38">
        <v>2023.0</v>
      </c>
      <c r="D3387" s="38">
        <v>7.0</v>
      </c>
      <c r="E3387" s="38">
        <v>3.0</v>
      </c>
      <c r="F3387" s="38">
        <v>1900.0</v>
      </c>
      <c r="G3387" s="37" t="s">
        <v>360</v>
      </c>
      <c r="H3387" s="38">
        <v>5.0</v>
      </c>
      <c r="I3387" s="36"/>
      <c r="J3387" s="36"/>
      <c r="K3387" s="36"/>
      <c r="L3387" s="36"/>
      <c r="M3387" s="36"/>
      <c r="N3387" s="36"/>
      <c r="O3387" s="36"/>
      <c r="P3387" s="36"/>
      <c r="Q3387" s="36"/>
      <c r="R3387" s="36"/>
      <c r="S3387" s="37" t="s">
        <v>356</v>
      </c>
    </row>
    <row r="3388">
      <c r="A3388" s="37" t="s">
        <v>316</v>
      </c>
      <c r="B3388" s="37" t="s">
        <v>366</v>
      </c>
      <c r="C3388" s="38">
        <v>2023.0</v>
      </c>
      <c r="D3388" s="38">
        <v>7.0</v>
      </c>
      <c r="E3388" s="38">
        <v>3.0</v>
      </c>
      <c r="F3388" s="38">
        <v>1900.0</v>
      </c>
      <c r="G3388" s="37" t="s">
        <v>360</v>
      </c>
      <c r="H3388" s="38">
        <v>6.0</v>
      </c>
      <c r="I3388" s="36"/>
      <c r="J3388" s="36"/>
      <c r="K3388" s="36"/>
      <c r="L3388" s="36"/>
      <c r="M3388" s="36"/>
      <c r="N3388" s="36"/>
      <c r="O3388" s="36"/>
      <c r="P3388" s="36"/>
      <c r="Q3388" s="36"/>
      <c r="R3388" s="36"/>
      <c r="S3388" s="37" t="s">
        <v>356</v>
      </c>
    </row>
    <row r="3389">
      <c r="A3389" s="37" t="s">
        <v>316</v>
      </c>
      <c r="B3389" s="37" t="s">
        <v>368</v>
      </c>
      <c r="C3389" s="38">
        <v>2023.0</v>
      </c>
      <c r="D3389" s="38">
        <v>7.0</v>
      </c>
      <c r="E3389" s="38">
        <v>3.0</v>
      </c>
      <c r="F3389" s="38">
        <v>1900.0</v>
      </c>
      <c r="G3389" s="37" t="s">
        <v>360</v>
      </c>
      <c r="H3389" s="38">
        <v>7.0</v>
      </c>
      <c r="I3389" s="36"/>
      <c r="J3389" s="36"/>
      <c r="K3389" s="36"/>
      <c r="L3389" s="36"/>
      <c r="M3389" s="36"/>
      <c r="N3389" s="36"/>
      <c r="O3389" s="36"/>
      <c r="P3389" s="36"/>
      <c r="Q3389" s="36"/>
      <c r="R3389" s="36"/>
      <c r="S3389" s="37" t="s">
        <v>509</v>
      </c>
    </row>
    <row r="3390">
      <c r="A3390" s="37" t="s">
        <v>316</v>
      </c>
      <c r="B3390" s="37" t="s">
        <v>369</v>
      </c>
      <c r="C3390" s="38">
        <v>2023.0</v>
      </c>
      <c r="D3390" s="38">
        <v>7.0</v>
      </c>
      <c r="E3390" s="38">
        <v>3.0</v>
      </c>
      <c r="F3390" s="38">
        <v>1900.0</v>
      </c>
      <c r="G3390" s="37" t="s">
        <v>360</v>
      </c>
      <c r="H3390" s="38">
        <v>8.0</v>
      </c>
      <c r="I3390" s="36"/>
      <c r="J3390" s="36"/>
      <c r="K3390" s="36"/>
      <c r="L3390" s="36"/>
      <c r="M3390" s="36"/>
      <c r="N3390" s="36"/>
      <c r="O3390" s="36"/>
      <c r="P3390" s="36"/>
      <c r="Q3390" s="36"/>
      <c r="R3390" s="36"/>
      <c r="S3390" s="37" t="s">
        <v>356</v>
      </c>
    </row>
    <row r="3391">
      <c r="A3391" s="37" t="s">
        <v>316</v>
      </c>
      <c r="B3391" s="37" t="s">
        <v>370</v>
      </c>
      <c r="C3391" s="38">
        <v>2023.0</v>
      </c>
      <c r="D3391" s="38">
        <v>7.0</v>
      </c>
      <c r="E3391" s="38">
        <v>3.0</v>
      </c>
      <c r="F3391" s="38">
        <v>1900.0</v>
      </c>
      <c r="G3391" s="37" t="s">
        <v>371</v>
      </c>
      <c r="H3391" s="38">
        <v>9.0</v>
      </c>
      <c r="I3391" s="36"/>
      <c r="J3391" s="36"/>
      <c r="K3391" s="36"/>
      <c r="L3391" s="36"/>
      <c r="M3391" s="36"/>
      <c r="N3391" s="36"/>
      <c r="O3391" s="36"/>
      <c r="P3391" s="36"/>
      <c r="Q3391" s="36"/>
      <c r="R3391" s="36"/>
      <c r="S3391" s="37" t="s">
        <v>356</v>
      </c>
    </row>
    <row r="3392">
      <c r="A3392" s="37" t="s">
        <v>316</v>
      </c>
      <c r="B3392" s="37" t="s">
        <v>372</v>
      </c>
      <c r="C3392" s="38">
        <v>2023.0</v>
      </c>
      <c r="D3392" s="38">
        <v>7.0</v>
      </c>
      <c r="E3392" s="38">
        <v>3.0</v>
      </c>
      <c r="F3392" s="38">
        <v>1900.0</v>
      </c>
      <c r="G3392" s="37" t="s">
        <v>371</v>
      </c>
      <c r="H3392" s="38">
        <v>10.0</v>
      </c>
      <c r="I3392" s="36"/>
      <c r="J3392" s="36"/>
      <c r="K3392" s="36"/>
      <c r="L3392" s="36"/>
      <c r="M3392" s="36"/>
      <c r="N3392" s="36"/>
      <c r="O3392" s="36"/>
      <c r="P3392" s="36"/>
      <c r="Q3392" s="36"/>
      <c r="R3392" s="36"/>
      <c r="S3392" s="37" t="s">
        <v>509</v>
      </c>
    </row>
    <row r="3393">
      <c r="A3393" s="37" t="s">
        <v>316</v>
      </c>
      <c r="B3393" s="37" t="s">
        <v>373</v>
      </c>
      <c r="C3393" s="38">
        <v>2023.0</v>
      </c>
      <c r="D3393" s="38">
        <v>7.0</v>
      </c>
      <c r="E3393" s="38">
        <v>3.0</v>
      </c>
      <c r="F3393" s="38">
        <v>1900.0</v>
      </c>
      <c r="G3393" s="37" t="s">
        <v>371</v>
      </c>
      <c r="H3393" s="38">
        <v>11.0</v>
      </c>
      <c r="I3393" s="36"/>
      <c r="J3393" s="36"/>
      <c r="K3393" s="36"/>
      <c r="L3393" s="36"/>
      <c r="M3393" s="36"/>
      <c r="N3393" s="36"/>
      <c r="O3393" s="36"/>
      <c r="P3393" s="36"/>
      <c r="Q3393" s="36"/>
      <c r="R3393" s="36"/>
      <c r="S3393" s="37" t="s">
        <v>509</v>
      </c>
    </row>
    <row r="3394">
      <c r="A3394" s="37" t="s">
        <v>316</v>
      </c>
      <c r="B3394" s="37" t="s">
        <v>374</v>
      </c>
      <c r="C3394" s="38">
        <v>2023.0</v>
      </c>
      <c r="D3394" s="38">
        <v>7.0</v>
      </c>
      <c r="E3394" s="38">
        <v>3.0</v>
      </c>
      <c r="F3394" s="38">
        <v>1900.0</v>
      </c>
      <c r="G3394" s="37" t="s">
        <v>371</v>
      </c>
      <c r="H3394" s="38">
        <v>12.0</v>
      </c>
      <c r="I3394" s="36"/>
      <c r="J3394" s="36"/>
      <c r="K3394" s="36"/>
      <c r="L3394" s="36"/>
      <c r="M3394" s="36"/>
      <c r="N3394" s="36"/>
      <c r="O3394" s="36"/>
      <c r="P3394" s="36"/>
      <c r="Q3394" s="36"/>
      <c r="R3394" s="36"/>
      <c r="S3394" s="37" t="s">
        <v>356</v>
      </c>
    </row>
    <row r="3396">
      <c r="A3396" s="1" t="s">
        <v>318</v>
      </c>
      <c r="B3396" s="1" t="s">
        <v>1501</v>
      </c>
      <c r="C3396" s="1">
        <v>2023.0</v>
      </c>
      <c r="D3396" s="1">
        <v>7.0</v>
      </c>
      <c r="E3396" s="1">
        <v>3.0</v>
      </c>
      <c r="F3396" s="1">
        <v>2100.0</v>
      </c>
      <c r="G3396" s="1" t="s">
        <v>23</v>
      </c>
      <c r="H3396" s="1">
        <v>1.0</v>
      </c>
    </row>
    <row r="3397">
      <c r="A3397" s="1" t="s">
        <v>318</v>
      </c>
      <c r="B3397" s="1" t="s">
        <v>1502</v>
      </c>
      <c r="C3397" s="1">
        <v>2023.0</v>
      </c>
      <c r="D3397" s="1">
        <v>7.0</v>
      </c>
      <c r="E3397" s="1">
        <v>3.0</v>
      </c>
      <c r="F3397" s="1">
        <v>2100.0</v>
      </c>
      <c r="G3397" s="1" t="s">
        <v>23</v>
      </c>
      <c r="H3397" s="1">
        <v>2.0</v>
      </c>
    </row>
    <row r="3398">
      <c r="A3398" s="1" t="s">
        <v>318</v>
      </c>
      <c r="B3398" s="1" t="s">
        <v>1503</v>
      </c>
      <c r="C3398" s="1">
        <v>2023.0</v>
      </c>
      <c r="D3398" s="1">
        <v>7.0</v>
      </c>
      <c r="E3398" s="1">
        <v>3.0</v>
      </c>
      <c r="F3398" s="1">
        <v>2100.0</v>
      </c>
      <c r="G3398" s="1" t="s">
        <v>23</v>
      </c>
      <c r="H3398" s="1">
        <v>3.0</v>
      </c>
    </row>
    <row r="3399">
      <c r="A3399" s="1" t="s">
        <v>318</v>
      </c>
      <c r="B3399" s="1" t="s">
        <v>1504</v>
      </c>
      <c r="C3399" s="1">
        <v>2023.0</v>
      </c>
      <c r="D3399" s="1">
        <v>7.0</v>
      </c>
      <c r="E3399" s="1">
        <v>3.0</v>
      </c>
      <c r="F3399" s="1">
        <v>2100.0</v>
      </c>
      <c r="G3399" s="1" t="s">
        <v>23</v>
      </c>
      <c r="H3399" s="1">
        <v>4.0</v>
      </c>
    </row>
    <row r="3400">
      <c r="A3400" s="1" t="s">
        <v>318</v>
      </c>
      <c r="B3400" s="1" t="s">
        <v>1505</v>
      </c>
      <c r="C3400" s="1">
        <v>2023.0</v>
      </c>
      <c r="D3400" s="1">
        <v>7.0</v>
      </c>
      <c r="E3400" s="1">
        <v>3.0</v>
      </c>
      <c r="F3400" s="1">
        <v>2100.0</v>
      </c>
      <c r="G3400" s="1" t="s">
        <v>122</v>
      </c>
      <c r="H3400" s="1">
        <v>5.0</v>
      </c>
    </row>
    <row r="3401">
      <c r="A3401" s="1" t="s">
        <v>318</v>
      </c>
      <c r="B3401" s="1" t="s">
        <v>1506</v>
      </c>
      <c r="C3401" s="1">
        <v>2023.0</v>
      </c>
      <c r="D3401" s="1">
        <v>7.0</v>
      </c>
      <c r="E3401" s="1">
        <v>3.0</v>
      </c>
      <c r="F3401" s="1">
        <v>2100.0</v>
      </c>
      <c r="G3401" s="1" t="s">
        <v>122</v>
      </c>
      <c r="H3401" s="1">
        <v>6.0</v>
      </c>
    </row>
    <row r="3402">
      <c r="A3402" s="1" t="s">
        <v>318</v>
      </c>
      <c r="B3402" s="1" t="s">
        <v>1507</v>
      </c>
      <c r="C3402" s="1">
        <v>2023.0</v>
      </c>
      <c r="D3402" s="1">
        <v>7.0</v>
      </c>
      <c r="E3402" s="1">
        <v>3.0</v>
      </c>
      <c r="F3402" s="1">
        <v>2100.0</v>
      </c>
      <c r="G3402" s="1" t="s">
        <v>122</v>
      </c>
      <c r="H3402" s="1">
        <v>7.0</v>
      </c>
    </row>
    <row r="3403">
      <c r="A3403" s="1" t="s">
        <v>318</v>
      </c>
      <c r="B3403" s="1" t="s">
        <v>1508</v>
      </c>
      <c r="C3403" s="1">
        <v>2023.0</v>
      </c>
      <c r="D3403" s="1">
        <v>7.0</v>
      </c>
      <c r="E3403" s="1">
        <v>3.0</v>
      </c>
      <c r="F3403" s="1">
        <v>2100.0</v>
      </c>
      <c r="G3403" s="1" t="s">
        <v>122</v>
      </c>
      <c r="H3403" s="1">
        <v>8.0</v>
      </c>
    </row>
    <row r="3404">
      <c r="A3404" s="1" t="s">
        <v>318</v>
      </c>
      <c r="B3404" s="1" t="s">
        <v>1509</v>
      </c>
      <c r="C3404" s="1">
        <v>2023.0</v>
      </c>
      <c r="D3404" s="1">
        <v>7.0</v>
      </c>
      <c r="E3404" s="1">
        <v>3.0</v>
      </c>
      <c r="F3404" s="1">
        <v>2100.0</v>
      </c>
      <c r="G3404" s="1" t="s">
        <v>201</v>
      </c>
      <c r="H3404" s="1">
        <v>9.0</v>
      </c>
    </row>
    <row r="3405">
      <c r="A3405" s="1" t="s">
        <v>318</v>
      </c>
      <c r="B3405" s="1" t="s">
        <v>1510</v>
      </c>
      <c r="C3405" s="1">
        <v>2023.0</v>
      </c>
      <c r="D3405" s="1">
        <v>7.0</v>
      </c>
      <c r="E3405" s="1">
        <v>3.0</v>
      </c>
      <c r="F3405" s="1">
        <v>2100.0</v>
      </c>
      <c r="G3405" s="1" t="s">
        <v>201</v>
      </c>
      <c r="H3405" s="1">
        <v>10.0</v>
      </c>
    </row>
    <row r="3406">
      <c r="A3406" s="1" t="s">
        <v>318</v>
      </c>
      <c r="B3406" s="1" t="s">
        <v>1511</v>
      </c>
      <c r="C3406" s="1">
        <v>2023.0</v>
      </c>
      <c r="D3406" s="1">
        <v>7.0</v>
      </c>
      <c r="E3406" s="1">
        <v>3.0</v>
      </c>
      <c r="F3406" s="1">
        <v>2100.0</v>
      </c>
      <c r="G3406" s="1" t="s">
        <v>201</v>
      </c>
      <c r="H3406" s="1">
        <v>11.0</v>
      </c>
    </row>
    <row r="3407">
      <c r="A3407" s="1" t="s">
        <v>318</v>
      </c>
      <c r="B3407" s="1" t="s">
        <v>1512</v>
      </c>
      <c r="C3407" s="1">
        <v>2023.0</v>
      </c>
      <c r="D3407" s="1">
        <v>7.0</v>
      </c>
      <c r="E3407" s="1">
        <v>3.0</v>
      </c>
      <c r="F3407" s="1">
        <v>2100.0</v>
      </c>
      <c r="G3407" s="1" t="s">
        <v>201</v>
      </c>
      <c r="H3407" s="1">
        <v>12.0</v>
      </c>
    </row>
    <row r="3409">
      <c r="A3409" s="1" t="s">
        <v>318</v>
      </c>
      <c r="B3409" s="1" t="s">
        <v>1513</v>
      </c>
      <c r="C3409" s="1">
        <v>2023.0</v>
      </c>
      <c r="D3409" s="1">
        <v>7.0</v>
      </c>
      <c r="E3409" s="1">
        <v>4.0</v>
      </c>
      <c r="F3409" s="1">
        <v>2100.0</v>
      </c>
      <c r="G3409" s="1" t="s">
        <v>23</v>
      </c>
      <c r="H3409" s="1">
        <v>1.0</v>
      </c>
    </row>
    <row r="3410">
      <c r="A3410" s="1" t="s">
        <v>318</v>
      </c>
      <c r="B3410" s="1" t="s">
        <v>1514</v>
      </c>
      <c r="C3410" s="1">
        <v>2023.0</v>
      </c>
      <c r="D3410" s="1">
        <v>7.0</v>
      </c>
      <c r="E3410" s="1">
        <v>4.0</v>
      </c>
      <c r="F3410" s="1">
        <v>2100.0</v>
      </c>
      <c r="G3410" s="1" t="s">
        <v>23</v>
      </c>
      <c r="H3410" s="1">
        <v>2.0</v>
      </c>
    </row>
    <row r="3411">
      <c r="A3411" s="1" t="s">
        <v>318</v>
      </c>
      <c r="B3411" s="1" t="s">
        <v>1515</v>
      </c>
      <c r="C3411" s="1">
        <v>2023.0</v>
      </c>
      <c r="D3411" s="1">
        <v>7.0</v>
      </c>
      <c r="E3411" s="1">
        <v>4.0</v>
      </c>
      <c r="F3411" s="1">
        <v>2100.0</v>
      </c>
      <c r="G3411" s="1" t="s">
        <v>23</v>
      </c>
      <c r="H3411" s="1">
        <v>3.0</v>
      </c>
    </row>
    <row r="3412">
      <c r="A3412" s="1" t="s">
        <v>318</v>
      </c>
      <c r="B3412" s="1" t="s">
        <v>1516</v>
      </c>
      <c r="C3412" s="1">
        <v>2023.0</v>
      </c>
      <c r="D3412" s="1">
        <v>7.0</v>
      </c>
      <c r="E3412" s="1">
        <v>4.0</v>
      </c>
      <c r="F3412" s="1">
        <v>2100.0</v>
      </c>
      <c r="G3412" s="1" t="s">
        <v>23</v>
      </c>
      <c r="H3412" s="1">
        <v>4.0</v>
      </c>
    </row>
    <row r="3413">
      <c r="A3413" s="1" t="s">
        <v>318</v>
      </c>
      <c r="B3413" s="1" t="s">
        <v>1517</v>
      </c>
      <c r="C3413" s="1">
        <v>2023.0</v>
      </c>
      <c r="D3413" s="1">
        <v>7.0</v>
      </c>
      <c r="E3413" s="1">
        <v>4.0</v>
      </c>
      <c r="F3413" s="1">
        <v>2100.0</v>
      </c>
      <c r="G3413" s="1" t="s">
        <v>122</v>
      </c>
      <c r="H3413" s="1">
        <v>5.0</v>
      </c>
    </row>
    <row r="3414">
      <c r="A3414" s="1" t="s">
        <v>318</v>
      </c>
      <c r="B3414" s="1" t="s">
        <v>1518</v>
      </c>
      <c r="C3414" s="1">
        <v>2023.0</v>
      </c>
      <c r="D3414" s="1">
        <v>7.0</v>
      </c>
      <c r="E3414" s="1">
        <v>4.0</v>
      </c>
      <c r="F3414" s="1">
        <v>2100.0</v>
      </c>
      <c r="G3414" s="1" t="s">
        <v>122</v>
      </c>
      <c r="H3414" s="1">
        <v>6.0</v>
      </c>
    </row>
    <row r="3415">
      <c r="A3415" s="1" t="s">
        <v>318</v>
      </c>
      <c r="B3415" s="1" t="s">
        <v>1519</v>
      </c>
      <c r="C3415" s="1">
        <v>2023.0</v>
      </c>
      <c r="D3415" s="1">
        <v>7.0</v>
      </c>
      <c r="E3415" s="1">
        <v>4.0</v>
      </c>
      <c r="F3415" s="1">
        <v>2100.0</v>
      </c>
      <c r="G3415" s="1" t="s">
        <v>122</v>
      </c>
      <c r="H3415" s="1">
        <v>7.0</v>
      </c>
    </row>
    <row r="3416">
      <c r="A3416" s="1" t="s">
        <v>318</v>
      </c>
      <c r="B3416" s="1" t="s">
        <v>1520</v>
      </c>
      <c r="C3416" s="1">
        <v>2023.0</v>
      </c>
      <c r="D3416" s="1">
        <v>7.0</v>
      </c>
      <c r="E3416" s="1">
        <v>4.0</v>
      </c>
      <c r="F3416" s="1">
        <v>2100.0</v>
      </c>
      <c r="G3416" s="1" t="s">
        <v>122</v>
      </c>
      <c r="H3416" s="1">
        <v>8.0</v>
      </c>
    </row>
    <row r="3417">
      <c r="A3417" s="1" t="s">
        <v>318</v>
      </c>
      <c r="B3417" s="1" t="s">
        <v>1521</v>
      </c>
      <c r="C3417" s="1">
        <v>2023.0</v>
      </c>
      <c r="D3417" s="1">
        <v>7.0</v>
      </c>
      <c r="E3417" s="1">
        <v>4.0</v>
      </c>
      <c r="F3417" s="1">
        <v>2100.0</v>
      </c>
      <c r="G3417" s="1" t="s">
        <v>201</v>
      </c>
      <c r="H3417" s="1">
        <v>9.0</v>
      </c>
    </row>
    <row r="3418">
      <c r="A3418" s="1" t="s">
        <v>318</v>
      </c>
      <c r="B3418" s="1" t="s">
        <v>1522</v>
      </c>
      <c r="C3418" s="1">
        <v>2023.0</v>
      </c>
      <c r="D3418" s="1">
        <v>7.0</v>
      </c>
      <c r="E3418" s="1">
        <v>4.0</v>
      </c>
      <c r="F3418" s="1">
        <v>2100.0</v>
      </c>
      <c r="G3418" s="1" t="s">
        <v>201</v>
      </c>
      <c r="H3418" s="1">
        <v>10.0</v>
      </c>
    </row>
    <row r="3419">
      <c r="A3419" s="1" t="s">
        <v>318</v>
      </c>
      <c r="B3419" s="1" t="s">
        <v>1523</v>
      </c>
      <c r="C3419" s="1">
        <v>2023.0</v>
      </c>
      <c r="D3419" s="1">
        <v>7.0</v>
      </c>
      <c r="E3419" s="1">
        <v>4.0</v>
      </c>
      <c r="F3419" s="1">
        <v>2100.0</v>
      </c>
      <c r="G3419" s="1" t="s">
        <v>201</v>
      </c>
      <c r="H3419" s="1">
        <v>11.0</v>
      </c>
    </row>
    <row r="3420">
      <c r="A3420" s="1" t="s">
        <v>318</v>
      </c>
      <c r="B3420" s="1" t="s">
        <v>1524</v>
      </c>
      <c r="C3420" s="1">
        <v>2023.0</v>
      </c>
      <c r="D3420" s="1">
        <v>7.0</v>
      </c>
      <c r="E3420" s="1">
        <v>4.0</v>
      </c>
      <c r="F3420" s="1">
        <v>2100.0</v>
      </c>
      <c r="G3420" s="1" t="s">
        <v>201</v>
      </c>
      <c r="H3420" s="1">
        <v>12.0</v>
      </c>
    </row>
    <row r="3422">
      <c r="A3422" s="37" t="s">
        <v>316</v>
      </c>
      <c r="B3422" s="37" t="s">
        <v>349</v>
      </c>
      <c r="C3422" s="38">
        <v>2023.0</v>
      </c>
      <c r="D3422" s="38">
        <v>7.0</v>
      </c>
      <c r="E3422" s="38">
        <v>4.0</v>
      </c>
      <c r="F3422" s="38">
        <v>1900.0</v>
      </c>
      <c r="G3422" s="37" t="s">
        <v>350</v>
      </c>
      <c r="H3422" s="38">
        <v>1.0</v>
      </c>
      <c r="I3422" s="36"/>
      <c r="J3422" s="36"/>
      <c r="K3422" s="36"/>
      <c r="L3422" s="36"/>
      <c r="M3422" s="36"/>
      <c r="N3422" s="36"/>
      <c r="O3422" s="36"/>
      <c r="P3422" s="36"/>
      <c r="Q3422" s="36"/>
      <c r="R3422" s="36"/>
      <c r="S3422" s="37" t="s">
        <v>356</v>
      </c>
    </row>
    <row r="3423">
      <c r="A3423" s="37" t="s">
        <v>316</v>
      </c>
      <c r="B3423" s="37" t="s">
        <v>355</v>
      </c>
      <c r="C3423" s="38">
        <v>2023.0</v>
      </c>
      <c r="D3423" s="38">
        <v>7.0</v>
      </c>
      <c r="E3423" s="38">
        <v>4.0</v>
      </c>
      <c r="F3423" s="38">
        <v>1900.0</v>
      </c>
      <c r="G3423" s="37" t="s">
        <v>350</v>
      </c>
      <c r="H3423" s="38">
        <v>2.0</v>
      </c>
      <c r="I3423" s="36"/>
      <c r="J3423" s="36"/>
      <c r="K3423" s="36"/>
      <c r="L3423" s="36"/>
      <c r="M3423" s="36"/>
      <c r="N3423" s="36"/>
      <c r="O3423" s="36"/>
      <c r="P3423" s="36"/>
      <c r="Q3423" s="36"/>
      <c r="R3423" s="36"/>
      <c r="S3423" s="37" t="s">
        <v>356</v>
      </c>
    </row>
    <row r="3424">
      <c r="A3424" s="37" t="s">
        <v>316</v>
      </c>
      <c r="B3424" s="37" t="s">
        <v>357</v>
      </c>
      <c r="C3424" s="38">
        <v>2023.0</v>
      </c>
      <c r="D3424" s="38">
        <v>7.0</v>
      </c>
      <c r="E3424" s="38">
        <v>4.0</v>
      </c>
      <c r="F3424" s="38">
        <v>1900.0</v>
      </c>
      <c r="G3424" s="37" t="s">
        <v>350</v>
      </c>
      <c r="H3424" s="38">
        <v>3.0</v>
      </c>
      <c r="I3424" s="36"/>
      <c r="J3424" s="36"/>
      <c r="K3424" s="36"/>
      <c r="L3424" s="36"/>
      <c r="M3424" s="36"/>
      <c r="N3424" s="36"/>
      <c r="O3424" s="36"/>
      <c r="P3424" s="36"/>
      <c r="Q3424" s="36"/>
      <c r="R3424" s="36"/>
      <c r="S3424" s="37" t="s">
        <v>356</v>
      </c>
    </row>
    <row r="3425">
      <c r="A3425" s="37" t="s">
        <v>316</v>
      </c>
      <c r="B3425" s="37" t="s">
        <v>358</v>
      </c>
      <c r="C3425" s="38">
        <v>2023.0</v>
      </c>
      <c r="D3425" s="38">
        <v>7.0</v>
      </c>
      <c r="E3425" s="38">
        <v>4.0</v>
      </c>
      <c r="F3425" s="38">
        <v>1900.0</v>
      </c>
      <c r="G3425" s="37" t="s">
        <v>350</v>
      </c>
      <c r="H3425" s="38">
        <v>4.0</v>
      </c>
      <c r="I3425" s="36"/>
      <c r="J3425" s="36"/>
      <c r="K3425" s="36"/>
      <c r="L3425" s="36"/>
      <c r="M3425" s="36"/>
      <c r="N3425" s="36"/>
      <c r="O3425" s="36"/>
      <c r="P3425" s="36"/>
      <c r="Q3425" s="36"/>
      <c r="R3425" s="36"/>
      <c r="S3425" s="37" t="s">
        <v>356</v>
      </c>
    </row>
    <row r="3426">
      <c r="A3426" s="37" t="s">
        <v>316</v>
      </c>
      <c r="B3426" s="37" t="s">
        <v>359</v>
      </c>
      <c r="C3426" s="38">
        <v>2023.0</v>
      </c>
      <c r="D3426" s="38">
        <v>7.0</v>
      </c>
      <c r="E3426" s="38">
        <v>4.0</v>
      </c>
      <c r="F3426" s="38">
        <v>1900.0</v>
      </c>
      <c r="G3426" s="37" t="s">
        <v>360</v>
      </c>
      <c r="H3426" s="38">
        <v>5.0</v>
      </c>
      <c r="I3426" s="36"/>
      <c r="J3426" s="36"/>
      <c r="K3426" s="36"/>
      <c r="L3426" s="36"/>
      <c r="M3426" s="36"/>
      <c r="N3426" s="36"/>
      <c r="O3426" s="36"/>
      <c r="P3426" s="36"/>
      <c r="Q3426" s="36"/>
      <c r="R3426" s="36"/>
      <c r="S3426" s="37" t="s">
        <v>356</v>
      </c>
    </row>
    <row r="3427">
      <c r="A3427" s="37" t="s">
        <v>316</v>
      </c>
      <c r="B3427" s="37" t="s">
        <v>366</v>
      </c>
      <c r="C3427" s="38">
        <v>2023.0</v>
      </c>
      <c r="D3427" s="38">
        <v>7.0</v>
      </c>
      <c r="E3427" s="38">
        <v>4.0</v>
      </c>
      <c r="F3427" s="38">
        <v>1900.0</v>
      </c>
      <c r="G3427" s="37" t="s">
        <v>360</v>
      </c>
      <c r="H3427" s="38">
        <v>6.0</v>
      </c>
      <c r="I3427" s="36"/>
      <c r="J3427" s="36"/>
      <c r="K3427" s="36"/>
      <c r="L3427" s="36"/>
      <c r="M3427" s="36"/>
      <c r="N3427" s="36"/>
      <c r="O3427" s="36"/>
      <c r="P3427" s="36"/>
      <c r="Q3427" s="36"/>
      <c r="R3427" s="36"/>
      <c r="S3427" s="40" t="s">
        <v>356</v>
      </c>
    </row>
    <row r="3428">
      <c r="A3428" s="37" t="s">
        <v>316</v>
      </c>
      <c r="B3428" s="37" t="s">
        <v>368</v>
      </c>
      <c r="C3428" s="38">
        <v>2023.0</v>
      </c>
      <c r="D3428" s="38">
        <v>7.0</v>
      </c>
      <c r="E3428" s="38">
        <v>4.0</v>
      </c>
      <c r="F3428" s="38">
        <v>1900.0</v>
      </c>
      <c r="G3428" s="37" t="s">
        <v>360</v>
      </c>
      <c r="H3428" s="38">
        <v>7.0</v>
      </c>
      <c r="I3428" s="36"/>
      <c r="J3428" s="36"/>
      <c r="K3428" s="36"/>
      <c r="L3428" s="36"/>
      <c r="M3428" s="36"/>
      <c r="N3428" s="36"/>
      <c r="O3428" s="36"/>
      <c r="P3428" s="36"/>
      <c r="Q3428" s="36"/>
      <c r="R3428" s="36"/>
      <c r="S3428" s="40" t="s">
        <v>509</v>
      </c>
    </row>
    <row r="3429">
      <c r="A3429" s="37" t="s">
        <v>316</v>
      </c>
      <c r="B3429" s="37" t="s">
        <v>369</v>
      </c>
      <c r="C3429" s="38">
        <v>2023.0</v>
      </c>
      <c r="D3429" s="38">
        <v>7.0</v>
      </c>
      <c r="E3429" s="38">
        <v>4.0</v>
      </c>
      <c r="F3429" s="38">
        <v>1900.0</v>
      </c>
      <c r="G3429" s="37" t="s">
        <v>360</v>
      </c>
      <c r="H3429" s="38">
        <v>8.0</v>
      </c>
      <c r="I3429" s="36"/>
      <c r="J3429" s="36"/>
      <c r="K3429" s="36"/>
      <c r="L3429" s="36"/>
      <c r="M3429" s="36"/>
      <c r="N3429" s="36"/>
      <c r="O3429" s="36"/>
      <c r="P3429" s="36"/>
      <c r="Q3429" s="36"/>
      <c r="R3429" s="36"/>
      <c r="S3429" s="40" t="s">
        <v>356</v>
      </c>
    </row>
    <row r="3430">
      <c r="A3430" s="37" t="s">
        <v>316</v>
      </c>
      <c r="B3430" s="37" t="s">
        <v>370</v>
      </c>
      <c r="C3430" s="38">
        <v>2023.0</v>
      </c>
      <c r="D3430" s="38">
        <v>7.0</v>
      </c>
      <c r="E3430" s="38">
        <v>4.0</v>
      </c>
      <c r="F3430" s="38">
        <v>1900.0</v>
      </c>
      <c r="G3430" s="37" t="s">
        <v>371</v>
      </c>
      <c r="H3430" s="38">
        <v>9.0</v>
      </c>
      <c r="I3430" s="36"/>
      <c r="J3430" s="36"/>
      <c r="K3430" s="36"/>
      <c r="L3430" s="36"/>
      <c r="M3430" s="36"/>
      <c r="N3430" s="36"/>
      <c r="O3430" s="36"/>
      <c r="P3430" s="36"/>
      <c r="Q3430" s="36"/>
      <c r="R3430" s="36"/>
      <c r="S3430" s="40" t="s">
        <v>356</v>
      </c>
    </row>
    <row r="3431">
      <c r="A3431" s="37" t="s">
        <v>316</v>
      </c>
      <c r="B3431" s="37" t="s">
        <v>372</v>
      </c>
      <c r="C3431" s="38">
        <v>2023.0</v>
      </c>
      <c r="D3431" s="38">
        <v>7.0</v>
      </c>
      <c r="E3431" s="38">
        <v>4.0</v>
      </c>
      <c r="F3431" s="38">
        <v>1900.0</v>
      </c>
      <c r="G3431" s="37" t="s">
        <v>371</v>
      </c>
      <c r="H3431" s="38">
        <v>10.0</v>
      </c>
      <c r="I3431" s="36"/>
      <c r="J3431" s="36"/>
      <c r="K3431" s="36"/>
      <c r="L3431" s="36"/>
      <c r="M3431" s="36"/>
      <c r="N3431" s="36"/>
      <c r="O3431" s="36"/>
      <c r="P3431" s="36"/>
      <c r="Q3431" s="36"/>
      <c r="R3431" s="36"/>
      <c r="S3431" s="40" t="s">
        <v>356</v>
      </c>
    </row>
    <row r="3432">
      <c r="A3432" s="37" t="s">
        <v>316</v>
      </c>
      <c r="B3432" s="37" t="s">
        <v>373</v>
      </c>
      <c r="C3432" s="38">
        <v>2023.0</v>
      </c>
      <c r="D3432" s="38">
        <v>7.0</v>
      </c>
      <c r="E3432" s="38">
        <v>4.0</v>
      </c>
      <c r="F3432" s="38">
        <v>1900.0</v>
      </c>
      <c r="G3432" s="37" t="s">
        <v>371</v>
      </c>
      <c r="H3432" s="38">
        <v>11.0</v>
      </c>
      <c r="I3432" s="36"/>
      <c r="J3432" s="36"/>
      <c r="K3432" s="36"/>
      <c r="L3432" s="36"/>
      <c r="M3432" s="36"/>
      <c r="N3432" s="36"/>
      <c r="O3432" s="36"/>
      <c r="P3432" s="36"/>
      <c r="Q3432" s="36"/>
      <c r="R3432" s="36"/>
      <c r="S3432" s="40" t="s">
        <v>356</v>
      </c>
    </row>
    <row r="3433">
      <c r="A3433" s="37" t="s">
        <v>316</v>
      </c>
      <c r="B3433" s="37" t="s">
        <v>374</v>
      </c>
      <c r="C3433" s="38">
        <v>2023.0</v>
      </c>
      <c r="D3433" s="38">
        <v>7.0</v>
      </c>
      <c r="E3433" s="38">
        <v>4.0</v>
      </c>
      <c r="F3433" s="38">
        <v>1900.0</v>
      </c>
      <c r="G3433" s="37" t="s">
        <v>371</v>
      </c>
      <c r="H3433" s="38">
        <v>12.0</v>
      </c>
      <c r="I3433" s="36"/>
      <c r="J3433" s="36"/>
      <c r="K3433" s="36"/>
      <c r="L3433" s="36"/>
      <c r="M3433" s="36"/>
      <c r="N3433" s="36"/>
      <c r="O3433" s="36"/>
      <c r="P3433" s="36"/>
      <c r="Q3433" s="36"/>
      <c r="R3433" s="36"/>
      <c r="S3433" s="40" t="s">
        <v>356</v>
      </c>
    </row>
    <row r="3435">
      <c r="A3435" s="37" t="s">
        <v>316</v>
      </c>
      <c r="B3435" s="37" t="s">
        <v>349</v>
      </c>
      <c r="C3435" s="38">
        <v>2023.0</v>
      </c>
      <c r="D3435" s="38">
        <v>7.0</v>
      </c>
      <c r="E3435" s="38">
        <v>5.0</v>
      </c>
      <c r="F3435" s="38">
        <v>1900.0</v>
      </c>
      <c r="G3435" s="37" t="s">
        <v>350</v>
      </c>
      <c r="H3435" s="38">
        <v>1.0</v>
      </c>
      <c r="I3435" s="36"/>
      <c r="J3435" s="36"/>
      <c r="K3435" s="36"/>
      <c r="L3435" s="36"/>
      <c r="M3435" s="36"/>
      <c r="N3435" s="36"/>
      <c r="O3435" s="36"/>
      <c r="P3435" s="36"/>
      <c r="Q3435" s="36"/>
      <c r="R3435" s="36"/>
      <c r="S3435" s="40" t="s">
        <v>356</v>
      </c>
    </row>
    <row r="3436">
      <c r="A3436" s="37" t="s">
        <v>316</v>
      </c>
      <c r="B3436" s="37" t="s">
        <v>355</v>
      </c>
      <c r="C3436" s="38">
        <v>2023.0</v>
      </c>
      <c r="D3436" s="38">
        <v>7.0</v>
      </c>
      <c r="E3436" s="38">
        <v>5.0</v>
      </c>
      <c r="F3436" s="38">
        <v>1900.0</v>
      </c>
      <c r="G3436" s="37" t="s">
        <v>350</v>
      </c>
      <c r="H3436" s="38">
        <v>2.0</v>
      </c>
      <c r="I3436" s="36"/>
      <c r="J3436" s="36"/>
      <c r="K3436" s="36"/>
      <c r="L3436" s="36"/>
      <c r="M3436" s="36"/>
      <c r="N3436" s="36"/>
      <c r="O3436" s="36"/>
      <c r="P3436" s="36"/>
      <c r="Q3436" s="36"/>
      <c r="R3436" s="36"/>
      <c r="S3436" s="40" t="s">
        <v>356</v>
      </c>
    </row>
    <row r="3437">
      <c r="A3437" s="37" t="s">
        <v>316</v>
      </c>
      <c r="B3437" s="37" t="s">
        <v>357</v>
      </c>
      <c r="C3437" s="38">
        <v>2023.0</v>
      </c>
      <c r="D3437" s="38">
        <v>7.0</v>
      </c>
      <c r="E3437" s="38">
        <v>5.0</v>
      </c>
      <c r="F3437" s="38">
        <v>1900.0</v>
      </c>
      <c r="G3437" s="37" t="s">
        <v>350</v>
      </c>
      <c r="H3437" s="38">
        <v>3.0</v>
      </c>
      <c r="I3437" s="36"/>
      <c r="J3437" s="36"/>
      <c r="K3437" s="36"/>
      <c r="L3437" s="36"/>
      <c r="M3437" s="36"/>
      <c r="N3437" s="36"/>
      <c r="O3437" s="36"/>
      <c r="P3437" s="36"/>
      <c r="Q3437" s="36"/>
      <c r="R3437" s="36"/>
      <c r="S3437" s="40" t="s">
        <v>356</v>
      </c>
    </row>
    <row r="3438">
      <c r="A3438" s="37" t="s">
        <v>316</v>
      </c>
      <c r="B3438" s="37" t="s">
        <v>358</v>
      </c>
      <c r="C3438" s="38">
        <v>2023.0</v>
      </c>
      <c r="D3438" s="38">
        <v>7.0</v>
      </c>
      <c r="E3438" s="38">
        <v>5.0</v>
      </c>
      <c r="F3438" s="38">
        <v>1900.0</v>
      </c>
      <c r="G3438" s="37" t="s">
        <v>350</v>
      </c>
      <c r="H3438" s="38">
        <v>4.0</v>
      </c>
      <c r="I3438" s="36"/>
      <c r="J3438" s="36"/>
      <c r="K3438" s="36"/>
      <c r="L3438" s="36"/>
      <c r="M3438" s="36"/>
      <c r="N3438" s="36"/>
      <c r="O3438" s="36"/>
      <c r="P3438" s="36"/>
      <c r="Q3438" s="36"/>
      <c r="R3438" s="36"/>
      <c r="S3438" s="40" t="s">
        <v>356</v>
      </c>
    </row>
    <row r="3439">
      <c r="A3439" s="37" t="s">
        <v>316</v>
      </c>
      <c r="B3439" s="37" t="s">
        <v>359</v>
      </c>
      <c r="C3439" s="38">
        <v>2023.0</v>
      </c>
      <c r="D3439" s="38">
        <v>7.0</v>
      </c>
      <c r="E3439" s="38">
        <v>5.0</v>
      </c>
      <c r="F3439" s="38">
        <v>1900.0</v>
      </c>
      <c r="G3439" s="37" t="s">
        <v>360</v>
      </c>
      <c r="H3439" s="38">
        <v>5.0</v>
      </c>
      <c r="I3439" s="40" t="s">
        <v>422</v>
      </c>
      <c r="J3439" s="40" t="s">
        <v>964</v>
      </c>
      <c r="K3439" s="40" t="s">
        <v>354</v>
      </c>
      <c r="L3439" s="38">
        <v>19.0</v>
      </c>
      <c r="M3439" s="38">
        <v>59.0</v>
      </c>
      <c r="N3439" s="38">
        <v>50.0</v>
      </c>
      <c r="O3439" s="38">
        <v>19.0</v>
      </c>
      <c r="P3439" s="38">
        <v>59.0</v>
      </c>
      <c r="Q3439" s="38">
        <v>57.0</v>
      </c>
      <c r="R3439" s="36"/>
      <c r="S3439" s="36"/>
    </row>
    <row r="3440">
      <c r="A3440" s="37" t="s">
        <v>316</v>
      </c>
      <c r="B3440" s="37" t="s">
        <v>366</v>
      </c>
      <c r="C3440" s="38">
        <v>2023.0</v>
      </c>
      <c r="D3440" s="38">
        <v>7.0</v>
      </c>
      <c r="E3440" s="38">
        <v>5.0</v>
      </c>
      <c r="F3440" s="38">
        <v>1900.0</v>
      </c>
      <c r="G3440" s="37" t="s">
        <v>360</v>
      </c>
      <c r="H3440" s="38">
        <v>6.0</v>
      </c>
      <c r="I3440" s="36"/>
      <c r="J3440" s="36"/>
      <c r="K3440" s="36"/>
      <c r="L3440" s="36"/>
      <c r="M3440" s="36"/>
      <c r="N3440" s="36"/>
      <c r="O3440" s="36"/>
      <c r="P3440" s="36"/>
      <c r="Q3440" s="36"/>
      <c r="R3440" s="36"/>
      <c r="S3440" s="40" t="s">
        <v>356</v>
      </c>
    </row>
    <row r="3441">
      <c r="A3441" s="37" t="s">
        <v>316</v>
      </c>
      <c r="B3441" s="37" t="s">
        <v>368</v>
      </c>
      <c r="C3441" s="38">
        <v>2023.0</v>
      </c>
      <c r="D3441" s="38">
        <v>7.0</v>
      </c>
      <c r="E3441" s="38">
        <v>5.0</v>
      </c>
      <c r="F3441" s="38">
        <v>1900.0</v>
      </c>
      <c r="G3441" s="37" t="s">
        <v>360</v>
      </c>
      <c r="H3441" s="38">
        <v>7.0</v>
      </c>
      <c r="I3441" s="36"/>
      <c r="J3441" s="36"/>
      <c r="K3441" s="36"/>
      <c r="L3441" s="36"/>
      <c r="M3441" s="36"/>
      <c r="N3441" s="36"/>
      <c r="O3441" s="36"/>
      <c r="P3441" s="36"/>
      <c r="Q3441" s="36"/>
      <c r="R3441" s="36"/>
      <c r="S3441" s="40" t="s">
        <v>509</v>
      </c>
    </row>
    <row r="3442">
      <c r="A3442" s="37" t="s">
        <v>316</v>
      </c>
      <c r="B3442" s="37" t="s">
        <v>369</v>
      </c>
      <c r="C3442" s="38">
        <v>2023.0</v>
      </c>
      <c r="D3442" s="38">
        <v>7.0</v>
      </c>
      <c r="E3442" s="38">
        <v>5.0</v>
      </c>
      <c r="F3442" s="38">
        <v>1900.0</v>
      </c>
      <c r="G3442" s="37" t="s">
        <v>360</v>
      </c>
      <c r="H3442" s="38">
        <v>8.0</v>
      </c>
      <c r="I3442" s="36"/>
      <c r="J3442" s="36"/>
      <c r="K3442" s="36"/>
      <c r="L3442" s="36"/>
      <c r="M3442" s="36"/>
      <c r="N3442" s="36"/>
      <c r="O3442" s="36"/>
      <c r="P3442" s="36"/>
      <c r="Q3442" s="36"/>
      <c r="R3442" s="36"/>
      <c r="S3442" s="40" t="s">
        <v>356</v>
      </c>
    </row>
    <row r="3443">
      <c r="A3443" s="37" t="s">
        <v>316</v>
      </c>
      <c r="B3443" s="37" t="s">
        <v>370</v>
      </c>
      <c r="C3443" s="38">
        <v>2023.0</v>
      </c>
      <c r="D3443" s="38">
        <v>7.0</v>
      </c>
      <c r="E3443" s="38">
        <v>5.0</v>
      </c>
      <c r="F3443" s="38">
        <v>1900.0</v>
      </c>
      <c r="G3443" s="37" t="s">
        <v>371</v>
      </c>
      <c r="H3443" s="38">
        <v>9.0</v>
      </c>
      <c r="I3443" s="36"/>
      <c r="J3443" s="36"/>
      <c r="K3443" s="36"/>
      <c r="L3443" s="36"/>
      <c r="M3443" s="36"/>
      <c r="N3443" s="36"/>
      <c r="O3443" s="36"/>
      <c r="P3443" s="36"/>
      <c r="Q3443" s="36"/>
      <c r="R3443" s="36"/>
      <c r="S3443" s="40" t="s">
        <v>356</v>
      </c>
    </row>
    <row r="3444">
      <c r="A3444" s="37" t="s">
        <v>316</v>
      </c>
      <c r="B3444" s="37" t="s">
        <v>372</v>
      </c>
      <c r="C3444" s="38">
        <v>2023.0</v>
      </c>
      <c r="D3444" s="38">
        <v>7.0</v>
      </c>
      <c r="E3444" s="38">
        <v>5.0</v>
      </c>
      <c r="F3444" s="38">
        <v>1900.0</v>
      </c>
      <c r="G3444" s="37" t="s">
        <v>371</v>
      </c>
      <c r="H3444" s="38">
        <v>10.0</v>
      </c>
      <c r="I3444" s="36"/>
      <c r="J3444" s="36"/>
      <c r="K3444" s="36"/>
      <c r="L3444" s="36"/>
      <c r="M3444" s="36"/>
      <c r="N3444" s="36"/>
      <c r="O3444" s="36"/>
      <c r="P3444" s="36"/>
      <c r="Q3444" s="36"/>
      <c r="R3444" s="36"/>
      <c r="S3444" s="40" t="s">
        <v>509</v>
      </c>
    </row>
    <row r="3445">
      <c r="A3445" s="37" t="s">
        <v>316</v>
      </c>
      <c r="B3445" s="37" t="s">
        <v>373</v>
      </c>
      <c r="C3445" s="38">
        <v>2023.0</v>
      </c>
      <c r="D3445" s="38">
        <v>7.0</v>
      </c>
      <c r="E3445" s="38">
        <v>5.0</v>
      </c>
      <c r="F3445" s="38">
        <v>1900.0</v>
      </c>
      <c r="G3445" s="37" t="s">
        <v>371</v>
      </c>
      <c r="H3445" s="38">
        <v>11.0</v>
      </c>
      <c r="I3445" s="36"/>
      <c r="J3445" s="36"/>
      <c r="K3445" s="36"/>
      <c r="L3445" s="36"/>
      <c r="M3445" s="36"/>
      <c r="N3445" s="36"/>
      <c r="O3445" s="36"/>
      <c r="P3445" s="36"/>
      <c r="Q3445" s="36"/>
      <c r="R3445" s="36"/>
      <c r="S3445" s="40" t="s">
        <v>356</v>
      </c>
    </row>
    <row r="3446">
      <c r="A3446" s="37" t="s">
        <v>316</v>
      </c>
      <c r="B3446" s="37" t="s">
        <v>374</v>
      </c>
      <c r="C3446" s="38">
        <v>2023.0</v>
      </c>
      <c r="D3446" s="38">
        <v>7.0</v>
      </c>
      <c r="E3446" s="38">
        <v>5.0</v>
      </c>
      <c r="F3446" s="38">
        <v>1900.0</v>
      </c>
      <c r="G3446" s="37" t="s">
        <v>371</v>
      </c>
      <c r="H3446" s="38">
        <v>12.0</v>
      </c>
      <c r="I3446" s="36"/>
      <c r="J3446" s="36"/>
      <c r="K3446" s="36"/>
      <c r="L3446" s="36"/>
      <c r="M3446" s="36"/>
      <c r="N3446" s="36"/>
      <c r="O3446" s="36"/>
      <c r="P3446" s="36"/>
      <c r="Q3446" s="36"/>
      <c r="R3446" s="36"/>
      <c r="S3446" s="40" t="s">
        <v>356</v>
      </c>
    </row>
    <row r="3448">
      <c r="A3448" s="1" t="s">
        <v>318</v>
      </c>
      <c r="C3448" s="1">
        <v>2023.0</v>
      </c>
      <c r="D3448" s="1">
        <v>7.0</v>
      </c>
      <c r="E3448" s="1">
        <v>5.0</v>
      </c>
      <c r="F3448" s="1">
        <v>2100.0</v>
      </c>
      <c r="G3448" s="1" t="s">
        <v>23</v>
      </c>
      <c r="H3448" s="1">
        <v>1.0</v>
      </c>
    </row>
    <row r="3449">
      <c r="A3449" s="1" t="s">
        <v>318</v>
      </c>
      <c r="B3449" s="1" t="s">
        <v>1525</v>
      </c>
      <c r="C3449" s="1">
        <v>2023.0</v>
      </c>
      <c r="D3449" s="1">
        <v>7.0</v>
      </c>
      <c r="E3449" s="1">
        <v>5.0</v>
      </c>
      <c r="F3449" s="1">
        <v>2100.0</v>
      </c>
      <c r="G3449" s="1" t="s">
        <v>23</v>
      </c>
      <c r="H3449" s="1">
        <v>2.0</v>
      </c>
    </row>
    <row r="3450">
      <c r="A3450" s="1" t="s">
        <v>318</v>
      </c>
      <c r="B3450" s="1" t="s">
        <v>1526</v>
      </c>
      <c r="C3450" s="1">
        <v>2023.0</v>
      </c>
      <c r="D3450" s="1">
        <v>7.0</v>
      </c>
      <c r="E3450" s="1">
        <v>5.0</v>
      </c>
      <c r="F3450" s="1">
        <v>2100.0</v>
      </c>
      <c r="G3450" s="1" t="s">
        <v>23</v>
      </c>
      <c r="H3450" s="1">
        <v>3.0</v>
      </c>
    </row>
    <row r="3451">
      <c r="A3451" s="1" t="s">
        <v>318</v>
      </c>
      <c r="B3451" s="1" t="s">
        <v>1527</v>
      </c>
      <c r="C3451" s="1">
        <v>2023.0</v>
      </c>
      <c r="D3451" s="1">
        <v>7.0</v>
      </c>
      <c r="E3451" s="1">
        <v>5.0</v>
      </c>
      <c r="F3451" s="1">
        <v>2100.0</v>
      </c>
      <c r="G3451" s="1" t="s">
        <v>23</v>
      </c>
      <c r="H3451" s="1">
        <v>4.0</v>
      </c>
    </row>
    <row r="3452">
      <c r="A3452" s="1" t="s">
        <v>318</v>
      </c>
      <c r="B3452" s="1" t="s">
        <v>1528</v>
      </c>
      <c r="C3452" s="1">
        <v>2023.0</v>
      </c>
      <c r="D3452" s="1">
        <v>7.0</v>
      </c>
      <c r="E3452" s="1">
        <v>5.0</v>
      </c>
      <c r="F3452" s="1">
        <v>2100.0</v>
      </c>
      <c r="G3452" s="1" t="s">
        <v>122</v>
      </c>
      <c r="H3452" s="1">
        <v>5.0</v>
      </c>
      <c r="I3452" s="1" t="s">
        <v>133</v>
      </c>
      <c r="J3452" s="1" t="s">
        <v>1529</v>
      </c>
    </row>
    <row r="3453">
      <c r="A3453" s="1" t="s">
        <v>318</v>
      </c>
      <c r="B3453" s="1" t="s">
        <v>1530</v>
      </c>
      <c r="C3453" s="1">
        <v>2023.0</v>
      </c>
      <c r="D3453" s="1">
        <v>7.0</v>
      </c>
      <c r="E3453" s="1">
        <v>5.0</v>
      </c>
      <c r="F3453" s="1">
        <v>2100.0</v>
      </c>
      <c r="G3453" s="1" t="s">
        <v>122</v>
      </c>
      <c r="H3453" s="1">
        <v>5.0</v>
      </c>
      <c r="I3453" s="1" t="s">
        <v>133</v>
      </c>
      <c r="J3453" s="1" t="s">
        <v>1529</v>
      </c>
    </row>
    <row r="3454">
      <c r="A3454" s="1" t="s">
        <v>318</v>
      </c>
      <c r="B3454" s="1" t="s">
        <v>1531</v>
      </c>
      <c r="C3454" s="1">
        <v>2023.0</v>
      </c>
      <c r="D3454" s="1">
        <v>7.0</v>
      </c>
      <c r="E3454" s="1">
        <v>5.0</v>
      </c>
      <c r="F3454" s="1">
        <v>2100.0</v>
      </c>
      <c r="G3454" s="1" t="s">
        <v>122</v>
      </c>
      <c r="H3454" s="1">
        <v>5.0</v>
      </c>
      <c r="I3454" s="1" t="s">
        <v>133</v>
      </c>
      <c r="J3454" s="1" t="s">
        <v>1529</v>
      </c>
    </row>
    <row r="3455">
      <c r="A3455" s="1" t="s">
        <v>318</v>
      </c>
      <c r="B3455" s="1" t="s">
        <v>1532</v>
      </c>
      <c r="C3455" s="1">
        <v>2023.0</v>
      </c>
      <c r="D3455" s="1">
        <v>7.0</v>
      </c>
      <c r="E3455" s="1">
        <v>5.0</v>
      </c>
      <c r="F3455" s="1">
        <v>2100.0</v>
      </c>
      <c r="G3455" s="1" t="s">
        <v>122</v>
      </c>
      <c r="H3455" s="1">
        <v>5.0</v>
      </c>
      <c r="I3455" s="1" t="s">
        <v>133</v>
      </c>
      <c r="J3455" s="1" t="s">
        <v>1529</v>
      </c>
    </row>
    <row r="3456">
      <c r="A3456" s="1" t="s">
        <v>318</v>
      </c>
      <c r="B3456" s="1" t="s">
        <v>1533</v>
      </c>
      <c r="C3456" s="1">
        <v>2023.0</v>
      </c>
      <c r="D3456" s="1">
        <v>7.0</v>
      </c>
      <c r="E3456" s="1">
        <v>5.0</v>
      </c>
      <c r="F3456" s="1">
        <v>2100.0</v>
      </c>
      <c r="G3456" s="1" t="s">
        <v>122</v>
      </c>
      <c r="H3456" s="1">
        <v>6.0</v>
      </c>
    </row>
    <row r="3457">
      <c r="A3457" s="1" t="s">
        <v>318</v>
      </c>
      <c r="B3457" s="1" t="s">
        <v>1534</v>
      </c>
      <c r="C3457" s="1">
        <v>2023.0</v>
      </c>
      <c r="D3457" s="1">
        <v>7.0</v>
      </c>
      <c r="E3457" s="1">
        <v>5.0</v>
      </c>
      <c r="F3457" s="1">
        <v>2100.0</v>
      </c>
      <c r="G3457" s="1" t="s">
        <v>122</v>
      </c>
      <c r="H3457" s="1">
        <v>7.0</v>
      </c>
    </row>
    <row r="3458">
      <c r="A3458" s="1" t="s">
        <v>318</v>
      </c>
      <c r="B3458" s="1" t="s">
        <v>1535</v>
      </c>
      <c r="C3458" s="1">
        <v>2023.0</v>
      </c>
      <c r="D3458" s="1">
        <v>7.0</v>
      </c>
      <c r="E3458" s="1">
        <v>5.0</v>
      </c>
      <c r="F3458" s="1">
        <v>2100.0</v>
      </c>
      <c r="G3458" s="1" t="s">
        <v>122</v>
      </c>
      <c r="H3458" s="1">
        <v>8.0</v>
      </c>
    </row>
    <row r="3459">
      <c r="A3459" s="1" t="s">
        <v>318</v>
      </c>
      <c r="B3459" s="1" t="s">
        <v>1536</v>
      </c>
      <c r="C3459" s="1">
        <v>2023.0</v>
      </c>
      <c r="D3459" s="1">
        <v>7.0</v>
      </c>
      <c r="E3459" s="1">
        <v>5.0</v>
      </c>
      <c r="F3459" s="1">
        <v>2100.0</v>
      </c>
      <c r="G3459" s="1" t="s">
        <v>201</v>
      </c>
      <c r="H3459" s="1">
        <v>9.0</v>
      </c>
    </row>
    <row r="3460">
      <c r="A3460" s="1" t="s">
        <v>318</v>
      </c>
      <c r="B3460" s="1" t="s">
        <v>1537</v>
      </c>
      <c r="C3460" s="1">
        <v>2023.0</v>
      </c>
      <c r="D3460" s="1">
        <v>7.0</v>
      </c>
      <c r="E3460" s="1">
        <v>5.0</v>
      </c>
      <c r="F3460" s="1">
        <v>2100.0</v>
      </c>
      <c r="G3460" s="1" t="s">
        <v>201</v>
      </c>
      <c r="H3460" s="1">
        <v>10.0</v>
      </c>
    </row>
    <row r="3461">
      <c r="A3461" s="1" t="s">
        <v>318</v>
      </c>
      <c r="B3461" s="1" t="s">
        <v>1538</v>
      </c>
      <c r="C3461" s="1">
        <v>2023.0</v>
      </c>
      <c r="D3461" s="1">
        <v>7.0</v>
      </c>
      <c r="E3461" s="1">
        <v>5.0</v>
      </c>
      <c r="F3461" s="1">
        <v>2100.0</v>
      </c>
      <c r="G3461" s="1" t="s">
        <v>201</v>
      </c>
      <c r="H3461" s="1">
        <v>11.0</v>
      </c>
    </row>
    <row r="3462">
      <c r="A3462" s="1" t="s">
        <v>318</v>
      </c>
      <c r="B3462" s="1" t="s">
        <v>1539</v>
      </c>
      <c r="C3462" s="1">
        <v>2023.0</v>
      </c>
      <c r="D3462" s="1">
        <v>7.0</v>
      </c>
      <c r="E3462" s="1">
        <v>5.0</v>
      </c>
      <c r="F3462" s="1">
        <v>2100.0</v>
      </c>
      <c r="G3462" s="1" t="s">
        <v>201</v>
      </c>
      <c r="H3462" s="1">
        <v>12.0</v>
      </c>
    </row>
    <row r="3464">
      <c r="A3464" s="37" t="s">
        <v>316</v>
      </c>
      <c r="B3464" s="37" t="s">
        <v>349</v>
      </c>
      <c r="C3464" s="38">
        <v>2023.0</v>
      </c>
      <c r="D3464" s="38">
        <v>7.0</v>
      </c>
      <c r="E3464" s="38">
        <v>6.0</v>
      </c>
      <c r="F3464" s="38">
        <v>1900.0</v>
      </c>
      <c r="G3464" s="37" t="s">
        <v>350</v>
      </c>
      <c r="H3464" s="38">
        <v>1.0</v>
      </c>
      <c r="I3464" s="36"/>
      <c r="J3464" s="36"/>
      <c r="K3464" s="36"/>
      <c r="L3464" s="36"/>
      <c r="M3464" s="36"/>
      <c r="N3464" s="36"/>
      <c r="O3464" s="36"/>
      <c r="P3464" s="36"/>
      <c r="Q3464" s="36"/>
      <c r="R3464" s="36"/>
      <c r="S3464" s="40" t="s">
        <v>356</v>
      </c>
    </row>
    <row r="3465">
      <c r="A3465" s="37" t="s">
        <v>316</v>
      </c>
      <c r="B3465" s="37" t="s">
        <v>355</v>
      </c>
      <c r="C3465" s="38">
        <v>2023.0</v>
      </c>
      <c r="D3465" s="38">
        <v>7.0</v>
      </c>
      <c r="E3465" s="38">
        <v>6.0</v>
      </c>
      <c r="F3465" s="38">
        <v>1900.0</v>
      </c>
      <c r="G3465" s="37" t="s">
        <v>350</v>
      </c>
      <c r="H3465" s="38">
        <v>2.0</v>
      </c>
      <c r="I3465" s="36"/>
      <c r="J3465" s="36"/>
      <c r="K3465" s="36"/>
      <c r="L3465" s="36"/>
      <c r="M3465" s="36"/>
      <c r="N3465" s="36"/>
      <c r="O3465" s="36"/>
      <c r="P3465" s="36"/>
      <c r="Q3465" s="36"/>
      <c r="R3465" s="36"/>
      <c r="S3465" s="40" t="s">
        <v>509</v>
      </c>
    </row>
    <row r="3466">
      <c r="A3466" s="37" t="s">
        <v>316</v>
      </c>
      <c r="B3466" s="37" t="s">
        <v>357</v>
      </c>
      <c r="C3466" s="38">
        <v>2023.0</v>
      </c>
      <c r="D3466" s="38">
        <v>7.0</v>
      </c>
      <c r="E3466" s="38">
        <v>6.0</v>
      </c>
      <c r="F3466" s="38">
        <v>1900.0</v>
      </c>
      <c r="G3466" s="37" t="s">
        <v>350</v>
      </c>
      <c r="H3466" s="38">
        <v>3.0</v>
      </c>
      <c r="I3466" s="36"/>
      <c r="J3466" s="36"/>
      <c r="K3466" s="36"/>
      <c r="L3466" s="36"/>
      <c r="M3466" s="36"/>
      <c r="N3466" s="36"/>
      <c r="O3466" s="36"/>
      <c r="P3466" s="36"/>
      <c r="Q3466" s="36"/>
      <c r="R3466" s="36"/>
      <c r="S3466" s="40" t="s">
        <v>509</v>
      </c>
    </row>
    <row r="3467">
      <c r="A3467" s="37" t="s">
        <v>316</v>
      </c>
      <c r="B3467" s="37" t="s">
        <v>358</v>
      </c>
      <c r="C3467" s="38">
        <v>2023.0</v>
      </c>
      <c r="D3467" s="38">
        <v>7.0</v>
      </c>
      <c r="E3467" s="38">
        <v>6.0</v>
      </c>
      <c r="F3467" s="38">
        <v>1900.0</v>
      </c>
      <c r="G3467" s="37" t="s">
        <v>350</v>
      </c>
      <c r="H3467" s="38">
        <v>4.0</v>
      </c>
      <c r="I3467" s="36"/>
      <c r="J3467" s="36"/>
      <c r="K3467" s="36"/>
      <c r="L3467" s="36"/>
      <c r="M3467" s="36"/>
      <c r="N3467" s="36"/>
      <c r="O3467" s="36"/>
      <c r="P3467" s="36"/>
      <c r="Q3467" s="36"/>
      <c r="R3467" s="36"/>
      <c r="S3467" s="40" t="s">
        <v>509</v>
      </c>
    </row>
    <row r="3468">
      <c r="A3468" s="37" t="s">
        <v>316</v>
      </c>
      <c r="B3468" s="37" t="s">
        <v>359</v>
      </c>
      <c r="C3468" s="38">
        <v>2023.0</v>
      </c>
      <c r="D3468" s="38">
        <v>7.0</v>
      </c>
      <c r="E3468" s="38">
        <v>6.0</v>
      </c>
      <c r="F3468" s="38">
        <v>1900.0</v>
      </c>
      <c r="G3468" s="37" t="s">
        <v>360</v>
      </c>
      <c r="H3468" s="38">
        <v>5.0</v>
      </c>
      <c r="I3468" s="36"/>
      <c r="J3468" s="36"/>
      <c r="K3468" s="36"/>
      <c r="L3468" s="36"/>
      <c r="M3468" s="36"/>
      <c r="N3468" s="36"/>
      <c r="O3468" s="36"/>
      <c r="P3468" s="36"/>
      <c r="Q3468" s="36"/>
      <c r="R3468" s="36"/>
      <c r="S3468" s="40" t="s">
        <v>356</v>
      </c>
    </row>
    <row r="3469">
      <c r="A3469" s="37" t="s">
        <v>316</v>
      </c>
      <c r="B3469" s="37" t="s">
        <v>366</v>
      </c>
      <c r="C3469" s="38">
        <v>2023.0</v>
      </c>
      <c r="D3469" s="38">
        <v>7.0</v>
      </c>
      <c r="E3469" s="38">
        <v>6.0</v>
      </c>
      <c r="F3469" s="38">
        <v>1900.0</v>
      </c>
      <c r="G3469" s="37" t="s">
        <v>360</v>
      </c>
      <c r="H3469" s="38">
        <v>6.0</v>
      </c>
      <c r="I3469" s="36"/>
      <c r="J3469" s="36"/>
      <c r="K3469" s="36"/>
      <c r="L3469" s="36"/>
      <c r="M3469" s="36"/>
      <c r="N3469" s="36"/>
      <c r="O3469" s="36"/>
      <c r="P3469" s="36"/>
      <c r="Q3469" s="36"/>
      <c r="R3469" s="36"/>
      <c r="S3469" s="40" t="s">
        <v>356</v>
      </c>
    </row>
    <row r="3470">
      <c r="A3470" s="37" t="s">
        <v>316</v>
      </c>
      <c r="B3470" s="37" t="s">
        <v>368</v>
      </c>
      <c r="C3470" s="38">
        <v>2023.0</v>
      </c>
      <c r="D3470" s="38">
        <v>7.0</v>
      </c>
      <c r="E3470" s="38">
        <v>6.0</v>
      </c>
      <c r="F3470" s="38">
        <v>1900.0</v>
      </c>
      <c r="G3470" s="37" t="s">
        <v>360</v>
      </c>
      <c r="H3470" s="38">
        <v>7.0</v>
      </c>
      <c r="I3470" s="36"/>
      <c r="J3470" s="36"/>
      <c r="K3470" s="36"/>
      <c r="L3470" s="36"/>
      <c r="M3470" s="36"/>
      <c r="N3470" s="36"/>
      <c r="O3470" s="36"/>
      <c r="P3470" s="36"/>
      <c r="Q3470" s="36"/>
      <c r="R3470" s="36"/>
      <c r="S3470" s="40" t="s">
        <v>509</v>
      </c>
    </row>
    <row r="3471">
      <c r="A3471" s="37" t="s">
        <v>316</v>
      </c>
      <c r="B3471" s="37" t="s">
        <v>369</v>
      </c>
      <c r="C3471" s="38">
        <v>2023.0</v>
      </c>
      <c r="D3471" s="38">
        <v>7.0</v>
      </c>
      <c r="E3471" s="38">
        <v>6.0</v>
      </c>
      <c r="F3471" s="38">
        <v>1900.0</v>
      </c>
      <c r="G3471" s="37" t="s">
        <v>360</v>
      </c>
      <c r="H3471" s="38">
        <v>8.0</v>
      </c>
      <c r="I3471" s="36"/>
      <c r="J3471" s="36"/>
      <c r="K3471" s="36"/>
      <c r="L3471" s="36"/>
      <c r="M3471" s="36"/>
      <c r="N3471" s="36"/>
      <c r="O3471" s="36"/>
      <c r="P3471" s="36"/>
      <c r="Q3471" s="36"/>
      <c r="R3471" s="36"/>
      <c r="S3471" s="40" t="s">
        <v>356</v>
      </c>
    </row>
    <row r="3472">
      <c r="A3472" s="37" t="s">
        <v>316</v>
      </c>
      <c r="B3472" s="37" t="s">
        <v>370</v>
      </c>
      <c r="C3472" s="38">
        <v>2023.0</v>
      </c>
      <c r="D3472" s="38">
        <v>7.0</v>
      </c>
      <c r="E3472" s="38">
        <v>6.0</v>
      </c>
      <c r="F3472" s="38">
        <v>1900.0</v>
      </c>
      <c r="G3472" s="37" t="s">
        <v>371</v>
      </c>
      <c r="H3472" s="38">
        <v>9.0</v>
      </c>
      <c r="I3472" s="36"/>
      <c r="J3472" s="36"/>
      <c r="K3472" s="36"/>
      <c r="L3472" s="36"/>
      <c r="M3472" s="36"/>
      <c r="N3472" s="36"/>
      <c r="O3472" s="36"/>
      <c r="P3472" s="36"/>
      <c r="Q3472" s="36"/>
      <c r="R3472" s="36"/>
      <c r="S3472" s="40" t="s">
        <v>509</v>
      </c>
    </row>
    <row r="3473">
      <c r="A3473" s="37" t="s">
        <v>316</v>
      </c>
      <c r="B3473" s="37" t="s">
        <v>372</v>
      </c>
      <c r="C3473" s="38">
        <v>2023.0</v>
      </c>
      <c r="D3473" s="38">
        <v>7.0</v>
      </c>
      <c r="E3473" s="38">
        <v>6.0</v>
      </c>
      <c r="F3473" s="38">
        <v>1900.0</v>
      </c>
      <c r="G3473" s="37" t="s">
        <v>371</v>
      </c>
      <c r="H3473" s="38">
        <v>10.0</v>
      </c>
      <c r="I3473" s="36"/>
      <c r="J3473" s="36"/>
      <c r="K3473" s="36"/>
      <c r="L3473" s="36"/>
      <c r="M3473" s="36"/>
      <c r="N3473" s="36"/>
      <c r="O3473" s="36"/>
      <c r="P3473" s="36"/>
      <c r="Q3473" s="36"/>
      <c r="R3473" s="36"/>
      <c r="S3473" s="40" t="s">
        <v>509</v>
      </c>
    </row>
    <row r="3474">
      <c r="A3474" s="37" t="s">
        <v>316</v>
      </c>
      <c r="B3474" s="37" t="s">
        <v>373</v>
      </c>
      <c r="C3474" s="38">
        <v>2023.0</v>
      </c>
      <c r="D3474" s="38">
        <v>7.0</v>
      </c>
      <c r="E3474" s="38">
        <v>6.0</v>
      </c>
      <c r="F3474" s="38">
        <v>1900.0</v>
      </c>
      <c r="G3474" s="37" t="s">
        <v>371</v>
      </c>
      <c r="H3474" s="38">
        <v>11.0</v>
      </c>
      <c r="I3474" s="36"/>
      <c r="J3474" s="36"/>
      <c r="K3474" s="36"/>
      <c r="L3474" s="36"/>
      <c r="M3474" s="36"/>
      <c r="N3474" s="36"/>
      <c r="O3474" s="36"/>
      <c r="P3474" s="36"/>
      <c r="Q3474" s="36"/>
      <c r="R3474" s="36"/>
      <c r="S3474" s="40" t="s">
        <v>509</v>
      </c>
    </row>
    <row r="3475">
      <c r="A3475" s="37" t="s">
        <v>316</v>
      </c>
      <c r="B3475" s="37" t="s">
        <v>374</v>
      </c>
      <c r="C3475" s="38">
        <v>2023.0</v>
      </c>
      <c r="D3475" s="38">
        <v>7.0</v>
      </c>
      <c r="E3475" s="38">
        <v>6.0</v>
      </c>
      <c r="F3475" s="38">
        <v>1900.0</v>
      </c>
      <c r="G3475" s="37" t="s">
        <v>371</v>
      </c>
      <c r="H3475" s="38">
        <v>12.0</v>
      </c>
      <c r="I3475" s="36"/>
      <c r="J3475" s="36"/>
      <c r="K3475" s="36"/>
      <c r="L3475" s="36"/>
      <c r="M3475" s="36"/>
      <c r="N3475" s="36"/>
      <c r="O3475" s="36"/>
      <c r="P3475" s="36"/>
      <c r="Q3475" s="36"/>
      <c r="R3475" s="36"/>
      <c r="S3475" s="40" t="s">
        <v>509</v>
      </c>
    </row>
    <row r="3477">
      <c r="A3477" s="1" t="s">
        <v>318</v>
      </c>
      <c r="C3477" s="1">
        <v>2023.0</v>
      </c>
      <c r="D3477" s="1">
        <v>7.0</v>
      </c>
      <c r="E3477" s="1">
        <v>6.0</v>
      </c>
      <c r="F3477" s="1">
        <v>2100.0</v>
      </c>
      <c r="G3477" s="1" t="s">
        <v>23</v>
      </c>
      <c r="H3477" s="1">
        <v>1.0</v>
      </c>
    </row>
    <row r="3478">
      <c r="A3478" s="1" t="s">
        <v>318</v>
      </c>
      <c r="B3478" s="1" t="s">
        <v>1540</v>
      </c>
      <c r="C3478" s="1">
        <v>2023.0</v>
      </c>
      <c r="D3478" s="1">
        <v>7.0</v>
      </c>
      <c r="E3478" s="1">
        <v>6.0</v>
      </c>
      <c r="F3478" s="1">
        <v>2100.0</v>
      </c>
      <c r="G3478" s="1" t="s">
        <v>23</v>
      </c>
      <c r="H3478" s="1">
        <v>2.0</v>
      </c>
    </row>
    <row r="3479">
      <c r="A3479" s="1" t="s">
        <v>318</v>
      </c>
      <c r="B3479" s="1" t="s">
        <v>1541</v>
      </c>
      <c r="C3479" s="1">
        <v>2023.0</v>
      </c>
      <c r="D3479" s="1">
        <v>7.0</v>
      </c>
      <c r="E3479" s="1">
        <v>6.0</v>
      </c>
      <c r="F3479" s="1">
        <v>2100.0</v>
      </c>
      <c r="G3479" s="1" t="s">
        <v>23</v>
      </c>
      <c r="H3479" s="1">
        <v>3.0</v>
      </c>
    </row>
    <row r="3480">
      <c r="A3480" s="1" t="s">
        <v>318</v>
      </c>
      <c r="B3480" s="1" t="s">
        <v>1542</v>
      </c>
      <c r="C3480" s="1">
        <v>2023.0</v>
      </c>
      <c r="D3480" s="1">
        <v>7.0</v>
      </c>
      <c r="E3480" s="1">
        <v>6.0</v>
      </c>
      <c r="F3480" s="1">
        <v>2100.0</v>
      </c>
      <c r="G3480" s="1" t="s">
        <v>23</v>
      </c>
      <c r="H3480" s="1">
        <v>4.0</v>
      </c>
    </row>
    <row r="3481">
      <c r="A3481" s="1" t="s">
        <v>318</v>
      </c>
      <c r="B3481" s="1" t="s">
        <v>1543</v>
      </c>
      <c r="C3481" s="1">
        <v>2023.0</v>
      </c>
      <c r="D3481" s="1">
        <v>7.0</v>
      </c>
      <c r="E3481" s="1">
        <v>6.0</v>
      </c>
      <c r="F3481" s="1">
        <v>2100.0</v>
      </c>
      <c r="G3481" s="1" t="s">
        <v>122</v>
      </c>
      <c r="H3481" s="1">
        <v>5.0</v>
      </c>
      <c r="I3481" s="1" t="s">
        <v>133</v>
      </c>
      <c r="J3481" s="1" t="s">
        <v>1529</v>
      </c>
      <c r="K3481" s="1" t="s">
        <v>354</v>
      </c>
      <c r="L3481" s="1">
        <v>21.0</v>
      </c>
      <c r="M3481" s="1">
        <v>44.0</v>
      </c>
      <c r="N3481" s="1">
        <v>3.0</v>
      </c>
      <c r="O3481" s="1">
        <v>21.0</v>
      </c>
      <c r="P3481" s="1">
        <v>44.0</v>
      </c>
      <c r="Q3481" s="1">
        <v>16.0</v>
      </c>
    </row>
    <row r="3482">
      <c r="A3482" s="1" t="s">
        <v>318</v>
      </c>
      <c r="B3482" s="1" t="s">
        <v>1544</v>
      </c>
      <c r="C3482" s="1">
        <v>2023.0</v>
      </c>
      <c r="D3482" s="1">
        <v>7.0</v>
      </c>
      <c r="E3482" s="1">
        <v>6.0</v>
      </c>
      <c r="F3482" s="1">
        <v>2100.0</v>
      </c>
      <c r="G3482" s="1" t="s">
        <v>122</v>
      </c>
      <c r="H3482" s="1">
        <v>5.0</v>
      </c>
      <c r="I3482" s="1" t="s">
        <v>133</v>
      </c>
      <c r="J3482" s="1" t="s">
        <v>1529</v>
      </c>
      <c r="K3482" s="1" t="s">
        <v>354</v>
      </c>
      <c r="L3482" s="1">
        <v>21.0</v>
      </c>
      <c r="M3482" s="1">
        <v>46.0</v>
      </c>
      <c r="N3482" s="1">
        <v>29.0</v>
      </c>
      <c r="O3482" s="1">
        <v>21.0</v>
      </c>
      <c r="P3482" s="1">
        <v>46.0</v>
      </c>
      <c r="Q3482" s="1">
        <v>50.0</v>
      </c>
    </row>
    <row r="3483">
      <c r="A3483" s="1" t="s">
        <v>318</v>
      </c>
      <c r="B3483" s="1" t="s">
        <v>1545</v>
      </c>
      <c r="C3483" s="1">
        <v>2023.0</v>
      </c>
      <c r="D3483" s="1">
        <v>7.0</v>
      </c>
      <c r="E3483" s="1">
        <v>6.0</v>
      </c>
      <c r="F3483" s="1">
        <v>2100.0</v>
      </c>
      <c r="G3483" s="1" t="s">
        <v>122</v>
      </c>
      <c r="H3483" s="1">
        <v>5.0</v>
      </c>
      <c r="I3483" s="1" t="s">
        <v>1529</v>
      </c>
      <c r="J3483" s="1" t="s">
        <v>133</v>
      </c>
      <c r="K3483" s="1" t="s">
        <v>353</v>
      </c>
      <c r="L3483" s="1">
        <v>21.0</v>
      </c>
      <c r="M3483" s="1">
        <v>46.0</v>
      </c>
      <c r="N3483" s="1">
        <v>56.0</v>
      </c>
      <c r="O3483" s="1">
        <v>21.0</v>
      </c>
      <c r="P3483" s="1">
        <v>47.0</v>
      </c>
      <c r="Q3483" s="1">
        <v>2.0</v>
      </c>
    </row>
    <row r="3484">
      <c r="A3484" s="1" t="s">
        <v>318</v>
      </c>
      <c r="B3484" s="1" t="s">
        <v>1546</v>
      </c>
      <c r="C3484" s="1">
        <v>2023.0</v>
      </c>
      <c r="D3484" s="1">
        <v>7.0</v>
      </c>
      <c r="E3484" s="1">
        <v>6.0</v>
      </c>
      <c r="F3484" s="1">
        <v>2100.0</v>
      </c>
      <c r="G3484" s="1" t="s">
        <v>122</v>
      </c>
      <c r="H3484" s="1">
        <v>6.0</v>
      </c>
    </row>
    <row r="3485">
      <c r="A3485" s="1" t="s">
        <v>318</v>
      </c>
      <c r="B3485" s="1" t="s">
        <v>1547</v>
      </c>
      <c r="C3485" s="1">
        <v>2023.0</v>
      </c>
      <c r="D3485" s="1">
        <v>7.0</v>
      </c>
      <c r="E3485" s="1">
        <v>6.0</v>
      </c>
      <c r="F3485" s="1">
        <v>2100.0</v>
      </c>
      <c r="G3485" s="1" t="s">
        <v>122</v>
      </c>
      <c r="H3485" s="1">
        <v>7.0</v>
      </c>
    </row>
    <row r="3486">
      <c r="A3486" s="1" t="s">
        <v>318</v>
      </c>
      <c r="B3486" s="1" t="s">
        <v>1548</v>
      </c>
      <c r="C3486" s="1">
        <v>2023.0</v>
      </c>
      <c r="D3486" s="1">
        <v>7.0</v>
      </c>
      <c r="E3486" s="1">
        <v>6.0</v>
      </c>
      <c r="F3486" s="1">
        <v>2100.0</v>
      </c>
      <c r="G3486" s="1" t="s">
        <v>122</v>
      </c>
      <c r="H3486" s="1">
        <v>8.0</v>
      </c>
    </row>
    <row r="3487">
      <c r="A3487" s="1" t="s">
        <v>318</v>
      </c>
      <c r="B3487" s="1" t="s">
        <v>1549</v>
      </c>
      <c r="C3487" s="1">
        <v>2023.0</v>
      </c>
      <c r="D3487" s="1">
        <v>7.0</v>
      </c>
      <c r="E3487" s="1">
        <v>6.0</v>
      </c>
      <c r="F3487" s="1">
        <v>2100.0</v>
      </c>
      <c r="G3487" s="1" t="s">
        <v>201</v>
      </c>
      <c r="H3487" s="1">
        <v>9.0</v>
      </c>
    </row>
    <row r="3488">
      <c r="A3488" s="1" t="s">
        <v>318</v>
      </c>
      <c r="B3488" s="1" t="s">
        <v>1550</v>
      </c>
      <c r="C3488" s="1">
        <v>2023.0</v>
      </c>
      <c r="D3488" s="1">
        <v>7.0</v>
      </c>
      <c r="E3488" s="1">
        <v>6.0</v>
      </c>
      <c r="F3488" s="1">
        <v>2100.0</v>
      </c>
      <c r="G3488" s="1" t="s">
        <v>201</v>
      </c>
      <c r="H3488" s="1">
        <v>10.0</v>
      </c>
    </row>
    <row r="3489">
      <c r="A3489" s="1" t="s">
        <v>318</v>
      </c>
      <c r="B3489" s="1" t="s">
        <v>1551</v>
      </c>
      <c r="C3489" s="1">
        <v>2023.0</v>
      </c>
      <c r="D3489" s="1">
        <v>7.0</v>
      </c>
      <c r="E3489" s="1">
        <v>6.0</v>
      </c>
      <c r="F3489" s="1">
        <v>2100.0</v>
      </c>
      <c r="G3489" s="1" t="s">
        <v>201</v>
      </c>
      <c r="H3489" s="1">
        <v>11.0</v>
      </c>
    </row>
    <row r="3490">
      <c r="A3490" s="1" t="s">
        <v>318</v>
      </c>
      <c r="B3490" s="1" t="s">
        <v>1552</v>
      </c>
      <c r="C3490" s="1">
        <v>2023.0</v>
      </c>
      <c r="D3490" s="1">
        <v>7.0</v>
      </c>
      <c r="E3490" s="1">
        <v>6.0</v>
      </c>
      <c r="F3490" s="1">
        <v>2100.0</v>
      </c>
      <c r="G3490" s="1" t="s">
        <v>201</v>
      </c>
      <c r="H3490" s="1">
        <v>12.0</v>
      </c>
    </row>
    <row r="3492">
      <c r="A3492" s="1" t="s">
        <v>318</v>
      </c>
      <c r="B3492" s="1" t="s">
        <v>1553</v>
      </c>
      <c r="C3492" s="1">
        <v>2023.0</v>
      </c>
      <c r="D3492" s="1">
        <v>7.0</v>
      </c>
      <c r="E3492" s="1">
        <v>7.0</v>
      </c>
      <c r="F3492" s="1">
        <v>2100.0</v>
      </c>
      <c r="G3492" s="1" t="s">
        <v>23</v>
      </c>
      <c r="H3492" s="1">
        <v>1.0</v>
      </c>
    </row>
    <row r="3493">
      <c r="A3493" s="1" t="s">
        <v>318</v>
      </c>
      <c r="B3493" s="1" t="s">
        <v>1554</v>
      </c>
      <c r="C3493" s="1">
        <v>2023.0</v>
      </c>
      <c r="D3493" s="1">
        <v>7.0</v>
      </c>
      <c r="E3493" s="1">
        <v>7.0</v>
      </c>
      <c r="F3493" s="1">
        <v>2100.0</v>
      </c>
      <c r="G3493" s="1" t="s">
        <v>23</v>
      </c>
      <c r="H3493" s="1">
        <v>2.0</v>
      </c>
    </row>
    <row r="3494">
      <c r="A3494" s="1" t="s">
        <v>318</v>
      </c>
      <c r="B3494" s="1" t="s">
        <v>1555</v>
      </c>
      <c r="C3494" s="1">
        <v>2023.0</v>
      </c>
      <c r="D3494" s="1">
        <v>7.0</v>
      </c>
      <c r="E3494" s="1">
        <v>7.0</v>
      </c>
      <c r="F3494" s="1">
        <v>2100.0</v>
      </c>
      <c r="G3494" s="1" t="s">
        <v>23</v>
      </c>
      <c r="H3494" s="1">
        <v>3.0</v>
      </c>
    </row>
    <row r="3495">
      <c r="A3495" s="1" t="s">
        <v>318</v>
      </c>
      <c r="B3495" s="1" t="s">
        <v>1556</v>
      </c>
      <c r="C3495" s="1">
        <v>2023.0</v>
      </c>
      <c r="D3495" s="1">
        <v>7.0</v>
      </c>
      <c r="E3495" s="1">
        <v>7.0</v>
      </c>
      <c r="F3495" s="1">
        <v>2100.0</v>
      </c>
      <c r="G3495" s="1" t="s">
        <v>23</v>
      </c>
      <c r="H3495" s="1">
        <v>4.0</v>
      </c>
    </row>
    <row r="3496">
      <c r="A3496" s="1" t="s">
        <v>318</v>
      </c>
      <c r="B3496" s="1" t="s">
        <v>1557</v>
      </c>
      <c r="C3496" s="1">
        <v>2023.0</v>
      </c>
      <c r="D3496" s="1">
        <v>7.0</v>
      </c>
      <c r="E3496" s="1">
        <v>7.0</v>
      </c>
      <c r="F3496" s="1">
        <v>2100.0</v>
      </c>
      <c r="G3496" s="1" t="s">
        <v>122</v>
      </c>
      <c r="H3496" s="1">
        <v>5.0</v>
      </c>
    </row>
    <row r="3497">
      <c r="A3497" s="1" t="s">
        <v>318</v>
      </c>
      <c r="B3497" s="1" t="s">
        <v>1558</v>
      </c>
      <c r="C3497" s="1">
        <v>2023.0</v>
      </c>
      <c r="D3497" s="1">
        <v>7.0</v>
      </c>
      <c r="E3497" s="1">
        <v>7.0</v>
      </c>
      <c r="F3497" s="1">
        <v>2100.0</v>
      </c>
      <c r="G3497" s="1" t="s">
        <v>122</v>
      </c>
      <c r="H3497" s="1">
        <v>6.0</v>
      </c>
    </row>
    <row r="3498">
      <c r="A3498" s="1" t="s">
        <v>318</v>
      </c>
      <c r="B3498" s="1" t="s">
        <v>1559</v>
      </c>
      <c r="C3498" s="1">
        <v>2023.0</v>
      </c>
      <c r="D3498" s="1">
        <v>7.0</v>
      </c>
      <c r="E3498" s="1">
        <v>7.0</v>
      </c>
      <c r="F3498" s="1">
        <v>2100.0</v>
      </c>
      <c r="G3498" s="1" t="s">
        <v>122</v>
      </c>
      <c r="H3498" s="1">
        <v>7.0</v>
      </c>
    </row>
    <row r="3499">
      <c r="A3499" s="1" t="s">
        <v>318</v>
      </c>
      <c r="B3499" s="1" t="s">
        <v>1560</v>
      </c>
      <c r="C3499" s="1">
        <v>2023.0</v>
      </c>
      <c r="D3499" s="1">
        <v>7.0</v>
      </c>
      <c r="E3499" s="1">
        <v>7.0</v>
      </c>
      <c r="F3499" s="1">
        <v>2100.0</v>
      </c>
      <c r="G3499" s="1" t="s">
        <v>122</v>
      </c>
      <c r="H3499" s="1">
        <v>8.0</v>
      </c>
    </row>
    <row r="3500">
      <c r="A3500" s="1" t="s">
        <v>318</v>
      </c>
      <c r="B3500" s="1" t="s">
        <v>1561</v>
      </c>
      <c r="C3500" s="1">
        <v>2023.0</v>
      </c>
      <c r="D3500" s="1">
        <v>7.0</v>
      </c>
      <c r="E3500" s="1">
        <v>7.0</v>
      </c>
      <c r="F3500" s="1">
        <v>2100.0</v>
      </c>
      <c r="G3500" s="1" t="s">
        <v>201</v>
      </c>
      <c r="H3500" s="1">
        <v>9.0</v>
      </c>
    </row>
    <row r="3501">
      <c r="A3501" s="1" t="s">
        <v>318</v>
      </c>
      <c r="B3501" s="1" t="s">
        <v>1562</v>
      </c>
      <c r="C3501" s="1">
        <v>2023.0</v>
      </c>
      <c r="D3501" s="1">
        <v>7.0</v>
      </c>
      <c r="E3501" s="1">
        <v>7.0</v>
      </c>
      <c r="F3501" s="1">
        <v>2100.0</v>
      </c>
      <c r="G3501" s="1" t="s">
        <v>201</v>
      </c>
      <c r="H3501" s="1">
        <v>10.0</v>
      </c>
    </row>
    <row r="3502">
      <c r="A3502" s="1" t="s">
        <v>318</v>
      </c>
      <c r="B3502" s="1" t="s">
        <v>1563</v>
      </c>
      <c r="C3502" s="1">
        <v>2023.0</v>
      </c>
      <c r="D3502" s="1">
        <v>7.0</v>
      </c>
      <c r="E3502" s="1">
        <v>7.0</v>
      </c>
      <c r="F3502" s="1">
        <v>2100.0</v>
      </c>
      <c r="G3502" s="1" t="s">
        <v>201</v>
      </c>
      <c r="H3502" s="1">
        <v>11.0</v>
      </c>
    </row>
    <row r="3503">
      <c r="A3503" s="1" t="s">
        <v>318</v>
      </c>
      <c r="B3503" s="1" t="s">
        <v>1564</v>
      </c>
      <c r="C3503" s="1">
        <v>2023.0</v>
      </c>
      <c r="D3503" s="1">
        <v>7.0</v>
      </c>
      <c r="E3503" s="1">
        <v>7.0</v>
      </c>
      <c r="F3503" s="1">
        <v>2100.0</v>
      </c>
      <c r="G3503" s="1" t="s">
        <v>201</v>
      </c>
      <c r="H3503" s="1">
        <v>12.0</v>
      </c>
    </row>
    <row r="3505">
      <c r="A3505" s="37" t="s">
        <v>316</v>
      </c>
      <c r="B3505" s="37" t="s">
        <v>349</v>
      </c>
      <c r="C3505" s="38">
        <v>2023.0</v>
      </c>
      <c r="D3505" s="38">
        <v>7.0</v>
      </c>
      <c r="E3505" s="38">
        <v>7.0</v>
      </c>
      <c r="F3505" s="38">
        <v>1900.0</v>
      </c>
      <c r="G3505" s="37" t="s">
        <v>350</v>
      </c>
      <c r="H3505" s="38">
        <v>1.0</v>
      </c>
      <c r="I3505" s="37" t="s">
        <v>418</v>
      </c>
      <c r="J3505" s="37" t="s">
        <v>419</v>
      </c>
      <c r="K3505" s="37" t="s">
        <v>353</v>
      </c>
      <c r="L3505" s="38">
        <v>19.0</v>
      </c>
      <c r="M3505" s="38">
        <v>10.0</v>
      </c>
      <c r="N3505" s="38">
        <v>30.0</v>
      </c>
      <c r="O3505" s="38">
        <v>19.0</v>
      </c>
      <c r="P3505" s="38">
        <v>10.0</v>
      </c>
      <c r="Q3505" s="38">
        <v>52.0</v>
      </c>
      <c r="R3505" s="36"/>
      <c r="S3505" s="36"/>
    </row>
    <row r="3506">
      <c r="A3506" s="37" t="s">
        <v>316</v>
      </c>
      <c r="B3506" s="37" t="s">
        <v>349</v>
      </c>
      <c r="C3506" s="38">
        <v>2023.0</v>
      </c>
      <c r="D3506" s="38">
        <v>7.0</v>
      </c>
      <c r="E3506" s="38">
        <v>7.0</v>
      </c>
      <c r="F3506" s="38">
        <v>1900.0</v>
      </c>
      <c r="G3506" s="37" t="s">
        <v>350</v>
      </c>
      <c r="H3506" s="38">
        <v>1.0</v>
      </c>
      <c r="I3506" s="37" t="s">
        <v>545</v>
      </c>
      <c r="J3506" s="37" t="s">
        <v>930</v>
      </c>
      <c r="K3506" s="37" t="s">
        <v>354</v>
      </c>
      <c r="L3506" s="38">
        <v>19.0</v>
      </c>
      <c r="M3506" s="38">
        <v>13.0</v>
      </c>
      <c r="N3506" s="38">
        <v>50.0</v>
      </c>
      <c r="O3506" s="38">
        <v>19.0</v>
      </c>
      <c r="P3506" s="38">
        <v>14.0</v>
      </c>
      <c r="Q3506" s="38">
        <v>39.0</v>
      </c>
      <c r="R3506" s="36"/>
      <c r="S3506" s="36"/>
    </row>
    <row r="3507">
      <c r="A3507" s="37" t="s">
        <v>316</v>
      </c>
      <c r="B3507" s="37" t="s">
        <v>349</v>
      </c>
      <c r="C3507" s="38">
        <v>2023.0</v>
      </c>
      <c r="D3507" s="38">
        <v>7.0</v>
      </c>
      <c r="E3507" s="38">
        <v>7.0</v>
      </c>
      <c r="F3507" s="38">
        <v>1900.0</v>
      </c>
      <c r="G3507" s="37" t="s">
        <v>350</v>
      </c>
      <c r="H3507" s="38">
        <v>1.0</v>
      </c>
      <c r="I3507" s="37" t="s">
        <v>800</v>
      </c>
      <c r="J3507" s="37" t="s">
        <v>545</v>
      </c>
      <c r="K3507" s="37" t="s">
        <v>354</v>
      </c>
      <c r="L3507" s="38">
        <v>19.0</v>
      </c>
      <c r="M3507" s="38">
        <v>15.0</v>
      </c>
      <c r="N3507" s="38">
        <v>0.0</v>
      </c>
      <c r="O3507" s="38">
        <v>19.0</v>
      </c>
      <c r="P3507" s="38">
        <v>15.0</v>
      </c>
      <c r="Q3507" s="38">
        <v>10.0</v>
      </c>
      <c r="R3507" s="36"/>
      <c r="S3507" s="36"/>
    </row>
    <row r="3508">
      <c r="A3508" s="37" t="s">
        <v>316</v>
      </c>
      <c r="B3508" s="37" t="s">
        <v>349</v>
      </c>
      <c r="C3508" s="38">
        <v>2023.0</v>
      </c>
      <c r="D3508" s="38">
        <v>7.0</v>
      </c>
      <c r="E3508" s="38">
        <v>7.0</v>
      </c>
      <c r="F3508" s="38">
        <v>1900.0</v>
      </c>
      <c r="G3508" s="37" t="s">
        <v>350</v>
      </c>
      <c r="H3508" s="38">
        <v>1.0</v>
      </c>
      <c r="I3508" s="37" t="s">
        <v>545</v>
      </c>
      <c r="J3508" s="37" t="s">
        <v>930</v>
      </c>
      <c r="K3508" s="37" t="s">
        <v>354</v>
      </c>
      <c r="L3508" s="38">
        <v>19.0</v>
      </c>
      <c r="M3508" s="38">
        <v>15.0</v>
      </c>
      <c r="N3508" s="38">
        <v>24.0</v>
      </c>
      <c r="O3508" s="38">
        <v>19.0</v>
      </c>
      <c r="P3508" s="38">
        <v>15.0</v>
      </c>
      <c r="Q3508" s="38">
        <v>55.0</v>
      </c>
      <c r="R3508" s="36"/>
      <c r="S3508" s="36"/>
    </row>
    <row r="3509">
      <c r="A3509" s="37" t="s">
        <v>316</v>
      </c>
      <c r="B3509" s="37" t="s">
        <v>349</v>
      </c>
      <c r="C3509" s="38">
        <v>2023.0</v>
      </c>
      <c r="D3509" s="38">
        <v>7.0</v>
      </c>
      <c r="E3509" s="38">
        <v>7.0</v>
      </c>
      <c r="F3509" s="38">
        <v>1900.0</v>
      </c>
      <c r="G3509" s="37" t="s">
        <v>350</v>
      </c>
      <c r="H3509" s="38">
        <v>1.0</v>
      </c>
      <c r="I3509" s="37" t="s">
        <v>545</v>
      </c>
      <c r="J3509" s="37" t="s">
        <v>930</v>
      </c>
      <c r="K3509" s="37" t="s">
        <v>354</v>
      </c>
      <c r="L3509" s="38">
        <v>19.0</v>
      </c>
      <c r="M3509" s="38">
        <v>15.0</v>
      </c>
      <c r="N3509" s="38">
        <v>59.0</v>
      </c>
      <c r="O3509" s="38">
        <v>19.0</v>
      </c>
      <c r="P3509" s="38">
        <v>16.0</v>
      </c>
      <c r="Q3509" s="38">
        <v>6.0</v>
      </c>
      <c r="R3509" s="36"/>
      <c r="S3509" s="36"/>
    </row>
    <row r="3510">
      <c r="A3510" s="37" t="s">
        <v>316</v>
      </c>
      <c r="B3510" s="37" t="s">
        <v>349</v>
      </c>
      <c r="C3510" s="38">
        <v>2023.0</v>
      </c>
      <c r="D3510" s="38">
        <v>7.0</v>
      </c>
      <c r="E3510" s="38">
        <v>7.0</v>
      </c>
      <c r="F3510" s="38">
        <v>1900.0</v>
      </c>
      <c r="G3510" s="37" t="s">
        <v>350</v>
      </c>
      <c r="H3510" s="38">
        <v>1.0</v>
      </c>
      <c r="I3510" s="37" t="s">
        <v>930</v>
      </c>
      <c r="J3510" s="37" t="s">
        <v>545</v>
      </c>
      <c r="K3510" s="37" t="s">
        <v>354</v>
      </c>
      <c r="L3510" s="38">
        <v>19.0</v>
      </c>
      <c r="M3510" s="38">
        <v>16.0</v>
      </c>
      <c r="N3510" s="38">
        <v>56.0</v>
      </c>
      <c r="O3510" s="38">
        <v>19.0</v>
      </c>
      <c r="P3510" s="38">
        <v>17.0</v>
      </c>
      <c r="Q3510" s="38">
        <v>3.0</v>
      </c>
      <c r="R3510" s="36"/>
      <c r="S3510" s="36"/>
    </row>
    <row r="3511">
      <c r="A3511" s="37" t="s">
        <v>316</v>
      </c>
      <c r="B3511" s="37" t="s">
        <v>349</v>
      </c>
      <c r="C3511" s="38">
        <v>2023.0</v>
      </c>
      <c r="D3511" s="38">
        <v>7.0</v>
      </c>
      <c r="E3511" s="38">
        <v>7.0</v>
      </c>
      <c r="F3511" s="38">
        <v>1900.0</v>
      </c>
      <c r="G3511" s="37" t="s">
        <v>350</v>
      </c>
      <c r="H3511" s="38">
        <v>1.0</v>
      </c>
      <c r="I3511" s="37" t="s">
        <v>930</v>
      </c>
      <c r="J3511" s="37" t="s">
        <v>1170</v>
      </c>
      <c r="K3511" s="37" t="s">
        <v>354</v>
      </c>
      <c r="L3511" s="38">
        <v>19.0</v>
      </c>
      <c r="M3511" s="38">
        <v>20.0</v>
      </c>
      <c r="N3511" s="38">
        <v>1.0</v>
      </c>
      <c r="O3511" s="38">
        <v>19.0</v>
      </c>
      <c r="P3511" s="38">
        <v>20.0</v>
      </c>
      <c r="Q3511" s="38">
        <v>15.0</v>
      </c>
      <c r="R3511" s="36"/>
      <c r="S3511" s="36"/>
    </row>
    <row r="3512">
      <c r="A3512" s="37" t="s">
        <v>316</v>
      </c>
      <c r="B3512" s="37" t="s">
        <v>349</v>
      </c>
      <c r="C3512" s="38">
        <v>2023.0</v>
      </c>
      <c r="D3512" s="38">
        <v>7.0</v>
      </c>
      <c r="E3512" s="38">
        <v>7.0</v>
      </c>
      <c r="F3512" s="38">
        <v>1900.0</v>
      </c>
      <c r="G3512" s="37" t="s">
        <v>350</v>
      </c>
      <c r="H3512" s="38">
        <v>1.0</v>
      </c>
      <c r="I3512" s="37" t="s">
        <v>930</v>
      </c>
      <c r="J3512" s="37" t="s">
        <v>1170</v>
      </c>
      <c r="K3512" s="37" t="s">
        <v>354</v>
      </c>
      <c r="L3512" s="38">
        <v>19.0</v>
      </c>
      <c r="M3512" s="38">
        <v>20.0</v>
      </c>
      <c r="N3512" s="38">
        <v>23.0</v>
      </c>
      <c r="O3512" s="38">
        <v>19.0</v>
      </c>
      <c r="P3512" s="38">
        <v>20.0</v>
      </c>
      <c r="Q3512" s="38">
        <v>28.0</v>
      </c>
      <c r="R3512" s="36"/>
      <c r="S3512" s="36"/>
    </row>
    <row r="3513">
      <c r="A3513" s="37" t="s">
        <v>316</v>
      </c>
      <c r="B3513" s="37" t="s">
        <v>349</v>
      </c>
      <c r="C3513" s="38">
        <v>2023.0</v>
      </c>
      <c r="D3513" s="38">
        <v>7.0</v>
      </c>
      <c r="E3513" s="38">
        <v>7.0</v>
      </c>
      <c r="F3513" s="38">
        <v>1900.0</v>
      </c>
      <c r="G3513" s="37" t="s">
        <v>350</v>
      </c>
      <c r="H3513" s="38">
        <v>1.0</v>
      </c>
      <c r="I3513" s="37" t="s">
        <v>930</v>
      </c>
      <c r="J3513" s="37" t="s">
        <v>545</v>
      </c>
      <c r="K3513" s="37" t="s">
        <v>354</v>
      </c>
      <c r="L3513" s="38">
        <v>19.0</v>
      </c>
      <c r="M3513" s="38">
        <v>20.0</v>
      </c>
      <c r="N3513" s="38">
        <v>36.0</v>
      </c>
      <c r="O3513" s="38">
        <v>19.0</v>
      </c>
      <c r="P3513" s="38">
        <v>21.0</v>
      </c>
      <c r="Q3513" s="38">
        <v>26.0</v>
      </c>
      <c r="R3513" s="36"/>
      <c r="S3513" s="36"/>
    </row>
    <row r="3514">
      <c r="A3514" s="37" t="s">
        <v>316</v>
      </c>
      <c r="B3514" s="37" t="s">
        <v>355</v>
      </c>
      <c r="C3514" s="38">
        <v>2023.0</v>
      </c>
      <c r="D3514" s="38">
        <v>7.0</v>
      </c>
      <c r="E3514" s="38">
        <v>7.0</v>
      </c>
      <c r="F3514" s="38">
        <v>1900.0</v>
      </c>
      <c r="G3514" s="37" t="s">
        <v>350</v>
      </c>
      <c r="H3514" s="38">
        <v>2.0</v>
      </c>
      <c r="I3514" s="36"/>
      <c r="J3514" s="36"/>
      <c r="K3514" s="36"/>
      <c r="L3514" s="36"/>
      <c r="M3514" s="36"/>
      <c r="N3514" s="36"/>
      <c r="O3514" s="36"/>
      <c r="P3514" s="36"/>
      <c r="Q3514" s="36"/>
      <c r="R3514" s="36"/>
      <c r="S3514" s="37" t="s">
        <v>509</v>
      </c>
    </row>
    <row r="3515">
      <c r="A3515" s="37" t="s">
        <v>316</v>
      </c>
      <c r="B3515" s="37" t="s">
        <v>357</v>
      </c>
      <c r="C3515" s="38">
        <v>2023.0</v>
      </c>
      <c r="D3515" s="38">
        <v>7.0</v>
      </c>
      <c r="E3515" s="38">
        <v>7.0</v>
      </c>
      <c r="F3515" s="38">
        <v>1900.0</v>
      </c>
      <c r="G3515" s="37" t="s">
        <v>350</v>
      </c>
      <c r="H3515" s="38">
        <v>3.0</v>
      </c>
      <c r="I3515" s="36"/>
      <c r="J3515" s="36"/>
      <c r="K3515" s="36"/>
      <c r="L3515" s="36"/>
      <c r="M3515" s="36"/>
      <c r="N3515" s="36"/>
      <c r="O3515" s="36"/>
      <c r="P3515" s="36"/>
      <c r="Q3515" s="36"/>
      <c r="R3515" s="36"/>
      <c r="S3515" s="40" t="s">
        <v>356</v>
      </c>
    </row>
    <row r="3516">
      <c r="A3516" s="37" t="s">
        <v>316</v>
      </c>
      <c r="B3516" s="37" t="s">
        <v>358</v>
      </c>
      <c r="C3516" s="38">
        <v>2023.0</v>
      </c>
      <c r="D3516" s="38">
        <v>7.0</v>
      </c>
      <c r="E3516" s="38">
        <v>7.0</v>
      </c>
      <c r="F3516" s="38">
        <v>1900.0</v>
      </c>
      <c r="G3516" s="37" t="s">
        <v>350</v>
      </c>
      <c r="H3516" s="38">
        <v>4.0</v>
      </c>
      <c r="I3516" s="36"/>
      <c r="J3516" s="36"/>
      <c r="K3516" s="36"/>
      <c r="L3516" s="36"/>
      <c r="M3516" s="36"/>
      <c r="N3516" s="36"/>
      <c r="O3516" s="36"/>
      <c r="P3516" s="36"/>
      <c r="Q3516" s="36"/>
      <c r="R3516" s="36"/>
      <c r="S3516" s="40" t="s">
        <v>356</v>
      </c>
    </row>
    <row r="3517">
      <c r="A3517" s="37" t="s">
        <v>316</v>
      </c>
      <c r="B3517" s="37" t="s">
        <v>359</v>
      </c>
      <c r="C3517" s="38">
        <v>2023.0</v>
      </c>
      <c r="D3517" s="38">
        <v>7.0</v>
      </c>
      <c r="E3517" s="38">
        <v>7.0</v>
      </c>
      <c r="F3517" s="38">
        <v>1900.0</v>
      </c>
      <c r="G3517" s="37" t="s">
        <v>360</v>
      </c>
      <c r="H3517" s="38">
        <v>5.0</v>
      </c>
      <c r="I3517" s="36"/>
      <c r="J3517" s="36"/>
      <c r="K3517" s="36"/>
      <c r="L3517" s="36"/>
      <c r="M3517" s="36"/>
      <c r="N3517" s="36"/>
      <c r="O3517" s="36"/>
      <c r="P3517" s="36"/>
      <c r="Q3517" s="36"/>
      <c r="R3517" s="36"/>
      <c r="S3517" s="40" t="s">
        <v>356</v>
      </c>
    </row>
    <row r="3518">
      <c r="A3518" s="37" t="s">
        <v>316</v>
      </c>
      <c r="B3518" s="37" t="s">
        <v>366</v>
      </c>
      <c r="C3518" s="38">
        <v>2023.0</v>
      </c>
      <c r="D3518" s="38">
        <v>7.0</v>
      </c>
      <c r="E3518" s="38">
        <v>7.0</v>
      </c>
      <c r="F3518" s="38">
        <v>1900.0</v>
      </c>
      <c r="G3518" s="37" t="s">
        <v>360</v>
      </c>
      <c r="H3518" s="38">
        <v>6.0</v>
      </c>
      <c r="I3518" s="36"/>
      <c r="J3518" s="36"/>
      <c r="K3518" s="36"/>
      <c r="L3518" s="36"/>
      <c r="M3518" s="36"/>
      <c r="N3518" s="36"/>
      <c r="O3518" s="36"/>
      <c r="P3518" s="36"/>
      <c r="Q3518" s="36"/>
      <c r="R3518" s="36"/>
      <c r="S3518" s="40" t="s">
        <v>356</v>
      </c>
    </row>
    <row r="3519">
      <c r="A3519" s="37" t="s">
        <v>316</v>
      </c>
      <c r="B3519" s="37" t="s">
        <v>368</v>
      </c>
      <c r="C3519" s="38">
        <v>2023.0</v>
      </c>
      <c r="D3519" s="38">
        <v>7.0</v>
      </c>
      <c r="E3519" s="38">
        <v>7.0</v>
      </c>
      <c r="F3519" s="38">
        <v>1900.0</v>
      </c>
      <c r="G3519" s="37" t="s">
        <v>360</v>
      </c>
      <c r="H3519" s="38">
        <v>7.0</v>
      </c>
      <c r="I3519" s="36"/>
      <c r="J3519" s="36"/>
      <c r="K3519" s="36"/>
      <c r="L3519" s="36"/>
      <c r="M3519" s="36"/>
      <c r="N3519" s="36"/>
      <c r="O3519" s="36"/>
      <c r="P3519" s="36"/>
      <c r="Q3519" s="36"/>
      <c r="R3519" s="36"/>
      <c r="S3519" s="40" t="s">
        <v>356</v>
      </c>
    </row>
    <row r="3520">
      <c r="A3520" s="37" t="s">
        <v>316</v>
      </c>
      <c r="B3520" s="37" t="s">
        <v>369</v>
      </c>
      <c r="C3520" s="38">
        <v>2023.0</v>
      </c>
      <c r="D3520" s="38">
        <v>7.0</v>
      </c>
      <c r="E3520" s="38">
        <v>7.0</v>
      </c>
      <c r="F3520" s="38">
        <v>1900.0</v>
      </c>
      <c r="G3520" s="37" t="s">
        <v>360</v>
      </c>
      <c r="H3520" s="38">
        <v>8.0</v>
      </c>
      <c r="I3520" s="36"/>
      <c r="J3520" s="36"/>
      <c r="K3520" s="36"/>
      <c r="L3520" s="36"/>
      <c r="M3520" s="36"/>
      <c r="N3520" s="36"/>
      <c r="O3520" s="36"/>
      <c r="P3520" s="36"/>
      <c r="Q3520" s="36"/>
      <c r="R3520" s="36"/>
      <c r="S3520" s="40" t="s">
        <v>356</v>
      </c>
    </row>
    <row r="3521">
      <c r="A3521" s="37" t="s">
        <v>316</v>
      </c>
      <c r="B3521" s="37" t="s">
        <v>370</v>
      </c>
      <c r="C3521" s="38">
        <v>2023.0</v>
      </c>
      <c r="D3521" s="38">
        <v>7.0</v>
      </c>
      <c r="E3521" s="38">
        <v>7.0</v>
      </c>
      <c r="F3521" s="38">
        <v>1900.0</v>
      </c>
      <c r="G3521" s="37" t="s">
        <v>371</v>
      </c>
      <c r="H3521" s="38">
        <v>9.0</v>
      </c>
      <c r="I3521" s="36"/>
      <c r="J3521" s="36"/>
      <c r="K3521" s="36"/>
      <c r="L3521" s="36"/>
      <c r="M3521" s="36"/>
      <c r="N3521" s="36"/>
      <c r="O3521" s="36"/>
      <c r="P3521" s="36"/>
      <c r="Q3521" s="36"/>
      <c r="R3521" s="36"/>
      <c r="S3521" s="40" t="s">
        <v>509</v>
      </c>
    </row>
    <row r="3522">
      <c r="A3522" s="37" t="s">
        <v>316</v>
      </c>
      <c r="B3522" s="37" t="s">
        <v>372</v>
      </c>
      <c r="C3522" s="38">
        <v>2023.0</v>
      </c>
      <c r="D3522" s="38">
        <v>7.0</v>
      </c>
      <c r="E3522" s="38">
        <v>7.0</v>
      </c>
      <c r="F3522" s="38">
        <v>1900.0</v>
      </c>
      <c r="G3522" s="37" t="s">
        <v>371</v>
      </c>
      <c r="H3522" s="38">
        <v>10.0</v>
      </c>
      <c r="I3522" s="36"/>
      <c r="J3522" s="36"/>
      <c r="K3522" s="36"/>
      <c r="L3522" s="36"/>
      <c r="M3522" s="36"/>
      <c r="N3522" s="36"/>
      <c r="O3522" s="36"/>
      <c r="P3522" s="36"/>
      <c r="Q3522" s="36"/>
      <c r="R3522" s="36"/>
      <c r="S3522" s="37" t="s">
        <v>1450</v>
      </c>
    </row>
    <row r="3523">
      <c r="A3523" s="37" t="s">
        <v>316</v>
      </c>
      <c r="B3523" s="37" t="s">
        <v>373</v>
      </c>
      <c r="C3523" s="38">
        <v>2023.0</v>
      </c>
      <c r="D3523" s="38">
        <v>7.0</v>
      </c>
      <c r="E3523" s="38">
        <v>7.0</v>
      </c>
      <c r="F3523" s="38">
        <v>1900.0</v>
      </c>
      <c r="G3523" s="37" t="s">
        <v>371</v>
      </c>
      <c r="H3523" s="38">
        <v>11.0</v>
      </c>
      <c r="I3523" s="36"/>
      <c r="J3523" s="36"/>
      <c r="K3523" s="36"/>
      <c r="L3523" s="36"/>
      <c r="M3523" s="36"/>
      <c r="N3523" s="36"/>
      <c r="O3523" s="36"/>
      <c r="P3523" s="36"/>
      <c r="Q3523" s="36"/>
      <c r="R3523" s="36"/>
      <c r="S3523" s="37" t="s">
        <v>509</v>
      </c>
    </row>
    <row r="3524">
      <c r="A3524" s="37" t="s">
        <v>316</v>
      </c>
      <c r="B3524" s="37" t="s">
        <v>374</v>
      </c>
      <c r="C3524" s="38">
        <v>2023.0</v>
      </c>
      <c r="D3524" s="38">
        <v>7.0</v>
      </c>
      <c r="E3524" s="38">
        <v>7.0</v>
      </c>
      <c r="F3524" s="38">
        <v>1900.0</v>
      </c>
      <c r="G3524" s="37" t="s">
        <v>371</v>
      </c>
      <c r="H3524" s="38">
        <v>12.0</v>
      </c>
      <c r="I3524" s="36"/>
      <c r="J3524" s="36"/>
      <c r="K3524" s="36"/>
      <c r="L3524" s="36"/>
      <c r="M3524" s="36"/>
      <c r="N3524" s="36"/>
      <c r="O3524" s="36"/>
      <c r="P3524" s="36"/>
      <c r="Q3524" s="36"/>
      <c r="R3524" s="36"/>
      <c r="S3524" s="40" t="s">
        <v>356</v>
      </c>
    </row>
    <row r="3525">
      <c r="A3525" s="36"/>
      <c r="B3525" s="36"/>
      <c r="C3525" s="36"/>
      <c r="D3525" s="36"/>
      <c r="E3525" s="36"/>
      <c r="F3525" s="36"/>
      <c r="G3525" s="36"/>
      <c r="H3525" s="36"/>
      <c r="I3525" s="36"/>
      <c r="J3525" s="36"/>
      <c r="K3525" s="36"/>
      <c r="L3525" s="36"/>
      <c r="M3525" s="36"/>
      <c r="N3525" s="36"/>
      <c r="O3525" s="36"/>
      <c r="P3525" s="36"/>
      <c r="Q3525" s="36"/>
      <c r="R3525" s="36"/>
      <c r="S3525" s="36"/>
    </row>
    <row r="3526">
      <c r="A3526" s="37" t="s">
        <v>316</v>
      </c>
      <c r="B3526" s="37" t="s">
        <v>349</v>
      </c>
      <c r="C3526" s="38">
        <v>2023.0</v>
      </c>
      <c r="D3526" s="38">
        <v>7.0</v>
      </c>
      <c r="E3526" s="38">
        <v>8.0</v>
      </c>
      <c r="F3526" s="38">
        <v>1900.0</v>
      </c>
      <c r="G3526" s="37" t="s">
        <v>350</v>
      </c>
      <c r="H3526" s="38">
        <v>1.0</v>
      </c>
      <c r="I3526" s="36"/>
      <c r="J3526" s="36"/>
      <c r="K3526" s="36"/>
      <c r="L3526" s="36"/>
      <c r="M3526" s="36"/>
      <c r="N3526" s="36"/>
      <c r="O3526" s="36"/>
      <c r="P3526" s="36"/>
      <c r="Q3526" s="36"/>
      <c r="R3526" s="36"/>
      <c r="S3526" s="36"/>
    </row>
    <row r="3527">
      <c r="A3527" s="37" t="s">
        <v>316</v>
      </c>
      <c r="B3527" s="37" t="s">
        <v>355</v>
      </c>
      <c r="C3527" s="38">
        <v>2023.0</v>
      </c>
      <c r="D3527" s="38">
        <v>7.0</v>
      </c>
      <c r="E3527" s="38">
        <v>8.0</v>
      </c>
      <c r="F3527" s="38">
        <v>1900.0</v>
      </c>
      <c r="G3527" s="37" t="s">
        <v>350</v>
      </c>
      <c r="H3527" s="38">
        <v>2.0</v>
      </c>
      <c r="I3527" s="36"/>
      <c r="J3527" s="36"/>
      <c r="K3527" s="36"/>
      <c r="L3527" s="36"/>
      <c r="M3527" s="36"/>
      <c r="N3527" s="36"/>
      <c r="O3527" s="36"/>
      <c r="P3527" s="36"/>
      <c r="Q3527" s="36"/>
      <c r="R3527" s="36"/>
      <c r="S3527" s="36"/>
    </row>
    <row r="3528">
      <c r="A3528" s="37" t="s">
        <v>316</v>
      </c>
      <c r="B3528" s="37" t="s">
        <v>357</v>
      </c>
      <c r="C3528" s="38">
        <v>2023.0</v>
      </c>
      <c r="D3528" s="38">
        <v>7.0</v>
      </c>
      <c r="E3528" s="38">
        <v>8.0</v>
      </c>
      <c r="F3528" s="38">
        <v>1900.0</v>
      </c>
      <c r="G3528" s="37" t="s">
        <v>350</v>
      </c>
      <c r="H3528" s="38">
        <v>3.0</v>
      </c>
      <c r="I3528" s="36"/>
      <c r="J3528" s="36"/>
      <c r="K3528" s="36"/>
      <c r="L3528" s="36"/>
      <c r="M3528" s="36"/>
      <c r="N3528" s="36"/>
      <c r="O3528" s="36"/>
      <c r="P3528" s="36"/>
      <c r="Q3528" s="36"/>
      <c r="R3528" s="36"/>
      <c r="S3528" s="36"/>
    </row>
    <row r="3529">
      <c r="A3529" s="37" t="s">
        <v>316</v>
      </c>
      <c r="B3529" s="37" t="s">
        <v>358</v>
      </c>
      <c r="C3529" s="38">
        <v>2023.0</v>
      </c>
      <c r="D3529" s="38">
        <v>7.0</v>
      </c>
      <c r="E3529" s="38">
        <v>8.0</v>
      </c>
      <c r="F3529" s="38">
        <v>1900.0</v>
      </c>
      <c r="G3529" s="37" t="s">
        <v>350</v>
      </c>
      <c r="H3529" s="38">
        <v>4.0</v>
      </c>
      <c r="I3529" s="36"/>
      <c r="J3529" s="36"/>
      <c r="K3529" s="36"/>
      <c r="L3529" s="36"/>
      <c r="M3529" s="36"/>
      <c r="N3529" s="36"/>
      <c r="O3529" s="36"/>
      <c r="P3529" s="36"/>
      <c r="Q3529" s="36"/>
      <c r="R3529" s="36"/>
      <c r="S3529" s="36"/>
    </row>
    <row r="3530">
      <c r="A3530" s="37" t="s">
        <v>316</v>
      </c>
      <c r="B3530" s="37" t="s">
        <v>359</v>
      </c>
      <c r="C3530" s="38">
        <v>2023.0</v>
      </c>
      <c r="D3530" s="38">
        <v>7.0</v>
      </c>
      <c r="E3530" s="38">
        <v>8.0</v>
      </c>
      <c r="F3530" s="38">
        <v>1900.0</v>
      </c>
      <c r="G3530" s="37" t="s">
        <v>360</v>
      </c>
      <c r="H3530" s="38">
        <v>5.0</v>
      </c>
      <c r="I3530" s="36"/>
      <c r="J3530" s="36"/>
      <c r="K3530" s="36"/>
      <c r="L3530" s="36"/>
      <c r="M3530" s="36"/>
      <c r="N3530" s="36"/>
      <c r="O3530" s="36"/>
      <c r="P3530" s="36"/>
      <c r="Q3530" s="36"/>
      <c r="R3530" s="36"/>
      <c r="S3530" s="36"/>
    </row>
    <row r="3531">
      <c r="A3531" s="37" t="s">
        <v>316</v>
      </c>
      <c r="B3531" s="37" t="s">
        <v>366</v>
      </c>
      <c r="C3531" s="38">
        <v>2023.0</v>
      </c>
      <c r="D3531" s="38">
        <v>7.0</v>
      </c>
      <c r="E3531" s="38">
        <v>8.0</v>
      </c>
      <c r="F3531" s="38">
        <v>1900.0</v>
      </c>
      <c r="G3531" s="37" t="s">
        <v>360</v>
      </c>
      <c r="H3531" s="38">
        <v>6.0</v>
      </c>
      <c r="I3531" s="36"/>
      <c r="J3531" s="36"/>
      <c r="K3531" s="36"/>
      <c r="L3531" s="36"/>
      <c r="M3531" s="36"/>
      <c r="N3531" s="36"/>
      <c r="O3531" s="36"/>
      <c r="P3531" s="36"/>
      <c r="Q3531" s="36"/>
      <c r="R3531" s="36"/>
      <c r="S3531" s="36"/>
    </row>
    <row r="3532">
      <c r="A3532" s="37" t="s">
        <v>316</v>
      </c>
      <c r="B3532" s="37" t="s">
        <v>368</v>
      </c>
      <c r="C3532" s="38">
        <v>2023.0</v>
      </c>
      <c r="D3532" s="38">
        <v>7.0</v>
      </c>
      <c r="E3532" s="38">
        <v>8.0</v>
      </c>
      <c r="F3532" s="38">
        <v>1900.0</v>
      </c>
      <c r="G3532" s="37" t="s">
        <v>360</v>
      </c>
      <c r="H3532" s="38">
        <v>7.0</v>
      </c>
      <c r="I3532" s="36"/>
      <c r="J3532" s="36"/>
      <c r="K3532" s="36"/>
      <c r="L3532" s="36"/>
      <c r="M3532" s="36"/>
      <c r="N3532" s="36"/>
      <c r="O3532" s="36"/>
      <c r="P3532" s="36"/>
      <c r="Q3532" s="36"/>
      <c r="R3532" s="36"/>
      <c r="S3532" s="36"/>
    </row>
    <row r="3533">
      <c r="A3533" s="37" t="s">
        <v>316</v>
      </c>
      <c r="B3533" s="37" t="s">
        <v>369</v>
      </c>
      <c r="C3533" s="38">
        <v>2023.0</v>
      </c>
      <c r="D3533" s="38">
        <v>7.0</v>
      </c>
      <c r="E3533" s="38">
        <v>8.0</v>
      </c>
      <c r="F3533" s="38">
        <v>1900.0</v>
      </c>
      <c r="G3533" s="37" t="s">
        <v>360</v>
      </c>
      <c r="H3533" s="38">
        <v>8.0</v>
      </c>
      <c r="I3533" s="36"/>
      <c r="J3533" s="36"/>
      <c r="K3533" s="36"/>
      <c r="L3533" s="36"/>
      <c r="M3533" s="36"/>
      <c r="N3533" s="36"/>
      <c r="O3533" s="36"/>
      <c r="P3533" s="36"/>
      <c r="Q3533" s="36"/>
      <c r="R3533" s="36"/>
      <c r="S3533" s="36"/>
    </row>
    <row r="3534">
      <c r="A3534" s="37" t="s">
        <v>316</v>
      </c>
      <c r="B3534" s="37" t="s">
        <v>370</v>
      </c>
      <c r="C3534" s="38">
        <v>2023.0</v>
      </c>
      <c r="D3534" s="38">
        <v>7.0</v>
      </c>
      <c r="E3534" s="38">
        <v>8.0</v>
      </c>
      <c r="F3534" s="38">
        <v>1900.0</v>
      </c>
      <c r="G3534" s="37" t="s">
        <v>371</v>
      </c>
      <c r="H3534" s="38">
        <v>9.0</v>
      </c>
      <c r="I3534" s="36"/>
      <c r="J3534" s="36"/>
      <c r="K3534" s="36"/>
      <c r="L3534" s="36"/>
      <c r="M3534" s="36"/>
      <c r="N3534" s="36"/>
      <c r="O3534" s="36"/>
      <c r="P3534" s="36"/>
      <c r="Q3534" s="36"/>
      <c r="R3534" s="36"/>
      <c r="S3534" s="36"/>
    </row>
    <row r="3535">
      <c r="A3535" s="37" t="s">
        <v>316</v>
      </c>
      <c r="B3535" s="37" t="s">
        <v>372</v>
      </c>
      <c r="C3535" s="38">
        <v>2023.0</v>
      </c>
      <c r="D3535" s="38">
        <v>7.0</v>
      </c>
      <c r="E3535" s="38">
        <v>8.0</v>
      </c>
      <c r="F3535" s="38">
        <v>1900.0</v>
      </c>
      <c r="G3535" s="37" t="s">
        <v>371</v>
      </c>
      <c r="H3535" s="38">
        <v>10.0</v>
      </c>
      <c r="I3535" s="36"/>
      <c r="J3535" s="36"/>
      <c r="K3535" s="36"/>
      <c r="L3535" s="36"/>
      <c r="M3535" s="36"/>
      <c r="N3535" s="36"/>
      <c r="O3535" s="36"/>
      <c r="P3535" s="36"/>
      <c r="Q3535" s="36"/>
      <c r="R3535" s="36"/>
      <c r="S3535" s="36"/>
    </row>
    <row r="3536">
      <c r="A3536" s="37" t="s">
        <v>316</v>
      </c>
      <c r="B3536" s="37" t="s">
        <v>373</v>
      </c>
      <c r="C3536" s="38">
        <v>2023.0</v>
      </c>
      <c r="D3536" s="38">
        <v>7.0</v>
      </c>
      <c r="E3536" s="38">
        <v>8.0</v>
      </c>
      <c r="F3536" s="38">
        <v>1900.0</v>
      </c>
      <c r="G3536" s="37" t="s">
        <v>371</v>
      </c>
      <c r="H3536" s="38">
        <v>11.0</v>
      </c>
      <c r="I3536" s="36"/>
      <c r="J3536" s="36"/>
      <c r="K3536" s="36"/>
      <c r="L3536" s="36"/>
      <c r="M3536" s="36"/>
      <c r="N3536" s="36"/>
      <c r="O3536" s="36"/>
      <c r="P3536" s="36"/>
      <c r="Q3536" s="36"/>
      <c r="R3536" s="36"/>
      <c r="S3536" s="36"/>
    </row>
    <row r="3537">
      <c r="A3537" s="37" t="s">
        <v>316</v>
      </c>
      <c r="B3537" s="37" t="s">
        <v>374</v>
      </c>
      <c r="C3537" s="38">
        <v>2023.0</v>
      </c>
      <c r="D3537" s="38">
        <v>7.0</v>
      </c>
      <c r="E3537" s="38">
        <v>8.0</v>
      </c>
      <c r="F3537" s="38">
        <v>1900.0</v>
      </c>
      <c r="G3537" s="37" t="s">
        <v>371</v>
      </c>
      <c r="H3537" s="38">
        <v>12.0</v>
      </c>
      <c r="I3537" s="36"/>
      <c r="J3537" s="36"/>
      <c r="K3537" s="36"/>
      <c r="L3537" s="36"/>
      <c r="M3537" s="36"/>
      <c r="N3537" s="36"/>
      <c r="O3537" s="36"/>
      <c r="P3537" s="36"/>
      <c r="Q3537" s="36"/>
      <c r="R3537" s="36"/>
      <c r="S3537" s="36"/>
    </row>
    <row r="3539">
      <c r="A3539" s="1" t="s">
        <v>318</v>
      </c>
      <c r="B3539" s="1" t="s">
        <v>1565</v>
      </c>
      <c r="C3539" s="1">
        <v>2023.0</v>
      </c>
      <c r="D3539" s="1">
        <v>7.0</v>
      </c>
      <c r="E3539" s="1">
        <v>8.0</v>
      </c>
      <c r="F3539" s="1">
        <v>2100.0</v>
      </c>
      <c r="G3539" s="1" t="s">
        <v>23</v>
      </c>
      <c r="H3539" s="1">
        <v>1.0</v>
      </c>
    </row>
    <row r="3540">
      <c r="A3540" s="1" t="s">
        <v>318</v>
      </c>
      <c r="B3540" s="1" t="s">
        <v>1566</v>
      </c>
      <c r="C3540" s="1">
        <v>2023.0</v>
      </c>
      <c r="D3540" s="1">
        <v>7.0</v>
      </c>
      <c r="E3540" s="1">
        <v>8.0</v>
      </c>
      <c r="F3540" s="1">
        <v>2100.0</v>
      </c>
      <c r="G3540" s="1" t="s">
        <v>23</v>
      </c>
      <c r="H3540" s="1">
        <v>2.0</v>
      </c>
    </row>
    <row r="3541">
      <c r="A3541" s="1" t="s">
        <v>318</v>
      </c>
      <c r="B3541" s="1" t="s">
        <v>1567</v>
      </c>
      <c r="C3541" s="1">
        <v>2023.0</v>
      </c>
      <c r="D3541" s="1">
        <v>7.0</v>
      </c>
      <c r="E3541" s="1">
        <v>8.0</v>
      </c>
      <c r="F3541" s="1">
        <v>2100.0</v>
      </c>
      <c r="G3541" s="1" t="s">
        <v>23</v>
      </c>
      <c r="H3541" s="1">
        <v>3.0</v>
      </c>
    </row>
    <row r="3542">
      <c r="A3542" s="1" t="s">
        <v>318</v>
      </c>
      <c r="B3542" s="1" t="s">
        <v>1568</v>
      </c>
      <c r="C3542" s="1">
        <v>2023.0</v>
      </c>
      <c r="D3542" s="1">
        <v>7.0</v>
      </c>
      <c r="E3542" s="1">
        <v>8.0</v>
      </c>
      <c r="F3542" s="1">
        <v>2100.0</v>
      </c>
      <c r="G3542" s="1" t="s">
        <v>23</v>
      </c>
      <c r="H3542" s="1">
        <v>4.0</v>
      </c>
    </row>
    <row r="3543">
      <c r="A3543" s="1" t="s">
        <v>318</v>
      </c>
      <c r="B3543" s="1" t="s">
        <v>1569</v>
      </c>
      <c r="C3543" s="1">
        <v>2023.0</v>
      </c>
      <c r="D3543" s="1">
        <v>7.0</v>
      </c>
      <c r="E3543" s="1">
        <v>8.0</v>
      </c>
      <c r="F3543" s="1">
        <v>2100.0</v>
      </c>
      <c r="G3543" s="1" t="s">
        <v>122</v>
      </c>
      <c r="H3543" s="1">
        <v>5.0</v>
      </c>
      <c r="I3543" s="1" t="s">
        <v>133</v>
      </c>
      <c r="J3543" s="1" t="s">
        <v>172</v>
      </c>
      <c r="K3543" s="1" t="s">
        <v>354</v>
      </c>
      <c r="L3543" s="1">
        <v>21.0</v>
      </c>
      <c r="M3543" s="1">
        <v>0.0</v>
      </c>
      <c r="N3543" s="1">
        <v>27.0</v>
      </c>
      <c r="O3543" s="1">
        <v>21.0</v>
      </c>
      <c r="P3543" s="1">
        <v>0.0</v>
      </c>
      <c r="Q3543" s="1">
        <v>50.0</v>
      </c>
    </row>
    <row r="3544">
      <c r="A3544" s="1" t="s">
        <v>318</v>
      </c>
      <c r="B3544" s="1" t="s">
        <v>1569</v>
      </c>
      <c r="C3544" s="1">
        <v>2023.0</v>
      </c>
      <c r="D3544" s="1">
        <v>7.0</v>
      </c>
      <c r="E3544" s="1">
        <v>8.0</v>
      </c>
      <c r="F3544" s="1">
        <v>2100.0</v>
      </c>
      <c r="G3544" s="1" t="s">
        <v>122</v>
      </c>
      <c r="H3544" s="1">
        <v>5.0</v>
      </c>
      <c r="I3544" s="1" t="s">
        <v>133</v>
      </c>
      <c r="J3544" s="1" t="s">
        <v>172</v>
      </c>
      <c r="K3544" s="1" t="s">
        <v>353</v>
      </c>
      <c r="L3544" s="1">
        <v>21.0</v>
      </c>
      <c r="M3544" s="1">
        <v>0.0</v>
      </c>
      <c r="N3544" s="1">
        <v>51.0</v>
      </c>
      <c r="O3544" s="1">
        <v>21.0</v>
      </c>
      <c r="P3544" s="1">
        <v>1.0</v>
      </c>
      <c r="Q3544" s="1">
        <v>36.0</v>
      </c>
    </row>
    <row r="3545">
      <c r="A3545" s="1" t="s">
        <v>318</v>
      </c>
      <c r="B3545" s="1" t="s">
        <v>1570</v>
      </c>
      <c r="C3545" s="1">
        <v>2023.0</v>
      </c>
      <c r="D3545" s="1">
        <v>7.0</v>
      </c>
      <c r="E3545" s="1">
        <v>8.0</v>
      </c>
      <c r="F3545" s="1">
        <v>2100.0</v>
      </c>
      <c r="G3545" s="1" t="s">
        <v>122</v>
      </c>
      <c r="H3545" s="1">
        <v>6.0</v>
      </c>
    </row>
    <row r="3546">
      <c r="A3546" s="1" t="s">
        <v>318</v>
      </c>
      <c r="B3546" s="1" t="s">
        <v>1571</v>
      </c>
      <c r="C3546" s="1">
        <v>2023.0</v>
      </c>
      <c r="D3546" s="1">
        <v>7.0</v>
      </c>
      <c r="E3546" s="1">
        <v>8.0</v>
      </c>
      <c r="F3546" s="1">
        <v>2100.0</v>
      </c>
      <c r="G3546" s="1" t="s">
        <v>122</v>
      </c>
      <c r="H3546" s="1">
        <v>7.0</v>
      </c>
    </row>
    <row r="3547">
      <c r="A3547" s="1" t="s">
        <v>318</v>
      </c>
      <c r="B3547" s="1" t="s">
        <v>1572</v>
      </c>
      <c r="C3547" s="1">
        <v>2023.0</v>
      </c>
      <c r="D3547" s="1">
        <v>7.0</v>
      </c>
      <c r="E3547" s="1">
        <v>8.0</v>
      </c>
      <c r="F3547" s="1">
        <v>2100.0</v>
      </c>
      <c r="G3547" s="1" t="s">
        <v>122</v>
      </c>
      <c r="H3547" s="1">
        <v>8.0</v>
      </c>
    </row>
    <row r="3548">
      <c r="A3548" s="1" t="s">
        <v>318</v>
      </c>
      <c r="B3548" s="1" t="s">
        <v>1573</v>
      </c>
      <c r="C3548" s="1">
        <v>2023.0</v>
      </c>
      <c r="D3548" s="1">
        <v>7.0</v>
      </c>
      <c r="E3548" s="1">
        <v>8.0</v>
      </c>
      <c r="F3548" s="1">
        <v>2100.0</v>
      </c>
      <c r="G3548" s="1" t="s">
        <v>201</v>
      </c>
      <c r="H3548" s="1">
        <v>9.0</v>
      </c>
    </row>
    <row r="3549">
      <c r="A3549" s="1" t="s">
        <v>318</v>
      </c>
      <c r="B3549" s="1" t="s">
        <v>1574</v>
      </c>
      <c r="C3549" s="1">
        <v>2023.0</v>
      </c>
      <c r="D3549" s="1">
        <v>7.0</v>
      </c>
      <c r="E3549" s="1">
        <v>8.0</v>
      </c>
      <c r="F3549" s="1">
        <v>2100.0</v>
      </c>
      <c r="G3549" s="1" t="s">
        <v>201</v>
      </c>
      <c r="H3549" s="1">
        <v>10.0</v>
      </c>
    </row>
    <row r="3550">
      <c r="A3550" s="1" t="s">
        <v>318</v>
      </c>
      <c r="B3550" s="1" t="s">
        <v>1575</v>
      </c>
      <c r="C3550" s="1">
        <v>2023.0</v>
      </c>
      <c r="D3550" s="1">
        <v>7.0</v>
      </c>
      <c r="E3550" s="1">
        <v>8.0</v>
      </c>
      <c r="F3550" s="1">
        <v>2100.0</v>
      </c>
      <c r="G3550" s="1" t="s">
        <v>201</v>
      </c>
      <c r="H3550" s="1">
        <v>11.0</v>
      </c>
    </row>
    <row r="3551">
      <c r="A3551" s="1" t="s">
        <v>318</v>
      </c>
      <c r="B3551" s="1" t="s">
        <v>1576</v>
      </c>
      <c r="C3551" s="1">
        <v>2023.0</v>
      </c>
      <c r="D3551" s="1">
        <v>7.0</v>
      </c>
      <c r="E3551" s="1">
        <v>8.0</v>
      </c>
      <c r="F3551" s="1">
        <v>2100.0</v>
      </c>
      <c r="G3551" s="1" t="s">
        <v>201</v>
      </c>
      <c r="H3551" s="1">
        <v>12.0</v>
      </c>
    </row>
    <row r="3553">
      <c r="A3553" s="1" t="s">
        <v>318</v>
      </c>
      <c r="C3553" s="1">
        <v>2023.0</v>
      </c>
      <c r="D3553" s="1">
        <v>7.0</v>
      </c>
      <c r="E3553" s="1">
        <v>9.0</v>
      </c>
      <c r="F3553" s="1">
        <v>2100.0</v>
      </c>
      <c r="G3553" s="1" t="s">
        <v>23</v>
      </c>
      <c r="H3553" s="1">
        <v>1.0</v>
      </c>
    </row>
    <row r="3554">
      <c r="A3554" s="1" t="s">
        <v>318</v>
      </c>
      <c r="B3554" s="1" t="s">
        <v>1577</v>
      </c>
      <c r="C3554" s="1">
        <v>2023.0</v>
      </c>
      <c r="D3554" s="1">
        <v>7.0</v>
      </c>
      <c r="E3554" s="1">
        <v>9.0</v>
      </c>
      <c r="F3554" s="1">
        <v>2100.0</v>
      </c>
      <c r="G3554" s="1" t="s">
        <v>23</v>
      </c>
      <c r="H3554" s="1">
        <v>2.0</v>
      </c>
    </row>
    <row r="3555">
      <c r="A3555" s="1" t="s">
        <v>318</v>
      </c>
      <c r="B3555" s="1" t="s">
        <v>1578</v>
      </c>
      <c r="C3555" s="1">
        <v>2023.0</v>
      </c>
      <c r="D3555" s="1">
        <v>7.0</v>
      </c>
      <c r="E3555" s="1">
        <v>9.0</v>
      </c>
      <c r="F3555" s="1">
        <v>2100.0</v>
      </c>
      <c r="G3555" s="1" t="s">
        <v>23</v>
      </c>
      <c r="H3555" s="1">
        <v>3.0</v>
      </c>
    </row>
    <row r="3556">
      <c r="A3556" s="1" t="s">
        <v>318</v>
      </c>
      <c r="B3556" s="1" t="s">
        <v>1579</v>
      </c>
      <c r="C3556" s="1">
        <v>2023.0</v>
      </c>
      <c r="D3556" s="1">
        <v>7.0</v>
      </c>
      <c r="E3556" s="1">
        <v>9.0</v>
      </c>
      <c r="F3556" s="1">
        <v>2100.0</v>
      </c>
      <c r="G3556" s="1" t="s">
        <v>23</v>
      </c>
      <c r="H3556" s="1">
        <v>4.0</v>
      </c>
    </row>
    <row r="3557">
      <c r="A3557" s="1" t="s">
        <v>318</v>
      </c>
      <c r="B3557" s="1" t="s">
        <v>1580</v>
      </c>
      <c r="C3557" s="1">
        <v>2023.0</v>
      </c>
      <c r="D3557" s="1">
        <v>7.0</v>
      </c>
      <c r="E3557" s="1">
        <v>9.0</v>
      </c>
      <c r="F3557" s="1">
        <v>2100.0</v>
      </c>
      <c r="G3557" s="1" t="s">
        <v>122</v>
      </c>
      <c r="H3557" s="1">
        <v>5.0</v>
      </c>
    </row>
    <row r="3558">
      <c r="A3558" s="1" t="s">
        <v>318</v>
      </c>
      <c r="B3558" s="1" t="s">
        <v>1581</v>
      </c>
      <c r="C3558" s="1">
        <v>2023.0</v>
      </c>
      <c r="D3558" s="1">
        <v>7.0</v>
      </c>
      <c r="E3558" s="1">
        <v>9.0</v>
      </c>
      <c r="F3558" s="1">
        <v>2100.0</v>
      </c>
      <c r="G3558" s="1" t="s">
        <v>122</v>
      </c>
      <c r="H3558" s="1">
        <v>6.0</v>
      </c>
    </row>
    <row r="3559">
      <c r="A3559" s="1" t="s">
        <v>318</v>
      </c>
      <c r="B3559" s="1" t="s">
        <v>1582</v>
      </c>
      <c r="C3559" s="1">
        <v>2023.0</v>
      </c>
      <c r="D3559" s="1">
        <v>7.0</v>
      </c>
      <c r="E3559" s="1">
        <v>9.0</v>
      </c>
      <c r="F3559" s="1">
        <v>2100.0</v>
      </c>
      <c r="G3559" s="1" t="s">
        <v>122</v>
      </c>
      <c r="H3559" s="1">
        <v>7.0</v>
      </c>
    </row>
    <row r="3560">
      <c r="A3560" s="1" t="s">
        <v>318</v>
      </c>
      <c r="B3560" s="1" t="s">
        <v>1583</v>
      </c>
      <c r="C3560" s="1">
        <v>2023.0</v>
      </c>
      <c r="D3560" s="1">
        <v>7.0</v>
      </c>
      <c r="E3560" s="1">
        <v>9.0</v>
      </c>
      <c r="F3560" s="1">
        <v>2100.0</v>
      </c>
      <c r="G3560" s="1" t="s">
        <v>122</v>
      </c>
      <c r="H3560" s="1">
        <v>8.0</v>
      </c>
    </row>
    <row r="3561">
      <c r="A3561" s="1" t="s">
        <v>318</v>
      </c>
      <c r="B3561" s="1" t="s">
        <v>1584</v>
      </c>
      <c r="C3561" s="1">
        <v>2023.0</v>
      </c>
      <c r="D3561" s="1">
        <v>7.0</v>
      </c>
      <c r="E3561" s="1">
        <v>9.0</v>
      </c>
      <c r="F3561" s="1">
        <v>2100.0</v>
      </c>
      <c r="G3561" s="1" t="s">
        <v>201</v>
      </c>
      <c r="H3561" s="1">
        <v>9.0</v>
      </c>
    </row>
    <row r="3562">
      <c r="A3562" s="1" t="s">
        <v>318</v>
      </c>
      <c r="B3562" s="1" t="s">
        <v>1585</v>
      </c>
      <c r="C3562" s="1">
        <v>2023.0</v>
      </c>
      <c r="D3562" s="1">
        <v>7.0</v>
      </c>
      <c r="E3562" s="1">
        <v>9.0</v>
      </c>
      <c r="F3562" s="1">
        <v>2100.0</v>
      </c>
      <c r="G3562" s="1" t="s">
        <v>201</v>
      </c>
      <c r="H3562" s="1">
        <v>10.0</v>
      </c>
    </row>
    <row r="3563">
      <c r="A3563" s="1" t="s">
        <v>318</v>
      </c>
      <c r="B3563" s="1" t="s">
        <v>1586</v>
      </c>
      <c r="C3563" s="1">
        <v>2023.0</v>
      </c>
      <c r="D3563" s="1">
        <v>7.0</v>
      </c>
      <c r="E3563" s="1">
        <v>9.0</v>
      </c>
      <c r="F3563" s="1">
        <v>2100.0</v>
      </c>
      <c r="G3563" s="1" t="s">
        <v>201</v>
      </c>
      <c r="H3563" s="1">
        <v>11.0</v>
      </c>
    </row>
    <row r="3564">
      <c r="A3564" s="1" t="s">
        <v>318</v>
      </c>
      <c r="B3564" s="1" t="s">
        <v>1587</v>
      </c>
      <c r="C3564" s="1">
        <v>2023.0</v>
      </c>
      <c r="D3564" s="1">
        <v>7.0</v>
      </c>
      <c r="E3564" s="1">
        <v>9.0</v>
      </c>
      <c r="F3564" s="1">
        <v>2100.0</v>
      </c>
      <c r="G3564" s="1" t="s">
        <v>201</v>
      </c>
      <c r="H3564" s="1">
        <v>12.0</v>
      </c>
    </row>
    <row r="3566">
      <c r="A3566" s="37" t="s">
        <v>316</v>
      </c>
      <c r="B3566" s="37" t="s">
        <v>349</v>
      </c>
      <c r="C3566" s="38">
        <v>2023.0</v>
      </c>
      <c r="D3566" s="38">
        <v>7.0</v>
      </c>
      <c r="E3566" s="38">
        <v>9.0</v>
      </c>
      <c r="F3566" s="38">
        <v>1900.0</v>
      </c>
      <c r="G3566" s="37" t="s">
        <v>350</v>
      </c>
      <c r="H3566" s="38">
        <v>1.0</v>
      </c>
      <c r="I3566" s="37" t="s">
        <v>1172</v>
      </c>
      <c r="J3566" s="37" t="s">
        <v>930</v>
      </c>
      <c r="K3566" s="37" t="s">
        <v>353</v>
      </c>
      <c r="L3566" s="38">
        <v>19.0</v>
      </c>
      <c r="M3566" s="38">
        <v>7.0</v>
      </c>
      <c r="N3566" s="38">
        <v>35.0</v>
      </c>
      <c r="O3566" s="38">
        <v>19.0</v>
      </c>
      <c r="P3566" s="38">
        <v>7.0</v>
      </c>
      <c r="Q3566" s="38">
        <v>40.0</v>
      </c>
      <c r="R3566" s="36"/>
      <c r="S3566" s="36"/>
    </row>
    <row r="3567">
      <c r="A3567" s="37" t="s">
        <v>316</v>
      </c>
      <c r="B3567" s="37" t="s">
        <v>349</v>
      </c>
      <c r="C3567" s="38">
        <v>2023.0</v>
      </c>
      <c r="D3567" s="38">
        <v>7.0</v>
      </c>
      <c r="E3567" s="38">
        <v>9.0</v>
      </c>
      <c r="F3567" s="38">
        <v>1900.0</v>
      </c>
      <c r="G3567" s="37" t="s">
        <v>350</v>
      </c>
      <c r="H3567" s="38">
        <v>1.0</v>
      </c>
      <c r="I3567" s="37" t="s">
        <v>930</v>
      </c>
      <c r="J3567" s="37" t="s">
        <v>800</v>
      </c>
      <c r="K3567" s="37" t="s">
        <v>353</v>
      </c>
      <c r="L3567" s="38">
        <v>19.0</v>
      </c>
      <c r="M3567" s="38">
        <v>17.0</v>
      </c>
      <c r="N3567" s="38">
        <v>26.0</v>
      </c>
      <c r="O3567" s="38">
        <v>19.0</v>
      </c>
      <c r="P3567" s="38">
        <v>17.0</v>
      </c>
      <c r="Q3567" s="38">
        <v>42.0</v>
      </c>
      <c r="R3567" s="36"/>
      <c r="S3567" s="36"/>
    </row>
    <row r="3568">
      <c r="A3568" s="37" t="s">
        <v>316</v>
      </c>
      <c r="B3568" s="37" t="s">
        <v>349</v>
      </c>
      <c r="C3568" s="38">
        <v>2023.0</v>
      </c>
      <c r="D3568" s="38">
        <v>7.0</v>
      </c>
      <c r="E3568" s="38">
        <v>9.0</v>
      </c>
      <c r="F3568" s="38">
        <v>1900.0</v>
      </c>
      <c r="G3568" s="37" t="s">
        <v>350</v>
      </c>
      <c r="H3568" s="38">
        <v>1.0</v>
      </c>
      <c r="I3568" s="37" t="s">
        <v>930</v>
      </c>
      <c r="J3568" s="37" t="s">
        <v>800</v>
      </c>
      <c r="K3568" s="37" t="s">
        <v>353</v>
      </c>
      <c r="L3568" s="38">
        <v>19.0</v>
      </c>
      <c r="M3568" s="38">
        <v>17.0</v>
      </c>
      <c r="N3568" s="38">
        <v>46.0</v>
      </c>
      <c r="O3568" s="38">
        <v>19.0</v>
      </c>
      <c r="P3568" s="38">
        <v>17.0</v>
      </c>
      <c r="Q3568" s="38">
        <v>51.0</v>
      </c>
      <c r="R3568" s="36"/>
      <c r="S3568" s="36"/>
    </row>
    <row r="3569">
      <c r="A3569" s="37" t="s">
        <v>316</v>
      </c>
      <c r="B3569" s="37" t="s">
        <v>349</v>
      </c>
      <c r="C3569" s="38">
        <v>2023.0</v>
      </c>
      <c r="D3569" s="38">
        <v>7.0</v>
      </c>
      <c r="E3569" s="38">
        <v>9.0</v>
      </c>
      <c r="F3569" s="38">
        <v>1900.0</v>
      </c>
      <c r="G3569" s="37" t="s">
        <v>350</v>
      </c>
      <c r="H3569" s="38">
        <v>1.0</v>
      </c>
      <c r="I3569" s="37" t="s">
        <v>352</v>
      </c>
      <c r="J3569" s="37" t="s">
        <v>352</v>
      </c>
      <c r="K3569" s="37" t="s">
        <v>1588</v>
      </c>
      <c r="L3569" s="38">
        <v>19.0</v>
      </c>
      <c r="M3569" s="38">
        <v>21.0</v>
      </c>
      <c r="N3569" s="38">
        <v>31.0</v>
      </c>
      <c r="O3569" s="38">
        <v>19.0</v>
      </c>
      <c r="P3569" s="38">
        <v>21.0</v>
      </c>
      <c r="Q3569" s="38">
        <v>44.0</v>
      </c>
      <c r="R3569" s="36"/>
      <c r="S3569" s="36"/>
    </row>
    <row r="3570">
      <c r="A3570" s="37" t="s">
        <v>316</v>
      </c>
      <c r="B3570" s="37" t="s">
        <v>349</v>
      </c>
      <c r="C3570" s="38">
        <v>2023.0</v>
      </c>
      <c r="D3570" s="38">
        <v>7.0</v>
      </c>
      <c r="E3570" s="38">
        <v>9.0</v>
      </c>
      <c r="F3570" s="38">
        <v>1900.0</v>
      </c>
      <c r="G3570" s="37" t="s">
        <v>350</v>
      </c>
      <c r="H3570" s="38">
        <v>1.0</v>
      </c>
      <c r="I3570" s="37" t="s">
        <v>352</v>
      </c>
      <c r="J3570" s="37" t="s">
        <v>352</v>
      </c>
      <c r="K3570" s="37" t="s">
        <v>1588</v>
      </c>
      <c r="L3570" s="38">
        <v>19.0</v>
      </c>
      <c r="M3570" s="38">
        <v>25.0</v>
      </c>
      <c r="N3570" s="38">
        <v>24.0</v>
      </c>
      <c r="O3570" s="38">
        <v>19.0</v>
      </c>
      <c r="P3570" s="38">
        <v>25.0</v>
      </c>
      <c r="Q3570" s="38">
        <v>29.0</v>
      </c>
      <c r="R3570" s="36"/>
      <c r="S3570" s="36"/>
    </row>
    <row r="3571">
      <c r="A3571" s="37" t="s">
        <v>316</v>
      </c>
      <c r="B3571" s="37" t="s">
        <v>349</v>
      </c>
      <c r="C3571" s="38">
        <v>2023.0</v>
      </c>
      <c r="D3571" s="38">
        <v>7.0</v>
      </c>
      <c r="E3571" s="38">
        <v>9.0</v>
      </c>
      <c r="F3571" s="38">
        <v>1900.0</v>
      </c>
      <c r="G3571" s="37" t="s">
        <v>350</v>
      </c>
      <c r="H3571" s="38">
        <v>1.0</v>
      </c>
      <c r="I3571" s="37" t="s">
        <v>800</v>
      </c>
      <c r="J3571" s="37" t="s">
        <v>930</v>
      </c>
      <c r="K3571" s="37" t="s">
        <v>353</v>
      </c>
      <c r="L3571" s="38">
        <v>19.0</v>
      </c>
      <c r="M3571" s="38">
        <v>28.0</v>
      </c>
      <c r="N3571" s="38">
        <v>7.0</v>
      </c>
      <c r="O3571" s="38">
        <v>19.0</v>
      </c>
      <c r="P3571" s="38">
        <v>28.0</v>
      </c>
      <c r="Q3571" s="38">
        <v>15.0</v>
      </c>
      <c r="R3571" s="36"/>
      <c r="S3571" s="36"/>
    </row>
    <row r="3572">
      <c r="A3572" s="37" t="s">
        <v>316</v>
      </c>
      <c r="B3572" s="37" t="s">
        <v>349</v>
      </c>
      <c r="C3572" s="38">
        <v>2023.0</v>
      </c>
      <c r="D3572" s="38">
        <v>7.0</v>
      </c>
      <c r="E3572" s="38">
        <v>9.0</v>
      </c>
      <c r="F3572" s="38">
        <v>1900.0</v>
      </c>
      <c r="G3572" s="37" t="s">
        <v>350</v>
      </c>
      <c r="H3572" s="38">
        <v>1.0</v>
      </c>
      <c r="I3572" s="37" t="s">
        <v>1170</v>
      </c>
      <c r="J3572" s="37" t="s">
        <v>352</v>
      </c>
      <c r="K3572" s="37" t="s">
        <v>1588</v>
      </c>
      <c r="L3572" s="38">
        <v>19.0</v>
      </c>
      <c r="M3572" s="38">
        <v>31.0</v>
      </c>
      <c r="N3572" s="38">
        <v>5.0</v>
      </c>
      <c r="O3572" s="38">
        <v>19.0</v>
      </c>
      <c r="P3572" s="38">
        <v>31.0</v>
      </c>
      <c r="Q3572" s="38">
        <v>42.0</v>
      </c>
      <c r="R3572" s="36"/>
      <c r="S3572" s="36"/>
    </row>
    <row r="3573">
      <c r="A3573" s="37" t="s">
        <v>316</v>
      </c>
      <c r="B3573" s="37" t="s">
        <v>349</v>
      </c>
      <c r="C3573" s="38">
        <v>2023.0</v>
      </c>
      <c r="D3573" s="38">
        <v>7.0</v>
      </c>
      <c r="E3573" s="38">
        <v>9.0</v>
      </c>
      <c r="F3573" s="38">
        <v>1900.0</v>
      </c>
      <c r="G3573" s="37" t="s">
        <v>350</v>
      </c>
      <c r="H3573" s="38">
        <v>1.0</v>
      </c>
      <c r="I3573" s="37" t="s">
        <v>1170</v>
      </c>
      <c r="J3573" s="37" t="s">
        <v>352</v>
      </c>
      <c r="K3573" s="37" t="s">
        <v>1588</v>
      </c>
      <c r="L3573" s="38">
        <v>19.0</v>
      </c>
      <c r="M3573" s="38">
        <v>34.0</v>
      </c>
      <c r="N3573" s="38">
        <v>11.0</v>
      </c>
      <c r="O3573" s="38">
        <v>19.0</v>
      </c>
      <c r="P3573" s="38">
        <v>34.0</v>
      </c>
      <c r="Q3573" s="38">
        <v>24.0</v>
      </c>
      <c r="R3573" s="36"/>
      <c r="S3573" s="36"/>
    </row>
    <row r="3574">
      <c r="A3574" s="37" t="s">
        <v>316</v>
      </c>
      <c r="B3574" s="37" t="s">
        <v>349</v>
      </c>
      <c r="C3574" s="38">
        <v>2023.0</v>
      </c>
      <c r="D3574" s="38">
        <v>7.0</v>
      </c>
      <c r="E3574" s="38">
        <v>9.0</v>
      </c>
      <c r="F3574" s="38">
        <v>1900.0</v>
      </c>
      <c r="G3574" s="37" t="s">
        <v>350</v>
      </c>
      <c r="H3574" s="38">
        <v>1.0</v>
      </c>
      <c r="I3574" s="37" t="s">
        <v>1170</v>
      </c>
      <c r="J3574" s="37" t="s">
        <v>352</v>
      </c>
      <c r="K3574" s="37" t="s">
        <v>1588</v>
      </c>
      <c r="L3574" s="38">
        <v>19.0</v>
      </c>
      <c r="M3574" s="38">
        <v>45.0</v>
      </c>
      <c r="N3574" s="38">
        <v>15.0</v>
      </c>
      <c r="O3574" s="38">
        <v>19.0</v>
      </c>
      <c r="P3574" s="38">
        <v>45.0</v>
      </c>
      <c r="Q3574" s="38">
        <v>42.0</v>
      </c>
      <c r="R3574" s="36"/>
      <c r="S3574" s="36"/>
    </row>
    <row r="3575">
      <c r="A3575" s="37" t="s">
        <v>316</v>
      </c>
      <c r="B3575" s="37" t="s">
        <v>355</v>
      </c>
      <c r="C3575" s="38">
        <v>2023.0</v>
      </c>
      <c r="D3575" s="38">
        <v>7.0</v>
      </c>
      <c r="E3575" s="38">
        <v>9.0</v>
      </c>
      <c r="F3575" s="38">
        <v>1900.0</v>
      </c>
      <c r="G3575" s="37" t="s">
        <v>350</v>
      </c>
      <c r="H3575" s="38">
        <v>2.0</v>
      </c>
      <c r="I3575" s="36"/>
      <c r="J3575" s="36"/>
      <c r="K3575" s="36"/>
      <c r="L3575" s="36"/>
      <c r="M3575" s="36"/>
      <c r="N3575" s="36"/>
      <c r="O3575" s="36"/>
      <c r="P3575" s="36"/>
      <c r="Q3575" s="36"/>
      <c r="R3575" s="36"/>
      <c r="S3575" s="36"/>
    </row>
    <row r="3576">
      <c r="A3576" s="37" t="s">
        <v>316</v>
      </c>
      <c r="B3576" s="37" t="s">
        <v>357</v>
      </c>
      <c r="C3576" s="38">
        <v>2023.0</v>
      </c>
      <c r="D3576" s="38">
        <v>7.0</v>
      </c>
      <c r="E3576" s="38">
        <v>9.0</v>
      </c>
      <c r="F3576" s="38">
        <v>1900.0</v>
      </c>
      <c r="G3576" s="37" t="s">
        <v>350</v>
      </c>
      <c r="H3576" s="38">
        <v>3.0</v>
      </c>
      <c r="I3576" s="36"/>
      <c r="J3576" s="36"/>
      <c r="K3576" s="36"/>
      <c r="L3576" s="36"/>
      <c r="M3576" s="36"/>
      <c r="N3576" s="36"/>
      <c r="O3576" s="36"/>
      <c r="P3576" s="36"/>
      <c r="Q3576" s="36"/>
      <c r="R3576" s="36"/>
      <c r="S3576" s="36"/>
    </row>
    <row r="3577">
      <c r="A3577" s="37" t="s">
        <v>316</v>
      </c>
      <c r="B3577" s="37" t="s">
        <v>358</v>
      </c>
      <c r="C3577" s="38">
        <v>2023.0</v>
      </c>
      <c r="D3577" s="38">
        <v>7.0</v>
      </c>
      <c r="E3577" s="38">
        <v>9.0</v>
      </c>
      <c r="F3577" s="38">
        <v>1900.0</v>
      </c>
      <c r="G3577" s="37" t="s">
        <v>350</v>
      </c>
      <c r="H3577" s="38">
        <v>4.0</v>
      </c>
      <c r="I3577" s="36"/>
      <c r="J3577" s="36"/>
      <c r="K3577" s="36"/>
      <c r="L3577" s="36"/>
      <c r="M3577" s="36"/>
      <c r="N3577" s="36"/>
      <c r="O3577" s="36"/>
      <c r="P3577" s="36"/>
      <c r="Q3577" s="36"/>
      <c r="R3577" s="36"/>
      <c r="S3577" s="36"/>
    </row>
    <row r="3578">
      <c r="A3578" s="37" t="s">
        <v>316</v>
      </c>
      <c r="B3578" s="37" t="s">
        <v>359</v>
      </c>
      <c r="C3578" s="38">
        <v>2023.0</v>
      </c>
      <c r="D3578" s="38">
        <v>7.0</v>
      </c>
      <c r="E3578" s="38">
        <v>9.0</v>
      </c>
      <c r="F3578" s="38">
        <v>1900.0</v>
      </c>
      <c r="G3578" s="37" t="s">
        <v>360</v>
      </c>
      <c r="H3578" s="38">
        <v>5.0</v>
      </c>
      <c r="I3578" s="36"/>
      <c r="J3578" s="36"/>
      <c r="K3578" s="36"/>
      <c r="L3578" s="36"/>
      <c r="M3578" s="36"/>
      <c r="N3578" s="36"/>
      <c r="O3578" s="36"/>
      <c r="P3578" s="36"/>
      <c r="Q3578" s="36"/>
      <c r="R3578" s="36"/>
      <c r="S3578" s="36"/>
    </row>
    <row r="3579">
      <c r="A3579" s="37" t="s">
        <v>316</v>
      </c>
      <c r="B3579" s="37" t="s">
        <v>366</v>
      </c>
      <c r="C3579" s="38">
        <v>2023.0</v>
      </c>
      <c r="D3579" s="38">
        <v>7.0</v>
      </c>
      <c r="E3579" s="38">
        <v>9.0</v>
      </c>
      <c r="F3579" s="38">
        <v>1900.0</v>
      </c>
      <c r="G3579" s="37" t="s">
        <v>360</v>
      </c>
      <c r="H3579" s="38">
        <v>6.0</v>
      </c>
      <c r="I3579" s="36"/>
      <c r="J3579" s="36"/>
      <c r="K3579" s="36"/>
      <c r="L3579" s="36"/>
      <c r="M3579" s="36"/>
      <c r="N3579" s="36"/>
      <c r="O3579" s="36"/>
      <c r="P3579" s="36"/>
      <c r="Q3579" s="36"/>
      <c r="R3579" s="36"/>
      <c r="S3579" s="36"/>
    </row>
    <row r="3580">
      <c r="A3580" s="37" t="s">
        <v>316</v>
      </c>
      <c r="B3580" s="37" t="s">
        <v>368</v>
      </c>
      <c r="C3580" s="38">
        <v>2023.0</v>
      </c>
      <c r="D3580" s="38">
        <v>7.0</v>
      </c>
      <c r="E3580" s="38">
        <v>9.0</v>
      </c>
      <c r="F3580" s="38">
        <v>1900.0</v>
      </c>
      <c r="G3580" s="37" t="s">
        <v>360</v>
      </c>
      <c r="H3580" s="38">
        <v>7.0</v>
      </c>
      <c r="I3580" s="36"/>
      <c r="J3580" s="36"/>
      <c r="K3580" s="36"/>
      <c r="L3580" s="36"/>
      <c r="M3580" s="36"/>
      <c r="N3580" s="36"/>
      <c r="O3580" s="36"/>
      <c r="P3580" s="36"/>
      <c r="Q3580" s="36"/>
      <c r="R3580" s="36"/>
      <c r="S3580" s="36"/>
    </row>
    <row r="3581">
      <c r="A3581" s="37" t="s">
        <v>316</v>
      </c>
      <c r="B3581" s="37" t="s">
        <v>369</v>
      </c>
      <c r="C3581" s="38">
        <v>2023.0</v>
      </c>
      <c r="D3581" s="38">
        <v>7.0</v>
      </c>
      <c r="E3581" s="38">
        <v>9.0</v>
      </c>
      <c r="F3581" s="38">
        <v>1900.0</v>
      </c>
      <c r="G3581" s="37" t="s">
        <v>360</v>
      </c>
      <c r="H3581" s="38">
        <v>8.0</v>
      </c>
      <c r="I3581" s="36"/>
      <c r="J3581" s="36"/>
      <c r="K3581" s="36"/>
      <c r="L3581" s="36"/>
      <c r="M3581" s="36"/>
      <c r="N3581" s="36"/>
      <c r="O3581" s="36"/>
      <c r="P3581" s="36"/>
      <c r="Q3581" s="36"/>
      <c r="R3581" s="36"/>
      <c r="S3581" s="36"/>
    </row>
    <row r="3582">
      <c r="A3582" s="37" t="s">
        <v>316</v>
      </c>
      <c r="B3582" s="37" t="s">
        <v>370</v>
      </c>
      <c r="C3582" s="38">
        <v>2023.0</v>
      </c>
      <c r="D3582" s="38">
        <v>7.0</v>
      </c>
      <c r="E3582" s="38">
        <v>9.0</v>
      </c>
      <c r="F3582" s="38">
        <v>1900.0</v>
      </c>
      <c r="G3582" s="37" t="s">
        <v>371</v>
      </c>
      <c r="H3582" s="38">
        <v>9.0</v>
      </c>
      <c r="I3582" s="36"/>
      <c r="J3582" s="36"/>
      <c r="K3582" s="36"/>
      <c r="L3582" s="36"/>
      <c r="M3582" s="36"/>
      <c r="N3582" s="36"/>
      <c r="O3582" s="36"/>
      <c r="P3582" s="36"/>
      <c r="Q3582" s="36"/>
      <c r="R3582" s="36"/>
      <c r="S3582" s="36"/>
    </row>
    <row r="3583">
      <c r="A3583" s="37" t="s">
        <v>316</v>
      </c>
      <c r="B3583" s="37" t="s">
        <v>372</v>
      </c>
      <c r="C3583" s="38">
        <v>2023.0</v>
      </c>
      <c r="D3583" s="38">
        <v>7.0</v>
      </c>
      <c r="E3583" s="38">
        <v>9.0</v>
      </c>
      <c r="F3583" s="38">
        <v>1900.0</v>
      </c>
      <c r="G3583" s="37" t="s">
        <v>371</v>
      </c>
      <c r="H3583" s="38">
        <v>10.0</v>
      </c>
      <c r="I3583" s="36"/>
      <c r="J3583" s="36"/>
      <c r="K3583" s="36"/>
      <c r="L3583" s="36"/>
      <c r="M3583" s="36"/>
      <c r="N3583" s="36"/>
      <c r="O3583" s="36"/>
      <c r="P3583" s="36"/>
      <c r="Q3583" s="36"/>
      <c r="R3583" s="36"/>
      <c r="S3583" s="40" t="s">
        <v>356</v>
      </c>
    </row>
    <row r="3584">
      <c r="A3584" s="37" t="s">
        <v>316</v>
      </c>
      <c r="B3584" s="37" t="s">
        <v>373</v>
      </c>
      <c r="C3584" s="38">
        <v>2023.0</v>
      </c>
      <c r="D3584" s="38">
        <v>7.0</v>
      </c>
      <c r="E3584" s="38">
        <v>9.0</v>
      </c>
      <c r="F3584" s="38">
        <v>1900.0</v>
      </c>
      <c r="G3584" s="37" t="s">
        <v>371</v>
      </c>
      <c r="H3584" s="38">
        <v>11.0</v>
      </c>
      <c r="I3584" s="36"/>
      <c r="J3584" s="36"/>
      <c r="K3584" s="36"/>
      <c r="L3584" s="36"/>
      <c r="M3584" s="36"/>
      <c r="N3584" s="36"/>
      <c r="O3584" s="36"/>
      <c r="P3584" s="36"/>
      <c r="Q3584" s="36"/>
      <c r="R3584" s="36"/>
      <c r="S3584" s="40" t="s">
        <v>356</v>
      </c>
    </row>
    <row r="3585">
      <c r="A3585" s="37" t="s">
        <v>316</v>
      </c>
      <c r="B3585" s="37" t="s">
        <v>374</v>
      </c>
      <c r="C3585" s="38">
        <v>2023.0</v>
      </c>
      <c r="D3585" s="38">
        <v>7.0</v>
      </c>
      <c r="E3585" s="38">
        <v>9.0</v>
      </c>
      <c r="F3585" s="38">
        <v>1900.0</v>
      </c>
      <c r="G3585" s="37" t="s">
        <v>371</v>
      </c>
      <c r="H3585" s="38">
        <v>12.0</v>
      </c>
      <c r="I3585" s="36"/>
      <c r="J3585" s="36"/>
      <c r="K3585" s="36"/>
      <c r="L3585" s="36"/>
      <c r="M3585" s="36"/>
      <c r="N3585" s="36"/>
      <c r="O3585" s="36"/>
      <c r="P3585" s="36"/>
      <c r="Q3585" s="36"/>
      <c r="R3585" s="36"/>
      <c r="S3585" s="40" t="s">
        <v>356</v>
      </c>
    </row>
    <row r="3587">
      <c r="A3587" s="37" t="s">
        <v>316</v>
      </c>
      <c r="B3587" s="37" t="s">
        <v>349</v>
      </c>
      <c r="C3587" s="38">
        <v>2023.0</v>
      </c>
      <c r="D3587" s="38">
        <v>7.0</v>
      </c>
      <c r="E3587" s="38">
        <v>10.0</v>
      </c>
      <c r="F3587" s="38">
        <v>1900.0</v>
      </c>
      <c r="G3587" s="37" t="s">
        <v>350</v>
      </c>
      <c r="H3587" s="38">
        <v>1.0</v>
      </c>
      <c r="I3587" s="37" t="s">
        <v>351</v>
      </c>
      <c r="J3587" s="37" t="s">
        <v>800</v>
      </c>
      <c r="K3587" s="37" t="s">
        <v>354</v>
      </c>
      <c r="L3587" s="38">
        <v>19.0</v>
      </c>
      <c r="M3587" s="38">
        <v>33.0</v>
      </c>
      <c r="N3587" s="38">
        <v>14.0</v>
      </c>
      <c r="O3587" s="38">
        <v>19.0</v>
      </c>
      <c r="P3587" s="38">
        <v>33.0</v>
      </c>
      <c r="Q3587" s="38">
        <v>19.0</v>
      </c>
      <c r="R3587" s="36"/>
      <c r="S3587" s="36"/>
    </row>
    <row r="3588">
      <c r="A3588" s="37" t="s">
        <v>316</v>
      </c>
      <c r="B3588" s="37" t="s">
        <v>349</v>
      </c>
      <c r="C3588" s="38">
        <v>2023.0</v>
      </c>
      <c r="D3588" s="38">
        <v>7.0</v>
      </c>
      <c r="E3588" s="38">
        <v>10.0</v>
      </c>
      <c r="F3588" s="38">
        <v>1900.0</v>
      </c>
      <c r="G3588" s="37" t="s">
        <v>350</v>
      </c>
      <c r="H3588" s="38">
        <v>1.0</v>
      </c>
      <c r="I3588" s="37" t="s">
        <v>1170</v>
      </c>
      <c r="J3588" s="37" t="s">
        <v>800</v>
      </c>
      <c r="K3588" s="37" t="s">
        <v>354</v>
      </c>
      <c r="L3588" s="38">
        <v>19.0</v>
      </c>
      <c r="M3588" s="38">
        <v>33.0</v>
      </c>
      <c r="N3588" s="38">
        <v>21.0</v>
      </c>
      <c r="O3588" s="38">
        <v>19.0</v>
      </c>
      <c r="P3588" s="38">
        <v>33.0</v>
      </c>
      <c r="Q3588" s="38">
        <v>27.0</v>
      </c>
      <c r="R3588" s="36"/>
      <c r="S3588" s="36"/>
    </row>
    <row r="3589">
      <c r="A3589" s="37" t="s">
        <v>316</v>
      </c>
      <c r="B3589" s="37" t="s">
        <v>349</v>
      </c>
      <c r="C3589" s="38">
        <v>2023.0</v>
      </c>
      <c r="D3589" s="38">
        <v>7.0</v>
      </c>
      <c r="E3589" s="38">
        <v>10.0</v>
      </c>
      <c r="F3589" s="38">
        <v>1900.0</v>
      </c>
      <c r="G3589" s="37" t="s">
        <v>350</v>
      </c>
      <c r="H3589" s="38">
        <v>1.0</v>
      </c>
      <c r="I3589" s="37" t="s">
        <v>930</v>
      </c>
      <c r="J3589" s="37" t="s">
        <v>418</v>
      </c>
      <c r="K3589" s="37" t="s">
        <v>354</v>
      </c>
      <c r="L3589" s="38">
        <v>19.0</v>
      </c>
      <c r="M3589" s="38">
        <v>33.0</v>
      </c>
      <c r="N3589" s="38">
        <v>54.0</v>
      </c>
      <c r="O3589" s="38">
        <v>19.0</v>
      </c>
      <c r="P3589" s="38">
        <v>34.0</v>
      </c>
      <c r="Q3589" s="38">
        <v>0.0</v>
      </c>
      <c r="R3589" s="36"/>
      <c r="S3589" s="36"/>
    </row>
    <row r="3590">
      <c r="A3590" s="37" t="s">
        <v>316</v>
      </c>
      <c r="B3590" s="37" t="s">
        <v>349</v>
      </c>
      <c r="C3590" s="38">
        <v>2023.0</v>
      </c>
      <c r="D3590" s="38">
        <v>7.0</v>
      </c>
      <c r="E3590" s="38">
        <v>10.0</v>
      </c>
      <c r="F3590" s="38">
        <v>1900.0</v>
      </c>
      <c r="G3590" s="37" t="s">
        <v>350</v>
      </c>
      <c r="H3590" s="38">
        <v>1.0</v>
      </c>
      <c r="I3590" s="37" t="s">
        <v>1170</v>
      </c>
      <c r="J3590" s="37" t="s">
        <v>352</v>
      </c>
      <c r="K3590" s="37" t="s">
        <v>354</v>
      </c>
      <c r="L3590" s="38">
        <v>19.0</v>
      </c>
      <c r="M3590" s="38">
        <v>34.0</v>
      </c>
      <c r="N3590" s="38">
        <v>2.0</v>
      </c>
      <c r="O3590" s="38">
        <v>19.0</v>
      </c>
      <c r="P3590" s="38">
        <v>34.0</v>
      </c>
      <c r="Q3590" s="38">
        <v>22.0</v>
      </c>
      <c r="R3590" s="36"/>
      <c r="S3590" s="37" t="s">
        <v>1589</v>
      </c>
    </row>
    <row r="3591">
      <c r="A3591" s="37" t="s">
        <v>316</v>
      </c>
      <c r="B3591" s="37" t="s">
        <v>355</v>
      </c>
      <c r="C3591" s="38">
        <v>2023.0</v>
      </c>
      <c r="D3591" s="38">
        <v>7.0</v>
      </c>
      <c r="E3591" s="38">
        <v>10.0</v>
      </c>
      <c r="F3591" s="38">
        <v>1900.0</v>
      </c>
      <c r="G3591" s="37" t="s">
        <v>350</v>
      </c>
      <c r="H3591" s="38">
        <v>2.0</v>
      </c>
      <c r="I3591" s="36"/>
      <c r="J3591" s="36"/>
      <c r="K3591" s="36"/>
      <c r="L3591" s="36"/>
      <c r="M3591" s="36"/>
      <c r="N3591" s="36"/>
      <c r="O3591" s="36"/>
      <c r="P3591" s="36"/>
      <c r="Q3591" s="36"/>
      <c r="R3591" s="36"/>
      <c r="S3591" s="40" t="s">
        <v>356</v>
      </c>
    </row>
    <row r="3592">
      <c r="A3592" s="37" t="s">
        <v>316</v>
      </c>
      <c r="B3592" s="37" t="s">
        <v>357</v>
      </c>
      <c r="C3592" s="38">
        <v>2023.0</v>
      </c>
      <c r="D3592" s="38">
        <v>7.0</v>
      </c>
      <c r="E3592" s="38">
        <v>10.0</v>
      </c>
      <c r="F3592" s="38">
        <v>1900.0</v>
      </c>
      <c r="G3592" s="37" t="s">
        <v>350</v>
      </c>
      <c r="H3592" s="38">
        <v>3.0</v>
      </c>
      <c r="I3592" s="36"/>
      <c r="J3592" s="36"/>
      <c r="K3592" s="36"/>
      <c r="L3592" s="36"/>
      <c r="M3592" s="36"/>
      <c r="N3592" s="36"/>
      <c r="O3592" s="36"/>
      <c r="P3592" s="36"/>
      <c r="Q3592" s="36"/>
      <c r="R3592" s="36"/>
      <c r="S3592" s="40" t="s">
        <v>356</v>
      </c>
    </row>
    <row r="3593">
      <c r="A3593" s="37" t="s">
        <v>316</v>
      </c>
      <c r="B3593" s="37" t="s">
        <v>358</v>
      </c>
      <c r="C3593" s="38">
        <v>2023.0</v>
      </c>
      <c r="D3593" s="38">
        <v>7.0</v>
      </c>
      <c r="E3593" s="38">
        <v>10.0</v>
      </c>
      <c r="F3593" s="38">
        <v>1900.0</v>
      </c>
      <c r="G3593" s="37" t="s">
        <v>350</v>
      </c>
      <c r="H3593" s="38">
        <v>4.0</v>
      </c>
      <c r="I3593" s="36"/>
      <c r="J3593" s="36"/>
      <c r="K3593" s="36"/>
      <c r="L3593" s="36"/>
      <c r="M3593" s="36"/>
      <c r="N3593" s="36"/>
      <c r="O3593" s="36"/>
      <c r="P3593" s="36"/>
      <c r="Q3593" s="36"/>
      <c r="R3593" s="36"/>
      <c r="S3593" s="40" t="s">
        <v>356</v>
      </c>
    </row>
    <row r="3594">
      <c r="A3594" s="37" t="s">
        <v>316</v>
      </c>
      <c r="B3594" s="37" t="s">
        <v>359</v>
      </c>
      <c r="C3594" s="38">
        <v>2023.0</v>
      </c>
      <c r="D3594" s="38">
        <v>7.0</v>
      </c>
      <c r="E3594" s="38">
        <v>10.0</v>
      </c>
      <c r="F3594" s="38">
        <v>1900.0</v>
      </c>
      <c r="G3594" s="37" t="s">
        <v>360</v>
      </c>
      <c r="H3594" s="38">
        <v>5.0</v>
      </c>
      <c r="I3594" s="37" t="s">
        <v>800</v>
      </c>
      <c r="J3594" s="37" t="s">
        <v>964</v>
      </c>
      <c r="K3594" s="37" t="s">
        <v>354</v>
      </c>
      <c r="L3594" s="38">
        <v>19.0</v>
      </c>
      <c r="M3594" s="38">
        <v>51.0</v>
      </c>
      <c r="N3594" s="38">
        <v>11.0</v>
      </c>
      <c r="O3594" s="38">
        <v>19.0</v>
      </c>
      <c r="P3594" s="38">
        <v>51.0</v>
      </c>
      <c r="Q3594" s="38">
        <v>53.0</v>
      </c>
      <c r="R3594" s="36"/>
      <c r="S3594" s="36"/>
    </row>
    <row r="3595">
      <c r="A3595" s="37" t="s">
        <v>316</v>
      </c>
      <c r="B3595" s="37" t="s">
        <v>366</v>
      </c>
      <c r="C3595" s="38">
        <v>2023.0</v>
      </c>
      <c r="D3595" s="38">
        <v>7.0</v>
      </c>
      <c r="E3595" s="38">
        <v>10.0</v>
      </c>
      <c r="F3595" s="38">
        <v>1900.0</v>
      </c>
      <c r="G3595" s="37" t="s">
        <v>360</v>
      </c>
      <c r="H3595" s="38">
        <v>6.0</v>
      </c>
      <c r="I3595" s="36"/>
      <c r="J3595" s="36"/>
      <c r="K3595" s="36"/>
      <c r="L3595" s="36"/>
      <c r="M3595" s="36"/>
      <c r="N3595" s="36"/>
      <c r="O3595" s="36"/>
      <c r="P3595" s="36"/>
      <c r="Q3595" s="36"/>
      <c r="R3595" s="36"/>
      <c r="S3595" s="40" t="s">
        <v>356</v>
      </c>
    </row>
    <row r="3596">
      <c r="A3596" s="37" t="s">
        <v>316</v>
      </c>
      <c r="B3596" s="37" t="s">
        <v>368</v>
      </c>
      <c r="C3596" s="38">
        <v>2023.0</v>
      </c>
      <c r="D3596" s="38">
        <v>7.0</v>
      </c>
      <c r="E3596" s="38">
        <v>10.0</v>
      </c>
      <c r="F3596" s="38">
        <v>1900.0</v>
      </c>
      <c r="G3596" s="37" t="s">
        <v>360</v>
      </c>
      <c r="H3596" s="38">
        <v>7.0</v>
      </c>
      <c r="I3596" s="36"/>
      <c r="J3596" s="36"/>
      <c r="K3596" s="36"/>
      <c r="L3596" s="36"/>
      <c r="M3596" s="36"/>
      <c r="N3596" s="36"/>
      <c r="O3596" s="36"/>
      <c r="P3596" s="36"/>
      <c r="Q3596" s="36"/>
      <c r="R3596" s="36"/>
      <c r="S3596" s="40" t="s">
        <v>356</v>
      </c>
    </row>
    <row r="3597">
      <c r="A3597" s="37" t="s">
        <v>316</v>
      </c>
      <c r="B3597" s="37" t="s">
        <v>369</v>
      </c>
      <c r="C3597" s="38">
        <v>2023.0</v>
      </c>
      <c r="D3597" s="38">
        <v>7.0</v>
      </c>
      <c r="E3597" s="38">
        <v>10.0</v>
      </c>
      <c r="F3597" s="38">
        <v>1900.0</v>
      </c>
      <c r="G3597" s="37" t="s">
        <v>360</v>
      </c>
      <c r="H3597" s="38">
        <v>8.0</v>
      </c>
      <c r="I3597" s="36"/>
      <c r="J3597" s="36"/>
      <c r="K3597" s="36"/>
      <c r="L3597" s="36"/>
      <c r="M3597" s="36"/>
      <c r="N3597" s="36"/>
      <c r="O3597" s="36"/>
      <c r="P3597" s="36"/>
      <c r="Q3597" s="36"/>
      <c r="R3597" s="36"/>
      <c r="S3597" s="40" t="s">
        <v>356</v>
      </c>
    </row>
    <row r="3598">
      <c r="A3598" s="37" t="s">
        <v>316</v>
      </c>
      <c r="B3598" s="37" t="s">
        <v>370</v>
      </c>
      <c r="C3598" s="38">
        <v>2023.0</v>
      </c>
      <c r="D3598" s="38">
        <v>7.0</v>
      </c>
      <c r="E3598" s="38">
        <v>10.0</v>
      </c>
      <c r="F3598" s="38">
        <v>1900.0</v>
      </c>
      <c r="G3598" s="37" t="s">
        <v>371</v>
      </c>
      <c r="H3598" s="38">
        <v>9.0</v>
      </c>
      <c r="I3598" s="36"/>
      <c r="J3598" s="36"/>
      <c r="K3598" s="36"/>
      <c r="L3598" s="36"/>
      <c r="M3598" s="36"/>
      <c r="N3598" s="36"/>
      <c r="O3598" s="36"/>
      <c r="P3598" s="36"/>
      <c r="Q3598" s="36"/>
      <c r="R3598" s="36"/>
      <c r="S3598" s="40" t="s">
        <v>356</v>
      </c>
    </row>
    <row r="3599">
      <c r="A3599" s="37" t="s">
        <v>316</v>
      </c>
      <c r="B3599" s="37" t="s">
        <v>372</v>
      </c>
      <c r="C3599" s="38">
        <v>2023.0</v>
      </c>
      <c r="D3599" s="38">
        <v>7.0</v>
      </c>
      <c r="E3599" s="38">
        <v>10.0</v>
      </c>
      <c r="F3599" s="38">
        <v>1900.0</v>
      </c>
      <c r="G3599" s="37" t="s">
        <v>371</v>
      </c>
      <c r="H3599" s="38">
        <v>10.0</v>
      </c>
      <c r="I3599" s="36"/>
      <c r="J3599" s="36"/>
      <c r="K3599" s="36"/>
      <c r="L3599" s="36"/>
      <c r="M3599" s="36"/>
      <c r="N3599" s="36"/>
      <c r="O3599" s="36"/>
      <c r="P3599" s="36"/>
      <c r="Q3599" s="36"/>
      <c r="R3599" s="36"/>
      <c r="S3599" s="40" t="s">
        <v>356</v>
      </c>
    </row>
    <row r="3600">
      <c r="A3600" s="37" t="s">
        <v>316</v>
      </c>
      <c r="B3600" s="37" t="s">
        <v>373</v>
      </c>
      <c r="C3600" s="38">
        <v>2023.0</v>
      </c>
      <c r="D3600" s="38">
        <v>7.0</v>
      </c>
      <c r="E3600" s="38">
        <v>10.0</v>
      </c>
      <c r="F3600" s="38">
        <v>1900.0</v>
      </c>
      <c r="G3600" s="37" t="s">
        <v>371</v>
      </c>
      <c r="H3600" s="38">
        <v>11.0</v>
      </c>
      <c r="I3600" s="36"/>
      <c r="J3600" s="36"/>
      <c r="K3600" s="36"/>
      <c r="L3600" s="36"/>
      <c r="M3600" s="36"/>
      <c r="N3600" s="36"/>
      <c r="O3600" s="36"/>
      <c r="P3600" s="36"/>
      <c r="Q3600" s="36"/>
      <c r="R3600" s="36"/>
      <c r="S3600" s="40" t="s">
        <v>356</v>
      </c>
    </row>
    <row r="3601">
      <c r="A3601" s="37" t="s">
        <v>316</v>
      </c>
      <c r="B3601" s="37" t="s">
        <v>374</v>
      </c>
      <c r="C3601" s="38">
        <v>2023.0</v>
      </c>
      <c r="D3601" s="38">
        <v>7.0</v>
      </c>
      <c r="E3601" s="38">
        <v>10.0</v>
      </c>
      <c r="F3601" s="38">
        <v>1900.0</v>
      </c>
      <c r="G3601" s="37" t="s">
        <v>371</v>
      </c>
      <c r="H3601" s="38">
        <v>12.0</v>
      </c>
      <c r="I3601" s="36"/>
      <c r="J3601" s="36"/>
      <c r="K3601" s="36"/>
      <c r="L3601" s="36"/>
      <c r="M3601" s="36"/>
      <c r="N3601" s="36"/>
      <c r="O3601" s="36"/>
      <c r="P3601" s="36"/>
      <c r="Q3601" s="36"/>
      <c r="R3601" s="36"/>
      <c r="S3601" s="40" t="s">
        <v>356</v>
      </c>
    </row>
    <row r="3603">
      <c r="A3603" s="1" t="s">
        <v>318</v>
      </c>
      <c r="B3603" s="1" t="s">
        <v>1590</v>
      </c>
      <c r="C3603" s="1">
        <v>2023.0</v>
      </c>
      <c r="D3603" s="1">
        <v>7.0</v>
      </c>
      <c r="E3603" s="1">
        <v>10.0</v>
      </c>
      <c r="F3603" s="1">
        <v>2100.0</v>
      </c>
      <c r="G3603" s="1" t="s">
        <v>23</v>
      </c>
      <c r="H3603" s="1">
        <v>1.0</v>
      </c>
    </row>
    <row r="3604">
      <c r="A3604" s="1" t="s">
        <v>318</v>
      </c>
      <c r="B3604" s="1" t="s">
        <v>1591</v>
      </c>
      <c r="C3604" s="1">
        <v>2023.0</v>
      </c>
      <c r="D3604" s="1">
        <v>7.0</v>
      </c>
      <c r="E3604" s="1">
        <v>10.0</v>
      </c>
      <c r="F3604" s="1">
        <v>2100.0</v>
      </c>
      <c r="G3604" s="1" t="s">
        <v>23</v>
      </c>
      <c r="H3604" s="1">
        <v>2.0</v>
      </c>
    </row>
    <row r="3605">
      <c r="A3605" s="1" t="s">
        <v>318</v>
      </c>
      <c r="B3605" s="1" t="s">
        <v>1592</v>
      </c>
      <c r="C3605" s="1">
        <v>2023.0</v>
      </c>
      <c r="D3605" s="1">
        <v>7.0</v>
      </c>
      <c r="E3605" s="1">
        <v>10.0</v>
      </c>
      <c r="F3605" s="1">
        <v>2100.0</v>
      </c>
      <c r="G3605" s="1" t="s">
        <v>23</v>
      </c>
      <c r="H3605" s="1">
        <v>3.0</v>
      </c>
    </row>
    <row r="3606">
      <c r="A3606" s="1" t="s">
        <v>318</v>
      </c>
      <c r="B3606" s="1" t="s">
        <v>1593</v>
      </c>
      <c r="C3606" s="1">
        <v>2023.0</v>
      </c>
      <c r="D3606" s="1">
        <v>7.0</v>
      </c>
      <c r="E3606" s="1">
        <v>10.0</v>
      </c>
      <c r="F3606" s="1">
        <v>2100.0</v>
      </c>
      <c r="G3606" s="1" t="s">
        <v>23</v>
      </c>
      <c r="H3606" s="1">
        <v>4.0</v>
      </c>
    </row>
    <row r="3607">
      <c r="A3607" s="1" t="s">
        <v>318</v>
      </c>
      <c r="B3607" s="1" t="s">
        <v>1594</v>
      </c>
      <c r="C3607" s="1">
        <v>2023.0</v>
      </c>
      <c r="D3607" s="1">
        <v>7.0</v>
      </c>
      <c r="E3607" s="1">
        <v>10.0</v>
      </c>
      <c r="F3607" s="1">
        <v>2100.0</v>
      </c>
      <c r="G3607" s="1" t="s">
        <v>122</v>
      </c>
      <c r="H3607" s="1">
        <v>5.0</v>
      </c>
      <c r="I3607" s="1" t="s">
        <v>133</v>
      </c>
      <c r="J3607" s="1" t="s">
        <v>148</v>
      </c>
      <c r="K3607" s="1" t="s">
        <v>354</v>
      </c>
      <c r="L3607" s="1">
        <v>21.0</v>
      </c>
      <c r="M3607" s="1">
        <v>57.0</v>
      </c>
      <c r="N3607" s="1">
        <v>38.0</v>
      </c>
      <c r="O3607" s="1">
        <v>21.0</v>
      </c>
      <c r="P3607" s="1">
        <v>57.0</v>
      </c>
      <c r="Q3607" s="1">
        <v>46.0</v>
      </c>
    </row>
    <row r="3608">
      <c r="A3608" s="1" t="s">
        <v>318</v>
      </c>
      <c r="B3608" s="1" t="s">
        <v>1595</v>
      </c>
      <c r="C3608" s="1">
        <v>2023.0</v>
      </c>
      <c r="D3608" s="1">
        <v>7.0</v>
      </c>
      <c r="E3608" s="1">
        <v>10.0</v>
      </c>
      <c r="F3608" s="1">
        <v>2100.0</v>
      </c>
      <c r="G3608" s="1" t="s">
        <v>122</v>
      </c>
      <c r="H3608" s="1">
        <v>6.0</v>
      </c>
    </row>
    <row r="3609">
      <c r="A3609" s="1" t="s">
        <v>318</v>
      </c>
      <c r="B3609" s="1" t="s">
        <v>1596</v>
      </c>
      <c r="C3609" s="1">
        <v>2023.0</v>
      </c>
      <c r="D3609" s="1">
        <v>7.0</v>
      </c>
      <c r="E3609" s="1">
        <v>10.0</v>
      </c>
      <c r="F3609" s="1">
        <v>2100.0</v>
      </c>
      <c r="G3609" s="1" t="s">
        <v>122</v>
      </c>
      <c r="H3609" s="1">
        <v>7.0</v>
      </c>
    </row>
    <row r="3610">
      <c r="A3610" s="1" t="s">
        <v>318</v>
      </c>
      <c r="B3610" s="1" t="s">
        <v>1597</v>
      </c>
      <c r="C3610" s="1">
        <v>2023.0</v>
      </c>
      <c r="D3610" s="1">
        <v>7.0</v>
      </c>
      <c r="E3610" s="1">
        <v>10.0</v>
      </c>
      <c r="F3610" s="1">
        <v>2100.0</v>
      </c>
      <c r="G3610" s="1" t="s">
        <v>122</v>
      </c>
      <c r="H3610" s="1">
        <v>8.0</v>
      </c>
    </row>
    <row r="3611">
      <c r="A3611" s="1" t="s">
        <v>318</v>
      </c>
      <c r="B3611" s="1" t="s">
        <v>1598</v>
      </c>
      <c r="C3611" s="1">
        <v>2023.0</v>
      </c>
      <c r="D3611" s="1">
        <v>7.0</v>
      </c>
      <c r="E3611" s="1">
        <v>10.0</v>
      </c>
      <c r="F3611" s="1">
        <v>2100.0</v>
      </c>
      <c r="G3611" s="1" t="s">
        <v>201</v>
      </c>
      <c r="H3611" s="1">
        <v>9.0</v>
      </c>
    </row>
    <row r="3612">
      <c r="A3612" s="1" t="s">
        <v>318</v>
      </c>
      <c r="B3612" s="1" t="s">
        <v>1599</v>
      </c>
      <c r="C3612" s="1">
        <v>2023.0</v>
      </c>
      <c r="D3612" s="1">
        <v>7.0</v>
      </c>
      <c r="E3612" s="1">
        <v>10.0</v>
      </c>
      <c r="F3612" s="1">
        <v>2100.0</v>
      </c>
      <c r="G3612" s="1" t="s">
        <v>201</v>
      </c>
      <c r="H3612" s="1">
        <v>10.0</v>
      </c>
    </row>
    <row r="3613">
      <c r="A3613" s="1" t="s">
        <v>318</v>
      </c>
      <c r="B3613" s="1" t="s">
        <v>1600</v>
      </c>
      <c r="C3613" s="1">
        <v>2023.0</v>
      </c>
      <c r="D3613" s="1">
        <v>7.0</v>
      </c>
      <c r="E3613" s="1">
        <v>10.0</v>
      </c>
      <c r="F3613" s="1">
        <v>2100.0</v>
      </c>
      <c r="G3613" s="1" t="s">
        <v>201</v>
      </c>
      <c r="H3613" s="1">
        <v>11.0</v>
      </c>
    </row>
    <row r="3614">
      <c r="A3614" s="1" t="s">
        <v>318</v>
      </c>
      <c r="B3614" s="1" t="s">
        <v>1601</v>
      </c>
      <c r="C3614" s="1">
        <v>2023.0</v>
      </c>
      <c r="D3614" s="1">
        <v>7.0</v>
      </c>
      <c r="E3614" s="1">
        <v>10.0</v>
      </c>
      <c r="F3614" s="1">
        <v>2100.0</v>
      </c>
      <c r="G3614" s="1" t="s">
        <v>201</v>
      </c>
      <c r="H3614" s="1">
        <v>12.0</v>
      </c>
    </row>
    <row r="3616">
      <c r="A3616" s="1" t="s">
        <v>318</v>
      </c>
      <c r="C3616" s="1">
        <v>2023.0</v>
      </c>
      <c r="D3616" s="1">
        <v>7.0</v>
      </c>
      <c r="E3616" s="1">
        <v>11.0</v>
      </c>
      <c r="F3616" s="1">
        <v>2100.0</v>
      </c>
      <c r="G3616" s="1" t="s">
        <v>23</v>
      </c>
      <c r="H3616" s="1">
        <v>1.0</v>
      </c>
    </row>
    <row r="3617">
      <c r="A3617" s="1" t="s">
        <v>318</v>
      </c>
      <c r="B3617" s="1" t="s">
        <v>1602</v>
      </c>
      <c r="C3617" s="1">
        <v>2023.0</v>
      </c>
      <c r="D3617" s="1">
        <v>7.0</v>
      </c>
      <c r="E3617" s="1">
        <v>11.0</v>
      </c>
      <c r="F3617" s="1">
        <v>2100.0</v>
      </c>
      <c r="G3617" s="1" t="s">
        <v>23</v>
      </c>
      <c r="H3617" s="1">
        <v>2.0</v>
      </c>
    </row>
    <row r="3618">
      <c r="A3618" s="1" t="s">
        <v>318</v>
      </c>
      <c r="B3618" s="1" t="s">
        <v>1603</v>
      </c>
      <c r="C3618" s="1">
        <v>2023.0</v>
      </c>
      <c r="D3618" s="1">
        <v>7.0</v>
      </c>
      <c r="E3618" s="1">
        <v>11.0</v>
      </c>
      <c r="F3618" s="1">
        <v>2100.0</v>
      </c>
      <c r="G3618" s="1" t="s">
        <v>23</v>
      </c>
      <c r="H3618" s="1">
        <v>3.0</v>
      </c>
    </row>
    <row r="3619">
      <c r="A3619" s="1" t="s">
        <v>318</v>
      </c>
      <c r="B3619" s="1" t="s">
        <v>1604</v>
      </c>
      <c r="C3619" s="1">
        <v>2023.0</v>
      </c>
      <c r="D3619" s="1">
        <v>7.0</v>
      </c>
      <c r="E3619" s="1">
        <v>11.0</v>
      </c>
      <c r="F3619" s="1">
        <v>2100.0</v>
      </c>
      <c r="G3619" s="1" t="s">
        <v>23</v>
      </c>
      <c r="H3619" s="1">
        <v>4.0</v>
      </c>
    </row>
    <row r="3620">
      <c r="A3620" s="1" t="s">
        <v>318</v>
      </c>
      <c r="C3620" s="1">
        <v>2023.0</v>
      </c>
      <c r="D3620" s="1">
        <v>7.0</v>
      </c>
      <c r="E3620" s="1">
        <v>11.0</v>
      </c>
      <c r="F3620" s="1">
        <v>2100.0</v>
      </c>
      <c r="G3620" s="1" t="s">
        <v>122</v>
      </c>
      <c r="H3620" s="1">
        <v>5.0</v>
      </c>
    </row>
    <row r="3621">
      <c r="A3621" s="1" t="s">
        <v>318</v>
      </c>
      <c r="B3621" s="1" t="s">
        <v>1605</v>
      </c>
      <c r="C3621" s="1">
        <v>2023.0</v>
      </c>
      <c r="D3621" s="1">
        <v>7.0</v>
      </c>
      <c r="E3621" s="1">
        <v>11.0</v>
      </c>
      <c r="F3621" s="1">
        <v>2100.0</v>
      </c>
      <c r="G3621" s="1" t="s">
        <v>122</v>
      </c>
      <c r="H3621" s="1">
        <v>6.0</v>
      </c>
    </row>
    <row r="3622">
      <c r="A3622" s="1" t="s">
        <v>318</v>
      </c>
      <c r="B3622" s="1" t="s">
        <v>1606</v>
      </c>
      <c r="C3622" s="1">
        <v>2023.0</v>
      </c>
      <c r="D3622" s="1">
        <v>7.0</v>
      </c>
      <c r="E3622" s="1">
        <v>11.0</v>
      </c>
      <c r="F3622" s="1">
        <v>2100.0</v>
      </c>
      <c r="G3622" s="1" t="s">
        <v>122</v>
      </c>
      <c r="H3622" s="1">
        <v>7.0</v>
      </c>
    </row>
    <row r="3623">
      <c r="A3623" s="1" t="s">
        <v>318</v>
      </c>
      <c r="B3623" s="1" t="s">
        <v>1607</v>
      </c>
      <c r="C3623" s="1">
        <v>2023.0</v>
      </c>
      <c r="D3623" s="1">
        <v>7.0</v>
      </c>
      <c r="E3623" s="1">
        <v>11.0</v>
      </c>
      <c r="F3623" s="1">
        <v>2100.0</v>
      </c>
      <c r="G3623" s="1" t="s">
        <v>122</v>
      </c>
      <c r="H3623" s="1">
        <v>8.0</v>
      </c>
    </row>
    <row r="3624">
      <c r="A3624" s="1" t="s">
        <v>318</v>
      </c>
      <c r="B3624" s="1" t="s">
        <v>1608</v>
      </c>
      <c r="C3624" s="1">
        <v>2023.0</v>
      </c>
      <c r="D3624" s="1">
        <v>7.0</v>
      </c>
      <c r="E3624" s="1">
        <v>11.0</v>
      </c>
      <c r="F3624" s="1">
        <v>2100.0</v>
      </c>
      <c r="G3624" s="1" t="s">
        <v>201</v>
      </c>
      <c r="H3624" s="1">
        <v>9.0</v>
      </c>
    </row>
    <row r="3625">
      <c r="A3625" s="1" t="s">
        <v>318</v>
      </c>
      <c r="B3625" s="1" t="s">
        <v>1609</v>
      </c>
      <c r="C3625" s="1">
        <v>2023.0</v>
      </c>
      <c r="D3625" s="1">
        <v>7.0</v>
      </c>
      <c r="E3625" s="1">
        <v>11.0</v>
      </c>
      <c r="F3625" s="1">
        <v>2100.0</v>
      </c>
      <c r="G3625" s="1" t="s">
        <v>201</v>
      </c>
      <c r="H3625" s="1">
        <v>10.0</v>
      </c>
    </row>
    <row r="3626">
      <c r="A3626" s="1" t="s">
        <v>318</v>
      </c>
      <c r="B3626" s="1" t="s">
        <v>1610</v>
      </c>
      <c r="C3626" s="1">
        <v>2023.0</v>
      </c>
      <c r="D3626" s="1">
        <v>7.0</v>
      </c>
      <c r="E3626" s="1">
        <v>11.0</v>
      </c>
      <c r="F3626" s="1">
        <v>2100.0</v>
      </c>
      <c r="G3626" s="1" t="s">
        <v>201</v>
      </c>
      <c r="H3626" s="1">
        <v>11.0</v>
      </c>
    </row>
    <row r="3627">
      <c r="A3627" s="1" t="s">
        <v>318</v>
      </c>
      <c r="B3627" s="1" t="s">
        <v>1611</v>
      </c>
      <c r="C3627" s="1">
        <v>2023.0</v>
      </c>
      <c r="D3627" s="1">
        <v>7.0</v>
      </c>
      <c r="E3627" s="1">
        <v>11.0</v>
      </c>
      <c r="F3627" s="1">
        <v>2100.0</v>
      </c>
      <c r="G3627" s="1" t="s">
        <v>201</v>
      </c>
      <c r="H3627" s="1">
        <v>12.0</v>
      </c>
    </row>
    <row r="3629">
      <c r="A3629" s="37" t="s">
        <v>316</v>
      </c>
      <c r="B3629" s="37" t="s">
        <v>349</v>
      </c>
      <c r="C3629" s="38">
        <v>2023.0</v>
      </c>
      <c r="D3629" s="38">
        <v>7.0</v>
      </c>
      <c r="E3629" s="38">
        <v>11.0</v>
      </c>
      <c r="F3629" s="38">
        <v>1900.0</v>
      </c>
      <c r="G3629" s="37" t="s">
        <v>350</v>
      </c>
      <c r="H3629" s="38">
        <v>1.0</v>
      </c>
      <c r="I3629" s="36"/>
      <c r="J3629" s="36"/>
      <c r="K3629" s="36"/>
      <c r="L3629" s="36"/>
      <c r="M3629" s="36"/>
      <c r="N3629" s="36"/>
      <c r="O3629" s="36"/>
      <c r="P3629" s="36"/>
      <c r="Q3629" s="36"/>
      <c r="R3629" s="36"/>
      <c r="S3629" s="40" t="s">
        <v>356</v>
      </c>
    </row>
    <row r="3630">
      <c r="A3630" s="37" t="s">
        <v>316</v>
      </c>
      <c r="B3630" s="37" t="s">
        <v>355</v>
      </c>
      <c r="C3630" s="38">
        <v>2023.0</v>
      </c>
      <c r="D3630" s="38">
        <v>7.0</v>
      </c>
      <c r="E3630" s="38">
        <v>11.0</v>
      </c>
      <c r="F3630" s="38">
        <v>1900.0</v>
      </c>
      <c r="G3630" s="37" t="s">
        <v>350</v>
      </c>
      <c r="H3630" s="38">
        <v>2.0</v>
      </c>
      <c r="I3630" s="36"/>
      <c r="J3630" s="36"/>
      <c r="K3630" s="36"/>
      <c r="L3630" s="36"/>
      <c r="M3630" s="36"/>
      <c r="N3630" s="36"/>
      <c r="O3630" s="36"/>
      <c r="P3630" s="36"/>
      <c r="Q3630" s="36"/>
      <c r="R3630" s="36"/>
      <c r="S3630" s="40" t="s">
        <v>509</v>
      </c>
    </row>
    <row r="3631">
      <c r="A3631" s="37" t="s">
        <v>316</v>
      </c>
      <c r="B3631" s="37" t="s">
        <v>357</v>
      </c>
      <c r="C3631" s="38">
        <v>2023.0</v>
      </c>
      <c r="D3631" s="38">
        <v>7.0</v>
      </c>
      <c r="E3631" s="38">
        <v>11.0</v>
      </c>
      <c r="F3631" s="38">
        <v>1900.0</v>
      </c>
      <c r="G3631" s="37" t="s">
        <v>350</v>
      </c>
      <c r="H3631" s="38">
        <v>3.0</v>
      </c>
      <c r="I3631" s="36"/>
      <c r="J3631" s="36"/>
      <c r="K3631" s="36"/>
      <c r="L3631" s="36"/>
      <c r="M3631" s="36"/>
      <c r="N3631" s="36"/>
      <c r="O3631" s="36"/>
      <c r="P3631" s="36"/>
      <c r="Q3631" s="36"/>
      <c r="R3631" s="36"/>
      <c r="S3631" s="40" t="s">
        <v>356</v>
      </c>
    </row>
    <row r="3632">
      <c r="A3632" s="37" t="s">
        <v>316</v>
      </c>
      <c r="B3632" s="37" t="s">
        <v>358</v>
      </c>
      <c r="C3632" s="38">
        <v>2023.0</v>
      </c>
      <c r="D3632" s="38">
        <v>7.0</v>
      </c>
      <c r="E3632" s="38">
        <v>11.0</v>
      </c>
      <c r="F3632" s="38">
        <v>1900.0</v>
      </c>
      <c r="G3632" s="37" t="s">
        <v>350</v>
      </c>
      <c r="H3632" s="38">
        <v>4.0</v>
      </c>
      <c r="I3632" s="36"/>
      <c r="J3632" s="36"/>
      <c r="K3632" s="36"/>
      <c r="L3632" s="36"/>
      <c r="M3632" s="36"/>
      <c r="N3632" s="36"/>
      <c r="O3632" s="36"/>
      <c r="P3632" s="36"/>
      <c r="Q3632" s="36"/>
      <c r="R3632" s="36"/>
      <c r="S3632" s="40" t="s">
        <v>356</v>
      </c>
    </row>
    <row r="3633">
      <c r="A3633" s="37" t="s">
        <v>316</v>
      </c>
      <c r="B3633" s="37" t="s">
        <v>359</v>
      </c>
      <c r="C3633" s="38">
        <v>2023.0</v>
      </c>
      <c r="D3633" s="38">
        <v>7.0</v>
      </c>
      <c r="E3633" s="38">
        <v>11.0</v>
      </c>
      <c r="F3633" s="38">
        <v>1900.0</v>
      </c>
      <c r="G3633" s="37" t="s">
        <v>360</v>
      </c>
      <c r="H3633" s="38">
        <v>5.0</v>
      </c>
      <c r="I3633" s="36"/>
      <c r="J3633" s="36"/>
      <c r="K3633" s="36"/>
      <c r="L3633" s="36"/>
      <c r="M3633" s="36"/>
      <c r="N3633" s="36"/>
      <c r="O3633" s="36"/>
      <c r="P3633" s="36"/>
      <c r="Q3633" s="36"/>
      <c r="R3633" s="36"/>
      <c r="S3633" s="40" t="s">
        <v>356</v>
      </c>
    </row>
    <row r="3634">
      <c r="A3634" s="37" t="s">
        <v>316</v>
      </c>
      <c r="B3634" s="37" t="s">
        <v>366</v>
      </c>
      <c r="C3634" s="38">
        <v>2023.0</v>
      </c>
      <c r="D3634" s="38">
        <v>7.0</v>
      </c>
      <c r="E3634" s="38">
        <v>11.0</v>
      </c>
      <c r="F3634" s="38">
        <v>1900.0</v>
      </c>
      <c r="G3634" s="37" t="s">
        <v>360</v>
      </c>
      <c r="H3634" s="38">
        <v>6.0</v>
      </c>
      <c r="I3634" s="36"/>
      <c r="J3634" s="36"/>
      <c r="K3634" s="36"/>
      <c r="L3634" s="36"/>
      <c r="M3634" s="36"/>
      <c r="N3634" s="36"/>
      <c r="O3634" s="36"/>
      <c r="P3634" s="36"/>
      <c r="Q3634" s="36"/>
      <c r="R3634" s="36"/>
      <c r="S3634" s="40" t="s">
        <v>356</v>
      </c>
    </row>
    <row r="3635">
      <c r="A3635" s="37" t="s">
        <v>316</v>
      </c>
      <c r="B3635" s="37" t="s">
        <v>368</v>
      </c>
      <c r="C3635" s="38">
        <v>2023.0</v>
      </c>
      <c r="D3635" s="38">
        <v>7.0</v>
      </c>
      <c r="E3635" s="38">
        <v>11.0</v>
      </c>
      <c r="F3635" s="38">
        <v>1900.0</v>
      </c>
      <c r="G3635" s="37" t="s">
        <v>360</v>
      </c>
      <c r="H3635" s="38">
        <v>7.0</v>
      </c>
      <c r="I3635" s="36"/>
      <c r="J3635" s="36"/>
      <c r="K3635" s="36"/>
      <c r="L3635" s="36"/>
      <c r="M3635" s="36"/>
      <c r="N3635" s="36"/>
      <c r="O3635" s="36"/>
      <c r="P3635" s="36"/>
      <c r="Q3635" s="36"/>
      <c r="R3635" s="36"/>
      <c r="S3635" s="40" t="s">
        <v>509</v>
      </c>
    </row>
    <row r="3636">
      <c r="A3636" s="37" t="s">
        <v>316</v>
      </c>
      <c r="B3636" s="37" t="s">
        <v>369</v>
      </c>
      <c r="C3636" s="38">
        <v>2023.0</v>
      </c>
      <c r="D3636" s="38">
        <v>7.0</v>
      </c>
      <c r="E3636" s="38">
        <v>11.0</v>
      </c>
      <c r="F3636" s="38">
        <v>1900.0</v>
      </c>
      <c r="G3636" s="37" t="s">
        <v>360</v>
      </c>
      <c r="H3636" s="38">
        <v>8.0</v>
      </c>
      <c r="I3636" s="36"/>
      <c r="J3636" s="36"/>
      <c r="K3636" s="36"/>
      <c r="L3636" s="36"/>
      <c r="M3636" s="36"/>
      <c r="N3636" s="36"/>
      <c r="O3636" s="36"/>
      <c r="P3636" s="36"/>
      <c r="Q3636" s="36"/>
      <c r="R3636" s="36"/>
      <c r="S3636" s="40" t="s">
        <v>356</v>
      </c>
    </row>
    <row r="3637">
      <c r="A3637" s="37" t="s">
        <v>316</v>
      </c>
      <c r="B3637" s="37" t="s">
        <v>370</v>
      </c>
      <c r="C3637" s="38">
        <v>2023.0</v>
      </c>
      <c r="D3637" s="38">
        <v>7.0</v>
      </c>
      <c r="E3637" s="38">
        <v>11.0</v>
      </c>
      <c r="F3637" s="38">
        <v>1900.0</v>
      </c>
      <c r="G3637" s="37" t="s">
        <v>371</v>
      </c>
      <c r="H3637" s="38">
        <v>9.0</v>
      </c>
      <c r="I3637" s="36"/>
      <c r="J3637" s="36"/>
      <c r="K3637" s="36"/>
      <c r="L3637" s="36"/>
      <c r="M3637" s="36"/>
      <c r="N3637" s="36"/>
      <c r="O3637" s="36"/>
      <c r="P3637" s="36"/>
      <c r="Q3637" s="36"/>
      <c r="R3637" s="36"/>
      <c r="S3637" s="40" t="s">
        <v>356</v>
      </c>
    </row>
    <row r="3638">
      <c r="A3638" s="37" t="s">
        <v>316</v>
      </c>
      <c r="B3638" s="37" t="s">
        <v>372</v>
      </c>
      <c r="C3638" s="38">
        <v>2023.0</v>
      </c>
      <c r="D3638" s="38">
        <v>7.0</v>
      </c>
      <c r="E3638" s="38">
        <v>11.0</v>
      </c>
      <c r="F3638" s="38">
        <v>1900.0</v>
      </c>
      <c r="G3638" s="37" t="s">
        <v>371</v>
      </c>
      <c r="H3638" s="38">
        <v>10.0</v>
      </c>
      <c r="I3638" s="36"/>
      <c r="J3638" s="36"/>
      <c r="K3638" s="36"/>
      <c r="L3638" s="36"/>
      <c r="M3638" s="36"/>
      <c r="N3638" s="36"/>
      <c r="O3638" s="36"/>
      <c r="P3638" s="36"/>
      <c r="Q3638" s="36"/>
      <c r="R3638" s="36"/>
      <c r="S3638" s="40" t="s">
        <v>509</v>
      </c>
    </row>
    <row r="3639">
      <c r="A3639" s="37" t="s">
        <v>316</v>
      </c>
      <c r="B3639" s="37" t="s">
        <v>373</v>
      </c>
      <c r="C3639" s="38">
        <v>2023.0</v>
      </c>
      <c r="D3639" s="38">
        <v>7.0</v>
      </c>
      <c r="E3639" s="38">
        <v>11.0</v>
      </c>
      <c r="F3639" s="38">
        <v>1900.0</v>
      </c>
      <c r="G3639" s="37" t="s">
        <v>371</v>
      </c>
      <c r="H3639" s="38">
        <v>11.0</v>
      </c>
      <c r="I3639" s="36"/>
      <c r="J3639" s="36"/>
      <c r="K3639" s="36"/>
      <c r="L3639" s="36"/>
      <c r="M3639" s="36"/>
      <c r="N3639" s="36"/>
      <c r="O3639" s="36"/>
      <c r="P3639" s="36"/>
      <c r="Q3639" s="36"/>
      <c r="R3639" s="36"/>
      <c r="S3639" s="40" t="s">
        <v>509</v>
      </c>
    </row>
    <row r="3640">
      <c r="A3640" s="37" t="s">
        <v>316</v>
      </c>
      <c r="B3640" s="37" t="s">
        <v>374</v>
      </c>
      <c r="C3640" s="38">
        <v>2023.0</v>
      </c>
      <c r="D3640" s="38">
        <v>7.0</v>
      </c>
      <c r="E3640" s="38">
        <v>11.0</v>
      </c>
      <c r="F3640" s="38">
        <v>1900.0</v>
      </c>
      <c r="G3640" s="37" t="s">
        <v>371</v>
      </c>
      <c r="H3640" s="38">
        <v>12.0</v>
      </c>
      <c r="I3640" s="36"/>
      <c r="J3640" s="36"/>
      <c r="K3640" s="36"/>
      <c r="L3640" s="36"/>
      <c r="M3640" s="36"/>
      <c r="N3640" s="36"/>
      <c r="O3640" s="36"/>
      <c r="P3640" s="36"/>
      <c r="Q3640" s="36"/>
      <c r="R3640" s="36"/>
      <c r="S3640" s="40" t="s">
        <v>356</v>
      </c>
    </row>
    <row r="3641">
      <c r="A3641" s="36"/>
      <c r="B3641" s="36"/>
      <c r="C3641" s="36"/>
      <c r="D3641" s="36"/>
      <c r="E3641" s="36"/>
      <c r="F3641" s="36"/>
      <c r="G3641" s="36"/>
      <c r="H3641" s="36"/>
      <c r="I3641" s="36"/>
      <c r="J3641" s="36"/>
      <c r="K3641" s="36"/>
      <c r="L3641" s="36"/>
      <c r="M3641" s="36"/>
      <c r="N3641" s="36"/>
      <c r="O3641" s="36"/>
      <c r="P3641" s="36"/>
      <c r="Q3641" s="36"/>
      <c r="R3641" s="36"/>
      <c r="S3641" s="36"/>
    </row>
    <row r="3642">
      <c r="A3642" s="37" t="s">
        <v>316</v>
      </c>
      <c r="B3642" s="37" t="s">
        <v>349</v>
      </c>
      <c r="C3642" s="38">
        <v>2023.0</v>
      </c>
      <c r="D3642" s="38">
        <v>7.0</v>
      </c>
      <c r="E3642" s="38">
        <v>12.0</v>
      </c>
      <c r="F3642" s="38">
        <v>1900.0</v>
      </c>
      <c r="G3642" s="37" t="s">
        <v>350</v>
      </c>
      <c r="H3642" s="38">
        <v>1.0</v>
      </c>
      <c r="I3642" s="36"/>
      <c r="J3642" s="36"/>
      <c r="K3642" s="36"/>
      <c r="L3642" s="36"/>
      <c r="M3642" s="36"/>
      <c r="N3642" s="36"/>
      <c r="O3642" s="36"/>
      <c r="P3642" s="36"/>
      <c r="Q3642" s="36"/>
      <c r="R3642" s="36"/>
      <c r="S3642" s="40" t="s">
        <v>356</v>
      </c>
    </row>
    <row r="3643">
      <c r="A3643" s="37" t="s">
        <v>316</v>
      </c>
      <c r="B3643" s="37" t="s">
        <v>355</v>
      </c>
      <c r="C3643" s="38">
        <v>2023.0</v>
      </c>
      <c r="D3643" s="38">
        <v>7.0</v>
      </c>
      <c r="E3643" s="38">
        <v>12.0</v>
      </c>
      <c r="F3643" s="38">
        <v>1900.0</v>
      </c>
      <c r="G3643" s="37" t="s">
        <v>350</v>
      </c>
      <c r="H3643" s="38">
        <v>2.0</v>
      </c>
      <c r="I3643" s="36"/>
      <c r="J3643" s="36"/>
      <c r="K3643" s="36"/>
      <c r="L3643" s="36"/>
      <c r="M3643" s="36"/>
      <c r="N3643" s="36"/>
      <c r="O3643" s="36"/>
      <c r="P3643" s="36"/>
      <c r="Q3643" s="36"/>
      <c r="R3643" s="36"/>
      <c r="S3643" s="40" t="s">
        <v>356</v>
      </c>
    </row>
    <row r="3644">
      <c r="A3644" s="37" t="s">
        <v>316</v>
      </c>
      <c r="B3644" s="37" t="s">
        <v>357</v>
      </c>
      <c r="C3644" s="38">
        <v>2023.0</v>
      </c>
      <c r="D3644" s="38">
        <v>7.0</v>
      </c>
      <c r="E3644" s="38">
        <v>12.0</v>
      </c>
      <c r="F3644" s="38">
        <v>1900.0</v>
      </c>
      <c r="G3644" s="37" t="s">
        <v>350</v>
      </c>
      <c r="H3644" s="38">
        <v>3.0</v>
      </c>
      <c r="I3644" s="36"/>
      <c r="J3644" s="36"/>
      <c r="K3644" s="36"/>
      <c r="L3644" s="36"/>
      <c r="M3644" s="36"/>
      <c r="N3644" s="36"/>
      <c r="O3644" s="36"/>
      <c r="P3644" s="36"/>
      <c r="Q3644" s="36"/>
      <c r="R3644" s="36"/>
      <c r="S3644" s="40" t="s">
        <v>356</v>
      </c>
    </row>
    <row r="3645">
      <c r="A3645" s="37" t="s">
        <v>316</v>
      </c>
      <c r="B3645" s="37" t="s">
        <v>358</v>
      </c>
      <c r="C3645" s="38">
        <v>2023.0</v>
      </c>
      <c r="D3645" s="38">
        <v>7.0</v>
      </c>
      <c r="E3645" s="38">
        <v>12.0</v>
      </c>
      <c r="F3645" s="38">
        <v>1900.0</v>
      </c>
      <c r="G3645" s="37" t="s">
        <v>350</v>
      </c>
      <c r="H3645" s="38">
        <v>4.0</v>
      </c>
      <c r="I3645" s="36"/>
      <c r="J3645" s="36"/>
      <c r="K3645" s="36"/>
      <c r="L3645" s="36"/>
      <c r="M3645" s="36"/>
      <c r="N3645" s="36"/>
      <c r="O3645" s="36"/>
      <c r="P3645" s="36"/>
      <c r="Q3645" s="36"/>
      <c r="R3645" s="36"/>
      <c r="S3645" s="40" t="s">
        <v>356</v>
      </c>
    </row>
    <row r="3646">
      <c r="A3646" s="37" t="s">
        <v>316</v>
      </c>
      <c r="B3646" s="37" t="s">
        <v>359</v>
      </c>
      <c r="C3646" s="38">
        <v>2023.0</v>
      </c>
      <c r="D3646" s="38">
        <v>7.0</v>
      </c>
      <c r="E3646" s="38">
        <v>12.0</v>
      </c>
      <c r="F3646" s="38">
        <v>1900.0</v>
      </c>
      <c r="G3646" s="37" t="s">
        <v>360</v>
      </c>
      <c r="H3646" s="38">
        <v>5.0</v>
      </c>
      <c r="I3646" s="37" t="s">
        <v>964</v>
      </c>
      <c r="J3646" s="37" t="s">
        <v>947</v>
      </c>
      <c r="K3646" s="37" t="s">
        <v>354</v>
      </c>
      <c r="L3646" s="38">
        <v>19.0</v>
      </c>
      <c r="M3646" s="38">
        <v>42.0</v>
      </c>
      <c r="N3646" s="38">
        <v>36.0</v>
      </c>
      <c r="O3646" s="38">
        <v>19.0</v>
      </c>
      <c r="P3646" s="38">
        <v>42.0</v>
      </c>
      <c r="Q3646" s="38">
        <v>43.0</v>
      </c>
      <c r="R3646" s="36"/>
      <c r="S3646" s="36"/>
    </row>
    <row r="3647">
      <c r="A3647" s="37" t="s">
        <v>316</v>
      </c>
      <c r="B3647" s="37" t="s">
        <v>366</v>
      </c>
      <c r="C3647" s="38">
        <v>2023.0</v>
      </c>
      <c r="D3647" s="38">
        <v>7.0</v>
      </c>
      <c r="E3647" s="38">
        <v>12.0</v>
      </c>
      <c r="F3647" s="38">
        <v>1900.0</v>
      </c>
      <c r="G3647" s="37" t="s">
        <v>360</v>
      </c>
      <c r="H3647" s="38">
        <v>6.0</v>
      </c>
      <c r="I3647" s="36"/>
      <c r="J3647" s="36"/>
      <c r="K3647" s="36"/>
      <c r="L3647" s="36"/>
      <c r="M3647" s="36"/>
      <c r="N3647" s="36"/>
      <c r="O3647" s="36"/>
      <c r="P3647" s="36"/>
      <c r="Q3647" s="36"/>
      <c r="R3647" s="36"/>
      <c r="S3647" s="40" t="s">
        <v>356</v>
      </c>
    </row>
    <row r="3648">
      <c r="A3648" s="37" t="s">
        <v>316</v>
      </c>
      <c r="B3648" s="37" t="s">
        <v>368</v>
      </c>
      <c r="C3648" s="38">
        <v>2023.0</v>
      </c>
      <c r="D3648" s="38">
        <v>7.0</v>
      </c>
      <c r="E3648" s="38">
        <v>12.0</v>
      </c>
      <c r="F3648" s="38">
        <v>1900.0</v>
      </c>
      <c r="G3648" s="37" t="s">
        <v>360</v>
      </c>
      <c r="H3648" s="38">
        <v>7.0</v>
      </c>
      <c r="I3648" s="36"/>
      <c r="J3648" s="36"/>
      <c r="K3648" s="36"/>
      <c r="L3648" s="36"/>
      <c r="M3648" s="36"/>
      <c r="N3648" s="36"/>
      <c r="O3648" s="36"/>
      <c r="P3648" s="36"/>
      <c r="Q3648" s="36"/>
      <c r="R3648" s="36"/>
      <c r="S3648" s="40" t="s">
        <v>509</v>
      </c>
    </row>
    <row r="3649">
      <c r="A3649" s="37" t="s">
        <v>316</v>
      </c>
      <c r="B3649" s="37" t="s">
        <v>369</v>
      </c>
      <c r="C3649" s="38">
        <v>2023.0</v>
      </c>
      <c r="D3649" s="38">
        <v>7.0</v>
      </c>
      <c r="E3649" s="38">
        <v>12.0</v>
      </c>
      <c r="F3649" s="38">
        <v>1900.0</v>
      </c>
      <c r="G3649" s="37" t="s">
        <v>360</v>
      </c>
      <c r="H3649" s="38">
        <v>8.0</v>
      </c>
      <c r="I3649" s="36"/>
      <c r="J3649" s="36"/>
      <c r="K3649" s="36"/>
      <c r="L3649" s="36"/>
      <c r="M3649" s="36"/>
      <c r="N3649" s="36"/>
      <c r="O3649" s="36"/>
      <c r="P3649" s="36"/>
      <c r="Q3649" s="36"/>
      <c r="R3649" s="36"/>
      <c r="S3649" s="40" t="s">
        <v>356</v>
      </c>
    </row>
    <row r="3650">
      <c r="A3650" s="37" t="s">
        <v>316</v>
      </c>
      <c r="B3650" s="37" t="s">
        <v>370</v>
      </c>
      <c r="C3650" s="38">
        <v>2023.0</v>
      </c>
      <c r="D3650" s="38">
        <v>7.0</v>
      </c>
      <c r="E3650" s="38">
        <v>12.0</v>
      </c>
      <c r="F3650" s="38">
        <v>1900.0</v>
      </c>
      <c r="G3650" s="37" t="s">
        <v>371</v>
      </c>
      <c r="H3650" s="38">
        <v>9.0</v>
      </c>
      <c r="I3650" s="36"/>
      <c r="J3650" s="36"/>
      <c r="K3650" s="36"/>
      <c r="L3650" s="36"/>
      <c r="M3650" s="36"/>
      <c r="N3650" s="36"/>
      <c r="O3650" s="36"/>
      <c r="P3650" s="36"/>
      <c r="Q3650" s="36"/>
      <c r="R3650" s="36"/>
      <c r="S3650" s="40" t="s">
        <v>509</v>
      </c>
    </row>
    <row r="3651">
      <c r="A3651" s="37" t="s">
        <v>316</v>
      </c>
      <c r="B3651" s="37" t="s">
        <v>372</v>
      </c>
      <c r="C3651" s="38">
        <v>2023.0</v>
      </c>
      <c r="D3651" s="38">
        <v>7.0</v>
      </c>
      <c r="E3651" s="38">
        <v>12.0</v>
      </c>
      <c r="F3651" s="38">
        <v>1900.0</v>
      </c>
      <c r="G3651" s="37" t="s">
        <v>371</v>
      </c>
      <c r="H3651" s="38">
        <v>10.0</v>
      </c>
      <c r="I3651" s="36"/>
      <c r="J3651" s="36"/>
      <c r="K3651" s="36"/>
      <c r="L3651" s="36"/>
      <c r="M3651" s="36"/>
      <c r="N3651" s="36"/>
      <c r="O3651" s="36"/>
      <c r="P3651" s="36"/>
      <c r="Q3651" s="36"/>
      <c r="R3651" s="36"/>
      <c r="S3651" s="40" t="s">
        <v>509</v>
      </c>
    </row>
    <row r="3652">
      <c r="A3652" s="37" t="s">
        <v>316</v>
      </c>
      <c r="B3652" s="37" t="s">
        <v>373</v>
      </c>
      <c r="C3652" s="38">
        <v>2023.0</v>
      </c>
      <c r="D3652" s="38">
        <v>7.0</v>
      </c>
      <c r="E3652" s="38">
        <v>12.0</v>
      </c>
      <c r="F3652" s="38">
        <v>1900.0</v>
      </c>
      <c r="G3652" s="37" t="s">
        <v>371</v>
      </c>
      <c r="H3652" s="38">
        <v>11.0</v>
      </c>
      <c r="I3652" s="36"/>
      <c r="J3652" s="36"/>
      <c r="K3652" s="36"/>
      <c r="L3652" s="36"/>
      <c r="M3652" s="36"/>
      <c r="N3652" s="36"/>
      <c r="O3652" s="36"/>
      <c r="P3652" s="36"/>
      <c r="Q3652" s="36"/>
      <c r="R3652" s="36"/>
      <c r="S3652" s="40" t="s">
        <v>509</v>
      </c>
    </row>
    <row r="3653">
      <c r="A3653" s="37" t="s">
        <v>316</v>
      </c>
      <c r="B3653" s="37" t="s">
        <v>374</v>
      </c>
      <c r="C3653" s="38">
        <v>2023.0</v>
      </c>
      <c r="D3653" s="38">
        <v>7.0</v>
      </c>
      <c r="E3653" s="38">
        <v>12.0</v>
      </c>
      <c r="F3653" s="38">
        <v>1900.0</v>
      </c>
      <c r="G3653" s="37" t="s">
        <v>371</v>
      </c>
      <c r="H3653" s="38">
        <v>12.0</v>
      </c>
      <c r="I3653" s="36"/>
      <c r="J3653" s="36"/>
      <c r="K3653" s="36"/>
      <c r="L3653" s="36"/>
      <c r="M3653" s="36"/>
      <c r="N3653" s="36"/>
      <c r="O3653" s="36"/>
      <c r="P3653" s="36"/>
      <c r="Q3653" s="36"/>
      <c r="R3653" s="36"/>
      <c r="S3653" s="40" t="s">
        <v>356</v>
      </c>
    </row>
    <row r="3655">
      <c r="A3655" s="1" t="s">
        <v>318</v>
      </c>
      <c r="B3655" s="37" t="s">
        <v>1612</v>
      </c>
      <c r="C3655" s="1">
        <v>2023.0</v>
      </c>
      <c r="D3655" s="1">
        <v>7.0</v>
      </c>
      <c r="E3655" s="1">
        <v>12.0</v>
      </c>
      <c r="F3655" s="1">
        <v>2100.0</v>
      </c>
      <c r="G3655" s="1" t="s">
        <v>23</v>
      </c>
      <c r="H3655" s="1">
        <v>1.0</v>
      </c>
    </row>
    <row r="3656">
      <c r="A3656" s="1" t="s">
        <v>318</v>
      </c>
      <c r="B3656" s="37" t="s">
        <v>1613</v>
      </c>
      <c r="C3656" s="1">
        <v>2023.0</v>
      </c>
      <c r="D3656" s="1">
        <v>7.0</v>
      </c>
      <c r="E3656" s="1">
        <v>12.0</v>
      </c>
      <c r="F3656" s="1">
        <v>2100.0</v>
      </c>
      <c r="G3656" s="1" t="s">
        <v>23</v>
      </c>
      <c r="H3656" s="1">
        <v>2.0</v>
      </c>
    </row>
    <row r="3657">
      <c r="A3657" s="1" t="s">
        <v>318</v>
      </c>
      <c r="B3657" s="37" t="s">
        <v>1614</v>
      </c>
      <c r="C3657" s="1">
        <v>2023.0</v>
      </c>
      <c r="D3657" s="1">
        <v>7.0</v>
      </c>
      <c r="E3657" s="1">
        <v>12.0</v>
      </c>
      <c r="F3657" s="1">
        <v>2100.0</v>
      </c>
      <c r="G3657" s="1" t="s">
        <v>23</v>
      </c>
      <c r="H3657" s="1">
        <v>3.0</v>
      </c>
    </row>
    <row r="3658">
      <c r="A3658" s="1" t="s">
        <v>318</v>
      </c>
      <c r="B3658" s="37" t="s">
        <v>1615</v>
      </c>
      <c r="C3658" s="1">
        <v>2023.0</v>
      </c>
      <c r="D3658" s="1">
        <v>7.0</v>
      </c>
      <c r="E3658" s="1">
        <v>12.0</v>
      </c>
      <c r="F3658" s="1">
        <v>2100.0</v>
      </c>
      <c r="G3658" s="1" t="s">
        <v>23</v>
      </c>
      <c r="H3658" s="1">
        <v>4.0</v>
      </c>
    </row>
    <row r="3659">
      <c r="A3659" s="1" t="s">
        <v>318</v>
      </c>
      <c r="B3659" s="37"/>
      <c r="C3659" s="1">
        <v>2023.0</v>
      </c>
      <c r="D3659" s="1">
        <v>7.0</v>
      </c>
      <c r="E3659" s="1">
        <v>12.0</v>
      </c>
      <c r="F3659" s="1">
        <v>2100.0</v>
      </c>
      <c r="G3659" s="1" t="s">
        <v>122</v>
      </c>
      <c r="H3659" s="1">
        <v>5.0</v>
      </c>
    </row>
    <row r="3660">
      <c r="A3660" s="1" t="s">
        <v>318</v>
      </c>
      <c r="B3660" s="37" t="s">
        <v>1616</v>
      </c>
      <c r="C3660" s="1">
        <v>2023.0</v>
      </c>
      <c r="D3660" s="1">
        <v>7.0</v>
      </c>
      <c r="E3660" s="1">
        <v>12.0</v>
      </c>
      <c r="F3660" s="1">
        <v>2100.0</v>
      </c>
      <c r="G3660" s="1" t="s">
        <v>122</v>
      </c>
      <c r="H3660" s="1">
        <v>6.0</v>
      </c>
    </row>
    <row r="3661">
      <c r="A3661" s="1" t="s">
        <v>318</v>
      </c>
      <c r="B3661" s="37" t="s">
        <v>1617</v>
      </c>
      <c r="C3661" s="1">
        <v>2023.0</v>
      </c>
      <c r="D3661" s="1">
        <v>7.0</v>
      </c>
      <c r="E3661" s="1">
        <v>12.0</v>
      </c>
      <c r="F3661" s="1">
        <v>2100.0</v>
      </c>
      <c r="G3661" s="1" t="s">
        <v>122</v>
      </c>
      <c r="H3661" s="1">
        <v>7.0</v>
      </c>
    </row>
    <row r="3662">
      <c r="A3662" s="1" t="s">
        <v>318</v>
      </c>
      <c r="B3662" s="37" t="s">
        <v>1618</v>
      </c>
      <c r="C3662" s="1">
        <v>2023.0</v>
      </c>
      <c r="D3662" s="1">
        <v>7.0</v>
      </c>
      <c r="E3662" s="1">
        <v>12.0</v>
      </c>
      <c r="F3662" s="1">
        <v>2100.0</v>
      </c>
      <c r="G3662" s="1" t="s">
        <v>122</v>
      </c>
      <c r="H3662" s="1">
        <v>8.0</v>
      </c>
    </row>
    <row r="3663">
      <c r="A3663" s="1" t="s">
        <v>318</v>
      </c>
      <c r="B3663" s="37" t="s">
        <v>1619</v>
      </c>
      <c r="C3663" s="1">
        <v>2023.0</v>
      </c>
      <c r="D3663" s="1">
        <v>7.0</v>
      </c>
      <c r="E3663" s="1">
        <v>12.0</v>
      </c>
      <c r="F3663" s="1">
        <v>2100.0</v>
      </c>
      <c r="G3663" s="1" t="s">
        <v>201</v>
      </c>
      <c r="H3663" s="1">
        <v>9.0</v>
      </c>
    </row>
    <row r="3664">
      <c r="A3664" s="1" t="s">
        <v>318</v>
      </c>
      <c r="B3664" s="37" t="s">
        <v>1620</v>
      </c>
      <c r="C3664" s="1">
        <v>2023.0</v>
      </c>
      <c r="D3664" s="1">
        <v>7.0</v>
      </c>
      <c r="E3664" s="1">
        <v>12.0</v>
      </c>
      <c r="F3664" s="1">
        <v>2100.0</v>
      </c>
      <c r="G3664" s="1" t="s">
        <v>201</v>
      </c>
      <c r="H3664" s="1">
        <v>10.0</v>
      </c>
    </row>
    <row r="3665">
      <c r="A3665" s="1" t="s">
        <v>318</v>
      </c>
      <c r="B3665" s="37" t="s">
        <v>1621</v>
      </c>
      <c r="C3665" s="1">
        <v>2023.0</v>
      </c>
      <c r="D3665" s="1">
        <v>7.0</v>
      </c>
      <c r="E3665" s="1">
        <v>12.0</v>
      </c>
      <c r="F3665" s="1">
        <v>2100.0</v>
      </c>
      <c r="G3665" s="1" t="s">
        <v>201</v>
      </c>
      <c r="H3665" s="1">
        <v>11.0</v>
      </c>
    </row>
    <row r="3666">
      <c r="A3666" s="1" t="s">
        <v>318</v>
      </c>
      <c r="B3666" s="37" t="s">
        <v>1622</v>
      </c>
      <c r="C3666" s="1">
        <v>2023.0</v>
      </c>
      <c r="D3666" s="1">
        <v>7.0</v>
      </c>
      <c r="E3666" s="1">
        <v>12.0</v>
      </c>
      <c r="F3666" s="1">
        <v>2100.0</v>
      </c>
      <c r="G3666" s="1" t="s">
        <v>201</v>
      </c>
      <c r="H3666" s="1">
        <v>12.0</v>
      </c>
    </row>
    <row r="3668">
      <c r="A3668" s="1" t="s">
        <v>318</v>
      </c>
      <c r="B3668" s="37"/>
      <c r="C3668" s="1">
        <v>2023.0</v>
      </c>
      <c r="D3668" s="1">
        <v>7.0</v>
      </c>
      <c r="E3668" s="1">
        <v>13.0</v>
      </c>
      <c r="F3668" s="1">
        <v>2100.0</v>
      </c>
      <c r="G3668" s="1" t="s">
        <v>23</v>
      </c>
      <c r="H3668" s="1">
        <v>1.0</v>
      </c>
    </row>
    <row r="3669">
      <c r="A3669" s="1" t="s">
        <v>318</v>
      </c>
      <c r="B3669" s="37" t="s">
        <v>1623</v>
      </c>
      <c r="C3669" s="1">
        <v>2023.0</v>
      </c>
      <c r="D3669" s="1">
        <v>7.0</v>
      </c>
      <c r="E3669" s="1">
        <v>13.0</v>
      </c>
      <c r="F3669" s="1">
        <v>2100.0</v>
      </c>
      <c r="G3669" s="1" t="s">
        <v>23</v>
      </c>
      <c r="H3669" s="1">
        <v>2.0</v>
      </c>
    </row>
    <row r="3670">
      <c r="A3670" s="1" t="s">
        <v>318</v>
      </c>
      <c r="B3670" s="37" t="s">
        <v>1624</v>
      </c>
      <c r="C3670" s="1">
        <v>2023.0</v>
      </c>
      <c r="D3670" s="1">
        <v>7.0</v>
      </c>
      <c r="E3670" s="1">
        <v>13.0</v>
      </c>
      <c r="F3670" s="1">
        <v>2100.0</v>
      </c>
      <c r="G3670" s="1" t="s">
        <v>23</v>
      </c>
      <c r="H3670" s="1">
        <v>3.0</v>
      </c>
    </row>
    <row r="3671">
      <c r="A3671" s="1" t="s">
        <v>318</v>
      </c>
      <c r="B3671" s="37" t="s">
        <v>1625</v>
      </c>
      <c r="C3671" s="1">
        <v>2023.0</v>
      </c>
      <c r="D3671" s="1">
        <v>7.0</v>
      </c>
      <c r="E3671" s="1">
        <v>13.0</v>
      </c>
      <c r="F3671" s="1">
        <v>2100.0</v>
      </c>
      <c r="G3671" s="1" t="s">
        <v>23</v>
      </c>
      <c r="H3671" s="1">
        <v>4.0</v>
      </c>
    </row>
    <row r="3672">
      <c r="A3672" s="1" t="s">
        <v>318</v>
      </c>
      <c r="B3672" s="37" t="s">
        <v>1626</v>
      </c>
      <c r="C3672" s="1">
        <v>2023.0</v>
      </c>
      <c r="D3672" s="1">
        <v>7.0</v>
      </c>
      <c r="E3672" s="1">
        <v>13.0</v>
      </c>
      <c r="F3672" s="1">
        <v>2100.0</v>
      </c>
      <c r="G3672" s="1" t="s">
        <v>122</v>
      </c>
      <c r="H3672" s="1">
        <v>5.0</v>
      </c>
      <c r="I3672" s="1" t="s">
        <v>153</v>
      </c>
      <c r="J3672" s="1" t="s">
        <v>125</v>
      </c>
      <c r="K3672" s="1" t="s">
        <v>354</v>
      </c>
      <c r="L3672" s="1">
        <v>21.0</v>
      </c>
      <c r="M3672" s="1">
        <v>33.0</v>
      </c>
      <c r="N3672" s="1">
        <v>38.0</v>
      </c>
      <c r="O3672" s="1">
        <v>21.0</v>
      </c>
      <c r="P3672" s="1">
        <v>35.0</v>
      </c>
      <c r="Q3672" s="1">
        <v>45.0</v>
      </c>
    </row>
    <row r="3673">
      <c r="A3673" s="1" t="s">
        <v>318</v>
      </c>
      <c r="B3673" s="37" t="s">
        <v>1626</v>
      </c>
      <c r="C3673" s="1">
        <v>2023.0</v>
      </c>
      <c r="D3673" s="1">
        <v>7.0</v>
      </c>
      <c r="E3673" s="1">
        <v>13.0</v>
      </c>
      <c r="F3673" s="1">
        <v>2100.0</v>
      </c>
      <c r="G3673" s="1" t="s">
        <v>122</v>
      </c>
      <c r="H3673" s="1">
        <v>5.0</v>
      </c>
      <c r="I3673" s="1" t="s">
        <v>153</v>
      </c>
      <c r="J3673" s="1" t="s">
        <v>125</v>
      </c>
      <c r="K3673" s="1" t="s">
        <v>354</v>
      </c>
      <c r="L3673" s="1">
        <v>21.0</v>
      </c>
      <c r="M3673" s="1">
        <v>35.0</v>
      </c>
      <c r="N3673" s="1">
        <v>58.0</v>
      </c>
      <c r="O3673" s="1">
        <v>21.0</v>
      </c>
      <c r="P3673" s="1">
        <v>36.0</v>
      </c>
      <c r="Q3673" s="1">
        <v>20.0</v>
      </c>
    </row>
    <row r="3674">
      <c r="A3674" s="1" t="s">
        <v>318</v>
      </c>
      <c r="B3674" s="37" t="s">
        <v>1626</v>
      </c>
      <c r="C3674" s="1">
        <v>2023.0</v>
      </c>
      <c r="D3674" s="1">
        <v>7.0</v>
      </c>
      <c r="E3674" s="1">
        <v>13.0</v>
      </c>
      <c r="F3674" s="1">
        <v>2100.0</v>
      </c>
      <c r="G3674" s="1" t="s">
        <v>122</v>
      </c>
      <c r="H3674" s="1">
        <v>5.0</v>
      </c>
      <c r="I3674" s="1" t="s">
        <v>153</v>
      </c>
      <c r="J3674" s="1" t="s">
        <v>125</v>
      </c>
      <c r="K3674" s="1" t="s">
        <v>354</v>
      </c>
      <c r="L3674" s="1">
        <v>21.0</v>
      </c>
      <c r="M3674" s="1">
        <v>36.0</v>
      </c>
      <c r="N3674" s="1">
        <v>30.0</v>
      </c>
      <c r="O3674" s="1">
        <v>21.0</v>
      </c>
      <c r="P3674" s="1">
        <v>39.0</v>
      </c>
      <c r="Q3674" s="1">
        <v>0.0</v>
      </c>
    </row>
    <row r="3675">
      <c r="A3675" s="1" t="s">
        <v>318</v>
      </c>
      <c r="B3675" s="37" t="s">
        <v>1627</v>
      </c>
      <c r="C3675" s="1">
        <v>2023.0</v>
      </c>
      <c r="D3675" s="1">
        <v>7.0</v>
      </c>
      <c r="E3675" s="1">
        <v>13.0</v>
      </c>
      <c r="F3675" s="1">
        <v>2100.0</v>
      </c>
      <c r="G3675" s="1" t="s">
        <v>122</v>
      </c>
      <c r="H3675" s="1">
        <v>6.0</v>
      </c>
    </row>
    <row r="3676">
      <c r="A3676" s="1" t="s">
        <v>318</v>
      </c>
      <c r="B3676" s="37" t="s">
        <v>1628</v>
      </c>
      <c r="C3676" s="1">
        <v>2023.0</v>
      </c>
      <c r="D3676" s="1">
        <v>7.0</v>
      </c>
      <c r="E3676" s="1">
        <v>13.0</v>
      </c>
      <c r="F3676" s="1">
        <v>2100.0</v>
      </c>
      <c r="G3676" s="1" t="s">
        <v>122</v>
      </c>
      <c r="H3676" s="1">
        <v>7.0</v>
      </c>
    </row>
    <row r="3677">
      <c r="A3677" s="1" t="s">
        <v>318</v>
      </c>
      <c r="B3677" s="37" t="s">
        <v>1629</v>
      </c>
      <c r="C3677" s="1">
        <v>2023.0</v>
      </c>
      <c r="D3677" s="1">
        <v>7.0</v>
      </c>
      <c r="E3677" s="1">
        <v>13.0</v>
      </c>
      <c r="F3677" s="1">
        <v>2100.0</v>
      </c>
      <c r="G3677" s="1" t="s">
        <v>122</v>
      </c>
      <c r="H3677" s="1">
        <v>8.0</v>
      </c>
    </row>
    <row r="3678">
      <c r="A3678" s="1" t="s">
        <v>318</v>
      </c>
      <c r="B3678" s="37" t="s">
        <v>1630</v>
      </c>
      <c r="C3678" s="1">
        <v>2023.0</v>
      </c>
      <c r="D3678" s="1">
        <v>7.0</v>
      </c>
      <c r="E3678" s="1">
        <v>13.0</v>
      </c>
      <c r="F3678" s="1">
        <v>2100.0</v>
      </c>
      <c r="G3678" s="1" t="s">
        <v>201</v>
      </c>
      <c r="H3678" s="1">
        <v>9.0</v>
      </c>
    </row>
    <row r="3679">
      <c r="A3679" s="1" t="s">
        <v>318</v>
      </c>
      <c r="B3679" s="37" t="s">
        <v>1631</v>
      </c>
      <c r="C3679" s="1">
        <v>2023.0</v>
      </c>
      <c r="D3679" s="1">
        <v>7.0</v>
      </c>
      <c r="E3679" s="1">
        <v>13.0</v>
      </c>
      <c r="F3679" s="1">
        <v>2100.0</v>
      </c>
      <c r="G3679" s="1" t="s">
        <v>201</v>
      </c>
      <c r="H3679" s="1">
        <v>10.0</v>
      </c>
    </row>
    <row r="3680">
      <c r="A3680" s="1" t="s">
        <v>318</v>
      </c>
      <c r="B3680" s="37" t="s">
        <v>1632</v>
      </c>
      <c r="C3680" s="1">
        <v>2023.0</v>
      </c>
      <c r="D3680" s="1">
        <v>7.0</v>
      </c>
      <c r="E3680" s="1">
        <v>13.0</v>
      </c>
      <c r="F3680" s="1">
        <v>2100.0</v>
      </c>
      <c r="G3680" s="1" t="s">
        <v>201</v>
      </c>
      <c r="H3680" s="1">
        <v>11.0</v>
      </c>
    </row>
    <row r="3681">
      <c r="A3681" s="1" t="s">
        <v>318</v>
      </c>
      <c r="B3681" s="37" t="s">
        <v>1633</v>
      </c>
      <c r="C3681" s="1">
        <v>2023.0</v>
      </c>
      <c r="D3681" s="1">
        <v>7.0</v>
      </c>
      <c r="E3681" s="1">
        <v>13.0</v>
      </c>
      <c r="F3681" s="1">
        <v>2100.0</v>
      </c>
      <c r="G3681" s="1" t="s">
        <v>201</v>
      </c>
      <c r="H3681" s="1">
        <v>12.0</v>
      </c>
    </row>
    <row r="3683">
      <c r="A3683" s="37" t="s">
        <v>316</v>
      </c>
      <c r="B3683" s="37" t="s">
        <v>349</v>
      </c>
      <c r="C3683" s="38">
        <v>2023.0</v>
      </c>
      <c r="D3683" s="38">
        <v>7.0</v>
      </c>
      <c r="E3683" s="38">
        <v>13.0</v>
      </c>
      <c r="F3683" s="38">
        <v>1900.0</v>
      </c>
      <c r="G3683" s="37" t="s">
        <v>350</v>
      </c>
      <c r="H3683" s="38">
        <v>1.0</v>
      </c>
      <c r="I3683" s="36"/>
      <c r="J3683" s="36"/>
      <c r="K3683" s="36"/>
      <c r="L3683" s="36"/>
      <c r="M3683" s="36"/>
      <c r="N3683" s="36"/>
      <c r="O3683" s="36"/>
      <c r="P3683" s="36"/>
      <c r="Q3683" s="36"/>
      <c r="R3683" s="36"/>
      <c r="S3683" s="40" t="s">
        <v>356</v>
      </c>
    </row>
    <row r="3684">
      <c r="A3684" s="37" t="s">
        <v>316</v>
      </c>
      <c r="B3684" s="37" t="s">
        <v>355</v>
      </c>
      <c r="C3684" s="38">
        <v>2023.0</v>
      </c>
      <c r="D3684" s="38">
        <v>7.0</v>
      </c>
      <c r="E3684" s="38">
        <v>13.0</v>
      </c>
      <c r="F3684" s="38">
        <v>1900.0</v>
      </c>
      <c r="G3684" s="37" t="s">
        <v>350</v>
      </c>
      <c r="H3684" s="38">
        <v>2.0</v>
      </c>
      <c r="I3684" s="36"/>
      <c r="J3684" s="36"/>
      <c r="K3684" s="36"/>
      <c r="L3684" s="36"/>
      <c r="M3684" s="36"/>
      <c r="N3684" s="36"/>
      <c r="O3684" s="36"/>
      <c r="P3684" s="36"/>
      <c r="Q3684" s="36"/>
      <c r="R3684" s="36"/>
      <c r="S3684" s="40" t="s">
        <v>356</v>
      </c>
    </row>
    <row r="3685">
      <c r="A3685" s="37" t="s">
        <v>316</v>
      </c>
      <c r="B3685" s="37" t="s">
        <v>357</v>
      </c>
      <c r="C3685" s="38">
        <v>2023.0</v>
      </c>
      <c r="D3685" s="38">
        <v>7.0</v>
      </c>
      <c r="E3685" s="38">
        <v>13.0</v>
      </c>
      <c r="F3685" s="38">
        <v>1900.0</v>
      </c>
      <c r="G3685" s="37" t="s">
        <v>350</v>
      </c>
      <c r="H3685" s="38">
        <v>3.0</v>
      </c>
      <c r="I3685" s="36"/>
      <c r="J3685" s="36"/>
      <c r="K3685" s="36"/>
      <c r="L3685" s="36"/>
      <c r="M3685" s="36"/>
      <c r="N3685" s="36"/>
      <c r="O3685" s="36"/>
      <c r="P3685" s="36"/>
      <c r="Q3685" s="36"/>
      <c r="R3685" s="36"/>
      <c r="S3685" s="40" t="s">
        <v>356</v>
      </c>
    </row>
    <row r="3686">
      <c r="A3686" s="37" t="s">
        <v>316</v>
      </c>
      <c r="B3686" s="37" t="s">
        <v>358</v>
      </c>
      <c r="C3686" s="38">
        <v>2023.0</v>
      </c>
      <c r="D3686" s="38">
        <v>7.0</v>
      </c>
      <c r="E3686" s="38">
        <v>13.0</v>
      </c>
      <c r="F3686" s="38">
        <v>1900.0</v>
      </c>
      <c r="G3686" s="37" t="s">
        <v>350</v>
      </c>
      <c r="H3686" s="38">
        <v>4.0</v>
      </c>
      <c r="I3686" s="36"/>
      <c r="J3686" s="36"/>
      <c r="K3686" s="36"/>
      <c r="L3686" s="36"/>
      <c r="M3686" s="36"/>
      <c r="N3686" s="36"/>
      <c r="O3686" s="36"/>
      <c r="P3686" s="36"/>
      <c r="Q3686" s="36"/>
      <c r="R3686" s="36"/>
      <c r="S3686" s="40" t="s">
        <v>356</v>
      </c>
    </row>
    <row r="3687">
      <c r="A3687" s="37" t="s">
        <v>316</v>
      </c>
      <c r="B3687" s="37" t="s">
        <v>359</v>
      </c>
      <c r="C3687" s="38">
        <v>2023.0</v>
      </c>
      <c r="D3687" s="38">
        <v>7.0</v>
      </c>
      <c r="E3687" s="38">
        <v>13.0</v>
      </c>
      <c r="F3687" s="38">
        <v>1900.0</v>
      </c>
      <c r="G3687" s="37" t="s">
        <v>360</v>
      </c>
      <c r="H3687" s="38">
        <v>5.0</v>
      </c>
      <c r="I3687" s="37" t="s">
        <v>947</v>
      </c>
      <c r="J3687" s="37" t="s">
        <v>402</v>
      </c>
      <c r="K3687" s="37" t="s">
        <v>353</v>
      </c>
      <c r="L3687" s="38">
        <v>19.0</v>
      </c>
      <c r="M3687" s="38">
        <v>17.0</v>
      </c>
      <c r="N3687" s="38">
        <v>37.0</v>
      </c>
      <c r="O3687" s="38">
        <v>19.0</v>
      </c>
      <c r="P3687" s="38">
        <v>17.0</v>
      </c>
      <c r="Q3687" s="38">
        <v>57.0</v>
      </c>
      <c r="R3687" s="36"/>
      <c r="S3687" s="36"/>
    </row>
    <row r="3688">
      <c r="A3688" s="37" t="s">
        <v>316</v>
      </c>
      <c r="B3688" s="37" t="s">
        <v>359</v>
      </c>
      <c r="C3688" s="38">
        <v>2023.0</v>
      </c>
      <c r="D3688" s="38">
        <v>7.0</v>
      </c>
      <c r="E3688" s="38">
        <v>13.0</v>
      </c>
      <c r="F3688" s="38">
        <v>1900.0</v>
      </c>
      <c r="G3688" s="37" t="s">
        <v>360</v>
      </c>
      <c r="H3688" s="38">
        <v>5.0</v>
      </c>
      <c r="I3688" s="37" t="s">
        <v>947</v>
      </c>
      <c r="J3688" s="37" t="s">
        <v>402</v>
      </c>
      <c r="K3688" s="37" t="s">
        <v>354</v>
      </c>
      <c r="L3688" s="38">
        <v>19.0</v>
      </c>
      <c r="M3688" s="38">
        <v>17.0</v>
      </c>
      <c r="N3688" s="38">
        <v>58.0</v>
      </c>
      <c r="O3688" s="38">
        <v>19.0</v>
      </c>
      <c r="P3688" s="38">
        <v>18.0</v>
      </c>
      <c r="Q3688" s="38">
        <v>5.0</v>
      </c>
      <c r="R3688" s="36"/>
      <c r="S3688" s="36"/>
    </row>
    <row r="3689">
      <c r="A3689" s="37" t="s">
        <v>316</v>
      </c>
      <c r="B3689" s="37" t="s">
        <v>359</v>
      </c>
      <c r="C3689" s="38">
        <v>2023.0</v>
      </c>
      <c r="D3689" s="38">
        <v>7.0</v>
      </c>
      <c r="E3689" s="38">
        <v>13.0</v>
      </c>
      <c r="F3689" s="38">
        <v>1900.0</v>
      </c>
      <c r="G3689" s="37" t="s">
        <v>360</v>
      </c>
      <c r="H3689" s="38">
        <v>5.0</v>
      </c>
      <c r="I3689" s="37" t="s">
        <v>365</v>
      </c>
      <c r="J3689" s="37" t="s">
        <v>964</v>
      </c>
      <c r="K3689" s="37" t="s">
        <v>354</v>
      </c>
      <c r="L3689" s="38">
        <v>19.0</v>
      </c>
      <c r="M3689" s="38">
        <v>29.0</v>
      </c>
      <c r="N3689" s="38">
        <v>27.0</v>
      </c>
      <c r="O3689" s="38">
        <v>19.0</v>
      </c>
      <c r="P3689" s="38">
        <v>29.0</v>
      </c>
      <c r="Q3689" s="38">
        <v>32.0</v>
      </c>
      <c r="R3689" s="36"/>
      <c r="S3689" s="36"/>
    </row>
    <row r="3690">
      <c r="A3690" s="37" t="s">
        <v>316</v>
      </c>
      <c r="B3690" s="37" t="s">
        <v>359</v>
      </c>
      <c r="C3690" s="38">
        <v>2023.0</v>
      </c>
      <c r="D3690" s="38">
        <v>7.0</v>
      </c>
      <c r="E3690" s="38">
        <v>13.0</v>
      </c>
      <c r="F3690" s="38">
        <v>1900.0</v>
      </c>
      <c r="G3690" s="37" t="s">
        <v>360</v>
      </c>
      <c r="H3690" s="38">
        <v>5.0</v>
      </c>
      <c r="I3690" s="37" t="s">
        <v>422</v>
      </c>
      <c r="J3690" s="37" t="s">
        <v>361</v>
      </c>
      <c r="K3690" s="37" t="s">
        <v>354</v>
      </c>
      <c r="L3690" s="38">
        <v>19.0</v>
      </c>
      <c r="M3690" s="38">
        <v>37.0</v>
      </c>
      <c r="N3690" s="38">
        <v>42.0</v>
      </c>
      <c r="O3690" s="38">
        <v>19.0</v>
      </c>
      <c r="P3690" s="38">
        <v>37.0</v>
      </c>
      <c r="Q3690" s="38">
        <v>50.0</v>
      </c>
      <c r="R3690" s="36"/>
      <c r="S3690" s="36"/>
    </row>
    <row r="3691">
      <c r="A3691" s="37" t="s">
        <v>316</v>
      </c>
      <c r="B3691" s="37" t="s">
        <v>366</v>
      </c>
      <c r="C3691" s="38">
        <v>2023.0</v>
      </c>
      <c r="D3691" s="38">
        <v>7.0</v>
      </c>
      <c r="E3691" s="38">
        <v>13.0</v>
      </c>
      <c r="F3691" s="38">
        <v>1900.0</v>
      </c>
      <c r="G3691" s="37" t="s">
        <v>360</v>
      </c>
      <c r="H3691" s="38">
        <v>6.0</v>
      </c>
      <c r="I3691" s="36"/>
      <c r="J3691" s="36"/>
      <c r="K3691" s="36"/>
      <c r="L3691" s="36"/>
      <c r="M3691" s="36"/>
      <c r="N3691" s="36"/>
      <c r="O3691" s="36"/>
      <c r="P3691" s="36"/>
      <c r="Q3691" s="36"/>
      <c r="R3691" s="36"/>
      <c r="S3691" s="40" t="s">
        <v>356</v>
      </c>
    </row>
    <row r="3692">
      <c r="A3692" s="37" t="s">
        <v>316</v>
      </c>
      <c r="B3692" s="37" t="s">
        <v>368</v>
      </c>
      <c r="C3692" s="38">
        <v>2023.0</v>
      </c>
      <c r="D3692" s="38">
        <v>7.0</v>
      </c>
      <c r="E3692" s="38">
        <v>13.0</v>
      </c>
      <c r="F3692" s="38">
        <v>1900.0</v>
      </c>
      <c r="G3692" s="37" t="s">
        <v>360</v>
      </c>
      <c r="H3692" s="38">
        <v>7.0</v>
      </c>
      <c r="I3692" s="36"/>
      <c r="J3692" s="36"/>
      <c r="K3692" s="36"/>
      <c r="L3692" s="36"/>
      <c r="M3692" s="36"/>
      <c r="N3692" s="36"/>
      <c r="O3692" s="36"/>
      <c r="P3692" s="36"/>
      <c r="Q3692" s="36"/>
      <c r="R3692" s="36"/>
      <c r="S3692" s="40" t="s">
        <v>356</v>
      </c>
    </row>
    <row r="3693">
      <c r="A3693" s="37" t="s">
        <v>316</v>
      </c>
      <c r="B3693" s="37" t="s">
        <v>369</v>
      </c>
      <c r="C3693" s="38">
        <v>2023.0</v>
      </c>
      <c r="D3693" s="38">
        <v>7.0</v>
      </c>
      <c r="E3693" s="38">
        <v>13.0</v>
      </c>
      <c r="F3693" s="38">
        <v>1900.0</v>
      </c>
      <c r="G3693" s="37" t="s">
        <v>360</v>
      </c>
      <c r="H3693" s="38">
        <v>8.0</v>
      </c>
      <c r="I3693" s="36"/>
      <c r="J3693" s="36"/>
      <c r="K3693" s="36"/>
      <c r="L3693" s="36"/>
      <c r="M3693" s="36"/>
      <c r="N3693" s="36"/>
      <c r="O3693" s="36"/>
      <c r="P3693" s="36"/>
      <c r="Q3693" s="36"/>
      <c r="R3693" s="36"/>
      <c r="S3693" s="40" t="s">
        <v>356</v>
      </c>
    </row>
    <row r="3694">
      <c r="A3694" s="37" t="s">
        <v>316</v>
      </c>
      <c r="B3694" s="37" t="s">
        <v>370</v>
      </c>
      <c r="C3694" s="38">
        <v>2023.0</v>
      </c>
      <c r="D3694" s="38">
        <v>7.0</v>
      </c>
      <c r="E3694" s="38">
        <v>13.0</v>
      </c>
      <c r="F3694" s="38">
        <v>1900.0</v>
      </c>
      <c r="G3694" s="37" t="s">
        <v>371</v>
      </c>
      <c r="H3694" s="38">
        <v>9.0</v>
      </c>
      <c r="I3694" s="36"/>
      <c r="J3694" s="36"/>
      <c r="K3694" s="36"/>
      <c r="L3694" s="36"/>
      <c r="M3694" s="36"/>
      <c r="N3694" s="36"/>
      <c r="O3694" s="36"/>
      <c r="P3694" s="36"/>
      <c r="Q3694" s="36"/>
      <c r="R3694" s="36"/>
      <c r="S3694" s="40" t="s">
        <v>356</v>
      </c>
    </row>
    <row r="3695">
      <c r="A3695" s="37" t="s">
        <v>316</v>
      </c>
      <c r="B3695" s="37" t="s">
        <v>372</v>
      </c>
      <c r="C3695" s="38">
        <v>2023.0</v>
      </c>
      <c r="D3695" s="38">
        <v>7.0</v>
      </c>
      <c r="E3695" s="38">
        <v>13.0</v>
      </c>
      <c r="F3695" s="38">
        <v>1900.0</v>
      </c>
      <c r="G3695" s="37" t="s">
        <v>371</v>
      </c>
      <c r="H3695" s="38">
        <v>10.0</v>
      </c>
      <c r="I3695" s="36"/>
      <c r="J3695" s="36"/>
      <c r="K3695" s="36"/>
      <c r="L3695" s="36"/>
      <c r="M3695" s="36"/>
      <c r="N3695" s="36"/>
      <c r="O3695" s="36"/>
      <c r="P3695" s="36"/>
      <c r="Q3695" s="36"/>
      <c r="R3695" s="36"/>
      <c r="S3695" s="40" t="s">
        <v>356</v>
      </c>
    </row>
    <row r="3696">
      <c r="A3696" s="37" t="s">
        <v>316</v>
      </c>
      <c r="B3696" s="37" t="s">
        <v>373</v>
      </c>
      <c r="C3696" s="38">
        <v>2023.0</v>
      </c>
      <c r="D3696" s="38">
        <v>7.0</v>
      </c>
      <c r="E3696" s="38">
        <v>13.0</v>
      </c>
      <c r="F3696" s="38">
        <v>1900.0</v>
      </c>
      <c r="G3696" s="37" t="s">
        <v>371</v>
      </c>
      <c r="H3696" s="38">
        <v>11.0</v>
      </c>
      <c r="I3696" s="36"/>
      <c r="J3696" s="36"/>
      <c r="K3696" s="36"/>
      <c r="L3696" s="36"/>
      <c r="M3696" s="36"/>
      <c r="N3696" s="36"/>
      <c r="O3696" s="36"/>
      <c r="P3696" s="36"/>
      <c r="Q3696" s="36"/>
      <c r="R3696" s="36"/>
      <c r="S3696" s="40" t="s">
        <v>356</v>
      </c>
    </row>
    <row r="3697">
      <c r="A3697" s="37" t="s">
        <v>316</v>
      </c>
      <c r="B3697" s="37" t="s">
        <v>374</v>
      </c>
      <c r="C3697" s="38">
        <v>2023.0</v>
      </c>
      <c r="D3697" s="38">
        <v>7.0</v>
      </c>
      <c r="E3697" s="38">
        <v>13.0</v>
      </c>
      <c r="F3697" s="38">
        <v>1900.0</v>
      </c>
      <c r="G3697" s="37" t="s">
        <v>371</v>
      </c>
      <c r="H3697" s="38">
        <v>12.0</v>
      </c>
      <c r="I3697" s="36"/>
      <c r="J3697" s="36"/>
      <c r="K3697" s="36"/>
      <c r="L3697" s="36"/>
      <c r="M3697" s="36"/>
      <c r="N3697" s="36"/>
      <c r="O3697" s="36"/>
      <c r="P3697" s="36"/>
      <c r="Q3697" s="36"/>
      <c r="R3697" s="36"/>
      <c r="S3697" s="40" t="s">
        <v>356</v>
      </c>
    </row>
    <row r="3699">
      <c r="A3699" s="37" t="s">
        <v>316</v>
      </c>
      <c r="B3699" s="37" t="s">
        <v>349</v>
      </c>
      <c r="C3699" s="38">
        <v>2023.0</v>
      </c>
      <c r="D3699" s="38">
        <v>7.0</v>
      </c>
      <c r="E3699" s="38">
        <v>14.0</v>
      </c>
      <c r="F3699" s="38">
        <v>1900.0</v>
      </c>
      <c r="G3699" s="37" t="s">
        <v>350</v>
      </c>
      <c r="H3699" s="38">
        <v>1.0</v>
      </c>
      <c r="I3699" s="37" t="s">
        <v>930</v>
      </c>
      <c r="J3699" s="37" t="s">
        <v>351</v>
      </c>
      <c r="K3699" s="37" t="s">
        <v>354</v>
      </c>
      <c r="L3699" s="38">
        <v>19.0</v>
      </c>
      <c r="M3699" s="38">
        <v>19.0</v>
      </c>
      <c r="N3699" s="38">
        <v>16.0</v>
      </c>
      <c r="O3699" s="38">
        <v>19.0</v>
      </c>
      <c r="P3699" s="38">
        <v>19.0</v>
      </c>
      <c r="Q3699" s="38">
        <v>25.0</v>
      </c>
      <c r="R3699" s="36"/>
      <c r="S3699" s="36"/>
    </row>
    <row r="3700">
      <c r="A3700" s="37" t="s">
        <v>316</v>
      </c>
      <c r="B3700" s="37" t="s">
        <v>349</v>
      </c>
      <c r="C3700" s="38">
        <v>2023.0</v>
      </c>
      <c r="D3700" s="38">
        <v>7.0</v>
      </c>
      <c r="E3700" s="38">
        <v>14.0</v>
      </c>
      <c r="F3700" s="38">
        <v>1900.0</v>
      </c>
      <c r="G3700" s="37" t="s">
        <v>350</v>
      </c>
      <c r="H3700" s="38">
        <v>1.0</v>
      </c>
      <c r="I3700" s="37" t="s">
        <v>800</v>
      </c>
      <c r="J3700" s="37" t="s">
        <v>545</v>
      </c>
      <c r="K3700" s="37" t="s">
        <v>354</v>
      </c>
      <c r="L3700" s="38">
        <v>19.0</v>
      </c>
      <c r="M3700" s="38">
        <v>19.0</v>
      </c>
      <c r="N3700" s="38">
        <v>44.0</v>
      </c>
      <c r="O3700" s="38">
        <v>19.0</v>
      </c>
      <c r="P3700" s="38">
        <v>19.0</v>
      </c>
      <c r="Q3700" s="38">
        <v>51.0</v>
      </c>
      <c r="R3700" s="36"/>
      <c r="S3700" s="36"/>
    </row>
    <row r="3701">
      <c r="A3701" s="37" t="s">
        <v>316</v>
      </c>
      <c r="B3701" s="37" t="s">
        <v>349</v>
      </c>
      <c r="C3701" s="38">
        <v>2023.0</v>
      </c>
      <c r="D3701" s="38">
        <v>7.0</v>
      </c>
      <c r="E3701" s="38">
        <v>14.0</v>
      </c>
      <c r="F3701" s="38">
        <v>1900.0</v>
      </c>
      <c r="G3701" s="37" t="s">
        <v>350</v>
      </c>
      <c r="H3701" s="38">
        <v>1.0</v>
      </c>
      <c r="I3701" s="37" t="s">
        <v>930</v>
      </c>
      <c r="J3701" s="37" t="s">
        <v>351</v>
      </c>
      <c r="K3701" s="37" t="s">
        <v>354</v>
      </c>
      <c r="L3701" s="38">
        <v>19.0</v>
      </c>
      <c r="M3701" s="38">
        <v>20.0</v>
      </c>
      <c r="N3701" s="38">
        <v>0.0</v>
      </c>
      <c r="O3701" s="38">
        <v>19.0</v>
      </c>
      <c r="P3701" s="38">
        <v>20.0</v>
      </c>
      <c r="Q3701" s="38">
        <v>5.0</v>
      </c>
      <c r="R3701" s="36"/>
      <c r="S3701" s="36"/>
    </row>
    <row r="3702">
      <c r="A3702" s="37" t="s">
        <v>316</v>
      </c>
      <c r="B3702" s="37" t="s">
        <v>349</v>
      </c>
      <c r="C3702" s="38">
        <v>2023.0</v>
      </c>
      <c r="D3702" s="38">
        <v>7.0</v>
      </c>
      <c r="E3702" s="38">
        <v>14.0</v>
      </c>
      <c r="F3702" s="38">
        <v>1900.0</v>
      </c>
      <c r="G3702" s="37" t="s">
        <v>350</v>
      </c>
      <c r="H3702" s="38">
        <v>1.0</v>
      </c>
      <c r="I3702" s="37" t="s">
        <v>930</v>
      </c>
      <c r="J3702" s="37" t="s">
        <v>351</v>
      </c>
      <c r="K3702" s="37" t="s">
        <v>354</v>
      </c>
      <c r="L3702" s="38">
        <v>19.0</v>
      </c>
      <c r="M3702" s="38">
        <v>20.0</v>
      </c>
      <c r="N3702" s="38">
        <v>28.0</v>
      </c>
      <c r="O3702" s="38">
        <v>19.0</v>
      </c>
      <c r="P3702" s="38">
        <v>20.0</v>
      </c>
      <c r="Q3702" s="38">
        <v>49.0</v>
      </c>
      <c r="R3702" s="36"/>
      <c r="S3702" s="36"/>
    </row>
    <row r="3703">
      <c r="A3703" s="37" t="s">
        <v>316</v>
      </c>
      <c r="B3703" s="37" t="s">
        <v>349</v>
      </c>
      <c r="C3703" s="38">
        <v>2023.0</v>
      </c>
      <c r="D3703" s="38">
        <v>7.0</v>
      </c>
      <c r="E3703" s="38">
        <v>14.0</v>
      </c>
      <c r="F3703" s="38">
        <v>1900.0</v>
      </c>
      <c r="G3703" s="37" t="s">
        <v>350</v>
      </c>
      <c r="H3703" s="38">
        <v>1.0</v>
      </c>
      <c r="I3703" s="37" t="s">
        <v>545</v>
      </c>
      <c r="J3703" s="37" t="s">
        <v>800</v>
      </c>
      <c r="K3703" s="37" t="s">
        <v>354</v>
      </c>
      <c r="L3703" s="38">
        <v>19.0</v>
      </c>
      <c r="M3703" s="38">
        <v>20.0</v>
      </c>
      <c r="N3703" s="38">
        <v>50.0</v>
      </c>
      <c r="O3703" s="38">
        <v>19.0</v>
      </c>
      <c r="P3703" s="38">
        <v>20.0</v>
      </c>
      <c r="Q3703" s="38">
        <v>59.0</v>
      </c>
      <c r="R3703" s="36"/>
      <c r="S3703" s="36"/>
    </row>
    <row r="3704">
      <c r="A3704" s="37" t="s">
        <v>316</v>
      </c>
      <c r="B3704" s="37" t="s">
        <v>349</v>
      </c>
      <c r="C3704" s="38">
        <v>2023.0</v>
      </c>
      <c r="D3704" s="38">
        <v>7.0</v>
      </c>
      <c r="E3704" s="38">
        <v>14.0</v>
      </c>
      <c r="F3704" s="38">
        <v>1900.0</v>
      </c>
      <c r="G3704" s="37" t="s">
        <v>350</v>
      </c>
      <c r="H3704" s="38">
        <v>1.0</v>
      </c>
      <c r="I3704" s="37" t="s">
        <v>545</v>
      </c>
      <c r="J3704" s="37" t="s">
        <v>800</v>
      </c>
      <c r="K3704" s="37" t="s">
        <v>354</v>
      </c>
      <c r="L3704" s="38">
        <v>19.0</v>
      </c>
      <c r="M3704" s="38">
        <v>21.0</v>
      </c>
      <c r="N3704" s="38">
        <v>2.0</v>
      </c>
      <c r="O3704" s="38">
        <v>19.0</v>
      </c>
      <c r="P3704" s="38">
        <v>21.0</v>
      </c>
      <c r="Q3704" s="38">
        <v>9.0</v>
      </c>
      <c r="R3704" s="36"/>
      <c r="S3704" s="36"/>
    </row>
    <row r="3705">
      <c r="A3705" s="37" t="s">
        <v>316</v>
      </c>
      <c r="B3705" s="37" t="s">
        <v>349</v>
      </c>
      <c r="C3705" s="38">
        <v>2023.0</v>
      </c>
      <c r="D3705" s="38">
        <v>7.0</v>
      </c>
      <c r="E3705" s="38">
        <v>14.0</v>
      </c>
      <c r="F3705" s="38">
        <v>1900.0</v>
      </c>
      <c r="G3705" s="37" t="s">
        <v>350</v>
      </c>
      <c r="H3705" s="38">
        <v>1.0</v>
      </c>
      <c r="I3705" s="37" t="s">
        <v>1088</v>
      </c>
      <c r="J3705" s="37" t="s">
        <v>800</v>
      </c>
      <c r="K3705" s="37" t="s">
        <v>354</v>
      </c>
      <c r="L3705" s="38">
        <v>19.0</v>
      </c>
      <c r="M3705" s="38">
        <v>22.0</v>
      </c>
      <c r="N3705" s="38">
        <v>6.0</v>
      </c>
      <c r="O3705" s="38">
        <v>19.0</v>
      </c>
      <c r="P3705" s="38">
        <v>22.0</v>
      </c>
      <c r="Q3705" s="38">
        <v>15.0</v>
      </c>
      <c r="R3705" s="36"/>
      <c r="S3705" s="36"/>
    </row>
    <row r="3706">
      <c r="A3706" s="37" t="s">
        <v>316</v>
      </c>
      <c r="B3706" s="37" t="s">
        <v>349</v>
      </c>
      <c r="C3706" s="38">
        <v>2023.0</v>
      </c>
      <c r="D3706" s="38">
        <v>7.0</v>
      </c>
      <c r="E3706" s="38">
        <v>14.0</v>
      </c>
      <c r="F3706" s="38">
        <v>1900.0</v>
      </c>
      <c r="G3706" s="37" t="s">
        <v>350</v>
      </c>
      <c r="H3706" s="38">
        <v>1.0</v>
      </c>
      <c r="I3706" s="37" t="s">
        <v>1088</v>
      </c>
      <c r="J3706" s="37" t="s">
        <v>800</v>
      </c>
      <c r="K3706" s="37" t="s">
        <v>354</v>
      </c>
      <c r="L3706" s="38">
        <v>19.0</v>
      </c>
      <c r="M3706" s="38">
        <v>22.0</v>
      </c>
      <c r="N3706" s="38">
        <v>19.0</v>
      </c>
      <c r="O3706" s="38">
        <v>19.0</v>
      </c>
      <c r="P3706" s="38">
        <v>23.0</v>
      </c>
      <c r="Q3706" s="38">
        <v>26.0</v>
      </c>
      <c r="R3706" s="36"/>
      <c r="S3706" s="36"/>
    </row>
    <row r="3707">
      <c r="A3707" s="37" t="s">
        <v>316</v>
      </c>
      <c r="B3707" s="37" t="s">
        <v>349</v>
      </c>
      <c r="C3707" s="38">
        <v>2023.0</v>
      </c>
      <c r="D3707" s="38">
        <v>7.0</v>
      </c>
      <c r="E3707" s="38">
        <v>14.0</v>
      </c>
      <c r="F3707" s="38">
        <v>1900.0</v>
      </c>
      <c r="G3707" s="37" t="s">
        <v>350</v>
      </c>
      <c r="H3707" s="38">
        <v>1.0</v>
      </c>
      <c r="I3707" s="37" t="s">
        <v>1088</v>
      </c>
      <c r="J3707" s="37" t="s">
        <v>800</v>
      </c>
      <c r="K3707" s="37" t="s">
        <v>354</v>
      </c>
      <c r="L3707" s="38">
        <v>19.0</v>
      </c>
      <c r="M3707" s="38">
        <v>23.0</v>
      </c>
      <c r="N3707" s="38">
        <v>37.0</v>
      </c>
      <c r="O3707" s="38">
        <v>19.0</v>
      </c>
      <c r="P3707" s="38">
        <v>23.0</v>
      </c>
      <c r="Q3707" s="38">
        <v>45.0</v>
      </c>
      <c r="R3707" s="36"/>
      <c r="S3707" s="36"/>
    </row>
    <row r="3708">
      <c r="A3708" s="37" t="s">
        <v>316</v>
      </c>
      <c r="B3708" s="37" t="s">
        <v>349</v>
      </c>
      <c r="C3708" s="38">
        <v>2023.0</v>
      </c>
      <c r="D3708" s="38">
        <v>7.0</v>
      </c>
      <c r="E3708" s="38">
        <v>14.0</v>
      </c>
      <c r="F3708" s="38">
        <v>1900.0</v>
      </c>
      <c r="G3708" s="37" t="s">
        <v>350</v>
      </c>
      <c r="H3708" s="38">
        <v>1.0</v>
      </c>
      <c r="I3708" s="37" t="s">
        <v>800</v>
      </c>
      <c r="J3708" s="37" t="s">
        <v>545</v>
      </c>
      <c r="K3708" s="37" t="s">
        <v>354</v>
      </c>
      <c r="L3708" s="38">
        <v>19.0</v>
      </c>
      <c r="M3708" s="38">
        <v>23.0</v>
      </c>
      <c r="N3708" s="38">
        <v>41.0</v>
      </c>
      <c r="O3708" s="38">
        <v>19.0</v>
      </c>
      <c r="P3708" s="38">
        <v>23.0</v>
      </c>
      <c r="Q3708" s="38">
        <v>46.0</v>
      </c>
      <c r="R3708" s="36"/>
      <c r="S3708" s="36"/>
    </row>
    <row r="3709">
      <c r="A3709" s="37" t="s">
        <v>316</v>
      </c>
      <c r="B3709" s="37" t="s">
        <v>355</v>
      </c>
      <c r="C3709" s="38">
        <v>2023.0</v>
      </c>
      <c r="D3709" s="38">
        <v>7.0</v>
      </c>
      <c r="E3709" s="38">
        <v>14.0</v>
      </c>
      <c r="F3709" s="38">
        <v>1900.0</v>
      </c>
      <c r="G3709" s="37" t="s">
        <v>350</v>
      </c>
      <c r="H3709" s="38">
        <v>2.0</v>
      </c>
      <c r="I3709" s="36"/>
      <c r="J3709" s="36"/>
      <c r="K3709" s="36"/>
      <c r="L3709" s="36"/>
      <c r="M3709" s="36"/>
      <c r="N3709" s="36"/>
      <c r="O3709" s="36"/>
      <c r="P3709" s="36"/>
      <c r="Q3709" s="36"/>
      <c r="R3709" s="36"/>
      <c r="S3709" s="40" t="s">
        <v>356</v>
      </c>
    </row>
    <row r="3710">
      <c r="A3710" s="37" t="s">
        <v>316</v>
      </c>
      <c r="B3710" s="37" t="s">
        <v>357</v>
      </c>
      <c r="C3710" s="38">
        <v>2023.0</v>
      </c>
      <c r="D3710" s="38">
        <v>7.0</v>
      </c>
      <c r="E3710" s="38">
        <v>14.0</v>
      </c>
      <c r="F3710" s="38">
        <v>1900.0</v>
      </c>
      <c r="G3710" s="37" t="s">
        <v>350</v>
      </c>
      <c r="H3710" s="38">
        <v>3.0</v>
      </c>
      <c r="I3710" s="36"/>
      <c r="J3710" s="36"/>
      <c r="K3710" s="36"/>
      <c r="L3710" s="36"/>
      <c r="M3710" s="36"/>
      <c r="N3710" s="36"/>
      <c r="O3710" s="36"/>
      <c r="P3710" s="36"/>
      <c r="Q3710" s="36"/>
      <c r="R3710" s="36"/>
      <c r="S3710" s="40" t="s">
        <v>356</v>
      </c>
    </row>
    <row r="3711">
      <c r="A3711" s="37" t="s">
        <v>316</v>
      </c>
      <c r="B3711" s="37" t="s">
        <v>358</v>
      </c>
      <c r="C3711" s="38">
        <v>2023.0</v>
      </c>
      <c r="D3711" s="38">
        <v>7.0</v>
      </c>
      <c r="E3711" s="38">
        <v>14.0</v>
      </c>
      <c r="F3711" s="38">
        <v>1900.0</v>
      </c>
      <c r="G3711" s="37" t="s">
        <v>350</v>
      </c>
      <c r="H3711" s="38">
        <v>4.0</v>
      </c>
      <c r="I3711" s="36"/>
      <c r="J3711" s="36"/>
      <c r="K3711" s="36"/>
      <c r="L3711" s="36"/>
      <c r="M3711" s="36"/>
      <c r="N3711" s="36"/>
      <c r="O3711" s="36"/>
      <c r="P3711" s="36"/>
      <c r="Q3711" s="36"/>
      <c r="R3711" s="36"/>
      <c r="S3711" s="40" t="s">
        <v>356</v>
      </c>
    </row>
    <row r="3712">
      <c r="A3712" s="37" t="s">
        <v>316</v>
      </c>
      <c r="B3712" s="37" t="s">
        <v>359</v>
      </c>
      <c r="C3712" s="38">
        <v>2023.0</v>
      </c>
      <c r="D3712" s="38">
        <v>7.0</v>
      </c>
      <c r="E3712" s="38">
        <v>14.0</v>
      </c>
      <c r="F3712" s="38">
        <v>1900.0</v>
      </c>
      <c r="G3712" s="37" t="s">
        <v>360</v>
      </c>
      <c r="H3712" s="38">
        <v>5.0</v>
      </c>
      <c r="I3712" s="37" t="s">
        <v>422</v>
      </c>
      <c r="J3712" s="37" t="s">
        <v>365</v>
      </c>
      <c r="K3712" s="37" t="s">
        <v>354</v>
      </c>
      <c r="L3712" s="38">
        <v>19.0</v>
      </c>
      <c r="M3712" s="38">
        <v>2.0</v>
      </c>
      <c r="N3712" s="38">
        <v>0.0</v>
      </c>
      <c r="O3712" s="38">
        <v>19.0</v>
      </c>
      <c r="P3712" s="38">
        <v>2.0</v>
      </c>
      <c r="Q3712" s="38">
        <v>38.0</v>
      </c>
      <c r="R3712" s="36"/>
      <c r="S3712" s="36"/>
    </row>
    <row r="3713">
      <c r="A3713" s="37" t="s">
        <v>316</v>
      </c>
      <c r="B3713" s="37" t="s">
        <v>359</v>
      </c>
      <c r="C3713" s="38">
        <v>2023.0</v>
      </c>
      <c r="D3713" s="38">
        <v>7.0</v>
      </c>
      <c r="E3713" s="38">
        <v>14.0</v>
      </c>
      <c r="F3713" s="38">
        <v>1900.0</v>
      </c>
      <c r="G3713" s="37" t="s">
        <v>360</v>
      </c>
      <c r="H3713" s="38">
        <v>5.0</v>
      </c>
      <c r="I3713" s="37" t="s">
        <v>365</v>
      </c>
      <c r="J3713" s="37" t="s">
        <v>422</v>
      </c>
      <c r="K3713" s="37" t="s">
        <v>354</v>
      </c>
      <c r="L3713" s="38">
        <v>19.0</v>
      </c>
      <c r="M3713" s="38">
        <v>42.0</v>
      </c>
      <c r="N3713" s="38">
        <v>10.0</v>
      </c>
      <c r="O3713" s="38">
        <v>19.0</v>
      </c>
      <c r="P3713" s="38">
        <v>42.0</v>
      </c>
      <c r="Q3713" s="38">
        <v>23.0</v>
      </c>
      <c r="R3713" s="36"/>
      <c r="S3713" s="36"/>
    </row>
    <row r="3714">
      <c r="A3714" s="37" t="s">
        <v>316</v>
      </c>
      <c r="B3714" s="37" t="s">
        <v>359</v>
      </c>
      <c r="C3714" s="38">
        <v>2023.0</v>
      </c>
      <c r="D3714" s="38">
        <v>7.0</v>
      </c>
      <c r="E3714" s="38">
        <v>14.0</v>
      </c>
      <c r="F3714" s="38">
        <v>1900.0</v>
      </c>
      <c r="G3714" s="37" t="s">
        <v>360</v>
      </c>
      <c r="H3714" s="38">
        <v>5.0</v>
      </c>
      <c r="I3714" s="37" t="s">
        <v>365</v>
      </c>
      <c r="J3714" s="37" t="s">
        <v>422</v>
      </c>
      <c r="K3714" s="37" t="s">
        <v>354</v>
      </c>
      <c r="L3714" s="38">
        <v>19.0</v>
      </c>
      <c r="M3714" s="38">
        <v>42.0</v>
      </c>
      <c r="N3714" s="38">
        <v>29.0</v>
      </c>
      <c r="O3714" s="38">
        <v>19.0</v>
      </c>
      <c r="P3714" s="38">
        <v>42.0</v>
      </c>
      <c r="Q3714" s="38">
        <v>37.0</v>
      </c>
      <c r="R3714" s="36"/>
      <c r="S3714" s="36"/>
    </row>
    <row r="3715">
      <c r="A3715" s="37" t="s">
        <v>316</v>
      </c>
      <c r="B3715" s="37" t="s">
        <v>359</v>
      </c>
      <c r="C3715" s="38">
        <v>2023.0</v>
      </c>
      <c r="D3715" s="38">
        <v>7.0</v>
      </c>
      <c r="E3715" s="38">
        <v>14.0</v>
      </c>
      <c r="F3715" s="38">
        <v>1900.0</v>
      </c>
      <c r="G3715" s="37" t="s">
        <v>360</v>
      </c>
      <c r="H3715" s="38">
        <v>5.0</v>
      </c>
      <c r="I3715" s="37" t="s">
        <v>365</v>
      </c>
      <c r="J3715" s="37" t="s">
        <v>422</v>
      </c>
      <c r="K3715" s="37" t="s">
        <v>354</v>
      </c>
      <c r="L3715" s="38">
        <v>19.0</v>
      </c>
      <c r="M3715" s="38">
        <v>42.0</v>
      </c>
      <c r="N3715" s="38">
        <v>40.0</v>
      </c>
      <c r="O3715" s="38">
        <v>19.0</v>
      </c>
      <c r="P3715" s="38">
        <v>42.0</v>
      </c>
      <c r="Q3715" s="38">
        <v>47.0</v>
      </c>
      <c r="R3715" s="36"/>
      <c r="S3715" s="36"/>
    </row>
    <row r="3716">
      <c r="A3716" s="37" t="s">
        <v>316</v>
      </c>
      <c r="B3716" s="37" t="s">
        <v>359</v>
      </c>
      <c r="C3716" s="38">
        <v>2023.0</v>
      </c>
      <c r="D3716" s="38">
        <v>7.0</v>
      </c>
      <c r="E3716" s="38">
        <v>14.0</v>
      </c>
      <c r="F3716" s="38">
        <v>1900.0</v>
      </c>
      <c r="G3716" s="37" t="s">
        <v>360</v>
      </c>
      <c r="H3716" s="38">
        <v>5.0</v>
      </c>
      <c r="I3716" s="37" t="s">
        <v>365</v>
      </c>
      <c r="J3716" s="37" t="s">
        <v>422</v>
      </c>
      <c r="K3716" s="37" t="s">
        <v>354</v>
      </c>
      <c r="L3716" s="38">
        <v>19.0</v>
      </c>
      <c r="M3716" s="38">
        <v>42.0</v>
      </c>
      <c r="N3716" s="38">
        <v>52.0</v>
      </c>
      <c r="O3716" s="38">
        <v>19.0</v>
      </c>
      <c r="P3716" s="38">
        <v>44.0</v>
      </c>
      <c r="Q3716" s="38">
        <v>18.0</v>
      </c>
      <c r="R3716" s="36"/>
      <c r="S3716" s="36"/>
    </row>
    <row r="3717">
      <c r="A3717" s="37" t="s">
        <v>316</v>
      </c>
      <c r="B3717" s="37" t="s">
        <v>359</v>
      </c>
      <c r="C3717" s="38">
        <v>2023.0</v>
      </c>
      <c r="D3717" s="38">
        <v>7.0</v>
      </c>
      <c r="E3717" s="38">
        <v>14.0</v>
      </c>
      <c r="F3717" s="38">
        <v>1900.0</v>
      </c>
      <c r="G3717" s="37" t="s">
        <v>360</v>
      </c>
      <c r="H3717" s="38">
        <v>5.0</v>
      </c>
      <c r="I3717" s="37" t="s">
        <v>365</v>
      </c>
      <c r="J3717" s="37" t="s">
        <v>422</v>
      </c>
      <c r="K3717" s="37" t="s">
        <v>354</v>
      </c>
      <c r="L3717" s="38">
        <v>19.0</v>
      </c>
      <c r="M3717" s="38">
        <v>44.0</v>
      </c>
      <c r="N3717" s="38">
        <v>30.0</v>
      </c>
      <c r="O3717" s="38">
        <v>19.0</v>
      </c>
      <c r="P3717" s="38">
        <v>44.0</v>
      </c>
      <c r="Q3717" s="38">
        <v>57.0</v>
      </c>
      <c r="R3717" s="36"/>
      <c r="S3717" s="36"/>
    </row>
    <row r="3718">
      <c r="A3718" s="37" t="s">
        <v>316</v>
      </c>
      <c r="B3718" s="37" t="s">
        <v>366</v>
      </c>
      <c r="C3718" s="38">
        <v>2023.0</v>
      </c>
      <c r="D3718" s="38">
        <v>7.0</v>
      </c>
      <c r="E3718" s="38">
        <v>14.0</v>
      </c>
      <c r="F3718" s="38">
        <v>1900.0</v>
      </c>
      <c r="G3718" s="37" t="s">
        <v>360</v>
      </c>
      <c r="H3718" s="38">
        <v>6.0</v>
      </c>
      <c r="I3718" s="36"/>
      <c r="J3718" s="36"/>
      <c r="K3718" s="36"/>
      <c r="L3718" s="36"/>
      <c r="M3718" s="36"/>
      <c r="N3718" s="36"/>
      <c r="O3718" s="36"/>
      <c r="P3718" s="36"/>
      <c r="Q3718" s="36"/>
      <c r="R3718" s="36"/>
      <c r="S3718" s="40" t="s">
        <v>356</v>
      </c>
    </row>
    <row r="3719">
      <c r="A3719" s="37" t="s">
        <v>316</v>
      </c>
      <c r="B3719" s="37" t="s">
        <v>368</v>
      </c>
      <c r="C3719" s="38">
        <v>2023.0</v>
      </c>
      <c r="D3719" s="38">
        <v>7.0</v>
      </c>
      <c r="E3719" s="38">
        <v>14.0</v>
      </c>
      <c r="F3719" s="38">
        <v>1900.0</v>
      </c>
      <c r="G3719" s="37" t="s">
        <v>360</v>
      </c>
      <c r="H3719" s="38">
        <v>7.0</v>
      </c>
      <c r="I3719" s="36"/>
      <c r="J3719" s="36"/>
      <c r="K3719" s="36"/>
      <c r="L3719" s="36"/>
      <c r="M3719" s="36"/>
      <c r="N3719" s="36"/>
      <c r="O3719" s="36"/>
      <c r="P3719" s="36"/>
      <c r="Q3719" s="36"/>
      <c r="R3719" s="36"/>
      <c r="S3719" s="40" t="s">
        <v>356</v>
      </c>
    </row>
    <row r="3720">
      <c r="A3720" s="37" t="s">
        <v>316</v>
      </c>
      <c r="B3720" s="37" t="s">
        <v>369</v>
      </c>
      <c r="C3720" s="38">
        <v>2023.0</v>
      </c>
      <c r="D3720" s="38">
        <v>7.0</v>
      </c>
      <c r="E3720" s="38">
        <v>14.0</v>
      </c>
      <c r="F3720" s="38">
        <v>1900.0</v>
      </c>
      <c r="G3720" s="37" t="s">
        <v>360</v>
      </c>
      <c r="H3720" s="38">
        <v>8.0</v>
      </c>
      <c r="I3720" s="36"/>
      <c r="J3720" s="36"/>
      <c r="K3720" s="36"/>
      <c r="L3720" s="36"/>
      <c r="M3720" s="36"/>
      <c r="N3720" s="36"/>
      <c r="O3720" s="36"/>
      <c r="P3720" s="36"/>
      <c r="Q3720" s="36"/>
      <c r="R3720" s="36"/>
      <c r="S3720" s="40" t="s">
        <v>356</v>
      </c>
    </row>
    <row r="3721">
      <c r="A3721" s="37" t="s">
        <v>316</v>
      </c>
      <c r="B3721" s="37" t="s">
        <v>370</v>
      </c>
      <c r="C3721" s="38">
        <v>2023.0</v>
      </c>
      <c r="D3721" s="38">
        <v>7.0</v>
      </c>
      <c r="E3721" s="38">
        <v>14.0</v>
      </c>
      <c r="F3721" s="38">
        <v>1900.0</v>
      </c>
      <c r="G3721" s="37" t="s">
        <v>371</v>
      </c>
      <c r="H3721" s="38">
        <v>9.0</v>
      </c>
      <c r="I3721" s="36"/>
      <c r="J3721" s="36"/>
      <c r="K3721" s="36"/>
      <c r="L3721" s="36"/>
      <c r="M3721" s="36"/>
      <c r="N3721" s="36"/>
      <c r="O3721" s="36"/>
      <c r="P3721" s="36"/>
      <c r="Q3721" s="36"/>
      <c r="R3721" s="36"/>
      <c r="S3721" s="40" t="s">
        <v>356</v>
      </c>
    </row>
    <row r="3722">
      <c r="A3722" s="37" t="s">
        <v>316</v>
      </c>
      <c r="B3722" s="37" t="s">
        <v>372</v>
      </c>
      <c r="C3722" s="38">
        <v>2023.0</v>
      </c>
      <c r="D3722" s="38">
        <v>7.0</v>
      </c>
      <c r="E3722" s="38">
        <v>14.0</v>
      </c>
      <c r="F3722" s="38">
        <v>1900.0</v>
      </c>
      <c r="G3722" s="37" t="s">
        <v>371</v>
      </c>
      <c r="H3722" s="38">
        <v>10.0</v>
      </c>
      <c r="I3722" s="36"/>
      <c r="J3722" s="36"/>
      <c r="K3722" s="36"/>
      <c r="L3722" s="36"/>
      <c r="M3722" s="36"/>
      <c r="N3722" s="36"/>
      <c r="O3722" s="36"/>
      <c r="P3722" s="36"/>
      <c r="Q3722" s="36"/>
      <c r="R3722" s="36"/>
      <c r="S3722" s="40" t="s">
        <v>509</v>
      </c>
    </row>
    <row r="3723">
      <c r="A3723" s="37" t="s">
        <v>316</v>
      </c>
      <c r="B3723" s="37" t="s">
        <v>373</v>
      </c>
      <c r="C3723" s="38">
        <v>2023.0</v>
      </c>
      <c r="D3723" s="38">
        <v>7.0</v>
      </c>
      <c r="E3723" s="38">
        <v>14.0</v>
      </c>
      <c r="F3723" s="38">
        <v>1900.0</v>
      </c>
      <c r="G3723" s="37" t="s">
        <v>371</v>
      </c>
      <c r="H3723" s="38">
        <v>11.0</v>
      </c>
      <c r="I3723" s="36"/>
      <c r="J3723" s="36"/>
      <c r="K3723" s="36"/>
      <c r="L3723" s="36"/>
      <c r="M3723" s="36"/>
      <c r="N3723" s="36"/>
      <c r="O3723" s="36"/>
      <c r="P3723" s="36"/>
      <c r="Q3723" s="36"/>
      <c r="R3723" s="36"/>
      <c r="S3723" s="40" t="s">
        <v>509</v>
      </c>
    </row>
    <row r="3724">
      <c r="A3724" s="37" t="s">
        <v>316</v>
      </c>
      <c r="B3724" s="37" t="s">
        <v>374</v>
      </c>
      <c r="C3724" s="38">
        <v>2023.0</v>
      </c>
      <c r="D3724" s="38">
        <v>7.0</v>
      </c>
      <c r="E3724" s="38">
        <v>14.0</v>
      </c>
      <c r="F3724" s="38">
        <v>1900.0</v>
      </c>
      <c r="G3724" s="37" t="s">
        <v>371</v>
      </c>
      <c r="H3724" s="38">
        <v>12.0</v>
      </c>
      <c r="I3724" s="36"/>
      <c r="J3724" s="36"/>
      <c r="K3724" s="36"/>
      <c r="L3724" s="36"/>
      <c r="M3724" s="36"/>
      <c r="N3724" s="36"/>
      <c r="O3724" s="36"/>
      <c r="P3724" s="36"/>
      <c r="Q3724" s="36"/>
      <c r="R3724" s="36"/>
      <c r="S3724" s="40" t="s">
        <v>356</v>
      </c>
    </row>
    <row r="3726">
      <c r="A3726" s="1" t="s">
        <v>318</v>
      </c>
      <c r="B3726" s="37" t="s">
        <v>1634</v>
      </c>
      <c r="C3726" s="1">
        <v>2023.0</v>
      </c>
      <c r="D3726" s="1">
        <v>7.0</v>
      </c>
      <c r="E3726" s="1">
        <v>14.0</v>
      </c>
      <c r="F3726" s="1">
        <v>2100.0</v>
      </c>
      <c r="G3726" s="1" t="s">
        <v>23</v>
      </c>
      <c r="H3726" s="1">
        <v>1.0</v>
      </c>
    </row>
    <row r="3727">
      <c r="A3727" s="1" t="s">
        <v>318</v>
      </c>
      <c r="B3727" s="37" t="s">
        <v>1635</v>
      </c>
      <c r="C3727" s="1">
        <v>2023.0</v>
      </c>
      <c r="D3727" s="1">
        <v>7.0</v>
      </c>
      <c r="E3727" s="1">
        <v>14.0</v>
      </c>
      <c r="F3727" s="1">
        <v>2100.0</v>
      </c>
      <c r="G3727" s="1" t="s">
        <v>23</v>
      </c>
      <c r="H3727" s="1">
        <v>2.0</v>
      </c>
    </row>
    <row r="3728">
      <c r="A3728" s="1" t="s">
        <v>318</v>
      </c>
      <c r="B3728" s="37" t="s">
        <v>1636</v>
      </c>
      <c r="C3728" s="1">
        <v>2023.0</v>
      </c>
      <c r="D3728" s="1">
        <v>7.0</v>
      </c>
      <c r="E3728" s="1">
        <v>14.0</v>
      </c>
      <c r="F3728" s="1">
        <v>2100.0</v>
      </c>
      <c r="G3728" s="1" t="s">
        <v>23</v>
      </c>
      <c r="H3728" s="1">
        <v>3.0</v>
      </c>
    </row>
    <row r="3729">
      <c r="A3729" s="1" t="s">
        <v>318</v>
      </c>
      <c r="B3729" s="37" t="s">
        <v>1637</v>
      </c>
      <c r="C3729" s="1">
        <v>2023.0</v>
      </c>
      <c r="D3729" s="1">
        <v>7.0</v>
      </c>
      <c r="E3729" s="1">
        <v>14.0</v>
      </c>
      <c r="F3729" s="1">
        <v>2100.0</v>
      </c>
      <c r="G3729" s="1" t="s">
        <v>23</v>
      </c>
      <c r="H3729" s="1">
        <v>4.0</v>
      </c>
    </row>
    <row r="3730">
      <c r="A3730" s="1" t="s">
        <v>318</v>
      </c>
      <c r="B3730" s="37" t="s">
        <v>1638</v>
      </c>
      <c r="C3730" s="1">
        <v>2023.0</v>
      </c>
      <c r="D3730" s="1">
        <v>7.0</v>
      </c>
      <c r="E3730" s="1">
        <v>14.0</v>
      </c>
      <c r="F3730" s="1">
        <v>2100.0</v>
      </c>
      <c r="G3730" s="1" t="s">
        <v>122</v>
      </c>
      <c r="H3730" s="1">
        <v>5.0</v>
      </c>
    </row>
    <row r="3731">
      <c r="A3731" s="1" t="s">
        <v>318</v>
      </c>
      <c r="B3731" s="37" t="s">
        <v>1639</v>
      </c>
      <c r="C3731" s="1">
        <v>2023.0</v>
      </c>
      <c r="D3731" s="1">
        <v>7.0</v>
      </c>
      <c r="E3731" s="1">
        <v>14.0</v>
      </c>
      <c r="F3731" s="1">
        <v>2100.0</v>
      </c>
      <c r="G3731" s="1" t="s">
        <v>122</v>
      </c>
      <c r="H3731" s="1">
        <v>6.0</v>
      </c>
    </row>
    <row r="3732">
      <c r="A3732" s="1" t="s">
        <v>318</v>
      </c>
      <c r="B3732" s="37" t="s">
        <v>1640</v>
      </c>
      <c r="C3732" s="1">
        <v>2023.0</v>
      </c>
      <c r="D3732" s="1">
        <v>7.0</v>
      </c>
      <c r="E3732" s="1">
        <v>14.0</v>
      </c>
      <c r="F3732" s="1">
        <v>2100.0</v>
      </c>
      <c r="G3732" s="1" t="s">
        <v>122</v>
      </c>
      <c r="H3732" s="1">
        <v>7.0</v>
      </c>
    </row>
    <row r="3733">
      <c r="A3733" s="1" t="s">
        <v>318</v>
      </c>
      <c r="B3733" s="37" t="s">
        <v>1641</v>
      </c>
      <c r="C3733" s="1">
        <v>2023.0</v>
      </c>
      <c r="D3733" s="1">
        <v>7.0</v>
      </c>
      <c r="E3733" s="1">
        <v>14.0</v>
      </c>
      <c r="F3733" s="1">
        <v>2100.0</v>
      </c>
      <c r="G3733" s="1" t="s">
        <v>122</v>
      </c>
      <c r="H3733" s="1">
        <v>8.0</v>
      </c>
    </row>
    <row r="3734">
      <c r="A3734" s="1" t="s">
        <v>318</v>
      </c>
      <c r="B3734" s="37" t="s">
        <v>1642</v>
      </c>
      <c r="C3734" s="1">
        <v>2023.0</v>
      </c>
      <c r="D3734" s="1">
        <v>7.0</v>
      </c>
      <c r="E3734" s="1">
        <v>14.0</v>
      </c>
      <c r="F3734" s="1">
        <v>2100.0</v>
      </c>
      <c r="G3734" s="1" t="s">
        <v>201</v>
      </c>
      <c r="H3734" s="1">
        <v>9.0</v>
      </c>
    </row>
    <row r="3735">
      <c r="A3735" s="1" t="s">
        <v>318</v>
      </c>
      <c r="B3735" s="37" t="s">
        <v>1643</v>
      </c>
      <c r="C3735" s="1">
        <v>2023.0</v>
      </c>
      <c r="D3735" s="1">
        <v>7.0</v>
      </c>
      <c r="E3735" s="1">
        <v>14.0</v>
      </c>
      <c r="F3735" s="1">
        <v>2100.0</v>
      </c>
      <c r="G3735" s="1" t="s">
        <v>201</v>
      </c>
      <c r="H3735" s="1">
        <v>10.0</v>
      </c>
    </row>
    <row r="3736">
      <c r="A3736" s="1" t="s">
        <v>318</v>
      </c>
      <c r="B3736" s="37" t="s">
        <v>1644</v>
      </c>
      <c r="C3736" s="1">
        <v>2023.0</v>
      </c>
      <c r="D3736" s="1">
        <v>7.0</v>
      </c>
      <c r="E3736" s="1">
        <v>14.0</v>
      </c>
      <c r="F3736" s="1">
        <v>2100.0</v>
      </c>
      <c r="G3736" s="1" t="s">
        <v>201</v>
      </c>
      <c r="H3736" s="1">
        <v>11.0</v>
      </c>
    </row>
    <row r="3737">
      <c r="A3737" s="1" t="s">
        <v>318</v>
      </c>
      <c r="B3737" s="37" t="s">
        <v>1645</v>
      </c>
      <c r="C3737" s="1">
        <v>2023.0</v>
      </c>
      <c r="D3737" s="1">
        <v>7.0</v>
      </c>
      <c r="E3737" s="1">
        <v>14.0</v>
      </c>
      <c r="F3737" s="1">
        <v>2100.0</v>
      </c>
      <c r="G3737" s="1" t="s">
        <v>201</v>
      </c>
      <c r="H3737" s="1">
        <v>12.0</v>
      </c>
    </row>
    <row r="3739">
      <c r="A3739" s="1" t="s">
        <v>318</v>
      </c>
      <c r="B3739" s="37"/>
      <c r="C3739" s="1">
        <v>2023.0</v>
      </c>
      <c r="D3739" s="1">
        <v>7.0</v>
      </c>
      <c r="E3739" s="1">
        <v>15.0</v>
      </c>
      <c r="F3739" s="1">
        <v>2100.0</v>
      </c>
      <c r="G3739" s="1" t="s">
        <v>23</v>
      </c>
      <c r="H3739" s="1">
        <v>1.0</v>
      </c>
    </row>
    <row r="3740">
      <c r="A3740" s="1" t="s">
        <v>318</v>
      </c>
      <c r="B3740" s="37" t="s">
        <v>1646</v>
      </c>
      <c r="C3740" s="1">
        <v>2023.0</v>
      </c>
      <c r="D3740" s="1">
        <v>7.0</v>
      </c>
      <c r="E3740" s="1">
        <v>15.0</v>
      </c>
      <c r="F3740" s="1">
        <v>2100.0</v>
      </c>
      <c r="G3740" s="1" t="s">
        <v>23</v>
      </c>
      <c r="H3740" s="1">
        <v>2.0</v>
      </c>
    </row>
    <row r="3741">
      <c r="A3741" s="1" t="s">
        <v>318</v>
      </c>
      <c r="B3741" s="37" t="s">
        <v>1647</v>
      </c>
      <c r="C3741" s="1">
        <v>2023.0</v>
      </c>
      <c r="D3741" s="1">
        <v>7.0</v>
      </c>
      <c r="E3741" s="1">
        <v>15.0</v>
      </c>
      <c r="F3741" s="1">
        <v>2100.0</v>
      </c>
      <c r="G3741" s="1" t="s">
        <v>23</v>
      </c>
      <c r="H3741" s="1">
        <v>3.0</v>
      </c>
    </row>
    <row r="3742">
      <c r="A3742" s="1" t="s">
        <v>318</v>
      </c>
      <c r="B3742" s="37" t="s">
        <v>1648</v>
      </c>
      <c r="C3742" s="1">
        <v>2023.0</v>
      </c>
      <c r="D3742" s="1">
        <v>7.0</v>
      </c>
      <c r="E3742" s="1">
        <v>15.0</v>
      </c>
      <c r="F3742" s="1">
        <v>2100.0</v>
      </c>
      <c r="G3742" s="1" t="s">
        <v>23</v>
      </c>
      <c r="H3742" s="1">
        <v>4.0</v>
      </c>
    </row>
    <row r="3743">
      <c r="A3743" s="1" t="s">
        <v>318</v>
      </c>
      <c r="B3743" s="37" t="s">
        <v>1649</v>
      </c>
      <c r="C3743" s="1">
        <v>2023.0</v>
      </c>
      <c r="D3743" s="1">
        <v>7.0</v>
      </c>
      <c r="E3743" s="1">
        <v>15.0</v>
      </c>
      <c r="F3743" s="1">
        <v>2100.0</v>
      </c>
      <c r="G3743" s="1" t="s">
        <v>122</v>
      </c>
      <c r="H3743" s="1">
        <v>5.0</v>
      </c>
      <c r="I3743" s="1" t="s">
        <v>153</v>
      </c>
      <c r="J3743" s="1" t="s">
        <v>125</v>
      </c>
      <c r="K3743" s="1" t="s">
        <v>354</v>
      </c>
      <c r="L3743" s="1">
        <v>21.0</v>
      </c>
      <c r="M3743" s="1">
        <v>16.0</v>
      </c>
      <c r="N3743" s="1">
        <v>3.0</v>
      </c>
      <c r="O3743" s="1">
        <v>21.0</v>
      </c>
      <c r="P3743" s="1">
        <v>19.0</v>
      </c>
      <c r="Q3743" s="1">
        <v>10.0</v>
      </c>
    </row>
    <row r="3744">
      <c r="A3744" s="1" t="s">
        <v>318</v>
      </c>
      <c r="B3744" s="37" t="s">
        <v>1650</v>
      </c>
      <c r="C3744" s="1">
        <v>2023.0</v>
      </c>
      <c r="D3744" s="1">
        <v>7.0</v>
      </c>
      <c r="E3744" s="1">
        <v>15.0</v>
      </c>
      <c r="F3744" s="1">
        <v>2100.0</v>
      </c>
      <c r="G3744" s="1" t="s">
        <v>122</v>
      </c>
      <c r="H3744" s="1">
        <v>5.0</v>
      </c>
      <c r="I3744" s="1" t="s">
        <v>153</v>
      </c>
      <c r="J3744" s="1" t="s">
        <v>125</v>
      </c>
      <c r="K3744" s="1" t="s">
        <v>354</v>
      </c>
      <c r="L3744" s="1">
        <v>21.0</v>
      </c>
      <c r="M3744" s="1">
        <v>19.0</v>
      </c>
      <c r="N3744" s="1">
        <v>13.0</v>
      </c>
      <c r="O3744" s="1">
        <v>21.0</v>
      </c>
      <c r="P3744" s="1">
        <v>20.0</v>
      </c>
      <c r="Q3744" s="1">
        <v>3.0</v>
      </c>
    </row>
    <row r="3745">
      <c r="A3745" s="1" t="s">
        <v>318</v>
      </c>
      <c r="B3745" s="37" t="s">
        <v>1651</v>
      </c>
      <c r="C3745" s="1">
        <v>2023.0</v>
      </c>
      <c r="D3745" s="1">
        <v>7.0</v>
      </c>
      <c r="E3745" s="1">
        <v>15.0</v>
      </c>
      <c r="F3745" s="1">
        <v>2100.0</v>
      </c>
      <c r="G3745" s="1" t="s">
        <v>122</v>
      </c>
      <c r="H3745" s="1">
        <v>5.0</v>
      </c>
      <c r="I3745" s="1" t="s">
        <v>153</v>
      </c>
      <c r="J3745" s="1" t="s">
        <v>125</v>
      </c>
      <c r="K3745" s="1" t="s">
        <v>354</v>
      </c>
      <c r="L3745" s="1">
        <v>21.0</v>
      </c>
      <c r="M3745" s="1">
        <v>20.0</v>
      </c>
      <c r="N3745" s="1">
        <v>9.0</v>
      </c>
      <c r="O3745" s="1">
        <v>21.0</v>
      </c>
      <c r="P3745" s="1">
        <v>21.0</v>
      </c>
      <c r="Q3745" s="1">
        <v>7.0</v>
      </c>
    </row>
    <row r="3746">
      <c r="A3746" s="1" t="s">
        <v>318</v>
      </c>
      <c r="B3746" s="37" t="s">
        <v>1652</v>
      </c>
      <c r="C3746" s="1">
        <v>2023.0</v>
      </c>
      <c r="D3746" s="1">
        <v>7.0</v>
      </c>
      <c r="E3746" s="1">
        <v>15.0</v>
      </c>
      <c r="F3746" s="1">
        <v>2100.0</v>
      </c>
      <c r="G3746" s="1" t="s">
        <v>122</v>
      </c>
      <c r="H3746" s="1">
        <v>5.0</v>
      </c>
      <c r="I3746" s="1" t="s">
        <v>125</v>
      </c>
      <c r="J3746" s="1" t="s">
        <v>153</v>
      </c>
      <c r="K3746" s="1" t="s">
        <v>354</v>
      </c>
      <c r="L3746" s="1">
        <v>21.0</v>
      </c>
      <c r="M3746" s="1">
        <v>21.0</v>
      </c>
      <c r="N3746" s="1">
        <v>14.0</v>
      </c>
      <c r="O3746" s="1">
        <v>21.0</v>
      </c>
      <c r="P3746" s="1">
        <v>21.0</v>
      </c>
      <c r="Q3746" s="1">
        <v>28.0</v>
      </c>
    </row>
    <row r="3747">
      <c r="A3747" s="1" t="s">
        <v>318</v>
      </c>
      <c r="B3747" s="37" t="s">
        <v>1653</v>
      </c>
      <c r="C3747" s="1">
        <v>2023.0</v>
      </c>
      <c r="D3747" s="1">
        <v>7.0</v>
      </c>
      <c r="E3747" s="1">
        <v>15.0</v>
      </c>
      <c r="F3747" s="1">
        <v>2100.0</v>
      </c>
      <c r="G3747" s="1" t="s">
        <v>122</v>
      </c>
      <c r="H3747" s="1">
        <v>5.0</v>
      </c>
      <c r="I3747" s="1" t="s">
        <v>153</v>
      </c>
      <c r="J3747" s="1" t="s">
        <v>125</v>
      </c>
      <c r="K3747" s="1" t="s">
        <v>354</v>
      </c>
      <c r="L3747" s="1">
        <v>21.0</v>
      </c>
      <c r="M3747" s="1">
        <v>24.0</v>
      </c>
      <c r="N3747" s="1">
        <v>5.0</v>
      </c>
      <c r="O3747" s="1">
        <v>21.0</v>
      </c>
      <c r="P3747" s="1">
        <v>24.0</v>
      </c>
      <c r="Q3747" s="1">
        <v>39.0</v>
      </c>
    </row>
    <row r="3748">
      <c r="A3748" s="1" t="s">
        <v>318</v>
      </c>
      <c r="B3748" s="37" t="s">
        <v>1654</v>
      </c>
      <c r="C3748" s="1">
        <v>2023.0</v>
      </c>
      <c r="D3748" s="1">
        <v>7.0</v>
      </c>
      <c r="E3748" s="1">
        <v>15.0</v>
      </c>
      <c r="F3748" s="1">
        <v>2100.0</v>
      </c>
      <c r="G3748" s="1" t="s">
        <v>122</v>
      </c>
      <c r="H3748" s="1">
        <v>5.0</v>
      </c>
      <c r="I3748" s="1" t="s">
        <v>153</v>
      </c>
      <c r="J3748" s="1" t="s">
        <v>125</v>
      </c>
      <c r="K3748" s="1" t="s">
        <v>354</v>
      </c>
      <c r="L3748" s="1">
        <v>21.0</v>
      </c>
      <c r="M3748" s="1">
        <v>24.0</v>
      </c>
      <c r="N3748" s="1">
        <v>44.0</v>
      </c>
      <c r="O3748" s="1">
        <v>21.0</v>
      </c>
      <c r="P3748" s="1">
        <v>26.0</v>
      </c>
      <c r="Q3748" s="1">
        <v>3.0</v>
      </c>
    </row>
    <row r="3749">
      <c r="A3749" s="1" t="s">
        <v>318</v>
      </c>
      <c r="B3749" s="37" t="s">
        <v>1655</v>
      </c>
      <c r="C3749" s="1">
        <v>2023.0</v>
      </c>
      <c r="D3749" s="1">
        <v>7.0</v>
      </c>
      <c r="E3749" s="1">
        <v>15.0</v>
      </c>
      <c r="F3749" s="1">
        <v>2100.0</v>
      </c>
      <c r="G3749" s="1" t="s">
        <v>122</v>
      </c>
      <c r="H3749" s="1">
        <v>5.0</v>
      </c>
      <c r="I3749" s="1" t="s">
        <v>125</v>
      </c>
      <c r="J3749" s="1" t="s">
        <v>148</v>
      </c>
      <c r="K3749" s="1" t="s">
        <v>354</v>
      </c>
      <c r="L3749" s="1">
        <v>21.0</v>
      </c>
      <c r="M3749" s="1">
        <v>26.0</v>
      </c>
      <c r="N3749" s="1">
        <v>24.0</v>
      </c>
      <c r="O3749" s="1">
        <v>21.0</v>
      </c>
      <c r="P3749" s="1">
        <v>27.0</v>
      </c>
      <c r="Q3749" s="1">
        <v>14.0</v>
      </c>
    </row>
    <row r="3750">
      <c r="A3750" s="1" t="s">
        <v>318</v>
      </c>
      <c r="B3750" s="37" t="s">
        <v>1656</v>
      </c>
      <c r="C3750" s="1">
        <v>2023.0</v>
      </c>
      <c r="D3750" s="1">
        <v>7.0</v>
      </c>
      <c r="E3750" s="1">
        <v>15.0</v>
      </c>
      <c r="F3750" s="1">
        <v>2100.0</v>
      </c>
      <c r="G3750" s="1" t="s">
        <v>122</v>
      </c>
      <c r="H3750" s="1">
        <v>5.0</v>
      </c>
      <c r="I3750" s="1" t="s">
        <v>148</v>
      </c>
      <c r="J3750" s="1" t="s">
        <v>125</v>
      </c>
      <c r="K3750" s="1" t="s">
        <v>354</v>
      </c>
      <c r="L3750" s="1">
        <v>21.0</v>
      </c>
      <c r="M3750" s="1">
        <v>27.0</v>
      </c>
      <c r="N3750" s="1">
        <v>38.0</v>
      </c>
      <c r="O3750" s="1">
        <v>21.0</v>
      </c>
      <c r="P3750" s="1">
        <v>28.0</v>
      </c>
      <c r="Q3750" s="1">
        <v>0.0</v>
      </c>
    </row>
    <row r="3751">
      <c r="A3751" s="1" t="s">
        <v>318</v>
      </c>
      <c r="B3751" s="37" t="s">
        <v>1657</v>
      </c>
      <c r="C3751" s="1">
        <v>2023.0</v>
      </c>
      <c r="D3751" s="1">
        <v>7.0</v>
      </c>
      <c r="E3751" s="1">
        <v>15.0</v>
      </c>
      <c r="F3751" s="1">
        <v>2100.0</v>
      </c>
      <c r="G3751" s="1" t="s">
        <v>122</v>
      </c>
      <c r="H3751" s="1">
        <v>6.0</v>
      </c>
    </row>
    <row r="3752">
      <c r="A3752" s="1" t="s">
        <v>318</v>
      </c>
      <c r="B3752" s="37" t="s">
        <v>1658</v>
      </c>
      <c r="C3752" s="1">
        <v>2023.0</v>
      </c>
      <c r="D3752" s="1">
        <v>7.0</v>
      </c>
      <c r="E3752" s="1">
        <v>15.0</v>
      </c>
      <c r="F3752" s="1">
        <v>2100.0</v>
      </c>
      <c r="G3752" s="1" t="s">
        <v>122</v>
      </c>
      <c r="H3752" s="1">
        <v>7.0</v>
      </c>
    </row>
    <row r="3753">
      <c r="A3753" s="1" t="s">
        <v>318</v>
      </c>
      <c r="B3753" s="37" t="s">
        <v>1659</v>
      </c>
      <c r="C3753" s="1">
        <v>2023.0</v>
      </c>
      <c r="D3753" s="1">
        <v>7.0</v>
      </c>
      <c r="E3753" s="1">
        <v>15.0</v>
      </c>
      <c r="F3753" s="1">
        <v>2100.0</v>
      </c>
      <c r="G3753" s="1" t="s">
        <v>122</v>
      </c>
      <c r="H3753" s="1">
        <v>8.0</v>
      </c>
    </row>
    <row r="3754">
      <c r="A3754" s="1" t="s">
        <v>318</v>
      </c>
      <c r="B3754" s="37" t="s">
        <v>1660</v>
      </c>
      <c r="C3754" s="1">
        <v>2023.0</v>
      </c>
      <c r="D3754" s="1">
        <v>7.0</v>
      </c>
      <c r="E3754" s="1">
        <v>15.0</v>
      </c>
      <c r="F3754" s="1">
        <v>2100.0</v>
      </c>
      <c r="G3754" s="1" t="s">
        <v>201</v>
      </c>
      <c r="H3754" s="1">
        <v>9.0</v>
      </c>
    </row>
    <row r="3755">
      <c r="A3755" s="1" t="s">
        <v>318</v>
      </c>
      <c r="B3755" s="37" t="s">
        <v>1661</v>
      </c>
      <c r="C3755" s="1">
        <v>2023.0</v>
      </c>
      <c r="D3755" s="1">
        <v>7.0</v>
      </c>
      <c r="E3755" s="1">
        <v>15.0</v>
      </c>
      <c r="F3755" s="1">
        <v>2100.0</v>
      </c>
      <c r="G3755" s="1" t="s">
        <v>201</v>
      </c>
      <c r="H3755" s="1">
        <v>10.0</v>
      </c>
    </row>
    <row r="3756">
      <c r="A3756" s="1" t="s">
        <v>318</v>
      </c>
      <c r="B3756" s="37" t="s">
        <v>1662</v>
      </c>
      <c r="C3756" s="1">
        <v>2023.0</v>
      </c>
      <c r="D3756" s="1">
        <v>7.0</v>
      </c>
      <c r="E3756" s="1">
        <v>15.0</v>
      </c>
      <c r="F3756" s="1">
        <v>2100.0</v>
      </c>
      <c r="G3756" s="1" t="s">
        <v>201</v>
      </c>
      <c r="H3756" s="1">
        <v>11.0</v>
      </c>
    </row>
    <row r="3757">
      <c r="A3757" s="1" t="s">
        <v>318</v>
      </c>
      <c r="B3757" s="37" t="s">
        <v>1663</v>
      </c>
      <c r="C3757" s="1">
        <v>2023.0</v>
      </c>
      <c r="D3757" s="1">
        <v>7.0</v>
      </c>
      <c r="E3757" s="1">
        <v>15.0</v>
      </c>
      <c r="F3757" s="1">
        <v>2100.0</v>
      </c>
      <c r="G3757" s="1" t="s">
        <v>201</v>
      </c>
      <c r="H3757" s="1">
        <v>12.0</v>
      </c>
    </row>
    <row r="3759">
      <c r="A3759" s="1" t="s">
        <v>316</v>
      </c>
    </row>
    <row r="3760">
      <c r="A3760" s="1" t="s">
        <v>316</v>
      </c>
    </row>
    <row r="3761">
      <c r="A3761" s="1" t="s">
        <v>316</v>
      </c>
    </row>
    <row r="3762">
      <c r="A3762" s="1" t="s">
        <v>316</v>
      </c>
    </row>
    <row r="3763">
      <c r="A3763" s="1" t="s">
        <v>316</v>
      </c>
    </row>
    <row r="3764">
      <c r="A3764" s="1" t="s">
        <v>316</v>
      </c>
    </row>
    <row r="3765">
      <c r="A3765" s="1" t="s">
        <v>316</v>
      </c>
    </row>
    <row r="3766">
      <c r="A3766" s="1" t="s">
        <v>316</v>
      </c>
    </row>
    <row r="3767">
      <c r="A3767" s="1" t="s">
        <v>316</v>
      </c>
    </row>
    <row r="3768">
      <c r="A3768" s="1" t="s">
        <v>316</v>
      </c>
    </row>
    <row r="3770">
      <c r="A3770" s="1" t="s">
        <v>318</v>
      </c>
      <c r="B3770" s="37" t="s">
        <v>1664</v>
      </c>
      <c r="C3770" s="1">
        <v>2023.0</v>
      </c>
      <c r="D3770" s="1">
        <v>7.0</v>
      </c>
      <c r="E3770" s="1">
        <v>16.0</v>
      </c>
      <c r="F3770" s="1">
        <v>2100.0</v>
      </c>
      <c r="G3770" s="1" t="s">
        <v>23</v>
      </c>
      <c r="H3770" s="1">
        <v>1.0</v>
      </c>
    </row>
    <row r="3771">
      <c r="A3771" s="1" t="s">
        <v>318</v>
      </c>
      <c r="B3771" s="37" t="s">
        <v>1665</v>
      </c>
      <c r="C3771" s="1">
        <v>2023.0</v>
      </c>
      <c r="D3771" s="1">
        <v>7.0</v>
      </c>
      <c r="E3771" s="1">
        <v>16.0</v>
      </c>
      <c r="F3771" s="1">
        <v>2100.0</v>
      </c>
      <c r="G3771" s="1" t="s">
        <v>23</v>
      </c>
      <c r="H3771" s="1">
        <v>2.0</v>
      </c>
    </row>
    <row r="3772">
      <c r="A3772" s="1" t="s">
        <v>318</v>
      </c>
      <c r="B3772" s="37" t="s">
        <v>1666</v>
      </c>
      <c r="C3772" s="1">
        <v>2023.0</v>
      </c>
      <c r="D3772" s="1">
        <v>7.0</v>
      </c>
      <c r="E3772" s="1">
        <v>16.0</v>
      </c>
      <c r="F3772" s="1">
        <v>2100.0</v>
      </c>
      <c r="G3772" s="1" t="s">
        <v>23</v>
      </c>
      <c r="H3772" s="1">
        <v>3.0</v>
      </c>
    </row>
    <row r="3773">
      <c r="A3773" s="1" t="s">
        <v>318</v>
      </c>
      <c r="B3773" s="37" t="s">
        <v>1667</v>
      </c>
      <c r="C3773" s="1">
        <v>2023.0</v>
      </c>
      <c r="D3773" s="1">
        <v>7.0</v>
      </c>
      <c r="E3773" s="1">
        <v>16.0</v>
      </c>
      <c r="F3773" s="1">
        <v>2100.0</v>
      </c>
      <c r="G3773" s="1" t="s">
        <v>23</v>
      </c>
      <c r="H3773" s="1">
        <v>4.0</v>
      </c>
    </row>
    <row r="3774">
      <c r="A3774" s="1" t="s">
        <v>318</v>
      </c>
      <c r="B3774" s="37" t="s">
        <v>1668</v>
      </c>
      <c r="C3774" s="1">
        <v>2023.0</v>
      </c>
      <c r="D3774" s="1">
        <v>7.0</v>
      </c>
      <c r="E3774" s="1">
        <v>16.0</v>
      </c>
      <c r="F3774" s="1">
        <v>2100.0</v>
      </c>
      <c r="G3774" s="1" t="s">
        <v>23</v>
      </c>
      <c r="H3774" s="1">
        <v>5.0</v>
      </c>
    </row>
    <row r="3775">
      <c r="A3775" s="1" t="s">
        <v>318</v>
      </c>
      <c r="B3775" s="37" t="s">
        <v>1669</v>
      </c>
      <c r="C3775" s="1">
        <v>2023.0</v>
      </c>
      <c r="D3775" s="1">
        <v>7.0</v>
      </c>
      <c r="E3775" s="1">
        <v>16.0</v>
      </c>
      <c r="F3775" s="1">
        <v>2100.0</v>
      </c>
      <c r="G3775" s="1" t="s">
        <v>23</v>
      </c>
      <c r="H3775" s="1">
        <v>6.0</v>
      </c>
    </row>
    <row r="3776">
      <c r="A3776" s="1" t="s">
        <v>318</v>
      </c>
      <c r="B3776" s="37" t="s">
        <v>1670</v>
      </c>
      <c r="C3776" s="1">
        <v>2023.0</v>
      </c>
      <c r="D3776" s="1">
        <v>7.0</v>
      </c>
      <c r="E3776" s="1">
        <v>16.0</v>
      </c>
      <c r="F3776" s="1">
        <v>2100.0</v>
      </c>
      <c r="G3776" s="1" t="s">
        <v>23</v>
      </c>
      <c r="H3776" s="1">
        <v>7.0</v>
      </c>
    </row>
    <row r="3777">
      <c r="A3777" s="1" t="s">
        <v>318</v>
      </c>
      <c r="B3777" s="37" t="s">
        <v>1671</v>
      </c>
      <c r="C3777" s="1">
        <v>2023.0</v>
      </c>
      <c r="D3777" s="1">
        <v>7.0</v>
      </c>
      <c r="E3777" s="1">
        <v>16.0</v>
      </c>
      <c r="F3777" s="1">
        <v>2100.0</v>
      </c>
      <c r="G3777" s="1" t="s">
        <v>23</v>
      </c>
      <c r="H3777" s="1">
        <v>8.0</v>
      </c>
    </row>
    <row r="3778">
      <c r="A3778" s="1" t="s">
        <v>318</v>
      </c>
      <c r="B3778" s="1" t="s">
        <v>1672</v>
      </c>
      <c r="C3778" s="1">
        <v>2023.0</v>
      </c>
      <c r="D3778" s="1">
        <v>7.0</v>
      </c>
      <c r="E3778" s="1">
        <v>16.0</v>
      </c>
      <c r="F3778" s="1">
        <v>2100.0</v>
      </c>
      <c r="G3778" s="1" t="s">
        <v>23</v>
      </c>
      <c r="H3778" s="1">
        <v>9.0</v>
      </c>
    </row>
    <row r="3779">
      <c r="A3779" s="1" t="s">
        <v>318</v>
      </c>
      <c r="B3779" s="37" t="s">
        <v>1673</v>
      </c>
      <c r="C3779" s="1">
        <v>2023.0</v>
      </c>
      <c r="D3779" s="1">
        <v>7.0</v>
      </c>
      <c r="E3779" s="1">
        <v>16.0</v>
      </c>
      <c r="F3779" s="1">
        <v>2100.0</v>
      </c>
      <c r="G3779" s="1" t="s">
        <v>23</v>
      </c>
      <c r="H3779" s="1">
        <v>10.0</v>
      </c>
    </row>
    <row r="3780">
      <c r="A3780" s="1" t="s">
        <v>318</v>
      </c>
      <c r="B3780" s="37" t="s">
        <v>1674</v>
      </c>
      <c r="C3780" s="1">
        <v>2023.0</v>
      </c>
      <c r="D3780" s="1">
        <v>7.0</v>
      </c>
      <c r="E3780" s="1">
        <v>16.0</v>
      </c>
      <c r="F3780" s="1">
        <v>2100.0</v>
      </c>
      <c r="G3780" s="1" t="s">
        <v>23</v>
      </c>
      <c r="H3780" s="1">
        <v>11.0</v>
      </c>
    </row>
    <row r="3781">
      <c r="A3781" s="1" t="s">
        <v>318</v>
      </c>
      <c r="B3781" s="37" t="s">
        <v>1675</v>
      </c>
      <c r="C3781" s="1">
        <v>2023.0</v>
      </c>
      <c r="D3781" s="1">
        <v>7.0</v>
      </c>
      <c r="E3781" s="1">
        <v>16.0</v>
      </c>
      <c r="F3781" s="1">
        <v>2100.0</v>
      </c>
      <c r="G3781" s="1" t="s">
        <v>23</v>
      </c>
      <c r="H3781" s="1">
        <v>12.0</v>
      </c>
    </row>
    <row r="3783">
      <c r="A3783" s="37" t="s">
        <v>316</v>
      </c>
      <c r="B3783" s="37" t="s">
        <v>349</v>
      </c>
      <c r="C3783" s="38">
        <v>2023.0</v>
      </c>
      <c r="D3783" s="38">
        <v>7.0</v>
      </c>
      <c r="E3783" s="38">
        <v>17.0</v>
      </c>
      <c r="F3783" s="38">
        <v>1900.0</v>
      </c>
      <c r="G3783" s="37" t="s">
        <v>350</v>
      </c>
      <c r="H3783" s="38">
        <v>1.0</v>
      </c>
      <c r="I3783" s="36"/>
      <c r="J3783" s="36"/>
      <c r="K3783" s="36"/>
      <c r="L3783" s="36"/>
      <c r="M3783" s="36"/>
      <c r="N3783" s="36"/>
      <c r="O3783" s="36"/>
      <c r="P3783" s="36"/>
      <c r="Q3783" s="36"/>
      <c r="R3783" s="36"/>
      <c r="S3783" s="40" t="s">
        <v>356</v>
      </c>
    </row>
    <row r="3784">
      <c r="A3784" s="37" t="s">
        <v>316</v>
      </c>
      <c r="B3784" s="37" t="s">
        <v>355</v>
      </c>
      <c r="C3784" s="38">
        <v>2023.0</v>
      </c>
      <c r="D3784" s="38">
        <v>7.0</v>
      </c>
      <c r="E3784" s="38">
        <v>17.0</v>
      </c>
      <c r="F3784" s="38">
        <v>1900.0</v>
      </c>
      <c r="G3784" s="37" t="s">
        <v>350</v>
      </c>
      <c r="H3784" s="38">
        <v>2.0</v>
      </c>
      <c r="I3784" s="36"/>
      <c r="J3784" s="36"/>
      <c r="K3784" s="36"/>
      <c r="L3784" s="36"/>
      <c r="M3784" s="36"/>
      <c r="N3784" s="36"/>
      <c r="O3784" s="36"/>
      <c r="P3784" s="36"/>
      <c r="Q3784" s="36"/>
      <c r="R3784" s="36"/>
      <c r="S3784" s="40" t="s">
        <v>356</v>
      </c>
    </row>
    <row r="3785">
      <c r="A3785" s="37" t="s">
        <v>316</v>
      </c>
      <c r="B3785" s="37" t="s">
        <v>357</v>
      </c>
      <c r="C3785" s="38">
        <v>2023.0</v>
      </c>
      <c r="D3785" s="38">
        <v>7.0</v>
      </c>
      <c r="E3785" s="38">
        <v>17.0</v>
      </c>
      <c r="F3785" s="38">
        <v>1900.0</v>
      </c>
      <c r="G3785" s="37" t="s">
        <v>350</v>
      </c>
      <c r="H3785" s="38">
        <v>3.0</v>
      </c>
      <c r="I3785" s="36"/>
      <c r="J3785" s="36"/>
      <c r="K3785" s="36"/>
      <c r="L3785" s="36"/>
      <c r="M3785" s="36"/>
      <c r="N3785" s="36"/>
      <c r="O3785" s="36"/>
      <c r="P3785" s="36"/>
      <c r="Q3785" s="36"/>
      <c r="R3785" s="36"/>
      <c r="S3785" s="40" t="s">
        <v>356</v>
      </c>
    </row>
    <row r="3786">
      <c r="A3786" s="37" t="s">
        <v>316</v>
      </c>
      <c r="B3786" s="37" t="s">
        <v>358</v>
      </c>
      <c r="C3786" s="38">
        <v>2023.0</v>
      </c>
      <c r="D3786" s="38">
        <v>7.0</v>
      </c>
      <c r="E3786" s="38">
        <v>17.0</v>
      </c>
      <c r="F3786" s="38">
        <v>1900.0</v>
      </c>
      <c r="G3786" s="37" t="s">
        <v>350</v>
      </c>
      <c r="H3786" s="38">
        <v>4.0</v>
      </c>
      <c r="I3786" s="36"/>
      <c r="J3786" s="36"/>
      <c r="K3786" s="36"/>
      <c r="L3786" s="36"/>
      <c r="M3786" s="36"/>
      <c r="N3786" s="36"/>
      <c r="O3786" s="36"/>
      <c r="P3786" s="36"/>
      <c r="Q3786" s="36"/>
      <c r="R3786" s="36"/>
      <c r="S3786" s="40" t="s">
        <v>356</v>
      </c>
    </row>
    <row r="3787">
      <c r="A3787" s="37" t="s">
        <v>316</v>
      </c>
      <c r="B3787" s="37" t="s">
        <v>359</v>
      </c>
      <c r="C3787" s="38">
        <v>2023.0</v>
      </c>
      <c r="D3787" s="38">
        <v>7.0</v>
      </c>
      <c r="E3787" s="38">
        <v>17.0</v>
      </c>
      <c r="F3787" s="38">
        <v>1900.0</v>
      </c>
      <c r="G3787" s="37" t="s">
        <v>360</v>
      </c>
      <c r="H3787" s="38">
        <v>5.0</v>
      </c>
      <c r="I3787" s="36"/>
      <c r="J3787" s="36"/>
      <c r="K3787" s="36"/>
      <c r="L3787" s="36"/>
      <c r="M3787" s="36"/>
      <c r="N3787" s="36"/>
      <c r="O3787" s="36"/>
      <c r="P3787" s="36"/>
      <c r="Q3787" s="36"/>
      <c r="R3787" s="36"/>
      <c r="S3787" s="40" t="s">
        <v>356</v>
      </c>
    </row>
    <row r="3788">
      <c r="A3788" s="37" t="s">
        <v>316</v>
      </c>
      <c r="B3788" s="37" t="s">
        <v>366</v>
      </c>
      <c r="C3788" s="38">
        <v>2023.0</v>
      </c>
      <c r="D3788" s="38">
        <v>7.0</v>
      </c>
      <c r="E3788" s="38">
        <v>17.0</v>
      </c>
      <c r="F3788" s="38">
        <v>1900.0</v>
      </c>
      <c r="G3788" s="37" t="s">
        <v>360</v>
      </c>
      <c r="H3788" s="38">
        <v>6.0</v>
      </c>
      <c r="I3788" s="36"/>
      <c r="J3788" s="36"/>
      <c r="K3788" s="36"/>
      <c r="L3788" s="36"/>
      <c r="M3788" s="36"/>
      <c r="N3788" s="36"/>
      <c r="O3788" s="36"/>
      <c r="P3788" s="36"/>
      <c r="Q3788" s="36"/>
      <c r="R3788" s="36"/>
      <c r="S3788" s="40" t="s">
        <v>356</v>
      </c>
    </row>
    <row r="3789">
      <c r="A3789" s="37" t="s">
        <v>316</v>
      </c>
      <c r="B3789" s="37" t="s">
        <v>368</v>
      </c>
      <c r="C3789" s="38">
        <v>2023.0</v>
      </c>
      <c r="D3789" s="38">
        <v>7.0</v>
      </c>
      <c r="E3789" s="38">
        <v>17.0</v>
      </c>
      <c r="F3789" s="38">
        <v>1900.0</v>
      </c>
      <c r="G3789" s="37" t="s">
        <v>360</v>
      </c>
      <c r="H3789" s="38">
        <v>7.0</v>
      </c>
      <c r="I3789" s="36"/>
      <c r="J3789" s="36"/>
      <c r="K3789" s="36"/>
      <c r="L3789" s="36"/>
      <c r="M3789" s="36"/>
      <c r="N3789" s="36"/>
      <c r="O3789" s="36"/>
      <c r="P3789" s="36"/>
      <c r="Q3789" s="36"/>
      <c r="R3789" s="36"/>
      <c r="S3789" s="40" t="s">
        <v>509</v>
      </c>
    </row>
    <row r="3790">
      <c r="A3790" s="37" t="s">
        <v>316</v>
      </c>
      <c r="B3790" s="37" t="s">
        <v>369</v>
      </c>
      <c r="C3790" s="38">
        <v>2023.0</v>
      </c>
      <c r="D3790" s="38">
        <v>7.0</v>
      </c>
      <c r="E3790" s="38">
        <v>17.0</v>
      </c>
      <c r="F3790" s="38">
        <v>1900.0</v>
      </c>
      <c r="G3790" s="37" t="s">
        <v>360</v>
      </c>
      <c r="H3790" s="38">
        <v>8.0</v>
      </c>
      <c r="I3790" s="36"/>
      <c r="J3790" s="36"/>
      <c r="K3790" s="36"/>
      <c r="L3790" s="36"/>
      <c r="M3790" s="36"/>
      <c r="N3790" s="36"/>
      <c r="O3790" s="36"/>
      <c r="P3790" s="36"/>
      <c r="Q3790" s="36"/>
      <c r="R3790" s="36"/>
      <c r="S3790" s="40" t="s">
        <v>356</v>
      </c>
    </row>
    <row r="3791">
      <c r="A3791" s="37" t="s">
        <v>316</v>
      </c>
      <c r="B3791" s="37" t="s">
        <v>370</v>
      </c>
      <c r="C3791" s="38">
        <v>2023.0</v>
      </c>
      <c r="D3791" s="38">
        <v>7.0</v>
      </c>
      <c r="E3791" s="38">
        <v>17.0</v>
      </c>
      <c r="F3791" s="38">
        <v>1900.0</v>
      </c>
      <c r="G3791" s="37" t="s">
        <v>371</v>
      </c>
      <c r="H3791" s="38">
        <v>9.0</v>
      </c>
      <c r="I3791" s="36"/>
      <c r="J3791" s="36"/>
      <c r="K3791" s="36"/>
      <c r="L3791" s="36"/>
      <c r="M3791" s="36"/>
      <c r="N3791" s="36"/>
      <c r="O3791" s="36"/>
      <c r="P3791" s="36"/>
      <c r="Q3791" s="36"/>
      <c r="R3791" s="36"/>
      <c r="S3791" s="40" t="s">
        <v>356</v>
      </c>
    </row>
    <row r="3792">
      <c r="A3792" s="37" t="s">
        <v>316</v>
      </c>
      <c r="B3792" s="37" t="s">
        <v>372</v>
      </c>
      <c r="C3792" s="38">
        <v>2023.0</v>
      </c>
      <c r="D3792" s="38">
        <v>7.0</v>
      </c>
      <c r="E3792" s="38">
        <v>17.0</v>
      </c>
      <c r="F3792" s="38">
        <v>1900.0</v>
      </c>
      <c r="G3792" s="37" t="s">
        <v>371</v>
      </c>
      <c r="H3792" s="38">
        <v>10.0</v>
      </c>
      <c r="I3792" s="36"/>
      <c r="J3792" s="36"/>
      <c r="K3792" s="36"/>
      <c r="L3792" s="36"/>
      <c r="M3792" s="36"/>
      <c r="N3792" s="36"/>
      <c r="O3792" s="36"/>
      <c r="P3792" s="36"/>
      <c r="Q3792" s="36"/>
      <c r="R3792" s="36"/>
      <c r="S3792" s="40" t="s">
        <v>356</v>
      </c>
    </row>
    <row r="3793">
      <c r="A3793" s="37" t="s">
        <v>316</v>
      </c>
      <c r="B3793" s="37" t="s">
        <v>373</v>
      </c>
      <c r="C3793" s="38">
        <v>2023.0</v>
      </c>
      <c r="D3793" s="38">
        <v>7.0</v>
      </c>
      <c r="E3793" s="38">
        <v>17.0</v>
      </c>
      <c r="F3793" s="38">
        <v>1900.0</v>
      </c>
      <c r="G3793" s="37" t="s">
        <v>371</v>
      </c>
      <c r="H3793" s="38">
        <v>11.0</v>
      </c>
      <c r="I3793" s="36"/>
      <c r="J3793" s="36"/>
      <c r="K3793" s="36"/>
      <c r="L3793" s="36"/>
      <c r="M3793" s="36"/>
      <c r="N3793" s="36"/>
      <c r="O3793" s="36"/>
      <c r="P3793" s="36"/>
      <c r="Q3793" s="36"/>
      <c r="R3793" s="36"/>
      <c r="S3793" s="40" t="s">
        <v>356</v>
      </c>
    </row>
    <row r="3794">
      <c r="A3794" s="37" t="s">
        <v>316</v>
      </c>
      <c r="B3794" s="37" t="s">
        <v>374</v>
      </c>
      <c r="C3794" s="38">
        <v>2023.0</v>
      </c>
      <c r="D3794" s="38">
        <v>7.0</v>
      </c>
      <c r="E3794" s="38">
        <v>17.0</v>
      </c>
      <c r="F3794" s="38">
        <v>1900.0</v>
      </c>
      <c r="G3794" s="37" t="s">
        <v>371</v>
      </c>
      <c r="H3794" s="38">
        <v>12.0</v>
      </c>
      <c r="I3794" s="36"/>
      <c r="J3794" s="36"/>
      <c r="K3794" s="36"/>
      <c r="L3794" s="36"/>
      <c r="M3794" s="36"/>
      <c r="N3794" s="36"/>
      <c r="O3794" s="36"/>
      <c r="P3794" s="36"/>
      <c r="Q3794" s="36"/>
      <c r="R3794" s="36"/>
      <c r="S3794" s="40" t="s">
        <v>356</v>
      </c>
    </row>
    <row r="3796">
      <c r="A3796" s="1" t="s">
        <v>318</v>
      </c>
      <c r="C3796" s="1">
        <v>2023.0</v>
      </c>
      <c r="D3796" s="1">
        <v>7.0</v>
      </c>
      <c r="E3796" s="1">
        <v>17.0</v>
      </c>
      <c r="F3796" s="1">
        <v>2100.0</v>
      </c>
      <c r="G3796" s="1" t="s">
        <v>23</v>
      </c>
      <c r="H3796" s="1">
        <v>1.0</v>
      </c>
    </row>
    <row r="3797">
      <c r="A3797" s="1" t="s">
        <v>318</v>
      </c>
      <c r="B3797" s="1" t="s">
        <v>1676</v>
      </c>
      <c r="C3797" s="1">
        <v>2023.0</v>
      </c>
      <c r="D3797" s="1">
        <v>7.0</v>
      </c>
      <c r="E3797" s="1">
        <v>17.0</v>
      </c>
      <c r="F3797" s="1">
        <v>2100.0</v>
      </c>
      <c r="G3797" s="1" t="s">
        <v>23</v>
      </c>
      <c r="H3797" s="1">
        <v>2.0</v>
      </c>
    </row>
    <row r="3798">
      <c r="A3798" s="1" t="s">
        <v>318</v>
      </c>
      <c r="B3798" s="1" t="s">
        <v>1677</v>
      </c>
      <c r="C3798" s="1">
        <v>2023.0</v>
      </c>
      <c r="D3798" s="1">
        <v>7.0</v>
      </c>
      <c r="E3798" s="1">
        <v>17.0</v>
      </c>
      <c r="F3798" s="1">
        <v>2100.0</v>
      </c>
      <c r="G3798" s="1" t="s">
        <v>23</v>
      </c>
      <c r="H3798" s="1">
        <v>3.0</v>
      </c>
    </row>
    <row r="3799">
      <c r="A3799" s="1" t="s">
        <v>318</v>
      </c>
      <c r="B3799" s="1" t="s">
        <v>1678</v>
      </c>
      <c r="C3799" s="1">
        <v>2023.0</v>
      </c>
      <c r="D3799" s="1">
        <v>7.0</v>
      </c>
      <c r="E3799" s="1">
        <v>17.0</v>
      </c>
      <c r="F3799" s="1">
        <v>2100.0</v>
      </c>
      <c r="G3799" s="1" t="s">
        <v>23</v>
      </c>
      <c r="H3799" s="1">
        <v>4.0</v>
      </c>
    </row>
    <row r="3800">
      <c r="A3800" s="1" t="s">
        <v>318</v>
      </c>
      <c r="B3800" s="1" t="s">
        <v>1679</v>
      </c>
      <c r="C3800" s="1">
        <v>2023.0</v>
      </c>
      <c r="D3800" s="1">
        <v>7.0</v>
      </c>
      <c r="E3800" s="1">
        <v>17.0</v>
      </c>
      <c r="F3800" s="1">
        <v>2100.0</v>
      </c>
      <c r="G3800" s="1" t="s">
        <v>23</v>
      </c>
      <c r="H3800" s="1">
        <v>5.0</v>
      </c>
    </row>
    <row r="3801">
      <c r="A3801" s="1" t="s">
        <v>318</v>
      </c>
      <c r="B3801" s="1" t="s">
        <v>1680</v>
      </c>
      <c r="C3801" s="1">
        <v>2023.0</v>
      </c>
      <c r="D3801" s="1">
        <v>7.0</v>
      </c>
      <c r="E3801" s="1">
        <v>17.0</v>
      </c>
      <c r="F3801" s="1">
        <v>2100.0</v>
      </c>
      <c r="G3801" s="1" t="s">
        <v>23</v>
      </c>
      <c r="H3801" s="1">
        <v>6.0</v>
      </c>
    </row>
    <row r="3802">
      <c r="A3802" s="1" t="s">
        <v>318</v>
      </c>
      <c r="B3802" s="1" t="s">
        <v>1681</v>
      </c>
      <c r="C3802" s="1">
        <v>2023.0</v>
      </c>
      <c r="D3802" s="1">
        <v>7.0</v>
      </c>
      <c r="E3802" s="1">
        <v>17.0</v>
      </c>
      <c r="F3802" s="1">
        <v>2100.0</v>
      </c>
      <c r="G3802" s="1" t="s">
        <v>23</v>
      </c>
      <c r="H3802" s="1">
        <v>7.0</v>
      </c>
    </row>
    <row r="3803">
      <c r="A3803" s="1" t="s">
        <v>318</v>
      </c>
      <c r="B3803" s="1" t="s">
        <v>1682</v>
      </c>
      <c r="C3803" s="1">
        <v>2023.0</v>
      </c>
      <c r="D3803" s="1">
        <v>7.0</v>
      </c>
      <c r="E3803" s="1">
        <v>17.0</v>
      </c>
      <c r="F3803" s="1">
        <v>2100.0</v>
      </c>
      <c r="G3803" s="1" t="s">
        <v>23</v>
      </c>
      <c r="H3803" s="1">
        <v>8.0</v>
      </c>
    </row>
    <row r="3804">
      <c r="A3804" s="1" t="s">
        <v>318</v>
      </c>
      <c r="B3804" s="1" t="s">
        <v>1683</v>
      </c>
      <c r="C3804" s="1">
        <v>2023.0</v>
      </c>
      <c r="D3804" s="1">
        <v>7.0</v>
      </c>
      <c r="E3804" s="1">
        <v>17.0</v>
      </c>
      <c r="F3804" s="1">
        <v>2100.0</v>
      </c>
      <c r="G3804" s="1" t="s">
        <v>23</v>
      </c>
      <c r="H3804" s="1">
        <v>9.0</v>
      </c>
    </row>
    <row r="3805">
      <c r="A3805" s="1" t="s">
        <v>318</v>
      </c>
      <c r="B3805" s="1" t="s">
        <v>1684</v>
      </c>
      <c r="C3805" s="1">
        <v>2023.0</v>
      </c>
      <c r="D3805" s="1">
        <v>7.0</v>
      </c>
      <c r="E3805" s="1">
        <v>17.0</v>
      </c>
      <c r="F3805" s="1">
        <v>2100.0</v>
      </c>
      <c r="G3805" s="1" t="s">
        <v>23</v>
      </c>
      <c r="H3805" s="1">
        <v>10.0</v>
      </c>
    </row>
    <row r="3806">
      <c r="A3806" s="1" t="s">
        <v>318</v>
      </c>
      <c r="B3806" s="1" t="s">
        <v>1685</v>
      </c>
      <c r="C3806" s="1">
        <v>2023.0</v>
      </c>
      <c r="D3806" s="1">
        <v>7.0</v>
      </c>
      <c r="E3806" s="1">
        <v>17.0</v>
      </c>
      <c r="F3806" s="1">
        <v>2100.0</v>
      </c>
      <c r="G3806" s="1" t="s">
        <v>23</v>
      </c>
      <c r="H3806" s="1">
        <v>11.0</v>
      </c>
    </row>
    <row r="3807">
      <c r="A3807" s="1" t="s">
        <v>318</v>
      </c>
      <c r="B3807" s="1" t="s">
        <v>1686</v>
      </c>
      <c r="C3807" s="1">
        <v>2023.0</v>
      </c>
      <c r="D3807" s="1">
        <v>7.0</v>
      </c>
      <c r="E3807" s="1">
        <v>17.0</v>
      </c>
      <c r="F3807" s="1">
        <v>2100.0</v>
      </c>
      <c r="G3807" s="1" t="s">
        <v>23</v>
      </c>
      <c r="H3807" s="1">
        <v>12.0</v>
      </c>
    </row>
    <row r="3809">
      <c r="A3809" s="1" t="s">
        <v>318</v>
      </c>
      <c r="B3809" s="1" t="s">
        <v>1687</v>
      </c>
      <c r="C3809" s="1">
        <v>2023.0</v>
      </c>
      <c r="D3809" s="1">
        <v>7.0</v>
      </c>
      <c r="E3809" s="1">
        <v>18.0</v>
      </c>
      <c r="F3809" s="1">
        <v>2100.0</v>
      </c>
      <c r="G3809" s="1" t="s">
        <v>23</v>
      </c>
      <c r="H3809" s="1">
        <v>1.0</v>
      </c>
    </row>
    <row r="3810">
      <c r="A3810" s="1" t="s">
        <v>318</v>
      </c>
      <c r="B3810" s="1" t="s">
        <v>1688</v>
      </c>
      <c r="C3810" s="1">
        <v>2023.0</v>
      </c>
      <c r="D3810" s="1">
        <v>7.0</v>
      </c>
      <c r="E3810" s="1">
        <v>18.0</v>
      </c>
      <c r="F3810" s="1">
        <v>2100.0</v>
      </c>
      <c r="G3810" s="1" t="s">
        <v>23</v>
      </c>
      <c r="H3810" s="1">
        <v>2.0</v>
      </c>
    </row>
    <row r="3811">
      <c r="A3811" s="1" t="s">
        <v>318</v>
      </c>
      <c r="B3811" s="1" t="s">
        <v>1689</v>
      </c>
      <c r="C3811" s="1">
        <v>2023.0</v>
      </c>
      <c r="D3811" s="1">
        <v>7.0</v>
      </c>
      <c r="E3811" s="1">
        <v>18.0</v>
      </c>
      <c r="F3811" s="1">
        <v>2100.0</v>
      </c>
      <c r="G3811" s="1" t="s">
        <v>23</v>
      </c>
      <c r="H3811" s="1">
        <v>3.0</v>
      </c>
    </row>
    <row r="3812">
      <c r="A3812" s="1" t="s">
        <v>318</v>
      </c>
      <c r="B3812" s="1" t="s">
        <v>1690</v>
      </c>
      <c r="C3812" s="1">
        <v>2023.0</v>
      </c>
      <c r="D3812" s="1">
        <v>7.0</v>
      </c>
      <c r="E3812" s="1">
        <v>18.0</v>
      </c>
      <c r="F3812" s="1">
        <v>2100.0</v>
      </c>
      <c r="G3812" s="1" t="s">
        <v>23</v>
      </c>
      <c r="H3812" s="1">
        <v>4.0</v>
      </c>
    </row>
    <row r="3813">
      <c r="A3813" s="1" t="s">
        <v>318</v>
      </c>
      <c r="B3813" s="1" t="s">
        <v>1691</v>
      </c>
      <c r="C3813" s="1">
        <v>2023.0</v>
      </c>
      <c r="D3813" s="1">
        <v>7.0</v>
      </c>
      <c r="E3813" s="1">
        <v>18.0</v>
      </c>
      <c r="F3813" s="1">
        <v>2100.0</v>
      </c>
      <c r="G3813" s="1" t="s">
        <v>122</v>
      </c>
      <c r="H3813" s="1">
        <v>5.0</v>
      </c>
    </row>
    <row r="3814">
      <c r="A3814" s="1" t="s">
        <v>318</v>
      </c>
      <c r="B3814" s="1" t="s">
        <v>1692</v>
      </c>
      <c r="C3814" s="1">
        <v>2023.0</v>
      </c>
      <c r="D3814" s="1">
        <v>7.0</v>
      </c>
      <c r="E3814" s="1">
        <v>18.0</v>
      </c>
      <c r="F3814" s="1">
        <v>2100.0</v>
      </c>
      <c r="G3814" s="1" t="s">
        <v>122</v>
      </c>
      <c r="H3814" s="1">
        <v>6.0</v>
      </c>
    </row>
    <row r="3815">
      <c r="A3815" s="1" t="s">
        <v>318</v>
      </c>
      <c r="B3815" s="1" t="s">
        <v>1693</v>
      </c>
      <c r="C3815" s="1">
        <v>2023.0</v>
      </c>
      <c r="D3815" s="1">
        <v>7.0</v>
      </c>
      <c r="E3815" s="1">
        <v>18.0</v>
      </c>
      <c r="F3815" s="1">
        <v>2100.0</v>
      </c>
      <c r="G3815" s="1" t="s">
        <v>122</v>
      </c>
      <c r="H3815" s="1">
        <v>7.0</v>
      </c>
    </row>
    <row r="3816">
      <c r="A3816" s="1" t="s">
        <v>318</v>
      </c>
      <c r="B3816" s="1" t="s">
        <v>1694</v>
      </c>
      <c r="C3816" s="1">
        <v>2023.0</v>
      </c>
      <c r="D3816" s="1">
        <v>7.0</v>
      </c>
      <c r="E3816" s="1">
        <v>18.0</v>
      </c>
      <c r="F3816" s="1">
        <v>2100.0</v>
      </c>
      <c r="G3816" s="1" t="s">
        <v>122</v>
      </c>
      <c r="H3816" s="1">
        <v>8.0</v>
      </c>
    </row>
    <row r="3817">
      <c r="A3817" s="1" t="s">
        <v>318</v>
      </c>
      <c r="B3817" s="1" t="s">
        <v>1695</v>
      </c>
      <c r="C3817" s="1">
        <v>2023.0</v>
      </c>
      <c r="D3817" s="1">
        <v>7.0</v>
      </c>
      <c r="E3817" s="1">
        <v>18.0</v>
      </c>
      <c r="F3817" s="1">
        <v>2100.0</v>
      </c>
      <c r="G3817" s="1" t="s">
        <v>201</v>
      </c>
      <c r="H3817" s="1">
        <v>9.0</v>
      </c>
    </row>
    <row r="3818">
      <c r="A3818" s="1" t="s">
        <v>318</v>
      </c>
      <c r="B3818" s="1" t="s">
        <v>1696</v>
      </c>
      <c r="C3818" s="1">
        <v>2023.0</v>
      </c>
      <c r="D3818" s="1">
        <v>7.0</v>
      </c>
      <c r="E3818" s="1">
        <v>18.0</v>
      </c>
      <c r="F3818" s="1">
        <v>2100.0</v>
      </c>
      <c r="G3818" s="1" t="s">
        <v>201</v>
      </c>
      <c r="H3818" s="1">
        <v>10.0</v>
      </c>
    </row>
    <row r="3819">
      <c r="A3819" s="1" t="s">
        <v>318</v>
      </c>
      <c r="B3819" s="1" t="s">
        <v>1697</v>
      </c>
      <c r="C3819" s="1">
        <v>2023.0</v>
      </c>
      <c r="D3819" s="1">
        <v>7.0</v>
      </c>
      <c r="E3819" s="1">
        <v>18.0</v>
      </c>
      <c r="F3819" s="1">
        <v>2100.0</v>
      </c>
      <c r="G3819" s="1" t="s">
        <v>201</v>
      </c>
      <c r="H3819" s="1">
        <v>11.0</v>
      </c>
    </row>
    <row r="3820">
      <c r="A3820" s="1" t="s">
        <v>318</v>
      </c>
      <c r="B3820" s="1" t="s">
        <v>1698</v>
      </c>
      <c r="C3820" s="1">
        <v>2023.0</v>
      </c>
      <c r="D3820" s="1">
        <v>7.0</v>
      </c>
      <c r="E3820" s="1">
        <v>18.0</v>
      </c>
      <c r="F3820" s="1">
        <v>2100.0</v>
      </c>
      <c r="G3820" s="1" t="s">
        <v>201</v>
      </c>
      <c r="H3820" s="1">
        <v>12.0</v>
      </c>
    </row>
    <row r="3822">
      <c r="A3822" s="37" t="s">
        <v>316</v>
      </c>
      <c r="B3822" s="37" t="s">
        <v>349</v>
      </c>
      <c r="C3822" s="38">
        <v>2023.0</v>
      </c>
      <c r="D3822" s="38">
        <v>7.0</v>
      </c>
      <c r="E3822" s="38">
        <v>18.0</v>
      </c>
      <c r="F3822" s="38">
        <v>1900.0</v>
      </c>
      <c r="G3822" s="37" t="s">
        <v>350</v>
      </c>
      <c r="H3822" s="38">
        <v>1.0</v>
      </c>
      <c r="I3822" s="36"/>
      <c r="J3822" s="36"/>
      <c r="K3822" s="36"/>
      <c r="L3822" s="36"/>
      <c r="M3822" s="36"/>
      <c r="N3822" s="36"/>
      <c r="O3822" s="36"/>
      <c r="P3822" s="36"/>
      <c r="Q3822" s="36"/>
      <c r="R3822" s="36"/>
      <c r="S3822" s="40" t="s">
        <v>356</v>
      </c>
    </row>
    <row r="3823">
      <c r="A3823" s="37" t="s">
        <v>316</v>
      </c>
      <c r="B3823" s="37" t="s">
        <v>355</v>
      </c>
      <c r="C3823" s="38">
        <v>2023.0</v>
      </c>
      <c r="D3823" s="38">
        <v>7.0</v>
      </c>
      <c r="E3823" s="38">
        <v>18.0</v>
      </c>
      <c r="F3823" s="38">
        <v>1900.0</v>
      </c>
      <c r="G3823" s="37" t="s">
        <v>350</v>
      </c>
      <c r="H3823" s="38">
        <v>2.0</v>
      </c>
      <c r="I3823" s="36"/>
      <c r="J3823" s="36"/>
      <c r="K3823" s="36"/>
      <c r="L3823" s="36"/>
      <c r="M3823" s="36"/>
      <c r="N3823" s="36"/>
      <c r="O3823" s="36"/>
      <c r="P3823" s="36"/>
      <c r="Q3823" s="36"/>
      <c r="R3823" s="36"/>
      <c r="S3823" s="40" t="s">
        <v>356</v>
      </c>
    </row>
    <row r="3824">
      <c r="A3824" s="37" t="s">
        <v>316</v>
      </c>
      <c r="B3824" s="37" t="s">
        <v>357</v>
      </c>
      <c r="C3824" s="38">
        <v>2023.0</v>
      </c>
      <c r="D3824" s="38">
        <v>7.0</v>
      </c>
      <c r="E3824" s="38">
        <v>18.0</v>
      </c>
      <c r="F3824" s="38">
        <v>1900.0</v>
      </c>
      <c r="G3824" s="37" t="s">
        <v>350</v>
      </c>
      <c r="H3824" s="38">
        <v>3.0</v>
      </c>
      <c r="I3824" s="36"/>
      <c r="J3824" s="36"/>
      <c r="K3824" s="36"/>
      <c r="L3824" s="36"/>
      <c r="M3824" s="36"/>
      <c r="N3824" s="36"/>
      <c r="O3824" s="36"/>
      <c r="P3824" s="36"/>
      <c r="Q3824" s="36"/>
      <c r="R3824" s="36"/>
      <c r="S3824" s="40" t="s">
        <v>356</v>
      </c>
    </row>
    <row r="3825">
      <c r="A3825" s="37" t="s">
        <v>316</v>
      </c>
      <c r="B3825" s="37" t="s">
        <v>358</v>
      </c>
      <c r="C3825" s="38">
        <v>2023.0</v>
      </c>
      <c r="D3825" s="38">
        <v>7.0</v>
      </c>
      <c r="E3825" s="38">
        <v>18.0</v>
      </c>
      <c r="F3825" s="38">
        <v>1900.0</v>
      </c>
      <c r="G3825" s="37" t="s">
        <v>350</v>
      </c>
      <c r="H3825" s="38">
        <v>4.0</v>
      </c>
      <c r="I3825" s="36"/>
      <c r="J3825" s="36"/>
      <c r="K3825" s="36"/>
      <c r="L3825" s="36"/>
      <c r="M3825" s="36"/>
      <c r="N3825" s="36"/>
      <c r="O3825" s="36"/>
      <c r="P3825" s="36"/>
      <c r="Q3825" s="36"/>
      <c r="R3825" s="36"/>
      <c r="S3825" s="40" t="s">
        <v>356</v>
      </c>
    </row>
    <row r="3826">
      <c r="A3826" s="37" t="s">
        <v>316</v>
      </c>
      <c r="B3826" s="37" t="s">
        <v>359</v>
      </c>
      <c r="C3826" s="38">
        <v>2023.0</v>
      </c>
      <c r="D3826" s="38">
        <v>7.0</v>
      </c>
      <c r="E3826" s="38">
        <v>18.0</v>
      </c>
      <c r="F3826" s="38">
        <v>1900.0</v>
      </c>
      <c r="G3826" s="37" t="s">
        <v>360</v>
      </c>
      <c r="H3826" s="38">
        <v>5.0</v>
      </c>
      <c r="I3826" s="36"/>
      <c r="J3826" s="36"/>
      <c r="K3826" s="37" t="s">
        <v>354</v>
      </c>
      <c r="L3826" s="38">
        <v>19.0</v>
      </c>
      <c r="M3826" s="38">
        <v>2.0</v>
      </c>
      <c r="N3826" s="38">
        <v>49.0</v>
      </c>
      <c r="O3826" s="38">
        <v>19.0</v>
      </c>
      <c r="P3826" s="38">
        <v>3.0</v>
      </c>
      <c r="Q3826" s="38">
        <v>6.0</v>
      </c>
      <c r="R3826" s="36"/>
      <c r="S3826" s="36"/>
    </row>
    <row r="3827">
      <c r="A3827" s="37" t="s">
        <v>316</v>
      </c>
      <c r="B3827" s="37" t="s">
        <v>366</v>
      </c>
      <c r="C3827" s="38">
        <v>2023.0</v>
      </c>
      <c r="D3827" s="38">
        <v>7.0</v>
      </c>
      <c r="E3827" s="38">
        <v>18.0</v>
      </c>
      <c r="F3827" s="38">
        <v>1900.0</v>
      </c>
      <c r="G3827" s="37" t="s">
        <v>360</v>
      </c>
      <c r="H3827" s="38">
        <v>6.0</v>
      </c>
      <c r="I3827" s="36"/>
      <c r="J3827" s="36"/>
      <c r="K3827" s="36"/>
      <c r="L3827" s="36"/>
      <c r="M3827" s="36"/>
      <c r="N3827" s="36"/>
      <c r="O3827" s="36"/>
      <c r="P3827" s="36"/>
      <c r="Q3827" s="36"/>
      <c r="R3827" s="36"/>
      <c r="S3827" s="40" t="s">
        <v>356</v>
      </c>
    </row>
    <row r="3828">
      <c r="A3828" s="37" t="s">
        <v>316</v>
      </c>
      <c r="B3828" s="37" t="s">
        <v>368</v>
      </c>
      <c r="C3828" s="38">
        <v>2023.0</v>
      </c>
      <c r="D3828" s="38">
        <v>7.0</v>
      </c>
      <c r="E3828" s="38">
        <v>18.0</v>
      </c>
      <c r="F3828" s="38">
        <v>1900.0</v>
      </c>
      <c r="G3828" s="37" t="s">
        <v>360</v>
      </c>
      <c r="H3828" s="38">
        <v>7.0</v>
      </c>
      <c r="I3828" s="36"/>
      <c r="J3828" s="36"/>
      <c r="K3828" s="36"/>
      <c r="L3828" s="36"/>
      <c r="M3828" s="36"/>
      <c r="N3828" s="36"/>
      <c r="O3828" s="36"/>
      <c r="P3828" s="36"/>
      <c r="Q3828" s="36"/>
      <c r="R3828" s="36"/>
      <c r="S3828" s="40" t="s">
        <v>356</v>
      </c>
    </row>
    <row r="3829">
      <c r="A3829" s="37" t="s">
        <v>316</v>
      </c>
      <c r="B3829" s="37" t="s">
        <v>369</v>
      </c>
      <c r="C3829" s="38">
        <v>2023.0</v>
      </c>
      <c r="D3829" s="38">
        <v>7.0</v>
      </c>
      <c r="E3829" s="38">
        <v>18.0</v>
      </c>
      <c r="F3829" s="38">
        <v>1900.0</v>
      </c>
      <c r="G3829" s="37" t="s">
        <v>360</v>
      </c>
      <c r="H3829" s="38">
        <v>8.0</v>
      </c>
      <c r="I3829" s="36"/>
      <c r="J3829" s="36"/>
      <c r="K3829" s="36"/>
      <c r="L3829" s="36"/>
      <c r="M3829" s="36"/>
      <c r="N3829" s="36"/>
      <c r="O3829" s="36"/>
      <c r="P3829" s="36"/>
      <c r="Q3829" s="36"/>
      <c r="R3829" s="36"/>
      <c r="S3829" s="40" t="s">
        <v>356</v>
      </c>
    </row>
    <row r="3830">
      <c r="A3830" s="37" t="s">
        <v>316</v>
      </c>
      <c r="B3830" s="37" t="s">
        <v>370</v>
      </c>
      <c r="C3830" s="38">
        <v>2023.0</v>
      </c>
      <c r="D3830" s="38">
        <v>7.0</v>
      </c>
      <c r="E3830" s="38">
        <v>18.0</v>
      </c>
      <c r="F3830" s="38">
        <v>1900.0</v>
      </c>
      <c r="G3830" s="37" t="s">
        <v>371</v>
      </c>
      <c r="H3830" s="38">
        <v>9.0</v>
      </c>
      <c r="I3830" s="36"/>
      <c r="J3830" s="36"/>
      <c r="K3830" s="36"/>
      <c r="L3830" s="36"/>
      <c r="M3830" s="36"/>
      <c r="N3830" s="36"/>
      <c r="O3830" s="36"/>
      <c r="P3830" s="36"/>
      <c r="Q3830" s="36"/>
      <c r="R3830" s="36"/>
      <c r="S3830" s="40" t="s">
        <v>356</v>
      </c>
    </row>
    <row r="3831">
      <c r="A3831" s="37" t="s">
        <v>316</v>
      </c>
      <c r="B3831" s="37" t="s">
        <v>372</v>
      </c>
      <c r="C3831" s="38">
        <v>2023.0</v>
      </c>
      <c r="D3831" s="38">
        <v>7.0</v>
      </c>
      <c r="E3831" s="38">
        <v>18.0</v>
      </c>
      <c r="F3831" s="38">
        <v>1900.0</v>
      </c>
      <c r="G3831" s="37" t="s">
        <v>371</v>
      </c>
      <c r="H3831" s="38">
        <v>10.0</v>
      </c>
      <c r="I3831" s="36"/>
      <c r="J3831" s="36"/>
      <c r="K3831" s="36"/>
      <c r="L3831" s="36"/>
      <c r="M3831" s="36"/>
      <c r="N3831" s="36"/>
      <c r="O3831" s="36"/>
      <c r="P3831" s="36"/>
      <c r="Q3831" s="36"/>
      <c r="R3831" s="36"/>
      <c r="S3831" s="40" t="s">
        <v>509</v>
      </c>
    </row>
    <row r="3832">
      <c r="A3832" s="37" t="s">
        <v>316</v>
      </c>
      <c r="B3832" s="37" t="s">
        <v>373</v>
      </c>
      <c r="C3832" s="38">
        <v>2023.0</v>
      </c>
      <c r="D3832" s="38">
        <v>7.0</v>
      </c>
      <c r="E3832" s="38">
        <v>18.0</v>
      </c>
      <c r="F3832" s="38">
        <v>1900.0</v>
      </c>
      <c r="G3832" s="37" t="s">
        <v>371</v>
      </c>
      <c r="H3832" s="38">
        <v>11.0</v>
      </c>
      <c r="I3832" s="36"/>
      <c r="J3832" s="36"/>
      <c r="K3832" s="36"/>
      <c r="L3832" s="36"/>
      <c r="M3832" s="36"/>
      <c r="N3832" s="36"/>
      <c r="O3832" s="36"/>
      <c r="P3832" s="36"/>
      <c r="Q3832" s="36"/>
      <c r="R3832" s="36"/>
      <c r="S3832" s="40" t="s">
        <v>356</v>
      </c>
    </row>
    <row r="3833">
      <c r="A3833" s="37" t="s">
        <v>316</v>
      </c>
      <c r="B3833" s="37" t="s">
        <v>374</v>
      </c>
      <c r="C3833" s="38">
        <v>2023.0</v>
      </c>
      <c r="D3833" s="38">
        <v>7.0</v>
      </c>
      <c r="E3833" s="38">
        <v>18.0</v>
      </c>
      <c r="F3833" s="38">
        <v>1900.0</v>
      </c>
      <c r="G3833" s="37" t="s">
        <v>371</v>
      </c>
      <c r="H3833" s="38">
        <v>12.0</v>
      </c>
      <c r="I3833" s="36"/>
      <c r="J3833" s="36"/>
      <c r="K3833" s="36"/>
      <c r="L3833" s="36"/>
      <c r="M3833" s="36"/>
      <c r="N3833" s="36"/>
      <c r="O3833" s="36"/>
      <c r="P3833" s="36"/>
      <c r="Q3833" s="36"/>
      <c r="R3833" s="36"/>
      <c r="S3833" s="40" t="s">
        <v>1699</v>
      </c>
    </row>
    <row r="3835">
      <c r="A3835" s="1" t="s">
        <v>318</v>
      </c>
      <c r="B3835" s="1" t="s">
        <v>1700</v>
      </c>
      <c r="C3835" s="1">
        <v>2023.0</v>
      </c>
      <c r="D3835" s="1">
        <v>7.0</v>
      </c>
      <c r="E3835" s="1">
        <v>19.0</v>
      </c>
      <c r="F3835" s="1">
        <v>2100.0</v>
      </c>
      <c r="G3835" s="1" t="s">
        <v>23</v>
      </c>
      <c r="H3835" s="1">
        <v>1.0</v>
      </c>
    </row>
    <row r="3836">
      <c r="A3836" s="1" t="s">
        <v>318</v>
      </c>
      <c r="B3836" s="1" t="s">
        <v>1701</v>
      </c>
      <c r="C3836" s="1">
        <v>2023.0</v>
      </c>
      <c r="D3836" s="1">
        <v>7.0</v>
      </c>
      <c r="E3836" s="1">
        <v>19.0</v>
      </c>
      <c r="F3836" s="1">
        <v>2100.0</v>
      </c>
      <c r="G3836" s="1" t="s">
        <v>23</v>
      </c>
      <c r="H3836" s="1">
        <v>2.0</v>
      </c>
    </row>
    <row r="3837">
      <c r="A3837" s="1" t="s">
        <v>318</v>
      </c>
      <c r="B3837" s="1" t="s">
        <v>1702</v>
      </c>
      <c r="C3837" s="1">
        <v>2023.0</v>
      </c>
      <c r="D3837" s="1">
        <v>7.0</v>
      </c>
      <c r="E3837" s="1">
        <v>19.0</v>
      </c>
      <c r="F3837" s="1">
        <v>2100.0</v>
      </c>
      <c r="G3837" s="1" t="s">
        <v>23</v>
      </c>
      <c r="H3837" s="1">
        <v>3.0</v>
      </c>
    </row>
    <row r="3838">
      <c r="A3838" s="1" t="s">
        <v>318</v>
      </c>
      <c r="B3838" s="1" t="s">
        <v>1703</v>
      </c>
      <c r="C3838" s="1">
        <v>2023.0</v>
      </c>
      <c r="D3838" s="1">
        <v>7.0</v>
      </c>
      <c r="E3838" s="1">
        <v>19.0</v>
      </c>
      <c r="F3838" s="1">
        <v>2100.0</v>
      </c>
      <c r="G3838" s="1" t="s">
        <v>23</v>
      </c>
      <c r="H3838" s="1">
        <v>4.0</v>
      </c>
    </row>
    <row r="3839">
      <c r="A3839" s="1" t="s">
        <v>318</v>
      </c>
      <c r="B3839" s="1" t="s">
        <v>1704</v>
      </c>
      <c r="C3839" s="1">
        <v>2023.0</v>
      </c>
      <c r="D3839" s="1">
        <v>7.0</v>
      </c>
      <c r="E3839" s="1">
        <v>19.0</v>
      </c>
      <c r="F3839" s="1">
        <v>2100.0</v>
      </c>
      <c r="G3839" s="1" t="s">
        <v>122</v>
      </c>
      <c r="H3839" s="1">
        <v>5.0</v>
      </c>
      <c r="I3839" s="1" t="s">
        <v>125</v>
      </c>
      <c r="J3839" s="1" t="s">
        <v>153</v>
      </c>
      <c r="K3839" s="1" t="s">
        <v>354</v>
      </c>
      <c r="L3839" s="1">
        <v>21.0</v>
      </c>
      <c r="M3839" s="1">
        <v>6.0</v>
      </c>
      <c r="N3839" s="1">
        <v>6.0</v>
      </c>
      <c r="O3839" s="1">
        <v>21.0</v>
      </c>
      <c r="P3839" s="1">
        <v>6.0</v>
      </c>
      <c r="Q3839" s="1">
        <v>12.0</v>
      </c>
    </row>
    <row r="3840">
      <c r="A3840" s="1" t="s">
        <v>318</v>
      </c>
      <c r="B3840" s="1" t="s">
        <v>1705</v>
      </c>
      <c r="C3840" s="1">
        <v>2023.0</v>
      </c>
      <c r="D3840" s="1">
        <v>7.0</v>
      </c>
      <c r="E3840" s="1">
        <v>19.0</v>
      </c>
      <c r="F3840" s="1">
        <v>2100.0</v>
      </c>
      <c r="G3840" s="1" t="s">
        <v>122</v>
      </c>
      <c r="H3840" s="1">
        <v>5.0</v>
      </c>
      <c r="I3840" s="1" t="s">
        <v>125</v>
      </c>
      <c r="J3840" s="1" t="s">
        <v>153</v>
      </c>
      <c r="K3840" s="1" t="s">
        <v>354</v>
      </c>
      <c r="L3840" s="1">
        <v>21.0</v>
      </c>
      <c r="M3840" s="1">
        <v>6.0</v>
      </c>
      <c r="N3840" s="1">
        <v>45.0</v>
      </c>
      <c r="O3840" s="1">
        <v>21.0</v>
      </c>
      <c r="P3840" s="1">
        <v>7.0</v>
      </c>
      <c r="Q3840" s="1">
        <v>44.0</v>
      </c>
    </row>
    <row r="3841">
      <c r="A3841" s="1" t="s">
        <v>318</v>
      </c>
      <c r="B3841" s="1" t="s">
        <v>1706</v>
      </c>
      <c r="C3841" s="1">
        <v>2023.0</v>
      </c>
      <c r="D3841" s="1">
        <v>7.0</v>
      </c>
      <c r="E3841" s="1">
        <v>19.0</v>
      </c>
      <c r="F3841" s="1">
        <v>2100.0</v>
      </c>
      <c r="G3841" s="1" t="s">
        <v>122</v>
      </c>
      <c r="H3841" s="1">
        <v>5.0</v>
      </c>
      <c r="I3841" s="1" t="s">
        <v>125</v>
      </c>
      <c r="J3841" s="1" t="s">
        <v>153</v>
      </c>
      <c r="K3841" s="1" t="s">
        <v>354</v>
      </c>
      <c r="L3841" s="1">
        <v>21.0</v>
      </c>
      <c r="M3841" s="1">
        <v>7.0</v>
      </c>
      <c r="N3841" s="1">
        <v>49.0</v>
      </c>
      <c r="O3841" s="1">
        <v>21.0</v>
      </c>
      <c r="P3841" s="1">
        <v>8.0</v>
      </c>
      <c r="Q3841" s="1">
        <v>3.0</v>
      </c>
    </row>
    <row r="3842">
      <c r="A3842" s="1" t="s">
        <v>318</v>
      </c>
      <c r="B3842" s="1" t="s">
        <v>1707</v>
      </c>
      <c r="C3842" s="1">
        <v>2023.0</v>
      </c>
      <c r="D3842" s="1">
        <v>7.0</v>
      </c>
      <c r="E3842" s="1">
        <v>19.0</v>
      </c>
      <c r="F3842" s="1">
        <v>2100.0</v>
      </c>
      <c r="G3842" s="1" t="s">
        <v>122</v>
      </c>
      <c r="H3842" s="1">
        <v>5.0</v>
      </c>
      <c r="I3842" s="1" t="s">
        <v>125</v>
      </c>
      <c r="J3842" s="1" t="s">
        <v>148</v>
      </c>
      <c r="K3842" s="1" t="s">
        <v>354</v>
      </c>
      <c r="L3842" s="1">
        <v>21.0</v>
      </c>
      <c r="M3842" s="1">
        <v>9.0</v>
      </c>
      <c r="N3842" s="1">
        <v>13.0</v>
      </c>
      <c r="O3842" s="1">
        <v>21.0</v>
      </c>
      <c r="P3842" s="1">
        <v>9.0</v>
      </c>
      <c r="Q3842" s="1">
        <v>27.0</v>
      </c>
    </row>
    <row r="3843">
      <c r="A3843" s="1" t="s">
        <v>318</v>
      </c>
      <c r="B3843" s="1" t="s">
        <v>1708</v>
      </c>
      <c r="C3843" s="1">
        <v>2023.0</v>
      </c>
      <c r="D3843" s="1">
        <v>7.0</v>
      </c>
      <c r="E3843" s="1">
        <v>19.0</v>
      </c>
      <c r="F3843" s="1">
        <v>2100.0</v>
      </c>
      <c r="G3843" s="1" t="s">
        <v>122</v>
      </c>
      <c r="H3843" s="1">
        <v>5.0</v>
      </c>
      <c r="I3843" s="1" t="s">
        <v>172</v>
      </c>
      <c r="J3843" s="1" t="s">
        <v>125</v>
      </c>
      <c r="K3843" s="1" t="s">
        <v>354</v>
      </c>
      <c r="L3843" s="1">
        <v>21.0</v>
      </c>
      <c r="M3843" s="1">
        <v>9.0</v>
      </c>
      <c r="N3843" s="1">
        <v>43.0</v>
      </c>
      <c r="O3843" s="1">
        <v>21.0</v>
      </c>
      <c r="P3843" s="1">
        <v>10.0</v>
      </c>
      <c r="Q3843" s="1">
        <v>21.0</v>
      </c>
    </row>
    <row r="3844">
      <c r="A3844" s="1" t="s">
        <v>318</v>
      </c>
      <c r="B3844" s="1" t="s">
        <v>1709</v>
      </c>
      <c r="C3844" s="1">
        <v>2023.0</v>
      </c>
      <c r="D3844" s="1">
        <v>7.0</v>
      </c>
      <c r="E3844" s="1">
        <v>19.0</v>
      </c>
      <c r="F3844" s="1">
        <v>2100.0</v>
      </c>
      <c r="G3844" s="1" t="s">
        <v>122</v>
      </c>
      <c r="H3844" s="1">
        <v>6.0</v>
      </c>
    </row>
    <row r="3845">
      <c r="A3845" s="1" t="s">
        <v>318</v>
      </c>
      <c r="B3845" s="1" t="s">
        <v>1710</v>
      </c>
      <c r="C3845" s="1">
        <v>2023.0</v>
      </c>
      <c r="D3845" s="1">
        <v>7.0</v>
      </c>
      <c r="E3845" s="1">
        <v>19.0</v>
      </c>
      <c r="F3845" s="1">
        <v>2100.0</v>
      </c>
      <c r="G3845" s="1" t="s">
        <v>122</v>
      </c>
      <c r="H3845" s="1">
        <v>7.0</v>
      </c>
    </row>
    <row r="3846">
      <c r="A3846" s="1" t="s">
        <v>318</v>
      </c>
      <c r="B3846" s="1" t="s">
        <v>1711</v>
      </c>
      <c r="C3846" s="1">
        <v>2023.0</v>
      </c>
      <c r="D3846" s="1">
        <v>7.0</v>
      </c>
      <c r="E3846" s="1">
        <v>19.0</v>
      </c>
      <c r="F3846" s="1">
        <v>2100.0</v>
      </c>
      <c r="G3846" s="1" t="s">
        <v>122</v>
      </c>
      <c r="H3846" s="1">
        <v>8.0</v>
      </c>
    </row>
    <row r="3847">
      <c r="A3847" s="1" t="s">
        <v>318</v>
      </c>
      <c r="B3847" s="1" t="s">
        <v>1712</v>
      </c>
      <c r="C3847" s="1">
        <v>2023.0</v>
      </c>
      <c r="D3847" s="1">
        <v>7.0</v>
      </c>
      <c r="E3847" s="1">
        <v>19.0</v>
      </c>
      <c r="F3847" s="1">
        <v>2100.0</v>
      </c>
      <c r="G3847" s="1" t="s">
        <v>201</v>
      </c>
      <c r="H3847" s="1">
        <v>9.0</v>
      </c>
    </row>
    <row r="3848">
      <c r="A3848" s="1" t="s">
        <v>318</v>
      </c>
      <c r="B3848" s="1" t="s">
        <v>1713</v>
      </c>
      <c r="C3848" s="1">
        <v>2023.0</v>
      </c>
      <c r="D3848" s="1">
        <v>7.0</v>
      </c>
      <c r="E3848" s="1">
        <v>19.0</v>
      </c>
      <c r="F3848" s="1">
        <v>2100.0</v>
      </c>
      <c r="G3848" s="1" t="s">
        <v>201</v>
      </c>
      <c r="H3848" s="1">
        <v>10.0</v>
      </c>
    </row>
    <row r="3849">
      <c r="A3849" s="1" t="s">
        <v>318</v>
      </c>
      <c r="B3849" s="1" t="s">
        <v>1714</v>
      </c>
      <c r="C3849" s="1">
        <v>2023.0</v>
      </c>
      <c r="D3849" s="1">
        <v>7.0</v>
      </c>
      <c r="E3849" s="1">
        <v>19.0</v>
      </c>
      <c r="F3849" s="1">
        <v>2100.0</v>
      </c>
      <c r="G3849" s="1" t="s">
        <v>201</v>
      </c>
      <c r="H3849" s="1">
        <v>11.0</v>
      </c>
    </row>
    <row r="3850">
      <c r="A3850" s="1" t="s">
        <v>318</v>
      </c>
      <c r="B3850" s="1" t="s">
        <v>1715</v>
      </c>
      <c r="C3850" s="1">
        <v>2023.0</v>
      </c>
      <c r="D3850" s="1">
        <v>7.0</v>
      </c>
      <c r="E3850" s="1">
        <v>19.0</v>
      </c>
      <c r="F3850" s="1">
        <v>2100.0</v>
      </c>
      <c r="G3850" s="1" t="s">
        <v>201</v>
      </c>
      <c r="H3850" s="1">
        <v>12.0</v>
      </c>
    </row>
    <row r="3852">
      <c r="A3852" s="37" t="s">
        <v>316</v>
      </c>
      <c r="B3852" s="37" t="s">
        <v>349</v>
      </c>
      <c r="C3852" s="38">
        <v>2023.0</v>
      </c>
      <c r="D3852" s="38">
        <v>7.0</v>
      </c>
      <c r="E3852" s="38">
        <v>19.0</v>
      </c>
      <c r="F3852" s="38">
        <v>1900.0</v>
      </c>
      <c r="G3852" s="37" t="s">
        <v>350</v>
      </c>
      <c r="H3852" s="38">
        <v>1.0</v>
      </c>
      <c r="I3852" s="36"/>
      <c r="J3852" s="36"/>
      <c r="K3852" s="36"/>
      <c r="L3852" s="36"/>
      <c r="M3852" s="36"/>
      <c r="N3852" s="36"/>
      <c r="O3852" s="36"/>
      <c r="P3852" s="36"/>
      <c r="Q3852" s="36"/>
      <c r="R3852" s="36"/>
      <c r="S3852" s="37" t="s">
        <v>509</v>
      </c>
    </row>
    <row r="3853">
      <c r="A3853" s="37" t="s">
        <v>316</v>
      </c>
      <c r="B3853" s="37" t="s">
        <v>355</v>
      </c>
      <c r="C3853" s="38">
        <v>2023.0</v>
      </c>
      <c r="D3853" s="38">
        <v>7.0</v>
      </c>
      <c r="E3853" s="38">
        <v>19.0</v>
      </c>
      <c r="F3853" s="38">
        <v>1900.0</v>
      </c>
      <c r="G3853" s="37" t="s">
        <v>350</v>
      </c>
      <c r="H3853" s="38">
        <v>2.0</v>
      </c>
      <c r="I3853" s="36"/>
      <c r="J3853" s="36"/>
      <c r="K3853" s="36"/>
      <c r="L3853" s="36"/>
      <c r="M3853" s="36"/>
      <c r="N3853" s="36"/>
      <c r="O3853" s="36"/>
      <c r="P3853" s="36"/>
      <c r="Q3853" s="36"/>
      <c r="R3853" s="36"/>
      <c r="S3853" s="40" t="s">
        <v>356</v>
      </c>
    </row>
    <row r="3854">
      <c r="A3854" s="37" t="s">
        <v>316</v>
      </c>
      <c r="B3854" s="37" t="s">
        <v>357</v>
      </c>
      <c r="C3854" s="38">
        <v>2023.0</v>
      </c>
      <c r="D3854" s="38">
        <v>7.0</v>
      </c>
      <c r="E3854" s="38">
        <v>19.0</v>
      </c>
      <c r="F3854" s="38">
        <v>1900.0</v>
      </c>
      <c r="G3854" s="37" t="s">
        <v>350</v>
      </c>
      <c r="H3854" s="38">
        <v>3.0</v>
      </c>
      <c r="I3854" s="36"/>
      <c r="J3854" s="36"/>
      <c r="K3854" s="36"/>
      <c r="L3854" s="36"/>
      <c r="M3854" s="36"/>
      <c r="N3854" s="36"/>
      <c r="O3854" s="36"/>
      <c r="P3854" s="36"/>
      <c r="Q3854" s="36"/>
      <c r="R3854" s="36"/>
      <c r="S3854" s="40" t="s">
        <v>356</v>
      </c>
    </row>
    <row r="3855">
      <c r="A3855" s="37" t="s">
        <v>316</v>
      </c>
      <c r="B3855" s="37" t="s">
        <v>358</v>
      </c>
      <c r="C3855" s="38">
        <v>2023.0</v>
      </c>
      <c r="D3855" s="38">
        <v>7.0</v>
      </c>
      <c r="E3855" s="38">
        <v>19.0</v>
      </c>
      <c r="F3855" s="38">
        <v>1900.0</v>
      </c>
      <c r="G3855" s="37" t="s">
        <v>350</v>
      </c>
      <c r="H3855" s="38">
        <v>4.0</v>
      </c>
      <c r="I3855" s="37" t="s">
        <v>1716</v>
      </c>
      <c r="J3855" s="37" t="s">
        <v>1716</v>
      </c>
      <c r="K3855" s="47" t="s">
        <v>1717</v>
      </c>
      <c r="L3855" s="38">
        <v>19.0</v>
      </c>
      <c r="M3855" s="38">
        <v>0.0</v>
      </c>
      <c r="N3855" s="38">
        <v>0.0</v>
      </c>
      <c r="O3855" s="38">
        <v>19.0</v>
      </c>
      <c r="P3855" s="38">
        <v>35.0</v>
      </c>
      <c r="Q3855" s="38">
        <v>0.0</v>
      </c>
      <c r="R3855" s="36"/>
      <c r="S3855" s="40" t="s">
        <v>1718</v>
      </c>
    </row>
    <row r="3856">
      <c r="A3856" s="37" t="s">
        <v>316</v>
      </c>
      <c r="B3856" s="37" t="s">
        <v>358</v>
      </c>
      <c r="C3856" s="38">
        <v>2023.0</v>
      </c>
      <c r="D3856" s="38">
        <v>7.0</v>
      </c>
      <c r="E3856" s="38">
        <v>19.0</v>
      </c>
      <c r="F3856" s="38">
        <v>1900.0</v>
      </c>
      <c r="G3856" s="37" t="s">
        <v>350</v>
      </c>
      <c r="H3856" s="38">
        <v>4.0</v>
      </c>
      <c r="I3856" s="37" t="s">
        <v>418</v>
      </c>
      <c r="J3856" s="37" t="s">
        <v>419</v>
      </c>
      <c r="K3856" s="38" t="s">
        <v>353</v>
      </c>
      <c r="L3856" s="38">
        <v>19.0</v>
      </c>
      <c r="M3856" s="38">
        <v>57.0</v>
      </c>
      <c r="N3856" s="38">
        <v>50.0</v>
      </c>
      <c r="O3856" s="38">
        <v>19.0</v>
      </c>
      <c r="P3856" s="38">
        <v>58.0</v>
      </c>
      <c r="Q3856" s="38">
        <v>39.0</v>
      </c>
      <c r="R3856" s="36"/>
      <c r="S3856" s="41"/>
    </row>
    <row r="3857">
      <c r="A3857" s="37" t="s">
        <v>316</v>
      </c>
      <c r="B3857" s="37" t="s">
        <v>359</v>
      </c>
      <c r="C3857" s="38">
        <v>2023.0</v>
      </c>
      <c r="D3857" s="38">
        <v>7.0</v>
      </c>
      <c r="E3857" s="38">
        <v>19.0</v>
      </c>
      <c r="F3857" s="38">
        <v>1900.0</v>
      </c>
      <c r="G3857" s="37" t="s">
        <v>360</v>
      </c>
      <c r="H3857" s="38">
        <v>5.0</v>
      </c>
      <c r="I3857" s="37" t="s">
        <v>964</v>
      </c>
      <c r="J3857" s="37" t="s">
        <v>365</v>
      </c>
      <c r="K3857" s="38" t="s">
        <v>353</v>
      </c>
      <c r="L3857" s="38">
        <v>19.0</v>
      </c>
      <c r="M3857" s="38">
        <v>7.0</v>
      </c>
      <c r="N3857" s="38">
        <v>38.0</v>
      </c>
      <c r="O3857" s="38">
        <v>19.0</v>
      </c>
      <c r="P3857" s="38">
        <v>8.0</v>
      </c>
      <c r="Q3857" s="38">
        <v>0.0</v>
      </c>
      <c r="R3857" s="36"/>
      <c r="S3857" s="41"/>
    </row>
    <row r="3858">
      <c r="A3858" s="37" t="s">
        <v>316</v>
      </c>
      <c r="B3858" s="37" t="s">
        <v>359</v>
      </c>
      <c r="C3858" s="38">
        <v>2023.0</v>
      </c>
      <c r="D3858" s="38">
        <v>7.0</v>
      </c>
      <c r="E3858" s="38">
        <v>19.0</v>
      </c>
      <c r="F3858" s="38">
        <v>1900.0</v>
      </c>
      <c r="G3858" s="37" t="s">
        <v>360</v>
      </c>
      <c r="H3858" s="38">
        <v>5.0</v>
      </c>
      <c r="I3858" s="37" t="s">
        <v>964</v>
      </c>
      <c r="J3858" s="37" t="s">
        <v>365</v>
      </c>
      <c r="K3858" s="38" t="s">
        <v>354</v>
      </c>
      <c r="L3858" s="38">
        <v>19.0</v>
      </c>
      <c r="M3858" s="38">
        <v>8.0</v>
      </c>
      <c r="N3858" s="38">
        <v>7.0</v>
      </c>
      <c r="O3858" s="38">
        <v>19.0</v>
      </c>
      <c r="P3858" s="38">
        <v>8.0</v>
      </c>
      <c r="Q3858" s="38">
        <v>24.0</v>
      </c>
      <c r="R3858" s="36"/>
      <c r="S3858" s="41"/>
    </row>
    <row r="3859">
      <c r="A3859" s="37" t="s">
        <v>316</v>
      </c>
      <c r="B3859" s="37" t="s">
        <v>359</v>
      </c>
      <c r="C3859" s="38">
        <v>2023.0</v>
      </c>
      <c r="D3859" s="38">
        <v>7.0</v>
      </c>
      <c r="E3859" s="38">
        <v>19.0</v>
      </c>
      <c r="F3859" s="38">
        <v>1900.0</v>
      </c>
      <c r="G3859" s="37" t="s">
        <v>360</v>
      </c>
      <c r="H3859" s="38">
        <v>5.0</v>
      </c>
      <c r="I3859" s="37" t="s">
        <v>964</v>
      </c>
      <c r="J3859" s="37" t="s">
        <v>365</v>
      </c>
      <c r="K3859" s="38" t="s">
        <v>354</v>
      </c>
      <c r="L3859" s="38">
        <v>19.0</v>
      </c>
      <c r="M3859" s="38">
        <v>8.0</v>
      </c>
      <c r="N3859" s="38">
        <v>35.0</v>
      </c>
      <c r="O3859" s="38">
        <v>19.0</v>
      </c>
      <c r="P3859" s="38">
        <v>8.0</v>
      </c>
      <c r="Q3859" s="38">
        <v>41.0</v>
      </c>
      <c r="R3859" s="36"/>
      <c r="S3859" s="41"/>
    </row>
    <row r="3860">
      <c r="A3860" s="37" t="s">
        <v>316</v>
      </c>
      <c r="B3860" s="37" t="s">
        <v>359</v>
      </c>
      <c r="C3860" s="38">
        <v>2023.0</v>
      </c>
      <c r="D3860" s="38">
        <v>7.0</v>
      </c>
      <c r="E3860" s="38">
        <v>19.0</v>
      </c>
      <c r="F3860" s="38">
        <v>1900.0</v>
      </c>
      <c r="G3860" s="37" t="s">
        <v>360</v>
      </c>
      <c r="H3860" s="38">
        <v>5.0</v>
      </c>
      <c r="I3860" s="37" t="s">
        <v>964</v>
      </c>
      <c r="J3860" s="37" t="s">
        <v>365</v>
      </c>
      <c r="K3860" s="38" t="s">
        <v>354</v>
      </c>
      <c r="L3860" s="38">
        <v>19.0</v>
      </c>
      <c r="M3860" s="38">
        <v>8.0</v>
      </c>
      <c r="N3860" s="38">
        <v>53.0</v>
      </c>
      <c r="O3860" s="38">
        <v>19.0</v>
      </c>
      <c r="P3860" s="38">
        <v>9.0</v>
      </c>
      <c r="Q3860" s="38">
        <v>3.0</v>
      </c>
      <c r="R3860" s="36"/>
      <c r="S3860" s="41"/>
    </row>
    <row r="3861">
      <c r="A3861" s="37" t="s">
        <v>316</v>
      </c>
      <c r="B3861" s="37" t="s">
        <v>359</v>
      </c>
      <c r="C3861" s="38">
        <v>2023.0</v>
      </c>
      <c r="D3861" s="38">
        <v>7.0</v>
      </c>
      <c r="E3861" s="38">
        <v>19.0</v>
      </c>
      <c r="F3861" s="38">
        <v>1900.0</v>
      </c>
      <c r="G3861" s="37" t="s">
        <v>360</v>
      </c>
      <c r="H3861" s="38">
        <v>5.0</v>
      </c>
      <c r="I3861" s="37" t="s">
        <v>422</v>
      </c>
      <c r="J3861" s="37" t="s">
        <v>365</v>
      </c>
      <c r="K3861" s="38" t="s">
        <v>354</v>
      </c>
      <c r="L3861" s="38">
        <v>19.0</v>
      </c>
      <c r="M3861" s="38">
        <v>10.0</v>
      </c>
      <c r="N3861" s="38">
        <v>14.0</v>
      </c>
      <c r="O3861" s="38">
        <v>19.0</v>
      </c>
      <c r="P3861" s="38">
        <v>10.0</v>
      </c>
      <c r="Q3861" s="38">
        <v>26.0</v>
      </c>
      <c r="R3861" s="36"/>
      <c r="S3861" s="41"/>
    </row>
    <row r="3862">
      <c r="A3862" s="37" t="s">
        <v>316</v>
      </c>
      <c r="B3862" s="37" t="s">
        <v>359</v>
      </c>
      <c r="C3862" s="38">
        <v>2023.0</v>
      </c>
      <c r="D3862" s="38">
        <v>7.0</v>
      </c>
      <c r="E3862" s="38">
        <v>19.0</v>
      </c>
      <c r="F3862" s="38">
        <v>1900.0</v>
      </c>
      <c r="G3862" s="37" t="s">
        <v>360</v>
      </c>
      <c r="H3862" s="38">
        <v>5.0</v>
      </c>
      <c r="I3862" s="37" t="s">
        <v>422</v>
      </c>
      <c r="J3862" s="37" t="s">
        <v>365</v>
      </c>
      <c r="K3862" s="38" t="s">
        <v>354</v>
      </c>
      <c r="L3862" s="38">
        <v>19.0</v>
      </c>
      <c r="M3862" s="38">
        <v>12.0</v>
      </c>
      <c r="N3862" s="38">
        <v>50.0</v>
      </c>
      <c r="O3862" s="38">
        <v>19.0</v>
      </c>
      <c r="P3862" s="38">
        <v>14.0</v>
      </c>
      <c r="Q3862" s="38">
        <v>5.0</v>
      </c>
      <c r="R3862" s="36"/>
      <c r="S3862" s="41"/>
    </row>
    <row r="3863">
      <c r="A3863" s="37" t="s">
        <v>316</v>
      </c>
      <c r="B3863" s="37" t="s">
        <v>359</v>
      </c>
      <c r="C3863" s="38">
        <v>2023.0</v>
      </c>
      <c r="D3863" s="38">
        <v>7.0</v>
      </c>
      <c r="E3863" s="38">
        <v>19.0</v>
      </c>
      <c r="F3863" s="38">
        <v>1900.0</v>
      </c>
      <c r="G3863" s="37" t="s">
        <v>360</v>
      </c>
      <c r="H3863" s="38">
        <v>5.0</v>
      </c>
      <c r="I3863" s="37" t="s">
        <v>422</v>
      </c>
      <c r="J3863" s="37" t="s">
        <v>365</v>
      </c>
      <c r="K3863" s="38" t="s">
        <v>354</v>
      </c>
      <c r="L3863" s="38">
        <v>19.0</v>
      </c>
      <c r="M3863" s="38">
        <v>15.0</v>
      </c>
      <c r="N3863" s="38">
        <v>31.0</v>
      </c>
      <c r="O3863" s="38">
        <v>19.0</v>
      </c>
      <c r="P3863" s="38">
        <v>16.0</v>
      </c>
      <c r="Q3863" s="38">
        <v>18.0</v>
      </c>
      <c r="R3863" s="36"/>
      <c r="S3863" s="41"/>
    </row>
    <row r="3864">
      <c r="A3864" s="37" t="s">
        <v>316</v>
      </c>
      <c r="B3864" s="37" t="s">
        <v>359</v>
      </c>
      <c r="C3864" s="38">
        <v>2023.0</v>
      </c>
      <c r="D3864" s="38">
        <v>7.0</v>
      </c>
      <c r="E3864" s="38">
        <v>19.0</v>
      </c>
      <c r="F3864" s="38">
        <v>1900.0</v>
      </c>
      <c r="G3864" s="37" t="s">
        <v>360</v>
      </c>
      <c r="H3864" s="38">
        <v>5.0</v>
      </c>
      <c r="I3864" s="37" t="s">
        <v>402</v>
      </c>
      <c r="J3864" s="37" t="s">
        <v>422</v>
      </c>
      <c r="K3864" s="38" t="s">
        <v>1719</v>
      </c>
      <c r="L3864" s="38">
        <v>19.0</v>
      </c>
      <c r="M3864" s="38">
        <v>30.0</v>
      </c>
      <c r="N3864" s="38">
        <v>45.0</v>
      </c>
      <c r="O3864" s="38">
        <v>19.0</v>
      </c>
      <c r="P3864" s="38">
        <v>30.0</v>
      </c>
      <c r="Q3864" s="38">
        <v>51.0</v>
      </c>
      <c r="R3864" s="36"/>
      <c r="S3864" s="41"/>
    </row>
    <row r="3865">
      <c r="A3865" s="37" t="s">
        <v>316</v>
      </c>
      <c r="B3865" s="37" t="s">
        <v>359</v>
      </c>
      <c r="C3865" s="38">
        <v>2023.0</v>
      </c>
      <c r="D3865" s="38">
        <v>7.0</v>
      </c>
      <c r="E3865" s="38">
        <v>19.0</v>
      </c>
      <c r="F3865" s="38">
        <v>1900.0</v>
      </c>
      <c r="G3865" s="37" t="s">
        <v>360</v>
      </c>
      <c r="H3865" s="38">
        <v>5.0</v>
      </c>
      <c r="I3865" s="37" t="s">
        <v>422</v>
      </c>
      <c r="J3865" s="37" t="s">
        <v>964</v>
      </c>
      <c r="K3865" s="38" t="s">
        <v>354</v>
      </c>
      <c r="L3865" s="38">
        <v>19.0</v>
      </c>
      <c r="M3865" s="38">
        <v>39.0</v>
      </c>
      <c r="N3865" s="38">
        <v>7.0</v>
      </c>
      <c r="O3865" s="38">
        <v>19.0</v>
      </c>
      <c r="P3865" s="38">
        <v>39.0</v>
      </c>
      <c r="Q3865" s="38">
        <v>27.0</v>
      </c>
      <c r="R3865" s="36"/>
      <c r="S3865" s="41"/>
    </row>
    <row r="3866">
      <c r="A3866" s="37" t="s">
        <v>316</v>
      </c>
      <c r="B3866" s="37" t="s">
        <v>359</v>
      </c>
      <c r="C3866" s="38">
        <v>2023.0</v>
      </c>
      <c r="D3866" s="38">
        <v>7.0</v>
      </c>
      <c r="E3866" s="38">
        <v>19.0</v>
      </c>
      <c r="F3866" s="38">
        <v>1900.0</v>
      </c>
      <c r="G3866" s="37" t="s">
        <v>360</v>
      </c>
      <c r="H3866" s="38">
        <v>5.0</v>
      </c>
      <c r="I3866" s="37" t="s">
        <v>422</v>
      </c>
      <c r="J3866" s="37" t="s">
        <v>964</v>
      </c>
      <c r="K3866" s="38" t="s">
        <v>353</v>
      </c>
      <c r="L3866" s="38">
        <v>19.0</v>
      </c>
      <c r="M3866" s="38">
        <v>39.0</v>
      </c>
      <c r="N3866" s="38">
        <v>29.0</v>
      </c>
      <c r="O3866" s="38">
        <v>19.0</v>
      </c>
      <c r="P3866" s="38">
        <v>40.0</v>
      </c>
      <c r="Q3866" s="38">
        <v>15.0</v>
      </c>
      <c r="R3866" s="36"/>
      <c r="S3866" s="41"/>
    </row>
    <row r="3867">
      <c r="A3867" s="37" t="s">
        <v>316</v>
      </c>
      <c r="B3867" s="37" t="s">
        <v>359</v>
      </c>
      <c r="C3867" s="38">
        <v>2023.0</v>
      </c>
      <c r="D3867" s="38">
        <v>7.0</v>
      </c>
      <c r="E3867" s="38">
        <v>19.0</v>
      </c>
      <c r="F3867" s="38">
        <v>1900.0</v>
      </c>
      <c r="G3867" s="37" t="s">
        <v>360</v>
      </c>
      <c r="H3867" s="38">
        <v>5.0</v>
      </c>
      <c r="I3867" s="37" t="s">
        <v>422</v>
      </c>
      <c r="J3867" s="37" t="s">
        <v>964</v>
      </c>
      <c r="K3867" s="38" t="s">
        <v>354</v>
      </c>
      <c r="L3867" s="38">
        <v>19.0</v>
      </c>
      <c r="M3867" s="38">
        <v>40.0</v>
      </c>
      <c r="N3867" s="38">
        <v>31.0</v>
      </c>
      <c r="O3867" s="38">
        <v>19.0</v>
      </c>
      <c r="P3867" s="38">
        <v>41.0</v>
      </c>
      <c r="Q3867" s="38">
        <v>2.0</v>
      </c>
      <c r="R3867" s="36"/>
      <c r="S3867" s="41"/>
    </row>
    <row r="3868">
      <c r="A3868" s="37" t="s">
        <v>316</v>
      </c>
      <c r="B3868" s="37" t="s">
        <v>359</v>
      </c>
      <c r="C3868" s="38">
        <v>2023.0</v>
      </c>
      <c r="D3868" s="38">
        <v>7.0</v>
      </c>
      <c r="E3868" s="38">
        <v>19.0</v>
      </c>
      <c r="F3868" s="38">
        <v>1900.0</v>
      </c>
      <c r="G3868" s="37" t="s">
        <v>360</v>
      </c>
      <c r="H3868" s="38">
        <v>5.0</v>
      </c>
      <c r="I3868" s="37" t="s">
        <v>422</v>
      </c>
      <c r="J3868" s="37" t="s">
        <v>964</v>
      </c>
      <c r="K3868" s="38" t="s">
        <v>354</v>
      </c>
      <c r="L3868" s="38">
        <v>19.0</v>
      </c>
      <c r="M3868" s="38">
        <v>41.0</v>
      </c>
      <c r="N3868" s="38">
        <v>7.0</v>
      </c>
      <c r="O3868" s="38">
        <v>19.0</v>
      </c>
      <c r="P3868" s="38">
        <v>41.0</v>
      </c>
      <c r="Q3868" s="38">
        <v>13.0</v>
      </c>
      <c r="R3868" s="36"/>
      <c r="S3868" s="41"/>
    </row>
    <row r="3869">
      <c r="A3869" s="37" t="s">
        <v>316</v>
      </c>
      <c r="B3869" s="37" t="s">
        <v>359</v>
      </c>
      <c r="C3869" s="38">
        <v>2023.0</v>
      </c>
      <c r="D3869" s="38">
        <v>7.0</v>
      </c>
      <c r="E3869" s="38">
        <v>19.0</v>
      </c>
      <c r="F3869" s="38">
        <v>1900.0</v>
      </c>
      <c r="G3869" s="37" t="s">
        <v>360</v>
      </c>
      <c r="H3869" s="38">
        <v>5.0</v>
      </c>
      <c r="I3869" s="37" t="s">
        <v>422</v>
      </c>
      <c r="J3869" s="37" t="s">
        <v>964</v>
      </c>
      <c r="K3869" s="38" t="s">
        <v>354</v>
      </c>
      <c r="L3869" s="38">
        <v>19.0</v>
      </c>
      <c r="M3869" s="38">
        <v>41.0</v>
      </c>
      <c r="N3869" s="38">
        <v>25.0</v>
      </c>
      <c r="O3869" s="38">
        <v>19.0</v>
      </c>
      <c r="P3869" s="38">
        <v>41.0</v>
      </c>
      <c r="Q3869" s="38">
        <v>37.0</v>
      </c>
      <c r="R3869" s="36"/>
      <c r="S3869" s="41"/>
    </row>
    <row r="3870">
      <c r="A3870" s="37" t="s">
        <v>316</v>
      </c>
      <c r="B3870" s="37" t="s">
        <v>359</v>
      </c>
      <c r="C3870" s="38">
        <v>2023.0</v>
      </c>
      <c r="D3870" s="38">
        <v>7.0</v>
      </c>
      <c r="E3870" s="38">
        <v>19.0</v>
      </c>
      <c r="F3870" s="38">
        <v>1900.0</v>
      </c>
      <c r="G3870" s="37" t="s">
        <v>360</v>
      </c>
      <c r="H3870" s="38">
        <v>5.0</v>
      </c>
      <c r="I3870" s="37" t="s">
        <v>422</v>
      </c>
      <c r="J3870" s="37" t="s">
        <v>964</v>
      </c>
      <c r="K3870" s="38" t="s">
        <v>354</v>
      </c>
      <c r="L3870" s="38">
        <v>19.0</v>
      </c>
      <c r="M3870" s="38">
        <v>42.0</v>
      </c>
      <c r="N3870" s="38">
        <v>52.0</v>
      </c>
      <c r="O3870" s="38">
        <v>19.0</v>
      </c>
      <c r="P3870" s="38">
        <v>43.0</v>
      </c>
      <c r="Q3870" s="38">
        <v>25.0</v>
      </c>
      <c r="R3870" s="36"/>
      <c r="S3870" s="41"/>
    </row>
    <row r="3871">
      <c r="A3871" s="37" t="s">
        <v>316</v>
      </c>
      <c r="B3871" s="37" t="s">
        <v>366</v>
      </c>
      <c r="C3871" s="38">
        <v>2023.0</v>
      </c>
      <c r="D3871" s="38">
        <v>7.0</v>
      </c>
      <c r="E3871" s="38">
        <v>19.0</v>
      </c>
      <c r="F3871" s="38">
        <v>1900.0</v>
      </c>
      <c r="G3871" s="37" t="s">
        <v>360</v>
      </c>
      <c r="H3871" s="38">
        <v>6.0</v>
      </c>
      <c r="I3871" s="36"/>
      <c r="J3871" s="36"/>
      <c r="K3871" s="36"/>
      <c r="L3871" s="36"/>
      <c r="M3871" s="36"/>
      <c r="N3871" s="36"/>
      <c r="O3871" s="36"/>
      <c r="P3871" s="36"/>
      <c r="Q3871" s="36"/>
      <c r="R3871" s="36"/>
      <c r="S3871" s="40" t="s">
        <v>356</v>
      </c>
    </row>
    <row r="3872">
      <c r="A3872" s="37" t="s">
        <v>316</v>
      </c>
      <c r="B3872" s="37" t="s">
        <v>368</v>
      </c>
      <c r="C3872" s="38">
        <v>2023.0</v>
      </c>
      <c r="D3872" s="38">
        <v>7.0</v>
      </c>
      <c r="E3872" s="38">
        <v>19.0</v>
      </c>
      <c r="F3872" s="38">
        <v>1900.0</v>
      </c>
      <c r="G3872" s="37" t="s">
        <v>360</v>
      </c>
      <c r="H3872" s="38">
        <v>7.0</v>
      </c>
      <c r="I3872" s="36"/>
      <c r="J3872" s="36"/>
      <c r="K3872" s="36"/>
      <c r="L3872" s="36"/>
      <c r="M3872" s="36"/>
      <c r="N3872" s="36"/>
      <c r="O3872" s="36"/>
      <c r="P3872" s="36"/>
      <c r="Q3872" s="36"/>
      <c r="R3872" s="36"/>
      <c r="S3872" s="40" t="s">
        <v>509</v>
      </c>
    </row>
    <row r="3873">
      <c r="A3873" s="37" t="s">
        <v>316</v>
      </c>
      <c r="B3873" s="37" t="s">
        <v>369</v>
      </c>
      <c r="C3873" s="38">
        <v>2023.0</v>
      </c>
      <c r="D3873" s="38">
        <v>7.0</v>
      </c>
      <c r="E3873" s="38">
        <v>19.0</v>
      </c>
      <c r="F3873" s="38">
        <v>1900.0</v>
      </c>
      <c r="G3873" s="37" t="s">
        <v>360</v>
      </c>
      <c r="H3873" s="38">
        <v>8.0</v>
      </c>
      <c r="I3873" s="36"/>
      <c r="J3873" s="36"/>
      <c r="K3873" s="36"/>
      <c r="L3873" s="36"/>
      <c r="M3873" s="36"/>
      <c r="N3873" s="36"/>
      <c r="O3873" s="36"/>
      <c r="P3873" s="36"/>
      <c r="Q3873" s="36"/>
      <c r="R3873" s="36"/>
      <c r="S3873" s="40" t="s">
        <v>356</v>
      </c>
    </row>
    <row r="3874">
      <c r="A3874" s="37" t="s">
        <v>316</v>
      </c>
      <c r="B3874" s="37" t="s">
        <v>370</v>
      </c>
      <c r="C3874" s="38">
        <v>2023.0</v>
      </c>
      <c r="D3874" s="38">
        <v>7.0</v>
      </c>
      <c r="E3874" s="38">
        <v>19.0</v>
      </c>
      <c r="F3874" s="38">
        <v>1900.0</v>
      </c>
      <c r="G3874" s="37" t="s">
        <v>371</v>
      </c>
      <c r="H3874" s="38">
        <v>9.0</v>
      </c>
      <c r="I3874" s="36"/>
      <c r="J3874" s="36"/>
      <c r="K3874" s="36"/>
      <c r="L3874" s="36"/>
      <c r="M3874" s="36"/>
      <c r="N3874" s="36"/>
      <c r="O3874" s="36"/>
      <c r="P3874" s="36"/>
      <c r="Q3874" s="36"/>
      <c r="R3874" s="36"/>
      <c r="S3874" s="40" t="s">
        <v>509</v>
      </c>
    </row>
    <row r="3875">
      <c r="A3875" s="37" t="s">
        <v>316</v>
      </c>
      <c r="B3875" s="37" t="s">
        <v>372</v>
      </c>
      <c r="C3875" s="38">
        <v>2023.0</v>
      </c>
      <c r="D3875" s="38">
        <v>7.0</v>
      </c>
      <c r="E3875" s="38">
        <v>19.0</v>
      </c>
      <c r="F3875" s="38">
        <v>1900.0</v>
      </c>
      <c r="G3875" s="37" t="s">
        <v>371</v>
      </c>
      <c r="H3875" s="38">
        <v>10.0</v>
      </c>
      <c r="I3875" s="36"/>
      <c r="J3875" s="36"/>
      <c r="K3875" s="36"/>
      <c r="L3875" s="36"/>
      <c r="M3875" s="36"/>
      <c r="N3875" s="36"/>
      <c r="O3875" s="36"/>
      <c r="P3875" s="36"/>
      <c r="Q3875" s="36"/>
      <c r="R3875" s="36"/>
      <c r="S3875" s="40" t="s">
        <v>509</v>
      </c>
    </row>
    <row r="3876">
      <c r="A3876" s="37" t="s">
        <v>316</v>
      </c>
      <c r="B3876" s="37" t="s">
        <v>373</v>
      </c>
      <c r="C3876" s="38">
        <v>2023.0</v>
      </c>
      <c r="D3876" s="38">
        <v>7.0</v>
      </c>
      <c r="E3876" s="38">
        <v>19.0</v>
      </c>
      <c r="F3876" s="38">
        <v>1900.0</v>
      </c>
      <c r="G3876" s="37" t="s">
        <v>371</v>
      </c>
      <c r="H3876" s="38">
        <v>11.0</v>
      </c>
      <c r="I3876" s="36"/>
      <c r="J3876" s="36"/>
      <c r="K3876" s="36"/>
      <c r="L3876" s="36"/>
      <c r="M3876" s="36"/>
      <c r="N3876" s="36"/>
      <c r="O3876" s="36"/>
      <c r="P3876" s="36"/>
      <c r="Q3876" s="36"/>
      <c r="R3876" s="36"/>
      <c r="S3876" s="40" t="s">
        <v>356</v>
      </c>
    </row>
    <row r="3877">
      <c r="A3877" s="37" t="s">
        <v>316</v>
      </c>
      <c r="B3877" s="37" t="s">
        <v>374</v>
      </c>
      <c r="C3877" s="38">
        <v>2023.0</v>
      </c>
      <c r="D3877" s="38">
        <v>7.0</v>
      </c>
      <c r="E3877" s="38">
        <v>19.0</v>
      </c>
      <c r="F3877" s="38">
        <v>1900.0</v>
      </c>
      <c r="G3877" s="37" t="s">
        <v>371</v>
      </c>
      <c r="H3877" s="38">
        <v>12.0</v>
      </c>
      <c r="I3877" s="36"/>
      <c r="J3877" s="36"/>
      <c r="K3877" s="36"/>
      <c r="L3877" s="36"/>
      <c r="M3877" s="36"/>
      <c r="N3877" s="36"/>
      <c r="O3877" s="36"/>
      <c r="P3877" s="36"/>
      <c r="Q3877" s="36"/>
      <c r="R3877" s="36"/>
      <c r="S3877" s="40" t="s">
        <v>356</v>
      </c>
    </row>
    <row r="3879">
      <c r="A3879" s="37" t="s">
        <v>316</v>
      </c>
      <c r="B3879" s="37" t="s">
        <v>349</v>
      </c>
      <c r="C3879" s="38">
        <v>2023.0</v>
      </c>
      <c r="D3879" s="38">
        <v>7.0</v>
      </c>
      <c r="E3879" s="38">
        <v>20.0</v>
      </c>
      <c r="F3879" s="38">
        <v>1900.0</v>
      </c>
      <c r="G3879" s="37" t="s">
        <v>350</v>
      </c>
      <c r="H3879" s="38">
        <v>1.0</v>
      </c>
      <c r="I3879" s="36"/>
      <c r="J3879" s="36"/>
      <c r="K3879" s="36"/>
      <c r="L3879" s="36"/>
      <c r="M3879" s="36"/>
      <c r="N3879" s="36"/>
      <c r="O3879" s="36"/>
      <c r="P3879" s="36"/>
      <c r="Q3879" s="36"/>
      <c r="R3879" s="36"/>
      <c r="S3879" s="40" t="s">
        <v>356</v>
      </c>
    </row>
    <row r="3880">
      <c r="A3880" s="37" t="s">
        <v>316</v>
      </c>
      <c r="B3880" s="37" t="s">
        <v>355</v>
      </c>
      <c r="C3880" s="38">
        <v>2023.0</v>
      </c>
      <c r="D3880" s="38">
        <v>7.0</v>
      </c>
      <c r="E3880" s="38">
        <v>20.0</v>
      </c>
      <c r="F3880" s="38">
        <v>1900.0</v>
      </c>
      <c r="G3880" s="37" t="s">
        <v>350</v>
      </c>
      <c r="H3880" s="38">
        <v>2.0</v>
      </c>
      <c r="I3880" s="36"/>
      <c r="J3880" s="36"/>
      <c r="K3880" s="36"/>
      <c r="L3880" s="36"/>
      <c r="M3880" s="36"/>
      <c r="N3880" s="36"/>
      <c r="O3880" s="36"/>
      <c r="P3880" s="36"/>
      <c r="Q3880" s="36"/>
      <c r="R3880" s="36"/>
      <c r="S3880" s="40" t="s">
        <v>356</v>
      </c>
    </row>
    <row r="3881">
      <c r="A3881" s="37" t="s">
        <v>316</v>
      </c>
      <c r="B3881" s="37" t="s">
        <v>357</v>
      </c>
      <c r="C3881" s="38">
        <v>2023.0</v>
      </c>
      <c r="D3881" s="38">
        <v>7.0</v>
      </c>
      <c r="E3881" s="38">
        <v>20.0</v>
      </c>
      <c r="F3881" s="38">
        <v>1900.0</v>
      </c>
      <c r="G3881" s="37" t="s">
        <v>350</v>
      </c>
      <c r="H3881" s="38">
        <v>3.0</v>
      </c>
      <c r="I3881" s="36"/>
      <c r="J3881" s="36"/>
      <c r="K3881" s="36"/>
      <c r="L3881" s="36"/>
      <c r="M3881" s="36"/>
      <c r="N3881" s="36"/>
      <c r="O3881" s="36"/>
      <c r="P3881" s="36"/>
      <c r="Q3881" s="36"/>
      <c r="R3881" s="36"/>
      <c r="S3881" s="40" t="s">
        <v>509</v>
      </c>
    </row>
    <row r="3882">
      <c r="A3882" s="37" t="s">
        <v>316</v>
      </c>
      <c r="B3882" s="37" t="s">
        <v>358</v>
      </c>
      <c r="C3882" s="38">
        <v>2023.0</v>
      </c>
      <c r="D3882" s="38">
        <v>7.0</v>
      </c>
      <c r="E3882" s="38">
        <v>20.0</v>
      </c>
      <c r="F3882" s="38">
        <v>1900.0</v>
      </c>
      <c r="G3882" s="37" t="s">
        <v>350</v>
      </c>
      <c r="H3882" s="38">
        <v>4.0</v>
      </c>
      <c r="I3882" s="36"/>
      <c r="J3882" s="36"/>
      <c r="K3882" s="36"/>
      <c r="L3882" s="36"/>
      <c r="M3882" s="36"/>
      <c r="N3882" s="36"/>
      <c r="O3882" s="36"/>
      <c r="P3882" s="36"/>
      <c r="Q3882" s="36"/>
      <c r="R3882" s="36"/>
      <c r="S3882" s="40" t="s">
        <v>356</v>
      </c>
    </row>
    <row r="3883">
      <c r="A3883" s="37" t="s">
        <v>316</v>
      </c>
      <c r="B3883" s="37" t="s">
        <v>359</v>
      </c>
      <c r="C3883" s="38">
        <v>2023.0</v>
      </c>
      <c r="D3883" s="38">
        <v>7.0</v>
      </c>
      <c r="E3883" s="38">
        <v>20.0</v>
      </c>
      <c r="F3883" s="38">
        <v>1900.0</v>
      </c>
      <c r="G3883" s="37" t="s">
        <v>360</v>
      </c>
      <c r="H3883" s="38">
        <v>5.0</v>
      </c>
      <c r="I3883" s="36"/>
      <c r="J3883" s="36"/>
      <c r="K3883" s="36"/>
      <c r="L3883" s="36"/>
      <c r="M3883" s="36"/>
      <c r="N3883" s="36"/>
      <c r="O3883" s="36"/>
      <c r="P3883" s="36"/>
      <c r="Q3883" s="36"/>
      <c r="R3883" s="36"/>
      <c r="S3883" s="40" t="s">
        <v>356</v>
      </c>
    </row>
    <row r="3884">
      <c r="A3884" s="37" t="s">
        <v>316</v>
      </c>
      <c r="B3884" s="37" t="s">
        <v>366</v>
      </c>
      <c r="C3884" s="38">
        <v>2023.0</v>
      </c>
      <c r="D3884" s="38">
        <v>7.0</v>
      </c>
      <c r="E3884" s="38">
        <v>20.0</v>
      </c>
      <c r="F3884" s="38">
        <v>1900.0</v>
      </c>
      <c r="G3884" s="37" t="s">
        <v>360</v>
      </c>
      <c r="H3884" s="38">
        <v>6.0</v>
      </c>
      <c r="I3884" s="36"/>
      <c r="J3884" s="36"/>
      <c r="K3884" s="36"/>
      <c r="L3884" s="36"/>
      <c r="M3884" s="36"/>
      <c r="N3884" s="36"/>
      <c r="O3884" s="36"/>
      <c r="P3884" s="36"/>
      <c r="Q3884" s="36"/>
      <c r="R3884" s="36"/>
      <c r="S3884" s="40" t="s">
        <v>356</v>
      </c>
    </row>
    <row r="3885">
      <c r="A3885" s="37" t="s">
        <v>316</v>
      </c>
      <c r="B3885" s="37" t="s">
        <v>368</v>
      </c>
      <c r="C3885" s="38">
        <v>2023.0</v>
      </c>
      <c r="D3885" s="38">
        <v>7.0</v>
      </c>
      <c r="E3885" s="38">
        <v>20.0</v>
      </c>
      <c r="F3885" s="38">
        <v>1900.0</v>
      </c>
      <c r="G3885" s="37" t="s">
        <v>360</v>
      </c>
      <c r="H3885" s="38">
        <v>7.0</v>
      </c>
      <c r="I3885" s="36"/>
      <c r="J3885" s="36"/>
      <c r="K3885" s="36"/>
      <c r="L3885" s="36"/>
      <c r="M3885" s="36"/>
      <c r="N3885" s="36"/>
      <c r="O3885" s="36"/>
      <c r="P3885" s="36"/>
      <c r="Q3885" s="36"/>
      <c r="R3885" s="36"/>
      <c r="S3885" s="40" t="s">
        <v>509</v>
      </c>
    </row>
    <row r="3886">
      <c r="A3886" s="37" t="s">
        <v>316</v>
      </c>
      <c r="B3886" s="37" t="s">
        <v>369</v>
      </c>
      <c r="C3886" s="38">
        <v>2023.0</v>
      </c>
      <c r="D3886" s="38">
        <v>7.0</v>
      </c>
      <c r="E3886" s="38">
        <v>20.0</v>
      </c>
      <c r="F3886" s="38">
        <v>1900.0</v>
      </c>
      <c r="G3886" s="37" t="s">
        <v>360</v>
      </c>
      <c r="H3886" s="38">
        <v>8.0</v>
      </c>
      <c r="I3886" s="36"/>
      <c r="J3886" s="36"/>
      <c r="K3886" s="36"/>
      <c r="L3886" s="36"/>
      <c r="M3886" s="36"/>
      <c r="N3886" s="36"/>
      <c r="O3886" s="36"/>
      <c r="P3886" s="36"/>
      <c r="Q3886" s="36"/>
      <c r="R3886" s="36"/>
      <c r="S3886" s="40" t="s">
        <v>356</v>
      </c>
    </row>
    <row r="3887">
      <c r="A3887" s="37" t="s">
        <v>316</v>
      </c>
      <c r="B3887" s="37" t="s">
        <v>370</v>
      </c>
      <c r="C3887" s="38">
        <v>2023.0</v>
      </c>
      <c r="D3887" s="38">
        <v>7.0</v>
      </c>
      <c r="E3887" s="38">
        <v>20.0</v>
      </c>
      <c r="F3887" s="38">
        <v>1900.0</v>
      </c>
      <c r="G3887" s="37" t="s">
        <v>371</v>
      </c>
      <c r="H3887" s="38">
        <v>9.0</v>
      </c>
      <c r="I3887" s="36"/>
      <c r="J3887" s="36"/>
      <c r="K3887" s="36"/>
      <c r="L3887" s="36"/>
      <c r="M3887" s="36"/>
      <c r="N3887" s="36"/>
      <c r="O3887" s="36"/>
      <c r="P3887" s="36"/>
      <c r="Q3887" s="36"/>
      <c r="R3887" s="36"/>
      <c r="S3887" s="40" t="s">
        <v>356</v>
      </c>
    </row>
    <row r="3888">
      <c r="A3888" s="37" t="s">
        <v>316</v>
      </c>
      <c r="B3888" s="37" t="s">
        <v>372</v>
      </c>
      <c r="C3888" s="38">
        <v>2023.0</v>
      </c>
      <c r="D3888" s="38">
        <v>7.0</v>
      </c>
      <c r="E3888" s="38">
        <v>20.0</v>
      </c>
      <c r="F3888" s="38">
        <v>1900.0</v>
      </c>
      <c r="G3888" s="37" t="s">
        <v>371</v>
      </c>
      <c r="H3888" s="38">
        <v>10.0</v>
      </c>
      <c r="I3888" s="36"/>
      <c r="J3888" s="36"/>
      <c r="K3888" s="36"/>
      <c r="L3888" s="36"/>
      <c r="M3888" s="36"/>
      <c r="N3888" s="36"/>
      <c r="O3888" s="36"/>
      <c r="P3888" s="36"/>
      <c r="Q3888" s="36"/>
      <c r="R3888" s="36"/>
      <c r="S3888" s="40" t="s">
        <v>509</v>
      </c>
    </row>
    <row r="3889">
      <c r="A3889" s="37" t="s">
        <v>316</v>
      </c>
      <c r="B3889" s="37" t="s">
        <v>373</v>
      </c>
      <c r="C3889" s="38">
        <v>2023.0</v>
      </c>
      <c r="D3889" s="38">
        <v>7.0</v>
      </c>
      <c r="E3889" s="38">
        <v>20.0</v>
      </c>
      <c r="F3889" s="38">
        <v>1900.0</v>
      </c>
      <c r="G3889" s="37" t="s">
        <v>371</v>
      </c>
      <c r="H3889" s="38">
        <v>11.0</v>
      </c>
      <c r="I3889" s="36"/>
      <c r="J3889" s="36"/>
      <c r="K3889" s="36"/>
      <c r="L3889" s="36"/>
      <c r="M3889" s="36"/>
      <c r="N3889" s="36"/>
      <c r="O3889" s="36"/>
      <c r="P3889" s="36"/>
      <c r="Q3889" s="36"/>
      <c r="R3889" s="36"/>
      <c r="S3889" s="40" t="s">
        <v>509</v>
      </c>
    </row>
    <row r="3890">
      <c r="A3890" s="37" t="s">
        <v>316</v>
      </c>
      <c r="B3890" s="37" t="s">
        <v>374</v>
      </c>
      <c r="C3890" s="38">
        <v>2023.0</v>
      </c>
      <c r="D3890" s="38">
        <v>7.0</v>
      </c>
      <c r="E3890" s="38">
        <v>20.0</v>
      </c>
      <c r="F3890" s="38">
        <v>1900.0</v>
      </c>
      <c r="G3890" s="37" t="s">
        <v>371</v>
      </c>
      <c r="H3890" s="38">
        <v>12.0</v>
      </c>
      <c r="I3890" s="36"/>
      <c r="J3890" s="36"/>
      <c r="K3890" s="36"/>
      <c r="L3890" s="36"/>
      <c r="M3890" s="36"/>
      <c r="N3890" s="36"/>
      <c r="O3890" s="36"/>
      <c r="P3890" s="36"/>
      <c r="Q3890" s="36"/>
      <c r="R3890" s="36"/>
      <c r="S3890" s="40" t="s">
        <v>356</v>
      </c>
    </row>
    <row r="3892">
      <c r="A3892" s="1" t="s">
        <v>318</v>
      </c>
      <c r="B3892" s="37"/>
      <c r="C3892" s="1">
        <v>2023.0</v>
      </c>
      <c r="D3892" s="1">
        <v>7.0</v>
      </c>
      <c r="E3892" s="1">
        <v>20.0</v>
      </c>
      <c r="F3892" s="1">
        <v>2100.0</v>
      </c>
      <c r="G3892" s="1" t="s">
        <v>23</v>
      </c>
      <c r="H3892" s="1">
        <v>1.0</v>
      </c>
    </row>
    <row r="3893">
      <c r="A3893" s="1" t="s">
        <v>318</v>
      </c>
      <c r="B3893" s="37" t="s">
        <v>1720</v>
      </c>
      <c r="C3893" s="1">
        <v>2023.0</v>
      </c>
      <c r="D3893" s="1">
        <v>7.0</v>
      </c>
      <c r="E3893" s="1">
        <v>20.0</v>
      </c>
      <c r="F3893" s="1">
        <v>2100.0</v>
      </c>
      <c r="G3893" s="1" t="s">
        <v>23</v>
      </c>
      <c r="H3893" s="1">
        <v>2.0</v>
      </c>
    </row>
    <row r="3894">
      <c r="A3894" s="1" t="s">
        <v>318</v>
      </c>
      <c r="B3894" s="37" t="s">
        <v>1721</v>
      </c>
      <c r="C3894" s="1">
        <v>2023.0</v>
      </c>
      <c r="D3894" s="1">
        <v>7.0</v>
      </c>
      <c r="E3894" s="1">
        <v>20.0</v>
      </c>
      <c r="F3894" s="1">
        <v>2100.0</v>
      </c>
      <c r="G3894" s="1" t="s">
        <v>23</v>
      </c>
      <c r="H3894" s="1">
        <v>3.0</v>
      </c>
    </row>
    <row r="3895">
      <c r="A3895" s="1" t="s">
        <v>318</v>
      </c>
      <c r="B3895" s="37" t="s">
        <v>1722</v>
      </c>
      <c r="C3895" s="1">
        <v>2023.0</v>
      </c>
      <c r="D3895" s="1">
        <v>7.0</v>
      </c>
      <c r="E3895" s="1">
        <v>20.0</v>
      </c>
      <c r="F3895" s="1">
        <v>2100.0</v>
      </c>
      <c r="G3895" s="1" t="s">
        <v>23</v>
      </c>
      <c r="H3895" s="1">
        <v>4.0</v>
      </c>
    </row>
    <row r="3896">
      <c r="A3896" s="1" t="s">
        <v>318</v>
      </c>
      <c r="B3896" s="37"/>
      <c r="C3896" s="1">
        <v>2023.0</v>
      </c>
      <c r="D3896" s="1">
        <v>7.0</v>
      </c>
      <c r="E3896" s="1">
        <v>20.0</v>
      </c>
      <c r="F3896" s="1">
        <v>2100.0</v>
      </c>
      <c r="G3896" s="1" t="s">
        <v>122</v>
      </c>
      <c r="H3896" s="1">
        <v>5.0</v>
      </c>
    </row>
    <row r="3897">
      <c r="A3897" s="1" t="s">
        <v>318</v>
      </c>
      <c r="B3897" s="37" t="s">
        <v>1723</v>
      </c>
      <c r="C3897" s="1">
        <v>2023.0</v>
      </c>
      <c r="D3897" s="1">
        <v>7.0</v>
      </c>
      <c r="E3897" s="1">
        <v>20.0</v>
      </c>
      <c r="F3897" s="1">
        <v>2100.0</v>
      </c>
      <c r="G3897" s="1" t="s">
        <v>122</v>
      </c>
      <c r="H3897" s="1">
        <v>6.0</v>
      </c>
    </row>
    <row r="3898">
      <c r="A3898" s="1" t="s">
        <v>318</v>
      </c>
      <c r="B3898" s="37" t="s">
        <v>1724</v>
      </c>
      <c r="C3898" s="1">
        <v>2023.0</v>
      </c>
      <c r="D3898" s="1">
        <v>7.0</v>
      </c>
      <c r="E3898" s="1">
        <v>20.0</v>
      </c>
      <c r="F3898" s="1">
        <v>2100.0</v>
      </c>
      <c r="G3898" s="1" t="s">
        <v>122</v>
      </c>
      <c r="H3898" s="1">
        <v>7.0</v>
      </c>
    </row>
    <row r="3899">
      <c r="A3899" s="1" t="s">
        <v>318</v>
      </c>
      <c r="B3899" s="37" t="s">
        <v>1725</v>
      </c>
      <c r="C3899" s="1">
        <v>2023.0</v>
      </c>
      <c r="D3899" s="1">
        <v>7.0</v>
      </c>
      <c r="E3899" s="1">
        <v>20.0</v>
      </c>
      <c r="F3899" s="1">
        <v>2100.0</v>
      </c>
      <c r="G3899" s="1" t="s">
        <v>122</v>
      </c>
      <c r="H3899" s="1">
        <v>8.0</v>
      </c>
    </row>
    <row r="3900">
      <c r="A3900" s="1" t="s">
        <v>318</v>
      </c>
      <c r="B3900" s="37" t="s">
        <v>1726</v>
      </c>
      <c r="C3900" s="1">
        <v>2023.0</v>
      </c>
      <c r="D3900" s="1">
        <v>7.0</v>
      </c>
      <c r="E3900" s="1">
        <v>20.0</v>
      </c>
      <c r="F3900" s="1">
        <v>2100.0</v>
      </c>
      <c r="G3900" s="1" t="s">
        <v>201</v>
      </c>
      <c r="H3900" s="1">
        <v>9.0</v>
      </c>
    </row>
    <row r="3901">
      <c r="A3901" s="1" t="s">
        <v>318</v>
      </c>
      <c r="B3901" s="37" t="s">
        <v>1727</v>
      </c>
      <c r="C3901" s="1">
        <v>2023.0</v>
      </c>
      <c r="D3901" s="1">
        <v>7.0</v>
      </c>
      <c r="E3901" s="1">
        <v>20.0</v>
      </c>
      <c r="F3901" s="1">
        <v>2100.0</v>
      </c>
      <c r="G3901" s="1" t="s">
        <v>201</v>
      </c>
      <c r="H3901" s="1">
        <v>10.0</v>
      </c>
    </row>
    <row r="3902">
      <c r="A3902" s="1" t="s">
        <v>318</v>
      </c>
      <c r="B3902" s="37" t="s">
        <v>373</v>
      </c>
      <c r="C3902" s="1">
        <v>2023.0</v>
      </c>
      <c r="D3902" s="1">
        <v>7.0</v>
      </c>
      <c r="E3902" s="1">
        <v>20.0</v>
      </c>
      <c r="F3902" s="1">
        <v>2100.0</v>
      </c>
      <c r="G3902" s="1" t="s">
        <v>201</v>
      </c>
      <c r="H3902" s="1">
        <v>11.0</v>
      </c>
    </row>
    <row r="3903">
      <c r="A3903" s="1" t="s">
        <v>318</v>
      </c>
      <c r="B3903" s="37" t="s">
        <v>374</v>
      </c>
      <c r="C3903" s="1">
        <v>2023.0</v>
      </c>
      <c r="D3903" s="1">
        <v>7.0</v>
      </c>
      <c r="E3903" s="1">
        <v>20.0</v>
      </c>
      <c r="F3903" s="1">
        <v>2100.0</v>
      </c>
      <c r="G3903" s="1" t="s">
        <v>201</v>
      </c>
      <c r="H3903" s="1">
        <v>12.0</v>
      </c>
    </row>
    <row r="3905">
      <c r="A3905" s="1" t="s">
        <v>318</v>
      </c>
      <c r="B3905" s="37" t="s">
        <v>1728</v>
      </c>
      <c r="C3905" s="1">
        <v>2023.0</v>
      </c>
      <c r="D3905" s="1">
        <v>7.0</v>
      </c>
      <c r="E3905" s="1">
        <v>21.0</v>
      </c>
      <c r="F3905" s="1">
        <v>2100.0</v>
      </c>
      <c r="G3905" s="1" t="s">
        <v>23</v>
      </c>
      <c r="H3905" s="1">
        <v>1.0</v>
      </c>
    </row>
    <row r="3906">
      <c r="A3906" s="1" t="s">
        <v>318</v>
      </c>
      <c r="B3906" s="37" t="s">
        <v>1729</v>
      </c>
      <c r="C3906" s="1">
        <v>2023.0</v>
      </c>
      <c r="D3906" s="1">
        <v>7.0</v>
      </c>
      <c r="E3906" s="1">
        <v>21.0</v>
      </c>
      <c r="F3906" s="1">
        <v>2100.0</v>
      </c>
      <c r="G3906" s="1" t="s">
        <v>23</v>
      </c>
      <c r="H3906" s="1">
        <v>2.0</v>
      </c>
    </row>
    <row r="3907">
      <c r="A3907" s="1" t="s">
        <v>318</v>
      </c>
      <c r="B3907" s="37" t="s">
        <v>1730</v>
      </c>
      <c r="C3907" s="1">
        <v>2023.0</v>
      </c>
      <c r="D3907" s="1">
        <v>7.0</v>
      </c>
      <c r="E3907" s="1">
        <v>21.0</v>
      </c>
      <c r="F3907" s="1">
        <v>2100.0</v>
      </c>
      <c r="G3907" s="1" t="s">
        <v>23</v>
      </c>
      <c r="H3907" s="1">
        <v>3.0</v>
      </c>
    </row>
    <row r="3908">
      <c r="A3908" s="1" t="s">
        <v>318</v>
      </c>
      <c r="B3908" s="37" t="s">
        <v>1731</v>
      </c>
      <c r="C3908" s="1">
        <v>2023.0</v>
      </c>
      <c r="D3908" s="1">
        <v>7.0</v>
      </c>
      <c r="E3908" s="1">
        <v>21.0</v>
      </c>
      <c r="F3908" s="1">
        <v>2100.0</v>
      </c>
      <c r="G3908" s="1" t="s">
        <v>23</v>
      </c>
      <c r="H3908" s="1">
        <v>4.0</v>
      </c>
    </row>
    <row r="3909">
      <c r="A3909" s="1" t="s">
        <v>318</v>
      </c>
      <c r="B3909" s="37" t="s">
        <v>1732</v>
      </c>
      <c r="C3909" s="1">
        <v>2023.0</v>
      </c>
      <c r="D3909" s="1">
        <v>7.0</v>
      </c>
      <c r="E3909" s="1">
        <v>21.0</v>
      </c>
      <c r="F3909" s="1">
        <v>2100.0</v>
      </c>
      <c r="G3909" s="1" t="s">
        <v>122</v>
      </c>
      <c r="H3909" s="1">
        <v>5.0</v>
      </c>
    </row>
    <row r="3910">
      <c r="A3910" s="1" t="s">
        <v>318</v>
      </c>
      <c r="B3910" s="37" t="s">
        <v>1733</v>
      </c>
      <c r="C3910" s="1">
        <v>2023.0</v>
      </c>
      <c r="D3910" s="1">
        <v>7.0</v>
      </c>
      <c r="E3910" s="1">
        <v>21.0</v>
      </c>
      <c r="F3910" s="1">
        <v>2100.0</v>
      </c>
      <c r="G3910" s="1" t="s">
        <v>122</v>
      </c>
      <c r="H3910" s="1">
        <v>6.0</v>
      </c>
    </row>
    <row r="3911">
      <c r="A3911" s="1" t="s">
        <v>318</v>
      </c>
      <c r="B3911" s="37" t="s">
        <v>1734</v>
      </c>
      <c r="C3911" s="1">
        <v>2023.0</v>
      </c>
      <c r="D3911" s="1">
        <v>7.0</v>
      </c>
      <c r="E3911" s="1">
        <v>21.0</v>
      </c>
      <c r="F3911" s="1">
        <v>2100.0</v>
      </c>
      <c r="G3911" s="1" t="s">
        <v>122</v>
      </c>
      <c r="H3911" s="1">
        <v>7.0</v>
      </c>
    </row>
    <row r="3912">
      <c r="A3912" s="1" t="s">
        <v>318</v>
      </c>
      <c r="B3912" s="37" t="s">
        <v>1735</v>
      </c>
      <c r="C3912" s="1">
        <v>2023.0</v>
      </c>
      <c r="D3912" s="1">
        <v>7.0</v>
      </c>
      <c r="E3912" s="1">
        <v>21.0</v>
      </c>
      <c r="F3912" s="1">
        <v>2100.0</v>
      </c>
      <c r="G3912" s="1" t="s">
        <v>122</v>
      </c>
      <c r="H3912" s="1">
        <v>8.0</v>
      </c>
    </row>
    <row r="3913">
      <c r="A3913" s="1" t="s">
        <v>318</v>
      </c>
      <c r="B3913" s="37" t="s">
        <v>1736</v>
      </c>
      <c r="C3913" s="1">
        <v>2023.0</v>
      </c>
      <c r="D3913" s="1">
        <v>7.0</v>
      </c>
      <c r="E3913" s="1">
        <v>21.0</v>
      </c>
      <c r="F3913" s="1">
        <v>2100.0</v>
      </c>
      <c r="G3913" s="1" t="s">
        <v>201</v>
      </c>
      <c r="H3913" s="1">
        <v>9.0</v>
      </c>
    </row>
    <row r="3914">
      <c r="A3914" s="1" t="s">
        <v>318</v>
      </c>
      <c r="B3914" s="37" t="s">
        <v>1737</v>
      </c>
      <c r="C3914" s="1">
        <v>2023.0</v>
      </c>
      <c r="D3914" s="1">
        <v>7.0</v>
      </c>
      <c r="E3914" s="1">
        <v>21.0</v>
      </c>
      <c r="F3914" s="1">
        <v>2100.0</v>
      </c>
      <c r="G3914" s="1" t="s">
        <v>201</v>
      </c>
      <c r="H3914" s="1">
        <v>10.0</v>
      </c>
    </row>
    <row r="3915">
      <c r="A3915" s="1" t="s">
        <v>318</v>
      </c>
      <c r="B3915" s="37" t="s">
        <v>1738</v>
      </c>
      <c r="C3915" s="1">
        <v>2023.0</v>
      </c>
      <c r="D3915" s="1">
        <v>7.0</v>
      </c>
      <c r="E3915" s="1">
        <v>21.0</v>
      </c>
      <c r="F3915" s="1">
        <v>2100.0</v>
      </c>
      <c r="G3915" s="1" t="s">
        <v>201</v>
      </c>
      <c r="H3915" s="1">
        <v>11.0</v>
      </c>
    </row>
    <row r="3916">
      <c r="A3916" s="1" t="s">
        <v>318</v>
      </c>
      <c r="B3916" s="37" t="s">
        <v>1739</v>
      </c>
      <c r="C3916" s="1">
        <v>2023.0</v>
      </c>
      <c r="D3916" s="1">
        <v>7.0</v>
      </c>
      <c r="E3916" s="1">
        <v>21.0</v>
      </c>
      <c r="F3916" s="1">
        <v>2100.0</v>
      </c>
      <c r="G3916" s="1" t="s">
        <v>201</v>
      </c>
      <c r="H3916" s="1">
        <v>12.0</v>
      </c>
    </row>
    <row r="3917">
      <c r="B3917" s="37"/>
    </row>
    <row r="3918">
      <c r="A3918" s="37" t="s">
        <v>316</v>
      </c>
      <c r="B3918" s="37" t="s">
        <v>349</v>
      </c>
      <c r="C3918" s="38">
        <v>2023.0</v>
      </c>
      <c r="D3918" s="38">
        <v>7.0</v>
      </c>
      <c r="E3918" s="38">
        <v>21.0</v>
      </c>
      <c r="F3918" s="38">
        <v>1900.0</v>
      </c>
      <c r="G3918" s="37" t="s">
        <v>350</v>
      </c>
      <c r="H3918" s="38">
        <v>1.0</v>
      </c>
      <c r="I3918" s="36"/>
      <c r="J3918" s="36"/>
      <c r="K3918" s="36"/>
      <c r="L3918" s="36"/>
      <c r="M3918" s="36"/>
      <c r="N3918" s="36"/>
      <c r="O3918" s="36"/>
      <c r="P3918" s="36"/>
      <c r="Q3918" s="36"/>
      <c r="R3918" s="36"/>
      <c r="S3918" s="40" t="s">
        <v>356</v>
      </c>
    </row>
    <row r="3919">
      <c r="A3919" s="37" t="s">
        <v>316</v>
      </c>
      <c r="B3919" s="37" t="s">
        <v>355</v>
      </c>
      <c r="C3919" s="38">
        <v>2023.0</v>
      </c>
      <c r="D3919" s="38">
        <v>7.0</v>
      </c>
      <c r="E3919" s="38">
        <v>21.0</v>
      </c>
      <c r="F3919" s="38">
        <v>1900.0</v>
      </c>
      <c r="G3919" s="37" t="s">
        <v>350</v>
      </c>
      <c r="H3919" s="38">
        <v>2.0</v>
      </c>
      <c r="I3919" s="36"/>
      <c r="J3919" s="36"/>
      <c r="K3919" s="36"/>
      <c r="L3919" s="36"/>
      <c r="M3919" s="36"/>
      <c r="N3919" s="36"/>
      <c r="O3919" s="36"/>
      <c r="P3919" s="36"/>
      <c r="Q3919" s="36"/>
      <c r="R3919" s="36"/>
      <c r="S3919" s="40" t="s">
        <v>356</v>
      </c>
    </row>
    <row r="3920">
      <c r="A3920" s="37" t="s">
        <v>316</v>
      </c>
      <c r="B3920" s="37" t="s">
        <v>357</v>
      </c>
      <c r="C3920" s="38">
        <v>2023.0</v>
      </c>
      <c r="D3920" s="38">
        <v>7.0</v>
      </c>
      <c r="E3920" s="38">
        <v>21.0</v>
      </c>
      <c r="F3920" s="38">
        <v>1900.0</v>
      </c>
      <c r="G3920" s="37" t="s">
        <v>350</v>
      </c>
      <c r="H3920" s="38">
        <v>3.0</v>
      </c>
      <c r="I3920" s="36"/>
      <c r="J3920" s="36"/>
      <c r="K3920" s="36"/>
      <c r="L3920" s="36"/>
      <c r="M3920" s="36"/>
      <c r="N3920" s="36"/>
      <c r="O3920" s="36"/>
      <c r="P3920" s="36"/>
      <c r="Q3920" s="36"/>
      <c r="R3920" s="36"/>
      <c r="S3920" s="40" t="s">
        <v>356</v>
      </c>
    </row>
    <row r="3921">
      <c r="A3921" s="37" t="s">
        <v>316</v>
      </c>
      <c r="B3921" s="37" t="s">
        <v>358</v>
      </c>
      <c r="C3921" s="38">
        <v>2023.0</v>
      </c>
      <c r="D3921" s="38">
        <v>7.0</v>
      </c>
      <c r="E3921" s="38">
        <v>21.0</v>
      </c>
      <c r="F3921" s="38">
        <v>1900.0</v>
      </c>
      <c r="G3921" s="37" t="s">
        <v>350</v>
      </c>
      <c r="H3921" s="38">
        <v>4.0</v>
      </c>
      <c r="I3921" s="36"/>
      <c r="J3921" s="36"/>
      <c r="K3921" s="36"/>
      <c r="L3921" s="36"/>
      <c r="M3921" s="36"/>
      <c r="N3921" s="36"/>
      <c r="O3921" s="36"/>
      <c r="P3921" s="36"/>
      <c r="Q3921" s="36"/>
      <c r="R3921" s="36"/>
      <c r="S3921" s="40" t="s">
        <v>1740</v>
      </c>
    </row>
    <row r="3922">
      <c r="A3922" s="37" t="s">
        <v>316</v>
      </c>
      <c r="B3922" s="37" t="s">
        <v>359</v>
      </c>
      <c r="C3922" s="38">
        <v>2023.0</v>
      </c>
      <c r="D3922" s="38">
        <v>7.0</v>
      </c>
      <c r="E3922" s="38">
        <v>21.0</v>
      </c>
      <c r="F3922" s="38">
        <v>1900.0</v>
      </c>
      <c r="G3922" s="37" t="s">
        <v>360</v>
      </c>
      <c r="H3922" s="38">
        <v>5.0</v>
      </c>
      <c r="I3922" s="36"/>
      <c r="J3922" s="36"/>
      <c r="K3922" s="36"/>
      <c r="L3922" s="36"/>
      <c r="M3922" s="36"/>
      <c r="N3922" s="36"/>
      <c r="O3922" s="36"/>
      <c r="P3922" s="36"/>
      <c r="Q3922" s="36"/>
      <c r="R3922" s="36"/>
      <c r="S3922" s="40" t="s">
        <v>1741</v>
      </c>
    </row>
    <row r="3923">
      <c r="A3923" s="37" t="s">
        <v>316</v>
      </c>
      <c r="B3923" s="37" t="s">
        <v>366</v>
      </c>
      <c r="C3923" s="38">
        <v>2023.0</v>
      </c>
      <c r="D3923" s="38">
        <v>7.0</v>
      </c>
      <c r="E3923" s="38">
        <v>21.0</v>
      </c>
      <c r="F3923" s="38">
        <v>1900.0</v>
      </c>
      <c r="G3923" s="37" t="s">
        <v>360</v>
      </c>
      <c r="H3923" s="38">
        <v>6.0</v>
      </c>
      <c r="I3923" s="36"/>
      <c r="J3923" s="36"/>
      <c r="K3923" s="36"/>
      <c r="L3923" s="36"/>
      <c r="M3923" s="36"/>
      <c r="N3923" s="36"/>
      <c r="O3923" s="36"/>
      <c r="P3923" s="36"/>
      <c r="Q3923" s="36"/>
      <c r="R3923" s="36"/>
      <c r="S3923" s="40" t="s">
        <v>356</v>
      </c>
    </row>
    <row r="3924">
      <c r="A3924" s="37" t="s">
        <v>316</v>
      </c>
      <c r="B3924" s="37" t="s">
        <v>368</v>
      </c>
      <c r="C3924" s="38">
        <v>2023.0</v>
      </c>
      <c r="D3924" s="38">
        <v>7.0</v>
      </c>
      <c r="E3924" s="38">
        <v>21.0</v>
      </c>
      <c r="F3924" s="38">
        <v>1900.0</v>
      </c>
      <c r="G3924" s="37" t="s">
        <v>360</v>
      </c>
      <c r="H3924" s="38">
        <v>7.0</v>
      </c>
      <c r="I3924" s="36"/>
      <c r="J3924" s="36"/>
      <c r="K3924" s="36"/>
      <c r="L3924" s="36"/>
      <c r="M3924" s="36"/>
      <c r="N3924" s="36"/>
      <c r="O3924" s="36"/>
      <c r="P3924" s="36"/>
      <c r="Q3924" s="36"/>
      <c r="R3924" s="36"/>
      <c r="S3924" s="40" t="s">
        <v>509</v>
      </c>
    </row>
    <row r="3925">
      <c r="A3925" s="37" t="s">
        <v>316</v>
      </c>
      <c r="B3925" s="37" t="s">
        <v>369</v>
      </c>
      <c r="C3925" s="38">
        <v>2023.0</v>
      </c>
      <c r="D3925" s="38">
        <v>7.0</v>
      </c>
      <c r="E3925" s="38">
        <v>21.0</v>
      </c>
      <c r="F3925" s="38">
        <v>1900.0</v>
      </c>
      <c r="G3925" s="37" t="s">
        <v>360</v>
      </c>
      <c r="H3925" s="38">
        <v>8.0</v>
      </c>
      <c r="I3925" s="36"/>
      <c r="J3925" s="36"/>
      <c r="K3925" s="36"/>
      <c r="L3925" s="36"/>
      <c r="M3925" s="36"/>
      <c r="N3925" s="36"/>
      <c r="O3925" s="36"/>
      <c r="P3925" s="36"/>
      <c r="Q3925" s="36"/>
      <c r="R3925" s="36"/>
      <c r="S3925" s="40" t="s">
        <v>356</v>
      </c>
    </row>
    <row r="3926">
      <c r="A3926" s="37" t="s">
        <v>316</v>
      </c>
      <c r="B3926" s="37" t="s">
        <v>370</v>
      </c>
      <c r="C3926" s="38">
        <v>2023.0</v>
      </c>
      <c r="D3926" s="38">
        <v>7.0</v>
      </c>
      <c r="E3926" s="38">
        <v>21.0</v>
      </c>
      <c r="F3926" s="38">
        <v>1900.0</v>
      </c>
      <c r="G3926" s="37" t="s">
        <v>371</v>
      </c>
      <c r="H3926" s="38">
        <v>9.0</v>
      </c>
      <c r="I3926" s="36"/>
      <c r="J3926" s="36"/>
      <c r="K3926" s="36"/>
      <c r="L3926" s="36"/>
      <c r="M3926" s="36"/>
      <c r="N3926" s="36"/>
      <c r="O3926" s="36"/>
      <c r="P3926" s="36"/>
      <c r="Q3926" s="36"/>
      <c r="R3926" s="36"/>
      <c r="S3926" s="40" t="s">
        <v>356</v>
      </c>
    </row>
    <row r="3927">
      <c r="A3927" s="37" t="s">
        <v>316</v>
      </c>
      <c r="B3927" s="37" t="s">
        <v>372</v>
      </c>
      <c r="C3927" s="38">
        <v>2023.0</v>
      </c>
      <c r="D3927" s="38">
        <v>7.0</v>
      </c>
      <c r="E3927" s="38">
        <v>21.0</v>
      </c>
      <c r="F3927" s="38">
        <v>1900.0</v>
      </c>
      <c r="G3927" s="37" t="s">
        <v>371</v>
      </c>
      <c r="H3927" s="38">
        <v>10.0</v>
      </c>
      <c r="I3927" s="36"/>
      <c r="J3927" s="36"/>
      <c r="K3927" s="36"/>
      <c r="L3927" s="36"/>
      <c r="M3927" s="36"/>
      <c r="N3927" s="36"/>
      <c r="O3927" s="36"/>
      <c r="P3927" s="36"/>
      <c r="Q3927" s="36"/>
      <c r="R3927" s="36"/>
      <c r="S3927" s="40" t="s">
        <v>509</v>
      </c>
    </row>
    <row r="3928">
      <c r="A3928" s="37" t="s">
        <v>316</v>
      </c>
      <c r="B3928" s="37" t="s">
        <v>373</v>
      </c>
      <c r="C3928" s="38">
        <v>2023.0</v>
      </c>
      <c r="D3928" s="38">
        <v>7.0</v>
      </c>
      <c r="E3928" s="38">
        <v>21.0</v>
      </c>
      <c r="F3928" s="38">
        <v>1900.0</v>
      </c>
      <c r="G3928" s="37" t="s">
        <v>371</v>
      </c>
      <c r="H3928" s="38">
        <v>11.0</v>
      </c>
      <c r="I3928" s="36"/>
      <c r="J3928" s="36"/>
      <c r="K3928" s="36"/>
      <c r="L3928" s="36"/>
      <c r="M3928" s="36"/>
      <c r="N3928" s="36"/>
      <c r="O3928" s="36"/>
      <c r="P3928" s="36"/>
      <c r="Q3928" s="36"/>
      <c r="R3928" s="36"/>
      <c r="S3928" s="40" t="s">
        <v>356</v>
      </c>
    </row>
    <row r="3929">
      <c r="A3929" s="37" t="s">
        <v>316</v>
      </c>
      <c r="B3929" s="37" t="s">
        <v>374</v>
      </c>
      <c r="C3929" s="38">
        <v>2023.0</v>
      </c>
      <c r="D3929" s="38">
        <v>7.0</v>
      </c>
      <c r="E3929" s="38">
        <v>21.0</v>
      </c>
      <c r="F3929" s="38">
        <v>1900.0</v>
      </c>
      <c r="G3929" s="37" t="s">
        <v>371</v>
      </c>
      <c r="H3929" s="38">
        <v>12.0</v>
      </c>
      <c r="I3929" s="37" t="s">
        <v>753</v>
      </c>
      <c r="J3929" s="37" t="s">
        <v>754</v>
      </c>
      <c r="K3929" s="37" t="s">
        <v>354</v>
      </c>
      <c r="L3929" s="38">
        <v>19.0</v>
      </c>
      <c r="M3929" s="38">
        <v>45.0</v>
      </c>
      <c r="N3929" s="38">
        <v>55.0</v>
      </c>
      <c r="O3929" s="38">
        <v>19.0</v>
      </c>
      <c r="P3929" s="38">
        <v>46.0</v>
      </c>
      <c r="Q3929" s="38">
        <v>10.0</v>
      </c>
      <c r="R3929" s="36"/>
      <c r="S3929" s="41"/>
    </row>
    <row r="3931">
      <c r="A3931" s="1" t="s">
        <v>318</v>
      </c>
      <c r="B3931" s="37" t="s">
        <v>1742</v>
      </c>
      <c r="C3931" s="1">
        <v>2023.0</v>
      </c>
      <c r="D3931" s="1">
        <v>7.0</v>
      </c>
      <c r="E3931" s="1">
        <v>22.0</v>
      </c>
      <c r="F3931" s="1">
        <v>2100.0</v>
      </c>
      <c r="G3931" s="1" t="s">
        <v>23</v>
      </c>
      <c r="H3931" s="1">
        <v>1.0</v>
      </c>
    </row>
    <row r="3932">
      <c r="A3932" s="1" t="s">
        <v>318</v>
      </c>
      <c r="B3932" s="37" t="s">
        <v>1743</v>
      </c>
      <c r="C3932" s="1">
        <v>2023.0</v>
      </c>
      <c r="D3932" s="1">
        <v>7.0</v>
      </c>
      <c r="E3932" s="1">
        <v>22.0</v>
      </c>
      <c r="F3932" s="1">
        <v>2100.0</v>
      </c>
      <c r="G3932" s="1" t="s">
        <v>23</v>
      </c>
      <c r="H3932" s="1">
        <v>2.0</v>
      </c>
    </row>
    <row r="3933">
      <c r="A3933" s="1" t="s">
        <v>318</v>
      </c>
      <c r="B3933" s="37" t="s">
        <v>1744</v>
      </c>
      <c r="C3933" s="1">
        <v>2023.0</v>
      </c>
      <c r="D3933" s="1">
        <v>7.0</v>
      </c>
      <c r="E3933" s="1">
        <v>22.0</v>
      </c>
      <c r="F3933" s="1">
        <v>2100.0</v>
      </c>
      <c r="G3933" s="1" t="s">
        <v>23</v>
      </c>
      <c r="H3933" s="1">
        <v>3.0</v>
      </c>
    </row>
    <row r="3934">
      <c r="A3934" s="1" t="s">
        <v>318</v>
      </c>
      <c r="B3934" s="37" t="s">
        <v>1745</v>
      </c>
      <c r="C3934" s="1">
        <v>2023.0</v>
      </c>
      <c r="D3934" s="1">
        <v>7.0</v>
      </c>
      <c r="E3934" s="1">
        <v>22.0</v>
      </c>
      <c r="F3934" s="1">
        <v>2100.0</v>
      </c>
      <c r="G3934" s="1" t="s">
        <v>23</v>
      </c>
      <c r="H3934" s="1">
        <v>4.0</v>
      </c>
    </row>
    <row r="3935">
      <c r="A3935" s="1" t="s">
        <v>318</v>
      </c>
      <c r="B3935" s="37" t="s">
        <v>1746</v>
      </c>
      <c r="C3935" s="1">
        <v>2023.0</v>
      </c>
      <c r="D3935" s="1">
        <v>7.0</v>
      </c>
      <c r="E3935" s="1">
        <v>22.0</v>
      </c>
      <c r="F3935" s="1">
        <v>2100.0</v>
      </c>
      <c r="G3935" s="1" t="s">
        <v>122</v>
      </c>
      <c r="H3935" s="1">
        <v>5.0</v>
      </c>
    </row>
    <row r="3936">
      <c r="A3936" s="1" t="s">
        <v>318</v>
      </c>
      <c r="B3936" s="37" t="s">
        <v>1747</v>
      </c>
      <c r="C3936" s="1">
        <v>2023.0</v>
      </c>
      <c r="D3936" s="1">
        <v>7.0</v>
      </c>
      <c r="E3936" s="1">
        <v>22.0</v>
      </c>
      <c r="F3936" s="1">
        <v>2100.0</v>
      </c>
      <c r="G3936" s="1" t="s">
        <v>122</v>
      </c>
      <c r="H3936" s="1">
        <v>6.0</v>
      </c>
    </row>
    <row r="3937">
      <c r="A3937" s="1" t="s">
        <v>318</v>
      </c>
      <c r="B3937" s="37" t="s">
        <v>1748</v>
      </c>
      <c r="C3937" s="1">
        <v>2023.0</v>
      </c>
      <c r="D3937" s="1">
        <v>7.0</v>
      </c>
      <c r="E3937" s="1">
        <v>22.0</v>
      </c>
      <c r="F3937" s="1">
        <v>2100.0</v>
      </c>
      <c r="G3937" s="1" t="s">
        <v>122</v>
      </c>
      <c r="H3937" s="1">
        <v>7.0</v>
      </c>
    </row>
    <row r="3938">
      <c r="A3938" s="1" t="s">
        <v>318</v>
      </c>
      <c r="B3938" s="37" t="s">
        <v>1749</v>
      </c>
      <c r="C3938" s="1">
        <v>2023.0</v>
      </c>
      <c r="D3938" s="1">
        <v>7.0</v>
      </c>
      <c r="E3938" s="1">
        <v>22.0</v>
      </c>
      <c r="F3938" s="1">
        <v>2100.0</v>
      </c>
      <c r="G3938" s="1" t="s">
        <v>122</v>
      </c>
      <c r="H3938" s="1">
        <v>8.0</v>
      </c>
    </row>
    <row r="3939">
      <c r="A3939" s="1" t="s">
        <v>318</v>
      </c>
      <c r="B3939" s="37" t="s">
        <v>1750</v>
      </c>
      <c r="C3939" s="1">
        <v>2023.0</v>
      </c>
      <c r="D3939" s="1">
        <v>7.0</v>
      </c>
      <c r="E3939" s="1">
        <v>22.0</v>
      </c>
      <c r="F3939" s="1">
        <v>2100.0</v>
      </c>
      <c r="G3939" s="1" t="s">
        <v>201</v>
      </c>
      <c r="H3939" s="1">
        <v>9.0</v>
      </c>
    </row>
    <row r="3940">
      <c r="A3940" s="1" t="s">
        <v>318</v>
      </c>
      <c r="B3940" s="37" t="s">
        <v>1751</v>
      </c>
      <c r="C3940" s="1">
        <v>2023.0</v>
      </c>
      <c r="D3940" s="1">
        <v>7.0</v>
      </c>
      <c r="E3940" s="1">
        <v>22.0</v>
      </c>
      <c r="F3940" s="1">
        <v>2100.0</v>
      </c>
      <c r="G3940" s="1" t="s">
        <v>201</v>
      </c>
      <c r="H3940" s="1">
        <v>10.0</v>
      </c>
    </row>
    <row r="3941">
      <c r="A3941" s="1" t="s">
        <v>318</v>
      </c>
      <c r="B3941" s="37" t="s">
        <v>1752</v>
      </c>
      <c r="C3941" s="1">
        <v>2023.0</v>
      </c>
      <c r="D3941" s="1">
        <v>7.0</v>
      </c>
      <c r="E3941" s="1">
        <v>22.0</v>
      </c>
      <c r="F3941" s="1">
        <v>2100.0</v>
      </c>
      <c r="G3941" s="1" t="s">
        <v>201</v>
      </c>
      <c r="H3941" s="1">
        <v>11.0</v>
      </c>
    </row>
    <row r="3942">
      <c r="A3942" s="1" t="s">
        <v>318</v>
      </c>
      <c r="B3942" s="37" t="s">
        <v>1753</v>
      </c>
      <c r="C3942" s="1">
        <v>2023.0</v>
      </c>
      <c r="D3942" s="1">
        <v>7.0</v>
      </c>
      <c r="E3942" s="1">
        <v>22.0</v>
      </c>
      <c r="F3942" s="1">
        <v>2100.0</v>
      </c>
      <c r="G3942" s="1" t="s">
        <v>201</v>
      </c>
      <c r="H3942" s="1">
        <v>12.0</v>
      </c>
    </row>
    <row r="3944">
      <c r="A3944" s="1" t="s">
        <v>1754</v>
      </c>
    </row>
    <row r="3945">
      <c r="A3945" s="1" t="s">
        <v>1754</v>
      </c>
    </row>
    <row r="3946">
      <c r="A3946" s="1" t="s">
        <v>1754</v>
      </c>
    </row>
    <row r="3947">
      <c r="A3947" s="1" t="s">
        <v>1754</v>
      </c>
    </row>
    <row r="3948">
      <c r="A3948" s="1" t="s">
        <v>1754</v>
      </c>
    </row>
    <row r="3949">
      <c r="A3949" s="1" t="s">
        <v>1754</v>
      </c>
    </row>
    <row r="3951">
      <c r="A3951" s="1" t="s">
        <v>318</v>
      </c>
      <c r="B3951" s="37" t="s">
        <v>1755</v>
      </c>
      <c r="C3951" s="1">
        <v>2023.0</v>
      </c>
      <c r="D3951" s="1">
        <v>7.0</v>
      </c>
      <c r="E3951" s="1">
        <v>23.0</v>
      </c>
      <c r="F3951" s="1">
        <v>2100.0</v>
      </c>
      <c r="G3951" s="1" t="s">
        <v>23</v>
      </c>
      <c r="H3951" s="1">
        <v>1.0</v>
      </c>
    </row>
    <row r="3952">
      <c r="A3952" s="1" t="s">
        <v>318</v>
      </c>
      <c r="B3952" s="37" t="s">
        <v>1756</v>
      </c>
      <c r="C3952" s="1">
        <v>2023.0</v>
      </c>
      <c r="D3952" s="1">
        <v>7.0</v>
      </c>
      <c r="E3952" s="1">
        <v>23.0</v>
      </c>
      <c r="F3952" s="1">
        <v>2100.0</v>
      </c>
      <c r="G3952" s="1" t="s">
        <v>23</v>
      </c>
      <c r="H3952" s="1">
        <v>2.0</v>
      </c>
    </row>
    <row r="3953">
      <c r="A3953" s="1" t="s">
        <v>318</v>
      </c>
      <c r="B3953" s="37" t="s">
        <v>1757</v>
      </c>
      <c r="C3953" s="1">
        <v>2023.0</v>
      </c>
      <c r="D3953" s="1">
        <v>7.0</v>
      </c>
      <c r="E3953" s="1">
        <v>23.0</v>
      </c>
      <c r="F3953" s="1">
        <v>2100.0</v>
      </c>
      <c r="G3953" s="1" t="s">
        <v>23</v>
      </c>
      <c r="H3953" s="1">
        <v>3.0</v>
      </c>
    </row>
    <row r="3954">
      <c r="A3954" s="1" t="s">
        <v>318</v>
      </c>
      <c r="B3954" s="37" t="s">
        <v>1758</v>
      </c>
      <c r="C3954" s="1">
        <v>2023.0</v>
      </c>
      <c r="D3954" s="1">
        <v>7.0</v>
      </c>
      <c r="E3954" s="1">
        <v>23.0</v>
      </c>
      <c r="F3954" s="1">
        <v>2100.0</v>
      </c>
      <c r="G3954" s="1" t="s">
        <v>23</v>
      </c>
      <c r="H3954" s="1">
        <v>4.0</v>
      </c>
    </row>
    <row r="3955">
      <c r="A3955" s="1" t="s">
        <v>318</v>
      </c>
      <c r="B3955" s="37" t="s">
        <v>1759</v>
      </c>
      <c r="C3955" s="1">
        <v>2023.0</v>
      </c>
      <c r="D3955" s="1">
        <v>7.0</v>
      </c>
      <c r="E3955" s="1">
        <v>23.0</v>
      </c>
      <c r="F3955" s="1">
        <v>2100.0</v>
      </c>
      <c r="G3955" s="1" t="s">
        <v>122</v>
      </c>
      <c r="H3955" s="1">
        <v>5.0</v>
      </c>
    </row>
    <row r="3956">
      <c r="A3956" s="1" t="s">
        <v>318</v>
      </c>
      <c r="B3956" s="37" t="s">
        <v>1760</v>
      </c>
      <c r="C3956" s="1">
        <v>2023.0</v>
      </c>
      <c r="D3956" s="1">
        <v>7.0</v>
      </c>
      <c r="E3956" s="1">
        <v>23.0</v>
      </c>
      <c r="F3956" s="1">
        <v>2100.0</v>
      </c>
      <c r="G3956" s="1" t="s">
        <v>122</v>
      </c>
      <c r="H3956" s="1">
        <v>6.0</v>
      </c>
    </row>
    <row r="3957">
      <c r="A3957" s="1" t="s">
        <v>318</v>
      </c>
      <c r="B3957" s="37" t="s">
        <v>1761</v>
      </c>
      <c r="C3957" s="1">
        <v>2023.0</v>
      </c>
      <c r="D3957" s="1">
        <v>7.0</v>
      </c>
      <c r="E3957" s="1">
        <v>23.0</v>
      </c>
      <c r="F3957" s="1">
        <v>2100.0</v>
      </c>
      <c r="G3957" s="1" t="s">
        <v>122</v>
      </c>
      <c r="H3957" s="1">
        <v>7.0</v>
      </c>
    </row>
    <row r="3958">
      <c r="A3958" s="1" t="s">
        <v>318</v>
      </c>
      <c r="B3958" s="37" t="s">
        <v>1762</v>
      </c>
      <c r="C3958" s="1">
        <v>2023.0</v>
      </c>
      <c r="D3958" s="1">
        <v>7.0</v>
      </c>
      <c r="E3958" s="1">
        <v>23.0</v>
      </c>
      <c r="F3958" s="1">
        <v>2100.0</v>
      </c>
      <c r="G3958" s="1" t="s">
        <v>122</v>
      </c>
      <c r="H3958" s="1">
        <v>8.0</v>
      </c>
    </row>
    <row r="3959">
      <c r="A3959" s="1" t="s">
        <v>318</v>
      </c>
      <c r="B3959" s="37" t="s">
        <v>1763</v>
      </c>
      <c r="C3959" s="1">
        <v>2023.0</v>
      </c>
      <c r="D3959" s="1">
        <v>7.0</v>
      </c>
      <c r="E3959" s="1">
        <v>23.0</v>
      </c>
      <c r="F3959" s="1">
        <v>2100.0</v>
      </c>
      <c r="G3959" s="1" t="s">
        <v>201</v>
      </c>
      <c r="H3959" s="1">
        <v>9.0</v>
      </c>
    </row>
    <row r="3960">
      <c r="A3960" s="1" t="s">
        <v>318</v>
      </c>
      <c r="B3960" s="37" t="s">
        <v>1764</v>
      </c>
      <c r="C3960" s="1">
        <v>2023.0</v>
      </c>
      <c r="D3960" s="1">
        <v>7.0</v>
      </c>
      <c r="E3960" s="1">
        <v>23.0</v>
      </c>
      <c r="F3960" s="1">
        <v>2100.0</v>
      </c>
      <c r="G3960" s="1" t="s">
        <v>201</v>
      </c>
      <c r="H3960" s="1">
        <v>10.0</v>
      </c>
    </row>
    <row r="3961">
      <c r="A3961" s="1" t="s">
        <v>318</v>
      </c>
      <c r="B3961" s="37" t="s">
        <v>1765</v>
      </c>
      <c r="C3961" s="1">
        <v>2023.0</v>
      </c>
      <c r="D3961" s="1">
        <v>7.0</v>
      </c>
      <c r="E3961" s="1">
        <v>23.0</v>
      </c>
      <c r="F3961" s="1">
        <v>2100.0</v>
      </c>
      <c r="G3961" s="1" t="s">
        <v>201</v>
      </c>
      <c r="H3961" s="1">
        <v>11.0</v>
      </c>
    </row>
    <row r="3962">
      <c r="A3962" s="1" t="s">
        <v>318</v>
      </c>
      <c r="B3962" s="37" t="s">
        <v>1766</v>
      </c>
      <c r="C3962" s="1">
        <v>2023.0</v>
      </c>
      <c r="D3962" s="1">
        <v>7.0</v>
      </c>
      <c r="E3962" s="1">
        <v>23.0</v>
      </c>
      <c r="F3962" s="1">
        <v>2100.0</v>
      </c>
      <c r="G3962" s="1" t="s">
        <v>201</v>
      </c>
      <c r="H3962" s="1">
        <v>12.0</v>
      </c>
    </row>
    <row r="3963">
      <c r="B3963" s="37"/>
    </row>
    <row r="3964">
      <c r="A3964" s="37" t="s">
        <v>316</v>
      </c>
      <c r="B3964" s="37" t="s">
        <v>349</v>
      </c>
      <c r="C3964" s="38">
        <v>2023.0</v>
      </c>
      <c r="D3964" s="38">
        <v>7.0</v>
      </c>
      <c r="E3964" s="38">
        <v>24.0</v>
      </c>
      <c r="F3964" s="38">
        <v>1900.0</v>
      </c>
      <c r="G3964" s="37" t="s">
        <v>350</v>
      </c>
      <c r="H3964" s="38">
        <v>1.0</v>
      </c>
      <c r="I3964" s="36"/>
      <c r="J3964" s="36"/>
      <c r="K3964" s="36"/>
      <c r="L3964" s="36"/>
      <c r="M3964" s="36"/>
      <c r="N3964" s="36"/>
      <c r="O3964" s="36"/>
      <c r="P3964" s="36"/>
      <c r="Q3964" s="36"/>
      <c r="R3964" s="36"/>
      <c r="S3964" s="40" t="s">
        <v>356</v>
      </c>
    </row>
    <row r="3965">
      <c r="A3965" s="37" t="s">
        <v>316</v>
      </c>
      <c r="B3965" s="37" t="s">
        <v>355</v>
      </c>
      <c r="C3965" s="38">
        <v>2023.0</v>
      </c>
      <c r="D3965" s="38">
        <v>7.0</v>
      </c>
      <c r="E3965" s="38">
        <v>24.0</v>
      </c>
      <c r="F3965" s="38">
        <v>1900.0</v>
      </c>
      <c r="G3965" s="37" t="s">
        <v>350</v>
      </c>
      <c r="H3965" s="38">
        <v>2.0</v>
      </c>
      <c r="I3965" s="36"/>
      <c r="J3965" s="36"/>
      <c r="K3965" s="36"/>
      <c r="L3965" s="36"/>
      <c r="M3965" s="36"/>
      <c r="N3965" s="36"/>
      <c r="O3965" s="36"/>
      <c r="P3965" s="36"/>
      <c r="Q3965" s="36"/>
      <c r="R3965" s="36"/>
      <c r="S3965" s="40" t="s">
        <v>356</v>
      </c>
    </row>
    <row r="3966">
      <c r="A3966" s="37" t="s">
        <v>316</v>
      </c>
      <c r="B3966" s="37" t="s">
        <v>357</v>
      </c>
      <c r="C3966" s="38">
        <v>2023.0</v>
      </c>
      <c r="D3966" s="38">
        <v>7.0</v>
      </c>
      <c r="E3966" s="38">
        <v>24.0</v>
      </c>
      <c r="F3966" s="38">
        <v>1900.0</v>
      </c>
      <c r="G3966" s="37" t="s">
        <v>350</v>
      </c>
      <c r="H3966" s="38">
        <v>3.0</v>
      </c>
      <c r="I3966" s="36"/>
      <c r="J3966" s="36"/>
      <c r="K3966" s="36"/>
      <c r="L3966" s="36"/>
      <c r="M3966" s="36"/>
      <c r="N3966" s="36"/>
      <c r="O3966" s="36"/>
      <c r="P3966" s="36"/>
      <c r="Q3966" s="36"/>
      <c r="R3966" s="36"/>
      <c r="S3966" s="40" t="s">
        <v>356</v>
      </c>
    </row>
    <row r="3967">
      <c r="A3967" s="37" t="s">
        <v>316</v>
      </c>
      <c r="B3967" s="37" t="s">
        <v>358</v>
      </c>
      <c r="C3967" s="38">
        <v>2023.0</v>
      </c>
      <c r="D3967" s="38">
        <v>7.0</v>
      </c>
      <c r="E3967" s="38">
        <v>24.0</v>
      </c>
      <c r="F3967" s="38">
        <v>1900.0</v>
      </c>
      <c r="G3967" s="37" t="s">
        <v>350</v>
      </c>
      <c r="H3967" s="38">
        <v>4.0</v>
      </c>
      <c r="I3967" s="36"/>
      <c r="J3967" s="36"/>
      <c r="K3967" s="36"/>
      <c r="L3967" s="36"/>
      <c r="M3967" s="36"/>
      <c r="N3967" s="36"/>
      <c r="O3967" s="36"/>
      <c r="P3967" s="36"/>
      <c r="Q3967" s="36"/>
      <c r="R3967" s="36"/>
      <c r="S3967" s="40" t="s">
        <v>356</v>
      </c>
    </row>
    <row r="3968">
      <c r="A3968" s="37" t="s">
        <v>316</v>
      </c>
      <c r="B3968" s="37" t="s">
        <v>359</v>
      </c>
      <c r="C3968" s="38">
        <v>2023.0</v>
      </c>
      <c r="D3968" s="38">
        <v>7.0</v>
      </c>
      <c r="E3968" s="38">
        <v>24.0</v>
      </c>
      <c r="F3968" s="38">
        <v>1900.0</v>
      </c>
      <c r="G3968" s="37" t="s">
        <v>360</v>
      </c>
      <c r="H3968" s="38">
        <v>5.0</v>
      </c>
      <c r="I3968" s="37" t="s">
        <v>365</v>
      </c>
      <c r="J3968" s="37" t="s">
        <v>361</v>
      </c>
      <c r="K3968" s="37" t="s">
        <v>354</v>
      </c>
      <c r="L3968" s="38">
        <v>19.0</v>
      </c>
      <c r="M3968" s="38">
        <v>21.0</v>
      </c>
      <c r="N3968" s="38">
        <v>25.0</v>
      </c>
      <c r="O3968" s="38">
        <v>19.0</v>
      </c>
      <c r="P3968" s="38">
        <v>21.0</v>
      </c>
      <c r="Q3968" s="38">
        <v>43.0</v>
      </c>
      <c r="R3968" s="36"/>
      <c r="S3968" s="36"/>
    </row>
    <row r="3969">
      <c r="A3969" s="37" t="s">
        <v>316</v>
      </c>
      <c r="B3969" s="37" t="s">
        <v>359</v>
      </c>
      <c r="C3969" s="38">
        <v>2023.0</v>
      </c>
      <c r="D3969" s="38">
        <v>7.0</v>
      </c>
      <c r="E3969" s="38">
        <v>24.0</v>
      </c>
      <c r="F3969" s="38">
        <v>1900.0</v>
      </c>
      <c r="G3969" s="37" t="s">
        <v>360</v>
      </c>
      <c r="H3969" s="38">
        <v>5.0</v>
      </c>
      <c r="I3969" s="37" t="s">
        <v>964</v>
      </c>
      <c r="J3969" s="37" t="s">
        <v>365</v>
      </c>
      <c r="K3969" s="37" t="s">
        <v>353</v>
      </c>
      <c r="L3969" s="38">
        <v>19.0</v>
      </c>
      <c r="M3969" s="38">
        <v>34.0</v>
      </c>
      <c r="N3969" s="38">
        <v>7.0</v>
      </c>
      <c r="O3969" s="38">
        <v>19.0</v>
      </c>
      <c r="P3969" s="38">
        <v>34.0</v>
      </c>
      <c r="Q3969" s="38">
        <v>28.0</v>
      </c>
      <c r="R3969" s="36"/>
      <c r="S3969" s="36"/>
    </row>
    <row r="3970">
      <c r="A3970" s="37" t="s">
        <v>316</v>
      </c>
      <c r="B3970" s="37" t="s">
        <v>359</v>
      </c>
      <c r="C3970" s="38">
        <v>2023.0</v>
      </c>
      <c r="D3970" s="38">
        <v>7.0</v>
      </c>
      <c r="E3970" s="38">
        <v>24.0</v>
      </c>
      <c r="F3970" s="38">
        <v>1900.0</v>
      </c>
      <c r="G3970" s="37" t="s">
        <v>360</v>
      </c>
      <c r="H3970" s="38">
        <v>5.0</v>
      </c>
      <c r="I3970" s="37" t="s">
        <v>402</v>
      </c>
      <c r="J3970" s="37" t="s">
        <v>964</v>
      </c>
      <c r="K3970" s="37" t="s">
        <v>354</v>
      </c>
      <c r="L3970" s="38">
        <v>19.0</v>
      </c>
      <c r="M3970" s="38">
        <v>34.0</v>
      </c>
      <c r="N3970" s="38">
        <v>30.0</v>
      </c>
      <c r="O3970" s="38">
        <v>19.0</v>
      </c>
      <c r="P3970" s="38">
        <v>35.0</v>
      </c>
      <c r="Q3970" s="38">
        <v>20.0</v>
      </c>
      <c r="R3970" s="36"/>
      <c r="S3970" s="36"/>
    </row>
    <row r="3971">
      <c r="A3971" s="37" t="s">
        <v>316</v>
      </c>
      <c r="B3971" s="37" t="s">
        <v>359</v>
      </c>
      <c r="C3971" s="38">
        <v>2023.0</v>
      </c>
      <c r="D3971" s="38">
        <v>7.0</v>
      </c>
      <c r="E3971" s="38">
        <v>24.0</v>
      </c>
      <c r="F3971" s="38">
        <v>1900.0</v>
      </c>
      <c r="G3971" s="37" t="s">
        <v>360</v>
      </c>
      <c r="H3971" s="38">
        <v>5.0</v>
      </c>
      <c r="I3971" s="37" t="s">
        <v>964</v>
      </c>
      <c r="J3971" s="37" t="s">
        <v>365</v>
      </c>
      <c r="K3971" s="37" t="s">
        <v>353</v>
      </c>
      <c r="L3971" s="38">
        <v>19.0</v>
      </c>
      <c r="M3971" s="38">
        <v>34.0</v>
      </c>
      <c r="N3971" s="38">
        <v>39.0</v>
      </c>
      <c r="O3971" s="38">
        <v>19.0</v>
      </c>
      <c r="P3971" s="38">
        <v>35.0</v>
      </c>
      <c r="Q3971" s="38">
        <v>21.0</v>
      </c>
      <c r="R3971" s="36"/>
      <c r="S3971" s="36"/>
    </row>
    <row r="3972">
      <c r="A3972" s="37" t="s">
        <v>316</v>
      </c>
      <c r="B3972" s="37" t="s">
        <v>359</v>
      </c>
      <c r="C3972" s="38">
        <v>2023.0</v>
      </c>
      <c r="D3972" s="38">
        <v>7.0</v>
      </c>
      <c r="E3972" s="38">
        <v>24.0</v>
      </c>
      <c r="F3972" s="38">
        <v>1900.0</v>
      </c>
      <c r="G3972" s="37" t="s">
        <v>360</v>
      </c>
      <c r="H3972" s="38">
        <v>5.0</v>
      </c>
      <c r="I3972" s="37" t="s">
        <v>964</v>
      </c>
      <c r="J3972" s="37" t="s">
        <v>365</v>
      </c>
      <c r="K3972" s="37" t="s">
        <v>354</v>
      </c>
      <c r="L3972" s="38">
        <v>19.0</v>
      </c>
      <c r="M3972" s="38">
        <v>36.0</v>
      </c>
      <c r="N3972" s="38">
        <v>4.0</v>
      </c>
      <c r="O3972" s="38">
        <v>19.0</v>
      </c>
      <c r="P3972" s="38">
        <v>36.0</v>
      </c>
      <c r="Q3972" s="38">
        <v>20.0</v>
      </c>
      <c r="R3972" s="36"/>
      <c r="S3972" s="36"/>
    </row>
    <row r="3973">
      <c r="A3973" s="37" t="s">
        <v>316</v>
      </c>
      <c r="B3973" s="37" t="s">
        <v>359</v>
      </c>
      <c r="C3973" s="38">
        <v>2023.0</v>
      </c>
      <c r="D3973" s="38">
        <v>7.0</v>
      </c>
      <c r="E3973" s="38">
        <v>24.0</v>
      </c>
      <c r="F3973" s="38">
        <v>1900.0</v>
      </c>
      <c r="G3973" s="37" t="s">
        <v>360</v>
      </c>
      <c r="H3973" s="38">
        <v>5.0</v>
      </c>
      <c r="I3973" s="37" t="s">
        <v>964</v>
      </c>
      <c r="J3973" s="37" t="s">
        <v>365</v>
      </c>
      <c r="K3973" s="37" t="s">
        <v>354</v>
      </c>
      <c r="L3973" s="38">
        <v>19.0</v>
      </c>
      <c r="M3973" s="38">
        <v>36.0</v>
      </c>
      <c r="N3973" s="38">
        <v>27.0</v>
      </c>
      <c r="O3973" s="38">
        <v>19.0</v>
      </c>
      <c r="P3973" s="38">
        <v>37.0</v>
      </c>
      <c r="Q3973" s="38">
        <v>37.0</v>
      </c>
      <c r="R3973" s="36"/>
      <c r="S3973" s="36"/>
    </row>
    <row r="3974">
      <c r="A3974" s="37" t="s">
        <v>316</v>
      </c>
      <c r="B3974" s="37" t="s">
        <v>359</v>
      </c>
      <c r="C3974" s="38">
        <v>2023.0</v>
      </c>
      <c r="D3974" s="38">
        <v>7.0</v>
      </c>
      <c r="E3974" s="38">
        <v>24.0</v>
      </c>
      <c r="F3974" s="38">
        <v>1900.0</v>
      </c>
      <c r="G3974" s="37" t="s">
        <v>360</v>
      </c>
      <c r="H3974" s="38">
        <v>5.0</v>
      </c>
      <c r="I3974" s="37" t="s">
        <v>402</v>
      </c>
      <c r="J3974" s="37" t="s">
        <v>365</v>
      </c>
      <c r="K3974" s="37" t="s">
        <v>354</v>
      </c>
      <c r="L3974" s="38">
        <v>19.0</v>
      </c>
      <c r="M3974" s="38">
        <v>38.0</v>
      </c>
      <c r="N3974" s="38">
        <v>30.0</v>
      </c>
      <c r="O3974" s="38">
        <v>19.0</v>
      </c>
      <c r="P3974" s="38">
        <v>38.0</v>
      </c>
      <c r="Q3974" s="38">
        <v>57.0</v>
      </c>
      <c r="R3974" s="36"/>
      <c r="S3974" s="36"/>
    </row>
    <row r="3975">
      <c r="A3975" s="37" t="s">
        <v>316</v>
      </c>
      <c r="B3975" s="37" t="s">
        <v>366</v>
      </c>
      <c r="C3975" s="38">
        <v>2023.0</v>
      </c>
      <c r="D3975" s="38">
        <v>7.0</v>
      </c>
      <c r="E3975" s="38">
        <v>24.0</v>
      </c>
      <c r="F3975" s="38">
        <v>1900.0</v>
      </c>
      <c r="G3975" s="37" t="s">
        <v>360</v>
      </c>
      <c r="H3975" s="38">
        <v>6.0</v>
      </c>
      <c r="I3975" s="36"/>
      <c r="J3975" s="36"/>
      <c r="K3975" s="36"/>
      <c r="L3975" s="36"/>
      <c r="M3975" s="36"/>
      <c r="N3975" s="36"/>
      <c r="O3975" s="36"/>
      <c r="P3975" s="36"/>
      <c r="Q3975" s="36"/>
      <c r="R3975" s="36"/>
      <c r="S3975" s="40" t="s">
        <v>509</v>
      </c>
    </row>
    <row r="3976">
      <c r="A3976" s="37" t="s">
        <v>316</v>
      </c>
      <c r="B3976" s="37" t="s">
        <v>368</v>
      </c>
      <c r="C3976" s="38">
        <v>2023.0</v>
      </c>
      <c r="D3976" s="38">
        <v>7.0</v>
      </c>
      <c r="E3976" s="38">
        <v>24.0</v>
      </c>
      <c r="F3976" s="38">
        <v>1900.0</v>
      </c>
      <c r="G3976" s="37" t="s">
        <v>360</v>
      </c>
      <c r="H3976" s="38">
        <v>7.0</v>
      </c>
      <c r="I3976" s="36"/>
      <c r="J3976" s="36"/>
      <c r="K3976" s="36"/>
      <c r="L3976" s="36"/>
      <c r="M3976" s="36"/>
      <c r="N3976" s="36"/>
      <c r="O3976" s="36"/>
      <c r="P3976" s="36"/>
      <c r="Q3976" s="36"/>
      <c r="R3976" s="36"/>
      <c r="S3976" s="37" t="s">
        <v>509</v>
      </c>
    </row>
    <row r="3977">
      <c r="A3977" s="37" t="s">
        <v>316</v>
      </c>
      <c r="B3977" s="37" t="s">
        <v>369</v>
      </c>
      <c r="C3977" s="38">
        <v>2023.0</v>
      </c>
      <c r="D3977" s="38">
        <v>7.0</v>
      </c>
      <c r="E3977" s="38">
        <v>24.0</v>
      </c>
      <c r="F3977" s="38">
        <v>1900.0</v>
      </c>
      <c r="G3977" s="37" t="s">
        <v>360</v>
      </c>
      <c r="H3977" s="38">
        <v>8.0</v>
      </c>
      <c r="I3977" s="36"/>
      <c r="J3977" s="36"/>
      <c r="K3977" s="36"/>
      <c r="L3977" s="36"/>
      <c r="M3977" s="36"/>
      <c r="N3977" s="36"/>
      <c r="O3977" s="36"/>
      <c r="P3977" s="36"/>
      <c r="Q3977" s="36"/>
      <c r="R3977" s="36"/>
      <c r="S3977" s="40" t="s">
        <v>356</v>
      </c>
    </row>
    <row r="3978">
      <c r="A3978" s="37" t="s">
        <v>316</v>
      </c>
      <c r="B3978" s="37" t="s">
        <v>370</v>
      </c>
      <c r="C3978" s="38">
        <v>2023.0</v>
      </c>
      <c r="D3978" s="38">
        <v>7.0</v>
      </c>
      <c r="E3978" s="38">
        <v>24.0</v>
      </c>
      <c r="F3978" s="38">
        <v>1900.0</v>
      </c>
      <c r="G3978" s="37" t="s">
        <v>371</v>
      </c>
      <c r="H3978" s="38">
        <v>9.0</v>
      </c>
      <c r="I3978" s="36"/>
      <c r="J3978" s="36"/>
      <c r="K3978" s="36"/>
      <c r="L3978" s="36"/>
      <c r="M3978" s="36"/>
      <c r="N3978" s="36"/>
      <c r="O3978" s="36"/>
      <c r="P3978" s="36"/>
      <c r="Q3978" s="36"/>
      <c r="R3978" s="36"/>
      <c r="S3978" s="40" t="s">
        <v>356</v>
      </c>
    </row>
    <row r="3979">
      <c r="A3979" s="37" t="s">
        <v>316</v>
      </c>
      <c r="B3979" s="37" t="s">
        <v>372</v>
      </c>
      <c r="C3979" s="38">
        <v>2023.0</v>
      </c>
      <c r="D3979" s="38">
        <v>7.0</v>
      </c>
      <c r="E3979" s="38">
        <v>24.0</v>
      </c>
      <c r="F3979" s="38">
        <v>1900.0</v>
      </c>
      <c r="G3979" s="37" t="s">
        <v>371</v>
      </c>
      <c r="H3979" s="38">
        <v>10.0</v>
      </c>
      <c r="I3979" s="36"/>
      <c r="J3979" s="36"/>
      <c r="K3979" s="36"/>
      <c r="L3979" s="36"/>
      <c r="M3979" s="36"/>
      <c r="N3979" s="36"/>
      <c r="O3979" s="36"/>
      <c r="P3979" s="36"/>
      <c r="Q3979" s="36"/>
      <c r="R3979" s="36"/>
      <c r="S3979" s="40" t="s">
        <v>509</v>
      </c>
    </row>
    <row r="3980">
      <c r="A3980" s="37" t="s">
        <v>316</v>
      </c>
      <c r="B3980" s="37" t="s">
        <v>373</v>
      </c>
      <c r="C3980" s="38">
        <v>2023.0</v>
      </c>
      <c r="D3980" s="38">
        <v>7.0</v>
      </c>
      <c r="E3980" s="38">
        <v>24.0</v>
      </c>
      <c r="F3980" s="38">
        <v>1900.0</v>
      </c>
      <c r="G3980" s="37" t="s">
        <v>371</v>
      </c>
      <c r="H3980" s="38">
        <v>11.0</v>
      </c>
      <c r="I3980" s="36"/>
      <c r="J3980" s="36"/>
      <c r="K3980" s="36"/>
      <c r="L3980" s="36"/>
      <c r="M3980" s="36"/>
      <c r="N3980" s="36"/>
      <c r="O3980" s="36"/>
      <c r="P3980" s="36"/>
      <c r="Q3980" s="36"/>
      <c r="R3980" s="36"/>
      <c r="S3980" s="40" t="s">
        <v>509</v>
      </c>
    </row>
    <row r="3981">
      <c r="A3981" s="37" t="s">
        <v>316</v>
      </c>
      <c r="B3981" s="37" t="s">
        <v>374</v>
      </c>
      <c r="C3981" s="38">
        <v>2023.0</v>
      </c>
      <c r="D3981" s="38">
        <v>7.0</v>
      </c>
      <c r="E3981" s="38">
        <v>24.0</v>
      </c>
      <c r="F3981" s="38">
        <v>1900.0</v>
      </c>
      <c r="G3981" s="37" t="s">
        <v>371</v>
      </c>
      <c r="H3981" s="38">
        <v>12.0</v>
      </c>
      <c r="I3981" s="36"/>
      <c r="J3981" s="36"/>
      <c r="K3981" s="36"/>
      <c r="L3981" s="36"/>
      <c r="M3981" s="36"/>
      <c r="N3981" s="36"/>
      <c r="O3981" s="36"/>
      <c r="P3981" s="36"/>
      <c r="Q3981" s="36"/>
      <c r="R3981" s="36"/>
      <c r="S3981" s="40" t="s">
        <v>356</v>
      </c>
    </row>
    <row r="3983">
      <c r="A3983" s="1" t="s">
        <v>318</v>
      </c>
      <c r="B3983" s="37" t="s">
        <v>1767</v>
      </c>
      <c r="C3983" s="1">
        <v>2023.0</v>
      </c>
      <c r="D3983" s="1">
        <v>7.0</v>
      </c>
      <c r="E3983" s="1">
        <v>24.0</v>
      </c>
      <c r="F3983" s="1">
        <v>2100.0</v>
      </c>
      <c r="G3983" s="1" t="s">
        <v>23</v>
      </c>
      <c r="H3983" s="1">
        <v>1.0</v>
      </c>
    </row>
    <row r="3984">
      <c r="A3984" s="1" t="s">
        <v>318</v>
      </c>
      <c r="B3984" s="37" t="s">
        <v>1768</v>
      </c>
      <c r="C3984" s="1">
        <v>2023.0</v>
      </c>
      <c r="D3984" s="1">
        <v>7.0</v>
      </c>
      <c r="E3984" s="1">
        <v>24.0</v>
      </c>
      <c r="F3984" s="1">
        <v>2100.0</v>
      </c>
      <c r="G3984" s="1" t="s">
        <v>23</v>
      </c>
      <c r="H3984" s="1">
        <v>2.0</v>
      </c>
    </row>
    <row r="3985">
      <c r="A3985" s="1" t="s">
        <v>318</v>
      </c>
      <c r="B3985" s="37" t="s">
        <v>1769</v>
      </c>
      <c r="C3985" s="1">
        <v>2023.0</v>
      </c>
      <c r="D3985" s="1">
        <v>7.0</v>
      </c>
      <c r="E3985" s="1">
        <v>24.0</v>
      </c>
      <c r="F3985" s="1">
        <v>2100.0</v>
      </c>
      <c r="G3985" s="1" t="s">
        <v>23</v>
      </c>
      <c r="H3985" s="1">
        <v>3.0</v>
      </c>
    </row>
    <row r="3986">
      <c r="A3986" s="1" t="s">
        <v>318</v>
      </c>
      <c r="B3986" s="37" t="s">
        <v>1770</v>
      </c>
      <c r="C3986" s="1">
        <v>2023.0</v>
      </c>
      <c r="D3986" s="1">
        <v>7.0</v>
      </c>
      <c r="E3986" s="1">
        <v>24.0</v>
      </c>
      <c r="F3986" s="1">
        <v>2100.0</v>
      </c>
      <c r="G3986" s="1" t="s">
        <v>23</v>
      </c>
      <c r="H3986" s="1">
        <v>4.0</v>
      </c>
    </row>
    <row r="3987">
      <c r="A3987" s="1" t="s">
        <v>318</v>
      </c>
      <c r="B3987" s="37" t="s">
        <v>1771</v>
      </c>
      <c r="C3987" s="1">
        <v>2023.0</v>
      </c>
      <c r="D3987" s="1">
        <v>7.0</v>
      </c>
      <c r="E3987" s="1">
        <v>24.0</v>
      </c>
      <c r="F3987" s="1">
        <v>2100.0</v>
      </c>
      <c r="G3987" s="1" t="s">
        <v>122</v>
      </c>
      <c r="H3987" s="1">
        <v>5.0</v>
      </c>
    </row>
    <row r="3988">
      <c r="A3988" s="1" t="s">
        <v>318</v>
      </c>
      <c r="B3988" s="37" t="s">
        <v>1772</v>
      </c>
      <c r="C3988" s="1">
        <v>2023.0</v>
      </c>
      <c r="D3988" s="1">
        <v>7.0</v>
      </c>
      <c r="E3988" s="1">
        <v>24.0</v>
      </c>
      <c r="F3988" s="1">
        <v>2100.0</v>
      </c>
      <c r="G3988" s="1" t="s">
        <v>122</v>
      </c>
      <c r="H3988" s="1">
        <v>6.0</v>
      </c>
    </row>
    <row r="3989">
      <c r="A3989" s="1" t="s">
        <v>318</v>
      </c>
      <c r="B3989" s="37" t="s">
        <v>1773</v>
      </c>
      <c r="C3989" s="1">
        <v>2023.0</v>
      </c>
      <c r="D3989" s="1">
        <v>7.0</v>
      </c>
      <c r="E3989" s="1">
        <v>24.0</v>
      </c>
      <c r="F3989" s="1">
        <v>2100.0</v>
      </c>
      <c r="G3989" s="1" t="s">
        <v>122</v>
      </c>
      <c r="H3989" s="1">
        <v>7.0</v>
      </c>
    </row>
    <row r="3990">
      <c r="A3990" s="1" t="s">
        <v>318</v>
      </c>
      <c r="B3990" s="37" t="s">
        <v>1774</v>
      </c>
      <c r="C3990" s="1">
        <v>2023.0</v>
      </c>
      <c r="D3990" s="1">
        <v>7.0</v>
      </c>
      <c r="E3990" s="1">
        <v>24.0</v>
      </c>
      <c r="F3990" s="1">
        <v>2100.0</v>
      </c>
      <c r="G3990" s="1" t="s">
        <v>122</v>
      </c>
      <c r="H3990" s="1">
        <v>8.0</v>
      </c>
    </row>
    <row r="3991">
      <c r="A3991" s="1" t="s">
        <v>318</v>
      </c>
      <c r="B3991" s="37" t="s">
        <v>1775</v>
      </c>
      <c r="C3991" s="1">
        <v>2023.0</v>
      </c>
      <c r="D3991" s="1">
        <v>7.0</v>
      </c>
      <c r="E3991" s="1">
        <v>24.0</v>
      </c>
      <c r="F3991" s="1">
        <v>2100.0</v>
      </c>
      <c r="G3991" s="1" t="s">
        <v>201</v>
      </c>
      <c r="H3991" s="1">
        <v>9.0</v>
      </c>
    </row>
    <row r="3992">
      <c r="A3992" s="1" t="s">
        <v>318</v>
      </c>
      <c r="B3992" s="37" t="s">
        <v>1776</v>
      </c>
      <c r="C3992" s="1">
        <v>2023.0</v>
      </c>
      <c r="D3992" s="1">
        <v>7.0</v>
      </c>
      <c r="E3992" s="1">
        <v>24.0</v>
      </c>
      <c r="F3992" s="1">
        <v>2100.0</v>
      </c>
      <c r="G3992" s="1" t="s">
        <v>201</v>
      </c>
      <c r="H3992" s="1">
        <v>10.0</v>
      </c>
    </row>
    <row r="3993">
      <c r="A3993" s="1" t="s">
        <v>318</v>
      </c>
      <c r="B3993" s="37" t="s">
        <v>1777</v>
      </c>
      <c r="C3993" s="1">
        <v>2023.0</v>
      </c>
      <c r="D3993" s="1">
        <v>7.0</v>
      </c>
      <c r="E3993" s="1">
        <v>24.0</v>
      </c>
      <c r="F3993" s="1">
        <v>2100.0</v>
      </c>
      <c r="G3993" s="1" t="s">
        <v>201</v>
      </c>
      <c r="H3993" s="1">
        <v>11.0</v>
      </c>
    </row>
    <row r="3994">
      <c r="A3994" s="1" t="s">
        <v>318</v>
      </c>
      <c r="B3994" s="37" t="s">
        <v>1778</v>
      </c>
      <c r="C3994" s="1">
        <v>2023.0</v>
      </c>
      <c r="D3994" s="1">
        <v>7.0</v>
      </c>
      <c r="E3994" s="1">
        <v>24.0</v>
      </c>
      <c r="F3994" s="1">
        <v>2100.0</v>
      </c>
      <c r="G3994" s="1" t="s">
        <v>201</v>
      </c>
      <c r="H3994" s="1">
        <v>12.0</v>
      </c>
    </row>
    <row r="3996">
      <c r="A3996" s="37" t="s">
        <v>316</v>
      </c>
      <c r="B3996" s="37" t="s">
        <v>349</v>
      </c>
      <c r="C3996" s="38">
        <v>2023.0</v>
      </c>
      <c r="D3996" s="38">
        <v>7.0</v>
      </c>
      <c r="E3996" s="38">
        <v>25.0</v>
      </c>
      <c r="F3996" s="38">
        <v>1900.0</v>
      </c>
      <c r="G3996" s="37" t="s">
        <v>350</v>
      </c>
      <c r="H3996" s="38">
        <v>1.0</v>
      </c>
      <c r="I3996" s="36"/>
      <c r="J3996" s="36"/>
      <c r="K3996" s="36"/>
      <c r="L3996" s="36"/>
      <c r="M3996" s="36"/>
      <c r="N3996" s="36"/>
      <c r="O3996" s="36"/>
      <c r="P3996" s="36"/>
      <c r="Q3996" s="36"/>
      <c r="R3996" s="36"/>
      <c r="S3996" s="40" t="s">
        <v>356</v>
      </c>
    </row>
    <row r="3997">
      <c r="A3997" s="37" t="s">
        <v>316</v>
      </c>
      <c r="B3997" s="37" t="s">
        <v>355</v>
      </c>
      <c r="C3997" s="38">
        <v>2023.0</v>
      </c>
      <c r="D3997" s="38">
        <v>7.0</v>
      </c>
      <c r="E3997" s="38">
        <v>25.0</v>
      </c>
      <c r="F3997" s="38">
        <v>1900.0</v>
      </c>
      <c r="G3997" s="37" t="s">
        <v>350</v>
      </c>
      <c r="H3997" s="38">
        <v>2.0</v>
      </c>
      <c r="I3997" s="36"/>
      <c r="J3997" s="36"/>
      <c r="K3997" s="36"/>
      <c r="L3997" s="36"/>
      <c r="M3997" s="36"/>
      <c r="N3997" s="36"/>
      <c r="O3997" s="36"/>
      <c r="P3997" s="36"/>
      <c r="Q3997" s="36"/>
      <c r="R3997" s="36"/>
      <c r="S3997" s="40" t="s">
        <v>356</v>
      </c>
    </row>
    <row r="3998">
      <c r="A3998" s="37" t="s">
        <v>316</v>
      </c>
      <c r="B3998" s="37" t="s">
        <v>357</v>
      </c>
      <c r="C3998" s="38">
        <v>2023.0</v>
      </c>
      <c r="D3998" s="38">
        <v>7.0</v>
      </c>
      <c r="E3998" s="38">
        <v>25.0</v>
      </c>
      <c r="F3998" s="38">
        <v>1900.0</v>
      </c>
      <c r="G3998" s="37" t="s">
        <v>350</v>
      </c>
      <c r="H3998" s="38">
        <v>3.0</v>
      </c>
      <c r="I3998" s="36"/>
      <c r="J3998" s="36"/>
      <c r="K3998" s="36"/>
      <c r="L3998" s="36"/>
      <c r="M3998" s="36"/>
      <c r="N3998" s="36"/>
      <c r="O3998" s="36"/>
      <c r="P3998" s="36"/>
      <c r="Q3998" s="36"/>
      <c r="R3998" s="36"/>
      <c r="S3998" s="40" t="s">
        <v>356</v>
      </c>
    </row>
    <row r="3999">
      <c r="A3999" s="37" t="s">
        <v>316</v>
      </c>
      <c r="B3999" s="37" t="s">
        <v>358</v>
      </c>
      <c r="C3999" s="38">
        <v>2023.0</v>
      </c>
      <c r="D3999" s="38">
        <v>7.0</v>
      </c>
      <c r="E3999" s="38">
        <v>25.0</v>
      </c>
      <c r="F3999" s="38">
        <v>1900.0</v>
      </c>
      <c r="G3999" s="37" t="s">
        <v>350</v>
      </c>
      <c r="H3999" s="38">
        <v>4.0</v>
      </c>
      <c r="I3999" s="36"/>
      <c r="J3999" s="36"/>
      <c r="K3999" s="36"/>
      <c r="L3999" s="36"/>
      <c r="M3999" s="36"/>
      <c r="N3999" s="36"/>
      <c r="O3999" s="36"/>
      <c r="P3999" s="36"/>
      <c r="Q3999" s="36"/>
      <c r="R3999" s="36"/>
      <c r="S3999" s="40" t="s">
        <v>356</v>
      </c>
    </row>
    <row r="4000">
      <c r="A4000" s="37" t="s">
        <v>316</v>
      </c>
      <c r="B4000" s="37" t="s">
        <v>359</v>
      </c>
      <c r="C4000" s="38">
        <v>2023.0</v>
      </c>
      <c r="D4000" s="38">
        <v>7.0</v>
      </c>
      <c r="E4000" s="38">
        <v>25.0</v>
      </c>
      <c r="F4000" s="38">
        <v>1900.0</v>
      </c>
      <c r="G4000" s="37" t="s">
        <v>360</v>
      </c>
      <c r="H4000" s="38">
        <v>5.0</v>
      </c>
      <c r="I4000" s="36"/>
      <c r="J4000" s="36"/>
      <c r="K4000" s="36"/>
      <c r="L4000" s="36"/>
      <c r="M4000" s="36"/>
      <c r="N4000" s="36"/>
      <c r="O4000" s="36"/>
      <c r="P4000" s="36"/>
      <c r="Q4000" s="36"/>
      <c r="R4000" s="36"/>
      <c r="S4000" s="40" t="s">
        <v>356</v>
      </c>
    </row>
    <row r="4001">
      <c r="A4001" s="37" t="s">
        <v>316</v>
      </c>
      <c r="B4001" s="37" t="s">
        <v>366</v>
      </c>
      <c r="C4001" s="38">
        <v>2023.0</v>
      </c>
      <c r="D4001" s="38">
        <v>7.0</v>
      </c>
      <c r="E4001" s="38">
        <v>25.0</v>
      </c>
      <c r="F4001" s="38">
        <v>1900.0</v>
      </c>
      <c r="G4001" s="37" t="s">
        <v>360</v>
      </c>
      <c r="H4001" s="38">
        <v>6.0</v>
      </c>
      <c r="I4001" s="36"/>
      <c r="J4001" s="36"/>
      <c r="K4001" s="36"/>
      <c r="L4001" s="36"/>
      <c r="M4001" s="36"/>
      <c r="N4001" s="36"/>
      <c r="O4001" s="36"/>
      <c r="P4001" s="36"/>
      <c r="Q4001" s="36"/>
      <c r="R4001" s="36"/>
      <c r="S4001" s="40" t="s">
        <v>356</v>
      </c>
    </row>
    <row r="4002">
      <c r="A4002" s="37" t="s">
        <v>316</v>
      </c>
      <c r="B4002" s="37" t="s">
        <v>368</v>
      </c>
      <c r="C4002" s="38">
        <v>2023.0</v>
      </c>
      <c r="D4002" s="38">
        <v>7.0</v>
      </c>
      <c r="E4002" s="38">
        <v>25.0</v>
      </c>
      <c r="F4002" s="38">
        <v>1900.0</v>
      </c>
      <c r="G4002" s="37" t="s">
        <v>360</v>
      </c>
      <c r="H4002" s="38">
        <v>7.0</v>
      </c>
      <c r="I4002" s="36"/>
      <c r="J4002" s="36"/>
      <c r="K4002" s="36"/>
      <c r="L4002" s="36"/>
      <c r="M4002" s="36"/>
      <c r="N4002" s="36"/>
      <c r="O4002" s="36"/>
      <c r="P4002" s="36"/>
      <c r="Q4002" s="36"/>
      <c r="R4002" s="36"/>
      <c r="S4002" s="40" t="s">
        <v>509</v>
      </c>
    </row>
    <row r="4003">
      <c r="A4003" s="37" t="s">
        <v>316</v>
      </c>
      <c r="B4003" s="37" t="s">
        <v>369</v>
      </c>
      <c r="C4003" s="38">
        <v>2023.0</v>
      </c>
      <c r="D4003" s="38">
        <v>7.0</v>
      </c>
      <c r="E4003" s="38">
        <v>25.0</v>
      </c>
      <c r="F4003" s="38">
        <v>1900.0</v>
      </c>
      <c r="G4003" s="37" t="s">
        <v>360</v>
      </c>
      <c r="H4003" s="38">
        <v>8.0</v>
      </c>
      <c r="I4003" s="36"/>
      <c r="J4003" s="36"/>
      <c r="K4003" s="36"/>
      <c r="L4003" s="36"/>
      <c r="M4003" s="36"/>
      <c r="N4003" s="36"/>
      <c r="O4003" s="36"/>
      <c r="P4003" s="36"/>
      <c r="Q4003" s="36"/>
      <c r="R4003" s="36"/>
      <c r="S4003" s="40" t="s">
        <v>509</v>
      </c>
    </row>
    <row r="4004">
      <c r="A4004" s="37" t="s">
        <v>316</v>
      </c>
      <c r="B4004" s="37" t="s">
        <v>370</v>
      </c>
      <c r="C4004" s="38">
        <v>2023.0</v>
      </c>
      <c r="D4004" s="38">
        <v>7.0</v>
      </c>
      <c r="E4004" s="38">
        <v>25.0</v>
      </c>
      <c r="F4004" s="38">
        <v>1900.0</v>
      </c>
      <c r="G4004" s="37" t="s">
        <v>371</v>
      </c>
      <c r="H4004" s="38">
        <v>9.0</v>
      </c>
      <c r="I4004" s="36"/>
      <c r="J4004" s="36"/>
      <c r="K4004" s="36"/>
      <c r="L4004" s="36"/>
      <c r="M4004" s="36"/>
      <c r="N4004" s="36"/>
      <c r="O4004" s="36"/>
      <c r="P4004" s="36"/>
      <c r="Q4004" s="36"/>
      <c r="R4004" s="36"/>
      <c r="S4004" s="40" t="s">
        <v>509</v>
      </c>
    </row>
    <row r="4005">
      <c r="A4005" s="37" t="s">
        <v>316</v>
      </c>
      <c r="B4005" s="37" t="s">
        <v>372</v>
      </c>
      <c r="C4005" s="38">
        <v>2023.0</v>
      </c>
      <c r="D4005" s="38">
        <v>7.0</v>
      </c>
      <c r="E4005" s="38">
        <v>25.0</v>
      </c>
      <c r="F4005" s="38">
        <v>1900.0</v>
      </c>
      <c r="G4005" s="37" t="s">
        <v>371</v>
      </c>
      <c r="H4005" s="38">
        <v>10.0</v>
      </c>
      <c r="I4005" s="36"/>
      <c r="J4005" s="36"/>
      <c r="K4005" s="36"/>
      <c r="L4005" s="36"/>
      <c r="M4005" s="36"/>
      <c r="N4005" s="36"/>
      <c r="O4005" s="36"/>
      <c r="P4005" s="36"/>
      <c r="Q4005" s="36"/>
      <c r="R4005" s="36"/>
      <c r="S4005" s="40" t="s">
        <v>509</v>
      </c>
    </row>
    <row r="4006">
      <c r="A4006" s="37" t="s">
        <v>316</v>
      </c>
      <c r="B4006" s="37" t="s">
        <v>373</v>
      </c>
      <c r="C4006" s="38">
        <v>2023.0</v>
      </c>
      <c r="D4006" s="38">
        <v>7.0</v>
      </c>
      <c r="E4006" s="38">
        <v>25.0</v>
      </c>
      <c r="F4006" s="38">
        <v>1900.0</v>
      </c>
      <c r="G4006" s="37" t="s">
        <v>371</v>
      </c>
      <c r="H4006" s="38">
        <v>11.0</v>
      </c>
      <c r="I4006" s="36"/>
      <c r="J4006" s="36"/>
      <c r="K4006" s="36"/>
      <c r="L4006" s="36"/>
      <c r="M4006" s="36"/>
      <c r="N4006" s="36"/>
      <c r="O4006" s="36"/>
      <c r="P4006" s="36"/>
      <c r="Q4006" s="36"/>
      <c r="R4006" s="36"/>
      <c r="S4006" s="40" t="s">
        <v>509</v>
      </c>
    </row>
    <row r="4007">
      <c r="A4007" s="37" t="s">
        <v>316</v>
      </c>
      <c r="B4007" s="37" t="s">
        <v>374</v>
      </c>
      <c r="C4007" s="38">
        <v>2023.0</v>
      </c>
      <c r="D4007" s="38">
        <v>7.0</v>
      </c>
      <c r="E4007" s="38">
        <v>25.0</v>
      </c>
      <c r="F4007" s="38">
        <v>1900.0</v>
      </c>
      <c r="G4007" s="37" t="s">
        <v>371</v>
      </c>
      <c r="H4007" s="38">
        <v>12.0</v>
      </c>
      <c r="I4007" s="36"/>
      <c r="J4007" s="36"/>
      <c r="K4007" s="36"/>
      <c r="L4007" s="36"/>
      <c r="M4007" s="36"/>
      <c r="N4007" s="36"/>
      <c r="O4007" s="36"/>
      <c r="P4007" s="36"/>
      <c r="Q4007" s="36"/>
      <c r="R4007" s="36"/>
      <c r="S4007" s="40" t="s">
        <v>356</v>
      </c>
    </row>
    <row r="4009">
      <c r="A4009" s="1" t="s">
        <v>318</v>
      </c>
      <c r="B4009" s="37" t="s">
        <v>1779</v>
      </c>
      <c r="C4009" s="1">
        <v>2023.0</v>
      </c>
      <c r="D4009" s="1">
        <v>7.0</v>
      </c>
      <c r="E4009" s="1">
        <v>25.0</v>
      </c>
      <c r="F4009" s="1">
        <v>2100.0</v>
      </c>
      <c r="G4009" s="1" t="s">
        <v>23</v>
      </c>
      <c r="H4009" s="1">
        <v>1.0</v>
      </c>
    </row>
    <row r="4010">
      <c r="A4010" s="1" t="s">
        <v>318</v>
      </c>
      <c r="B4010" s="37" t="s">
        <v>1780</v>
      </c>
      <c r="C4010" s="1">
        <v>2023.0</v>
      </c>
      <c r="D4010" s="1">
        <v>7.0</v>
      </c>
      <c r="E4010" s="1">
        <v>25.0</v>
      </c>
      <c r="F4010" s="1">
        <v>2100.0</v>
      </c>
      <c r="G4010" s="1" t="s">
        <v>23</v>
      </c>
      <c r="H4010" s="1">
        <v>2.0</v>
      </c>
    </row>
    <row r="4011">
      <c r="A4011" s="1" t="s">
        <v>318</v>
      </c>
      <c r="B4011" s="37" t="s">
        <v>1781</v>
      </c>
      <c r="C4011" s="1">
        <v>2023.0</v>
      </c>
      <c r="D4011" s="1">
        <v>7.0</v>
      </c>
      <c r="E4011" s="1">
        <v>25.0</v>
      </c>
      <c r="F4011" s="1">
        <v>2100.0</v>
      </c>
      <c r="G4011" s="1" t="s">
        <v>23</v>
      </c>
      <c r="H4011" s="1">
        <v>3.0</v>
      </c>
    </row>
    <row r="4012">
      <c r="A4012" s="1" t="s">
        <v>318</v>
      </c>
      <c r="B4012" s="37" t="s">
        <v>1782</v>
      </c>
      <c r="C4012" s="1">
        <v>2023.0</v>
      </c>
      <c r="D4012" s="1">
        <v>7.0</v>
      </c>
      <c r="E4012" s="1">
        <v>25.0</v>
      </c>
      <c r="F4012" s="1">
        <v>2100.0</v>
      </c>
      <c r="G4012" s="1" t="s">
        <v>23</v>
      </c>
      <c r="H4012" s="1">
        <v>4.0</v>
      </c>
    </row>
    <row r="4013">
      <c r="A4013" s="1" t="s">
        <v>318</v>
      </c>
      <c r="B4013" s="37" t="s">
        <v>1783</v>
      </c>
      <c r="C4013" s="1">
        <v>2023.0</v>
      </c>
      <c r="D4013" s="1">
        <v>7.0</v>
      </c>
      <c r="E4013" s="1">
        <v>25.0</v>
      </c>
      <c r="F4013" s="1">
        <v>2100.0</v>
      </c>
      <c r="G4013" s="1" t="s">
        <v>122</v>
      </c>
      <c r="H4013" s="1">
        <v>5.0</v>
      </c>
    </row>
    <row r="4014">
      <c r="A4014" s="1" t="s">
        <v>318</v>
      </c>
      <c r="B4014" s="37" t="s">
        <v>1784</v>
      </c>
      <c r="C4014" s="1">
        <v>2023.0</v>
      </c>
      <c r="D4014" s="1">
        <v>7.0</v>
      </c>
      <c r="E4014" s="1">
        <v>25.0</v>
      </c>
      <c r="F4014" s="1">
        <v>2100.0</v>
      </c>
      <c r="G4014" s="1" t="s">
        <v>122</v>
      </c>
      <c r="H4014" s="1">
        <v>6.0</v>
      </c>
    </row>
    <row r="4015">
      <c r="A4015" s="1" t="s">
        <v>318</v>
      </c>
      <c r="B4015" s="37" t="s">
        <v>1785</v>
      </c>
      <c r="C4015" s="1">
        <v>2023.0</v>
      </c>
      <c r="D4015" s="1">
        <v>7.0</v>
      </c>
      <c r="E4015" s="1">
        <v>25.0</v>
      </c>
      <c r="F4015" s="1">
        <v>2100.0</v>
      </c>
      <c r="G4015" s="1" t="s">
        <v>122</v>
      </c>
      <c r="H4015" s="1">
        <v>7.0</v>
      </c>
    </row>
    <row r="4016">
      <c r="A4016" s="1" t="s">
        <v>318</v>
      </c>
      <c r="B4016" s="37" t="s">
        <v>1786</v>
      </c>
      <c r="C4016" s="1">
        <v>2023.0</v>
      </c>
      <c r="D4016" s="1">
        <v>7.0</v>
      </c>
      <c r="E4016" s="1">
        <v>25.0</v>
      </c>
      <c r="F4016" s="1">
        <v>2100.0</v>
      </c>
      <c r="G4016" s="1" t="s">
        <v>122</v>
      </c>
      <c r="H4016" s="1">
        <v>8.0</v>
      </c>
    </row>
    <row r="4017">
      <c r="A4017" s="1" t="s">
        <v>318</v>
      </c>
      <c r="B4017" s="37" t="s">
        <v>1787</v>
      </c>
      <c r="C4017" s="1">
        <v>2023.0</v>
      </c>
      <c r="D4017" s="1">
        <v>7.0</v>
      </c>
      <c r="E4017" s="1">
        <v>25.0</v>
      </c>
      <c r="F4017" s="1">
        <v>2100.0</v>
      </c>
      <c r="G4017" s="1" t="s">
        <v>201</v>
      </c>
      <c r="H4017" s="1">
        <v>9.0</v>
      </c>
    </row>
    <row r="4018">
      <c r="A4018" s="1" t="s">
        <v>318</v>
      </c>
      <c r="B4018" s="37" t="s">
        <v>1788</v>
      </c>
      <c r="C4018" s="1">
        <v>2023.0</v>
      </c>
      <c r="D4018" s="1">
        <v>7.0</v>
      </c>
      <c r="E4018" s="1">
        <v>25.0</v>
      </c>
      <c r="F4018" s="1">
        <v>2100.0</v>
      </c>
      <c r="G4018" s="1" t="s">
        <v>201</v>
      </c>
      <c r="H4018" s="1">
        <v>10.0</v>
      </c>
    </row>
    <row r="4019">
      <c r="A4019" s="1" t="s">
        <v>318</v>
      </c>
      <c r="B4019" s="37" t="s">
        <v>1789</v>
      </c>
      <c r="C4019" s="1">
        <v>2023.0</v>
      </c>
      <c r="D4019" s="1">
        <v>7.0</v>
      </c>
      <c r="E4019" s="1">
        <v>25.0</v>
      </c>
      <c r="F4019" s="1">
        <v>2100.0</v>
      </c>
      <c r="G4019" s="1" t="s">
        <v>201</v>
      </c>
      <c r="H4019" s="1">
        <v>11.0</v>
      </c>
    </row>
    <row r="4020">
      <c r="A4020" s="1" t="s">
        <v>318</v>
      </c>
      <c r="B4020" s="37" t="s">
        <v>1790</v>
      </c>
      <c r="C4020" s="1">
        <v>2023.0</v>
      </c>
      <c r="D4020" s="1">
        <v>7.0</v>
      </c>
      <c r="E4020" s="1">
        <v>25.0</v>
      </c>
      <c r="F4020" s="1">
        <v>2100.0</v>
      </c>
      <c r="G4020" s="1" t="s">
        <v>201</v>
      </c>
      <c r="H4020" s="1">
        <v>12.0</v>
      </c>
    </row>
    <row r="4022">
      <c r="A4022" s="1" t="s">
        <v>318</v>
      </c>
      <c r="B4022" s="37" t="s">
        <v>1791</v>
      </c>
      <c r="C4022" s="1">
        <v>2023.0</v>
      </c>
      <c r="D4022" s="1">
        <v>7.0</v>
      </c>
      <c r="E4022" s="1">
        <v>26.0</v>
      </c>
      <c r="F4022" s="1">
        <v>2100.0</v>
      </c>
      <c r="G4022" s="1" t="s">
        <v>23</v>
      </c>
      <c r="H4022" s="1">
        <v>1.0</v>
      </c>
    </row>
    <row r="4023">
      <c r="A4023" s="1" t="s">
        <v>318</v>
      </c>
      <c r="B4023" s="37" t="s">
        <v>1792</v>
      </c>
      <c r="C4023" s="1">
        <v>2023.0</v>
      </c>
      <c r="D4023" s="1">
        <v>7.0</v>
      </c>
      <c r="E4023" s="1">
        <v>26.0</v>
      </c>
      <c r="F4023" s="1">
        <v>2100.0</v>
      </c>
      <c r="G4023" s="1" t="s">
        <v>23</v>
      </c>
      <c r="H4023" s="1">
        <v>2.0</v>
      </c>
    </row>
    <row r="4024">
      <c r="A4024" s="1" t="s">
        <v>318</v>
      </c>
      <c r="B4024" s="37" t="s">
        <v>1793</v>
      </c>
      <c r="C4024" s="1">
        <v>2023.0</v>
      </c>
      <c r="D4024" s="1">
        <v>7.0</v>
      </c>
      <c r="E4024" s="1">
        <v>26.0</v>
      </c>
      <c r="F4024" s="1">
        <v>2100.0</v>
      </c>
      <c r="G4024" s="1" t="s">
        <v>23</v>
      </c>
      <c r="H4024" s="1">
        <v>3.0</v>
      </c>
    </row>
    <row r="4025">
      <c r="A4025" s="1" t="s">
        <v>318</v>
      </c>
      <c r="B4025" s="37" t="s">
        <v>1794</v>
      </c>
      <c r="C4025" s="1">
        <v>2023.0</v>
      </c>
      <c r="D4025" s="1">
        <v>7.0</v>
      </c>
      <c r="E4025" s="1">
        <v>26.0</v>
      </c>
      <c r="F4025" s="1">
        <v>2100.0</v>
      </c>
      <c r="G4025" s="1" t="s">
        <v>23</v>
      </c>
      <c r="H4025" s="1">
        <v>4.0</v>
      </c>
    </row>
    <row r="4026">
      <c r="A4026" s="1" t="s">
        <v>318</v>
      </c>
      <c r="B4026" s="37" t="s">
        <v>1795</v>
      </c>
      <c r="C4026" s="1">
        <v>2023.0</v>
      </c>
      <c r="D4026" s="1">
        <v>7.0</v>
      </c>
      <c r="E4026" s="1">
        <v>26.0</v>
      </c>
      <c r="F4026" s="1">
        <v>2100.0</v>
      </c>
      <c r="G4026" s="1" t="s">
        <v>122</v>
      </c>
      <c r="H4026" s="1">
        <v>5.0</v>
      </c>
    </row>
    <row r="4027">
      <c r="A4027" s="1" t="s">
        <v>318</v>
      </c>
      <c r="B4027" s="37" t="s">
        <v>1796</v>
      </c>
      <c r="C4027" s="1">
        <v>2023.0</v>
      </c>
      <c r="D4027" s="1">
        <v>7.0</v>
      </c>
      <c r="E4027" s="1">
        <v>26.0</v>
      </c>
      <c r="F4027" s="1">
        <v>2100.0</v>
      </c>
      <c r="G4027" s="1" t="s">
        <v>122</v>
      </c>
      <c r="H4027" s="1">
        <v>6.0</v>
      </c>
    </row>
    <row r="4028">
      <c r="A4028" s="1" t="s">
        <v>318</v>
      </c>
      <c r="B4028" s="37" t="s">
        <v>1797</v>
      </c>
      <c r="C4028" s="1">
        <v>2023.0</v>
      </c>
      <c r="D4028" s="1">
        <v>7.0</v>
      </c>
      <c r="E4028" s="1">
        <v>26.0</v>
      </c>
      <c r="F4028" s="1">
        <v>2100.0</v>
      </c>
      <c r="G4028" s="1" t="s">
        <v>122</v>
      </c>
      <c r="H4028" s="1">
        <v>7.0</v>
      </c>
    </row>
    <row r="4029">
      <c r="A4029" s="1" t="s">
        <v>318</v>
      </c>
      <c r="B4029" s="37" t="s">
        <v>1798</v>
      </c>
      <c r="C4029" s="1">
        <v>2023.0</v>
      </c>
      <c r="D4029" s="1">
        <v>7.0</v>
      </c>
      <c r="E4029" s="1">
        <v>26.0</v>
      </c>
      <c r="F4029" s="1">
        <v>2100.0</v>
      </c>
      <c r="G4029" s="1" t="s">
        <v>122</v>
      </c>
      <c r="H4029" s="1">
        <v>8.0</v>
      </c>
    </row>
    <row r="4030">
      <c r="A4030" s="1" t="s">
        <v>318</v>
      </c>
      <c r="B4030" s="37" t="s">
        <v>1799</v>
      </c>
      <c r="C4030" s="1">
        <v>2023.0</v>
      </c>
      <c r="D4030" s="1">
        <v>7.0</v>
      </c>
      <c r="E4030" s="1">
        <v>26.0</v>
      </c>
      <c r="F4030" s="1">
        <v>2100.0</v>
      </c>
      <c r="G4030" s="1" t="s">
        <v>201</v>
      </c>
      <c r="H4030" s="1">
        <v>9.0</v>
      </c>
    </row>
    <row r="4031">
      <c r="A4031" s="1" t="s">
        <v>318</v>
      </c>
      <c r="B4031" s="37" t="s">
        <v>1800</v>
      </c>
      <c r="C4031" s="1">
        <v>2023.0</v>
      </c>
      <c r="D4031" s="1">
        <v>7.0</v>
      </c>
      <c r="E4031" s="1">
        <v>26.0</v>
      </c>
      <c r="F4031" s="1">
        <v>2100.0</v>
      </c>
      <c r="G4031" s="1" t="s">
        <v>201</v>
      </c>
      <c r="H4031" s="1">
        <v>10.0</v>
      </c>
    </row>
    <row r="4032">
      <c r="A4032" s="1" t="s">
        <v>318</v>
      </c>
      <c r="B4032" s="37" t="s">
        <v>1801</v>
      </c>
      <c r="C4032" s="1">
        <v>2023.0</v>
      </c>
      <c r="D4032" s="1">
        <v>7.0</v>
      </c>
      <c r="E4032" s="1">
        <v>26.0</v>
      </c>
      <c r="F4032" s="1">
        <v>2100.0</v>
      </c>
      <c r="G4032" s="1" t="s">
        <v>201</v>
      </c>
      <c r="H4032" s="1">
        <v>11.0</v>
      </c>
    </row>
    <row r="4033">
      <c r="A4033" s="1" t="s">
        <v>318</v>
      </c>
      <c r="B4033" s="37" t="s">
        <v>1802</v>
      </c>
      <c r="C4033" s="1">
        <v>2023.0</v>
      </c>
      <c r="D4033" s="1">
        <v>7.0</v>
      </c>
      <c r="E4033" s="1">
        <v>26.0</v>
      </c>
      <c r="F4033" s="1">
        <v>2100.0</v>
      </c>
      <c r="G4033" s="1" t="s">
        <v>201</v>
      </c>
      <c r="H4033" s="1">
        <v>12.0</v>
      </c>
    </row>
    <row r="4035">
      <c r="A4035" s="1" t="s">
        <v>318</v>
      </c>
      <c r="C4035" s="1">
        <v>2023.0</v>
      </c>
      <c r="D4035" s="1">
        <v>7.0</v>
      </c>
      <c r="E4035" s="1">
        <v>27.0</v>
      </c>
      <c r="F4035" s="1">
        <v>2100.0</v>
      </c>
      <c r="G4035" s="1" t="s">
        <v>23</v>
      </c>
      <c r="H4035" s="1">
        <v>1.0</v>
      </c>
    </row>
    <row r="4036">
      <c r="A4036" s="1" t="s">
        <v>318</v>
      </c>
      <c r="B4036" s="1" t="s">
        <v>1803</v>
      </c>
      <c r="C4036" s="1">
        <v>2023.0</v>
      </c>
      <c r="D4036" s="1">
        <v>7.0</v>
      </c>
      <c r="E4036" s="1">
        <v>27.0</v>
      </c>
      <c r="F4036" s="1">
        <v>2100.0</v>
      </c>
      <c r="G4036" s="1" t="s">
        <v>23</v>
      </c>
      <c r="H4036" s="1">
        <v>2.0</v>
      </c>
    </row>
    <row r="4037">
      <c r="A4037" s="1" t="s">
        <v>318</v>
      </c>
      <c r="B4037" s="1" t="s">
        <v>1804</v>
      </c>
      <c r="C4037" s="1">
        <v>2023.0</v>
      </c>
      <c r="D4037" s="1">
        <v>7.0</v>
      </c>
      <c r="E4037" s="1">
        <v>27.0</v>
      </c>
      <c r="F4037" s="1">
        <v>2100.0</v>
      </c>
      <c r="G4037" s="1" t="s">
        <v>23</v>
      </c>
      <c r="H4037" s="1">
        <v>3.0</v>
      </c>
    </row>
    <row r="4038">
      <c r="A4038" s="1" t="s">
        <v>318</v>
      </c>
      <c r="B4038" s="1" t="s">
        <v>1805</v>
      </c>
      <c r="C4038" s="1">
        <v>2023.0</v>
      </c>
      <c r="D4038" s="1">
        <v>7.0</v>
      </c>
      <c r="E4038" s="1">
        <v>27.0</v>
      </c>
      <c r="F4038" s="1">
        <v>2100.0</v>
      </c>
      <c r="G4038" s="1" t="s">
        <v>23</v>
      </c>
      <c r="H4038" s="1">
        <v>4.0</v>
      </c>
    </row>
    <row r="4039">
      <c r="A4039" s="1" t="s">
        <v>318</v>
      </c>
      <c r="C4039" s="1">
        <v>2023.0</v>
      </c>
      <c r="D4039" s="1">
        <v>7.0</v>
      </c>
      <c r="E4039" s="1">
        <v>27.0</v>
      </c>
      <c r="F4039" s="1">
        <v>2100.0</v>
      </c>
      <c r="G4039" s="1" t="s">
        <v>122</v>
      </c>
      <c r="H4039" s="1">
        <v>5.0</v>
      </c>
    </row>
    <row r="4040">
      <c r="A4040" s="1" t="s">
        <v>318</v>
      </c>
      <c r="B4040" s="1" t="s">
        <v>1806</v>
      </c>
      <c r="C4040" s="1">
        <v>2023.0</v>
      </c>
      <c r="D4040" s="1">
        <v>7.0</v>
      </c>
      <c r="E4040" s="1">
        <v>27.0</v>
      </c>
      <c r="F4040" s="1">
        <v>2100.0</v>
      </c>
      <c r="G4040" s="1" t="s">
        <v>122</v>
      </c>
      <c r="H4040" s="1">
        <v>6.0</v>
      </c>
    </row>
    <row r="4041">
      <c r="A4041" s="1" t="s">
        <v>318</v>
      </c>
      <c r="B4041" s="1" t="s">
        <v>1807</v>
      </c>
      <c r="C4041" s="1">
        <v>2023.0</v>
      </c>
      <c r="D4041" s="1">
        <v>7.0</v>
      </c>
      <c r="E4041" s="1">
        <v>27.0</v>
      </c>
      <c r="F4041" s="1">
        <v>2100.0</v>
      </c>
      <c r="G4041" s="1" t="s">
        <v>122</v>
      </c>
      <c r="H4041" s="1">
        <v>7.0</v>
      </c>
    </row>
    <row r="4042">
      <c r="A4042" s="1" t="s">
        <v>318</v>
      </c>
      <c r="C4042" s="1">
        <v>2023.0</v>
      </c>
      <c r="D4042" s="1">
        <v>7.0</v>
      </c>
      <c r="E4042" s="1">
        <v>27.0</v>
      </c>
      <c r="F4042" s="1">
        <v>2100.0</v>
      </c>
      <c r="G4042" s="1" t="s">
        <v>122</v>
      </c>
      <c r="H4042" s="1">
        <v>8.0</v>
      </c>
    </row>
    <row r="4043">
      <c r="A4043" s="1" t="s">
        <v>318</v>
      </c>
      <c r="C4043" s="1">
        <v>2023.0</v>
      </c>
      <c r="D4043" s="1">
        <v>7.0</v>
      </c>
      <c r="E4043" s="1">
        <v>27.0</v>
      </c>
      <c r="F4043" s="1">
        <v>2100.0</v>
      </c>
      <c r="G4043" s="1" t="s">
        <v>201</v>
      </c>
      <c r="H4043" s="1">
        <v>9.0</v>
      </c>
    </row>
    <row r="4044">
      <c r="A4044" s="1" t="s">
        <v>318</v>
      </c>
      <c r="C4044" s="1">
        <v>2023.0</v>
      </c>
      <c r="D4044" s="1">
        <v>7.0</v>
      </c>
      <c r="E4044" s="1">
        <v>27.0</v>
      </c>
      <c r="F4044" s="1">
        <v>2100.0</v>
      </c>
      <c r="G4044" s="1" t="s">
        <v>201</v>
      </c>
      <c r="H4044" s="1">
        <v>10.0</v>
      </c>
    </row>
    <row r="4045">
      <c r="A4045" s="1" t="s">
        <v>318</v>
      </c>
      <c r="C4045" s="1">
        <v>2023.0</v>
      </c>
      <c r="D4045" s="1">
        <v>7.0</v>
      </c>
      <c r="E4045" s="1">
        <v>27.0</v>
      </c>
      <c r="F4045" s="1">
        <v>2100.0</v>
      </c>
      <c r="G4045" s="1" t="s">
        <v>201</v>
      </c>
      <c r="H4045" s="1">
        <v>11.0</v>
      </c>
    </row>
    <row r="4046">
      <c r="A4046" s="1" t="s">
        <v>318</v>
      </c>
      <c r="C4046" s="1">
        <v>2023.0</v>
      </c>
      <c r="D4046" s="1">
        <v>7.0</v>
      </c>
      <c r="E4046" s="1">
        <v>27.0</v>
      </c>
      <c r="F4046" s="1">
        <v>2100.0</v>
      </c>
      <c r="G4046" s="1" t="s">
        <v>201</v>
      </c>
      <c r="H4046" s="1">
        <v>12.0</v>
      </c>
    </row>
    <row r="4048">
      <c r="A4048" s="1" t="s">
        <v>318</v>
      </c>
      <c r="B4048" s="37" t="s">
        <v>1808</v>
      </c>
      <c r="C4048" s="1">
        <v>2023.0</v>
      </c>
      <c r="D4048" s="1">
        <v>7.0</v>
      </c>
      <c r="E4048" s="1">
        <v>28.0</v>
      </c>
      <c r="F4048" s="1">
        <v>2100.0</v>
      </c>
      <c r="G4048" s="1" t="s">
        <v>23</v>
      </c>
      <c r="H4048" s="1">
        <v>1.0</v>
      </c>
    </row>
    <row r="4049">
      <c r="A4049" s="1" t="s">
        <v>318</v>
      </c>
      <c r="B4049" s="37" t="s">
        <v>1809</v>
      </c>
      <c r="C4049" s="1">
        <v>2023.0</v>
      </c>
      <c r="D4049" s="1">
        <v>7.0</v>
      </c>
      <c r="E4049" s="1">
        <v>28.0</v>
      </c>
      <c r="F4049" s="1">
        <v>2100.0</v>
      </c>
      <c r="G4049" s="1" t="s">
        <v>23</v>
      </c>
      <c r="H4049" s="1">
        <v>2.0</v>
      </c>
    </row>
    <row r="4050">
      <c r="A4050" s="1" t="s">
        <v>318</v>
      </c>
      <c r="B4050" s="37" t="s">
        <v>1810</v>
      </c>
      <c r="C4050" s="1">
        <v>2023.0</v>
      </c>
      <c r="D4050" s="1">
        <v>7.0</v>
      </c>
      <c r="E4050" s="1">
        <v>28.0</v>
      </c>
      <c r="F4050" s="1">
        <v>2100.0</v>
      </c>
      <c r="G4050" s="1" t="s">
        <v>23</v>
      </c>
      <c r="H4050" s="1">
        <v>3.0</v>
      </c>
    </row>
    <row r="4051">
      <c r="A4051" s="1" t="s">
        <v>318</v>
      </c>
      <c r="B4051" s="37" t="s">
        <v>1811</v>
      </c>
      <c r="C4051" s="1">
        <v>2023.0</v>
      </c>
      <c r="D4051" s="1">
        <v>7.0</v>
      </c>
      <c r="E4051" s="1">
        <v>28.0</v>
      </c>
      <c r="F4051" s="1">
        <v>2100.0</v>
      </c>
      <c r="G4051" s="1" t="s">
        <v>23</v>
      </c>
      <c r="H4051" s="1">
        <v>4.0</v>
      </c>
    </row>
    <row r="4052">
      <c r="A4052" s="1" t="s">
        <v>318</v>
      </c>
      <c r="B4052" s="37"/>
      <c r="C4052" s="1">
        <v>2023.0</v>
      </c>
      <c r="D4052" s="1">
        <v>7.0</v>
      </c>
      <c r="E4052" s="1">
        <v>28.0</v>
      </c>
      <c r="F4052" s="1">
        <v>2100.0</v>
      </c>
      <c r="G4052" s="1" t="s">
        <v>122</v>
      </c>
      <c r="H4052" s="1">
        <v>5.0</v>
      </c>
    </row>
    <row r="4053">
      <c r="A4053" s="1" t="s">
        <v>318</v>
      </c>
      <c r="B4053" s="37" t="s">
        <v>1812</v>
      </c>
      <c r="C4053" s="1">
        <v>2023.0</v>
      </c>
      <c r="D4053" s="1">
        <v>7.0</v>
      </c>
      <c r="E4053" s="1">
        <v>28.0</v>
      </c>
      <c r="F4053" s="1">
        <v>2100.0</v>
      </c>
      <c r="G4053" s="1" t="s">
        <v>122</v>
      </c>
      <c r="H4053" s="1">
        <v>6.0</v>
      </c>
    </row>
    <row r="4054">
      <c r="A4054" s="1" t="s">
        <v>318</v>
      </c>
      <c r="B4054" s="37" t="s">
        <v>1813</v>
      </c>
      <c r="C4054" s="1">
        <v>2023.0</v>
      </c>
      <c r="D4054" s="1">
        <v>7.0</v>
      </c>
      <c r="E4054" s="1">
        <v>28.0</v>
      </c>
      <c r="F4054" s="1">
        <v>2100.0</v>
      </c>
      <c r="G4054" s="1" t="s">
        <v>122</v>
      </c>
      <c r="H4054" s="1">
        <v>7.0</v>
      </c>
    </row>
    <row r="4055">
      <c r="A4055" s="1" t="s">
        <v>318</v>
      </c>
      <c r="B4055" s="37" t="s">
        <v>1814</v>
      </c>
      <c r="C4055" s="1">
        <v>2023.0</v>
      </c>
      <c r="D4055" s="1">
        <v>7.0</v>
      </c>
      <c r="E4055" s="1">
        <v>28.0</v>
      </c>
      <c r="F4055" s="1">
        <v>2100.0</v>
      </c>
      <c r="G4055" s="1" t="s">
        <v>122</v>
      </c>
      <c r="H4055" s="1">
        <v>8.0</v>
      </c>
    </row>
    <row r="4056">
      <c r="A4056" s="1" t="s">
        <v>318</v>
      </c>
      <c r="B4056" s="37" t="s">
        <v>1815</v>
      </c>
      <c r="C4056" s="1">
        <v>2023.0</v>
      </c>
      <c r="D4056" s="1">
        <v>7.0</v>
      </c>
      <c r="E4056" s="1">
        <v>28.0</v>
      </c>
      <c r="F4056" s="1">
        <v>2100.0</v>
      </c>
      <c r="G4056" s="1" t="s">
        <v>201</v>
      </c>
      <c r="H4056" s="1">
        <v>9.0</v>
      </c>
    </row>
    <row r="4057">
      <c r="A4057" s="1" t="s">
        <v>318</v>
      </c>
      <c r="B4057" s="37" t="s">
        <v>1816</v>
      </c>
      <c r="C4057" s="1">
        <v>2023.0</v>
      </c>
      <c r="D4057" s="1">
        <v>7.0</v>
      </c>
      <c r="E4057" s="1">
        <v>28.0</v>
      </c>
      <c r="F4057" s="1">
        <v>2100.0</v>
      </c>
      <c r="G4057" s="1" t="s">
        <v>201</v>
      </c>
      <c r="H4057" s="1">
        <v>10.0</v>
      </c>
    </row>
    <row r="4058">
      <c r="A4058" s="1" t="s">
        <v>318</v>
      </c>
      <c r="B4058" s="37" t="s">
        <v>1817</v>
      </c>
      <c r="C4058" s="1">
        <v>2023.0</v>
      </c>
      <c r="D4058" s="1">
        <v>7.0</v>
      </c>
      <c r="E4058" s="1">
        <v>28.0</v>
      </c>
      <c r="F4058" s="1">
        <v>2100.0</v>
      </c>
      <c r="G4058" s="1" t="s">
        <v>201</v>
      </c>
      <c r="H4058" s="1">
        <v>11.0</v>
      </c>
    </row>
    <row r="4059">
      <c r="A4059" s="1" t="s">
        <v>318</v>
      </c>
      <c r="B4059" s="37" t="s">
        <v>1818</v>
      </c>
      <c r="C4059" s="1">
        <v>2023.0</v>
      </c>
      <c r="D4059" s="1">
        <v>7.0</v>
      </c>
      <c r="E4059" s="1">
        <v>28.0</v>
      </c>
      <c r="F4059" s="1">
        <v>2100.0</v>
      </c>
      <c r="G4059" s="1" t="s">
        <v>201</v>
      </c>
      <c r="H4059" s="1">
        <v>12.0</v>
      </c>
    </row>
    <row r="4062">
      <c r="A4062" s="1" t="s">
        <v>318</v>
      </c>
      <c r="B4062" s="37"/>
      <c r="C4062" s="1">
        <v>2023.0</v>
      </c>
      <c r="D4062" s="1">
        <v>7.0</v>
      </c>
      <c r="E4062" s="1">
        <v>29.0</v>
      </c>
      <c r="F4062" s="1">
        <v>2100.0</v>
      </c>
      <c r="G4062" s="1" t="s">
        <v>23</v>
      </c>
      <c r="H4062" s="1">
        <v>1.0</v>
      </c>
    </row>
    <row r="4063">
      <c r="A4063" s="1" t="s">
        <v>318</v>
      </c>
      <c r="B4063" s="37" t="s">
        <v>1819</v>
      </c>
      <c r="C4063" s="1">
        <v>2023.0</v>
      </c>
      <c r="D4063" s="1">
        <v>7.0</v>
      </c>
      <c r="E4063" s="1">
        <v>29.0</v>
      </c>
      <c r="F4063" s="1">
        <v>2100.0</v>
      </c>
      <c r="G4063" s="1" t="s">
        <v>23</v>
      </c>
      <c r="H4063" s="1">
        <v>2.0</v>
      </c>
    </row>
    <row r="4064">
      <c r="A4064" s="1" t="s">
        <v>318</v>
      </c>
      <c r="B4064" s="37" t="s">
        <v>1820</v>
      </c>
      <c r="C4064" s="1">
        <v>2023.0</v>
      </c>
      <c r="D4064" s="1">
        <v>7.0</v>
      </c>
      <c r="E4064" s="1">
        <v>29.0</v>
      </c>
      <c r="F4064" s="1">
        <v>2100.0</v>
      </c>
      <c r="G4064" s="1" t="s">
        <v>23</v>
      </c>
      <c r="H4064" s="1">
        <v>3.0</v>
      </c>
    </row>
    <row r="4065">
      <c r="A4065" s="1" t="s">
        <v>318</v>
      </c>
      <c r="B4065" s="37" t="s">
        <v>1821</v>
      </c>
      <c r="C4065" s="1">
        <v>2023.0</v>
      </c>
      <c r="D4065" s="1">
        <v>7.0</v>
      </c>
      <c r="E4065" s="1">
        <v>29.0</v>
      </c>
      <c r="F4065" s="1">
        <v>2100.0</v>
      </c>
      <c r="G4065" s="1" t="s">
        <v>23</v>
      </c>
      <c r="H4065" s="1">
        <v>4.0</v>
      </c>
    </row>
    <row r="4066">
      <c r="A4066" s="1" t="s">
        <v>318</v>
      </c>
      <c r="B4066" s="37" t="s">
        <v>1822</v>
      </c>
      <c r="C4066" s="1">
        <v>2023.0</v>
      </c>
      <c r="D4066" s="1">
        <v>7.0</v>
      </c>
      <c r="E4066" s="1">
        <v>29.0</v>
      </c>
      <c r="F4066" s="1">
        <v>2100.0</v>
      </c>
      <c r="G4066" s="1" t="s">
        <v>122</v>
      </c>
      <c r="H4066" s="1">
        <v>5.0</v>
      </c>
    </row>
    <row r="4067">
      <c r="A4067" s="1" t="s">
        <v>318</v>
      </c>
      <c r="B4067" s="37" t="s">
        <v>1823</v>
      </c>
      <c r="C4067" s="1">
        <v>2023.0</v>
      </c>
      <c r="D4067" s="1">
        <v>7.0</v>
      </c>
      <c r="E4067" s="1">
        <v>29.0</v>
      </c>
      <c r="F4067" s="1">
        <v>2100.0</v>
      </c>
      <c r="G4067" s="1" t="s">
        <v>122</v>
      </c>
      <c r="H4067" s="1">
        <v>6.0</v>
      </c>
    </row>
    <row r="4068">
      <c r="A4068" s="1" t="s">
        <v>318</v>
      </c>
      <c r="B4068" s="37" t="s">
        <v>1824</v>
      </c>
      <c r="C4068" s="1">
        <v>2023.0</v>
      </c>
      <c r="D4068" s="1">
        <v>7.0</v>
      </c>
      <c r="E4068" s="1">
        <v>29.0</v>
      </c>
      <c r="F4068" s="1">
        <v>2100.0</v>
      </c>
      <c r="G4068" s="1" t="s">
        <v>122</v>
      </c>
      <c r="H4068" s="1">
        <v>7.0</v>
      </c>
    </row>
    <row r="4069">
      <c r="A4069" s="1" t="s">
        <v>318</v>
      </c>
      <c r="B4069" s="37" t="s">
        <v>1825</v>
      </c>
      <c r="C4069" s="1">
        <v>2023.0</v>
      </c>
      <c r="D4069" s="1">
        <v>7.0</v>
      </c>
      <c r="E4069" s="1">
        <v>29.0</v>
      </c>
      <c r="F4069" s="1">
        <v>2100.0</v>
      </c>
      <c r="G4069" s="1" t="s">
        <v>122</v>
      </c>
      <c r="H4069" s="1">
        <v>8.0</v>
      </c>
    </row>
    <row r="4070">
      <c r="A4070" s="1" t="s">
        <v>318</v>
      </c>
      <c r="B4070" s="37" t="s">
        <v>1826</v>
      </c>
      <c r="C4070" s="1">
        <v>2023.0</v>
      </c>
      <c r="D4070" s="1">
        <v>7.0</v>
      </c>
      <c r="E4070" s="1">
        <v>29.0</v>
      </c>
      <c r="F4070" s="1">
        <v>2100.0</v>
      </c>
      <c r="G4070" s="1" t="s">
        <v>201</v>
      </c>
      <c r="H4070" s="1">
        <v>9.0</v>
      </c>
    </row>
    <row r="4071">
      <c r="A4071" s="1" t="s">
        <v>318</v>
      </c>
      <c r="B4071" s="37" t="s">
        <v>1827</v>
      </c>
      <c r="C4071" s="1">
        <v>2023.0</v>
      </c>
      <c r="D4071" s="1">
        <v>7.0</v>
      </c>
      <c r="E4071" s="1">
        <v>29.0</v>
      </c>
      <c r="F4071" s="1">
        <v>2100.0</v>
      </c>
      <c r="G4071" s="1" t="s">
        <v>201</v>
      </c>
      <c r="H4071" s="1">
        <v>10.0</v>
      </c>
    </row>
    <row r="4072">
      <c r="A4072" s="1" t="s">
        <v>318</v>
      </c>
      <c r="B4072" s="37" t="s">
        <v>1828</v>
      </c>
      <c r="C4072" s="1">
        <v>2023.0</v>
      </c>
      <c r="D4072" s="1">
        <v>7.0</v>
      </c>
      <c r="E4072" s="1">
        <v>29.0</v>
      </c>
      <c r="F4072" s="1">
        <v>2100.0</v>
      </c>
      <c r="G4072" s="1" t="s">
        <v>201</v>
      </c>
      <c r="H4072" s="1">
        <v>11.0</v>
      </c>
    </row>
    <row r="4073">
      <c r="A4073" s="1" t="s">
        <v>318</v>
      </c>
      <c r="B4073" s="37"/>
      <c r="C4073" s="1">
        <v>2023.0</v>
      </c>
      <c r="D4073" s="1">
        <v>7.0</v>
      </c>
      <c r="E4073" s="1">
        <v>29.0</v>
      </c>
      <c r="F4073" s="1">
        <v>2100.0</v>
      </c>
      <c r="G4073" s="1" t="s">
        <v>201</v>
      </c>
      <c r="H4073" s="1">
        <v>12.0</v>
      </c>
    </row>
    <row r="4077">
      <c r="A4077" s="1" t="s">
        <v>318</v>
      </c>
      <c r="B4077" s="1" t="s">
        <v>1829</v>
      </c>
      <c r="C4077" s="1">
        <v>2023.0</v>
      </c>
      <c r="D4077" s="1">
        <v>7.0</v>
      </c>
      <c r="E4077" s="1">
        <v>30.0</v>
      </c>
      <c r="F4077" s="1">
        <v>2100.0</v>
      </c>
      <c r="G4077" s="1" t="s">
        <v>23</v>
      </c>
      <c r="H4077" s="1">
        <v>1.0</v>
      </c>
    </row>
    <row r="4078">
      <c r="A4078" s="1" t="s">
        <v>318</v>
      </c>
      <c r="B4078" s="1" t="s">
        <v>1830</v>
      </c>
      <c r="C4078" s="1">
        <v>2023.0</v>
      </c>
      <c r="D4078" s="1">
        <v>7.0</v>
      </c>
      <c r="E4078" s="1">
        <v>30.0</v>
      </c>
      <c r="F4078" s="1">
        <v>2100.0</v>
      </c>
      <c r="G4078" s="1" t="s">
        <v>23</v>
      </c>
      <c r="H4078" s="1">
        <v>2.0</v>
      </c>
    </row>
    <row r="4079">
      <c r="A4079" s="1" t="s">
        <v>318</v>
      </c>
      <c r="B4079" s="1" t="s">
        <v>1831</v>
      </c>
      <c r="C4079" s="1">
        <v>2023.0</v>
      </c>
      <c r="D4079" s="1">
        <v>7.0</v>
      </c>
      <c r="E4079" s="1">
        <v>30.0</v>
      </c>
      <c r="F4079" s="1">
        <v>2100.0</v>
      </c>
      <c r="G4079" s="1" t="s">
        <v>23</v>
      </c>
      <c r="H4079" s="1">
        <v>3.0</v>
      </c>
    </row>
    <row r="4080">
      <c r="A4080" s="1" t="s">
        <v>318</v>
      </c>
      <c r="B4080" s="1" t="s">
        <v>1832</v>
      </c>
      <c r="C4080" s="1">
        <v>2023.0</v>
      </c>
      <c r="D4080" s="1">
        <v>7.0</v>
      </c>
      <c r="E4080" s="1">
        <v>30.0</v>
      </c>
      <c r="F4080" s="1">
        <v>2100.0</v>
      </c>
      <c r="G4080" s="1" t="s">
        <v>23</v>
      </c>
      <c r="H4080" s="1">
        <v>4.0</v>
      </c>
    </row>
    <row r="4081">
      <c r="A4081" s="1" t="s">
        <v>318</v>
      </c>
      <c r="C4081" s="1">
        <v>2023.0</v>
      </c>
      <c r="D4081" s="1">
        <v>7.0</v>
      </c>
      <c r="E4081" s="1">
        <v>30.0</v>
      </c>
      <c r="F4081" s="1">
        <v>2100.0</v>
      </c>
      <c r="G4081" s="1" t="s">
        <v>122</v>
      </c>
      <c r="H4081" s="1">
        <v>5.0</v>
      </c>
    </row>
    <row r="4082">
      <c r="A4082" s="1" t="s">
        <v>318</v>
      </c>
      <c r="B4082" s="1" t="s">
        <v>1833</v>
      </c>
      <c r="C4082" s="1">
        <v>2023.0</v>
      </c>
      <c r="D4082" s="1">
        <v>7.0</v>
      </c>
      <c r="E4082" s="1">
        <v>30.0</v>
      </c>
      <c r="F4082" s="1">
        <v>2100.0</v>
      </c>
      <c r="G4082" s="1" t="s">
        <v>122</v>
      </c>
      <c r="H4082" s="1">
        <v>6.0</v>
      </c>
    </row>
    <row r="4083">
      <c r="A4083" s="1" t="s">
        <v>318</v>
      </c>
      <c r="B4083" s="1" t="s">
        <v>1834</v>
      </c>
      <c r="C4083" s="1">
        <v>2023.0</v>
      </c>
      <c r="D4083" s="1">
        <v>7.0</v>
      </c>
      <c r="E4083" s="1">
        <v>30.0</v>
      </c>
      <c r="F4083" s="1">
        <v>2100.0</v>
      </c>
      <c r="G4083" s="1" t="s">
        <v>122</v>
      </c>
      <c r="H4083" s="1">
        <v>7.0</v>
      </c>
    </row>
    <row r="4084">
      <c r="A4084" s="1" t="s">
        <v>318</v>
      </c>
      <c r="B4084" s="1" t="s">
        <v>1835</v>
      </c>
      <c r="C4084" s="1">
        <v>2023.0</v>
      </c>
      <c r="D4084" s="1">
        <v>7.0</v>
      </c>
      <c r="E4084" s="1">
        <v>30.0</v>
      </c>
      <c r="F4084" s="1">
        <v>2100.0</v>
      </c>
      <c r="G4084" s="1" t="s">
        <v>122</v>
      </c>
      <c r="H4084" s="1">
        <v>8.0</v>
      </c>
    </row>
    <row r="4085">
      <c r="A4085" s="1" t="s">
        <v>318</v>
      </c>
      <c r="B4085" s="1" t="s">
        <v>1836</v>
      </c>
      <c r="C4085" s="1">
        <v>2023.0</v>
      </c>
      <c r="D4085" s="1">
        <v>7.0</v>
      </c>
      <c r="E4085" s="1">
        <v>30.0</v>
      </c>
      <c r="F4085" s="1">
        <v>2100.0</v>
      </c>
      <c r="G4085" s="1" t="s">
        <v>201</v>
      </c>
      <c r="H4085" s="1">
        <v>9.0</v>
      </c>
    </row>
    <row r="4086">
      <c r="A4086" s="1" t="s">
        <v>318</v>
      </c>
      <c r="B4086" s="1" t="s">
        <v>1837</v>
      </c>
      <c r="C4086" s="1">
        <v>2023.0</v>
      </c>
      <c r="D4086" s="1">
        <v>7.0</v>
      </c>
      <c r="E4086" s="1">
        <v>30.0</v>
      </c>
      <c r="F4086" s="1">
        <v>2100.0</v>
      </c>
      <c r="G4086" s="1" t="s">
        <v>201</v>
      </c>
      <c r="H4086" s="1">
        <v>10.0</v>
      </c>
    </row>
    <row r="4087">
      <c r="A4087" s="1" t="s">
        <v>318</v>
      </c>
      <c r="B4087" s="1" t="s">
        <v>1838</v>
      </c>
      <c r="C4087" s="1">
        <v>2023.0</v>
      </c>
      <c r="D4087" s="1">
        <v>7.0</v>
      </c>
      <c r="E4087" s="1">
        <v>30.0</v>
      </c>
      <c r="F4087" s="1">
        <v>2100.0</v>
      </c>
      <c r="G4087" s="1" t="s">
        <v>201</v>
      </c>
      <c r="H4087" s="1">
        <v>11.0</v>
      </c>
    </row>
    <row r="4088">
      <c r="A4088" s="1" t="s">
        <v>318</v>
      </c>
      <c r="B4088" s="1" t="s">
        <v>1839</v>
      </c>
      <c r="C4088" s="1">
        <v>2023.0</v>
      </c>
      <c r="D4088" s="1">
        <v>7.0</v>
      </c>
      <c r="E4088" s="1">
        <v>30.0</v>
      </c>
      <c r="F4088" s="1">
        <v>2100.0</v>
      </c>
      <c r="G4088" s="1" t="s">
        <v>201</v>
      </c>
      <c r="H4088" s="1">
        <v>12.0</v>
      </c>
    </row>
    <row r="4091">
      <c r="A4091" s="37" t="s">
        <v>316</v>
      </c>
      <c r="B4091" s="37" t="s">
        <v>349</v>
      </c>
      <c r="C4091" s="38">
        <v>2023.0</v>
      </c>
      <c r="D4091" s="38">
        <v>7.0</v>
      </c>
      <c r="E4091" s="38">
        <v>31.0</v>
      </c>
      <c r="F4091" s="38">
        <v>1900.0</v>
      </c>
      <c r="G4091" s="37" t="s">
        <v>350</v>
      </c>
      <c r="H4091" s="38">
        <v>1.0</v>
      </c>
      <c r="I4091" s="36"/>
      <c r="J4091" s="36"/>
      <c r="K4091" s="36"/>
      <c r="L4091" s="36"/>
      <c r="M4091" s="36"/>
      <c r="N4091" s="36"/>
      <c r="O4091" s="36"/>
      <c r="P4091" s="36"/>
      <c r="Q4091" s="36"/>
      <c r="R4091" s="36"/>
      <c r="S4091" s="40" t="s">
        <v>356</v>
      </c>
    </row>
    <row r="4092">
      <c r="A4092" s="37" t="s">
        <v>316</v>
      </c>
      <c r="B4092" s="37" t="s">
        <v>355</v>
      </c>
      <c r="C4092" s="38">
        <v>2023.0</v>
      </c>
      <c r="D4092" s="38">
        <v>7.0</v>
      </c>
      <c r="E4092" s="38">
        <v>31.0</v>
      </c>
      <c r="F4092" s="38">
        <v>1900.0</v>
      </c>
      <c r="G4092" s="37" t="s">
        <v>350</v>
      </c>
      <c r="H4092" s="38">
        <v>2.0</v>
      </c>
      <c r="I4092" s="36"/>
      <c r="J4092" s="36"/>
      <c r="K4092" s="36"/>
      <c r="L4092" s="36"/>
      <c r="M4092" s="36"/>
      <c r="N4092" s="36"/>
      <c r="O4092" s="36"/>
      <c r="P4092" s="36"/>
      <c r="Q4092" s="36"/>
      <c r="R4092" s="36"/>
      <c r="S4092" s="40" t="s">
        <v>356</v>
      </c>
    </row>
    <row r="4093">
      <c r="A4093" s="37" t="s">
        <v>316</v>
      </c>
      <c r="B4093" s="37" t="s">
        <v>357</v>
      </c>
      <c r="C4093" s="38">
        <v>2023.0</v>
      </c>
      <c r="D4093" s="38">
        <v>7.0</v>
      </c>
      <c r="E4093" s="38">
        <v>31.0</v>
      </c>
      <c r="F4093" s="38">
        <v>1900.0</v>
      </c>
      <c r="G4093" s="37" t="s">
        <v>350</v>
      </c>
      <c r="H4093" s="38">
        <v>3.0</v>
      </c>
      <c r="I4093" s="36"/>
      <c r="J4093" s="36"/>
      <c r="K4093" s="36"/>
      <c r="L4093" s="36"/>
      <c r="M4093" s="36"/>
      <c r="N4093" s="36"/>
      <c r="O4093" s="36"/>
      <c r="P4093" s="36"/>
      <c r="Q4093" s="36"/>
      <c r="R4093" s="36"/>
      <c r="S4093" s="40" t="s">
        <v>356</v>
      </c>
    </row>
    <row r="4094">
      <c r="A4094" s="37" t="s">
        <v>316</v>
      </c>
      <c r="B4094" s="37" t="s">
        <v>358</v>
      </c>
      <c r="C4094" s="38">
        <v>2023.0</v>
      </c>
      <c r="D4094" s="38">
        <v>7.0</v>
      </c>
      <c r="E4094" s="38">
        <v>31.0</v>
      </c>
      <c r="F4094" s="38">
        <v>1900.0</v>
      </c>
      <c r="G4094" s="37" t="s">
        <v>350</v>
      </c>
      <c r="H4094" s="38">
        <v>4.0</v>
      </c>
      <c r="I4094" s="36"/>
      <c r="J4094" s="36"/>
      <c r="K4094" s="36"/>
      <c r="L4094" s="36"/>
      <c r="M4094" s="36"/>
      <c r="N4094" s="36"/>
      <c r="O4094" s="36"/>
      <c r="P4094" s="36"/>
      <c r="Q4094" s="36"/>
      <c r="R4094" s="36"/>
      <c r="S4094" s="40" t="s">
        <v>356</v>
      </c>
    </row>
    <row r="4095">
      <c r="A4095" s="37" t="s">
        <v>316</v>
      </c>
      <c r="B4095" s="37" t="s">
        <v>359</v>
      </c>
      <c r="C4095" s="38">
        <v>2023.0</v>
      </c>
      <c r="D4095" s="38">
        <v>7.0</v>
      </c>
      <c r="E4095" s="38">
        <v>31.0</v>
      </c>
      <c r="F4095" s="38">
        <v>1900.0</v>
      </c>
      <c r="G4095" s="37" t="s">
        <v>360</v>
      </c>
      <c r="H4095" s="38">
        <v>5.0</v>
      </c>
      <c r="I4095" s="36"/>
      <c r="J4095" s="36"/>
      <c r="K4095" s="36"/>
      <c r="L4095" s="36"/>
      <c r="M4095" s="36"/>
      <c r="N4095" s="36"/>
      <c r="O4095" s="36"/>
      <c r="P4095" s="36"/>
      <c r="Q4095" s="36"/>
      <c r="R4095" s="36"/>
      <c r="S4095" s="40" t="s">
        <v>356</v>
      </c>
    </row>
    <row r="4096">
      <c r="A4096" s="37" t="s">
        <v>316</v>
      </c>
      <c r="B4096" s="37" t="s">
        <v>366</v>
      </c>
      <c r="C4096" s="38">
        <v>2023.0</v>
      </c>
      <c r="D4096" s="38">
        <v>7.0</v>
      </c>
      <c r="E4096" s="38">
        <v>31.0</v>
      </c>
      <c r="F4096" s="38">
        <v>1900.0</v>
      </c>
      <c r="G4096" s="37" t="s">
        <v>360</v>
      </c>
      <c r="H4096" s="38">
        <v>6.0</v>
      </c>
      <c r="I4096" s="36"/>
      <c r="J4096" s="36"/>
      <c r="K4096" s="36"/>
      <c r="L4096" s="36"/>
      <c r="M4096" s="36"/>
      <c r="N4096" s="36"/>
      <c r="O4096" s="36"/>
      <c r="P4096" s="36"/>
      <c r="Q4096" s="36"/>
      <c r="R4096" s="36"/>
      <c r="S4096" s="40" t="s">
        <v>356</v>
      </c>
    </row>
    <row r="4097">
      <c r="A4097" s="37" t="s">
        <v>316</v>
      </c>
      <c r="B4097" s="37" t="s">
        <v>368</v>
      </c>
      <c r="C4097" s="38">
        <v>2023.0</v>
      </c>
      <c r="D4097" s="38">
        <v>7.0</v>
      </c>
      <c r="E4097" s="38">
        <v>31.0</v>
      </c>
      <c r="F4097" s="38">
        <v>1900.0</v>
      </c>
      <c r="G4097" s="37" t="s">
        <v>360</v>
      </c>
      <c r="H4097" s="38">
        <v>7.0</v>
      </c>
      <c r="I4097" s="36"/>
      <c r="J4097" s="36"/>
      <c r="K4097" s="36"/>
      <c r="L4097" s="36"/>
      <c r="M4097" s="36"/>
      <c r="N4097" s="36"/>
      <c r="O4097" s="36"/>
      <c r="P4097" s="36"/>
      <c r="Q4097" s="36"/>
      <c r="R4097" s="36"/>
      <c r="S4097" s="40" t="s">
        <v>356</v>
      </c>
    </row>
    <row r="4098">
      <c r="A4098" s="37" t="s">
        <v>316</v>
      </c>
      <c r="B4098" s="37" t="s">
        <v>369</v>
      </c>
      <c r="C4098" s="38">
        <v>2023.0</v>
      </c>
      <c r="D4098" s="38">
        <v>7.0</v>
      </c>
      <c r="E4098" s="38">
        <v>31.0</v>
      </c>
      <c r="F4098" s="38">
        <v>1900.0</v>
      </c>
      <c r="G4098" s="37" t="s">
        <v>360</v>
      </c>
      <c r="H4098" s="38">
        <v>8.0</v>
      </c>
      <c r="I4098" s="36"/>
      <c r="J4098" s="36"/>
      <c r="K4098" s="36"/>
      <c r="L4098" s="36"/>
      <c r="M4098" s="36"/>
      <c r="N4098" s="36"/>
      <c r="O4098" s="36"/>
      <c r="P4098" s="36"/>
      <c r="Q4098" s="36"/>
      <c r="R4098" s="36"/>
      <c r="S4098" s="40" t="s">
        <v>356</v>
      </c>
    </row>
    <row r="4099">
      <c r="A4099" s="37" t="s">
        <v>316</v>
      </c>
      <c r="B4099" s="37" t="s">
        <v>370</v>
      </c>
      <c r="C4099" s="38">
        <v>2023.0</v>
      </c>
      <c r="D4099" s="38">
        <v>7.0</v>
      </c>
      <c r="E4099" s="38">
        <v>31.0</v>
      </c>
      <c r="F4099" s="38">
        <v>1900.0</v>
      </c>
      <c r="G4099" s="37" t="s">
        <v>371</v>
      </c>
      <c r="H4099" s="38">
        <v>9.0</v>
      </c>
      <c r="I4099" s="36"/>
      <c r="J4099" s="36"/>
      <c r="K4099" s="36"/>
      <c r="L4099" s="36"/>
      <c r="M4099" s="36"/>
      <c r="N4099" s="36"/>
      <c r="O4099" s="36"/>
      <c r="P4099" s="36"/>
      <c r="Q4099" s="36"/>
      <c r="R4099" s="36"/>
      <c r="S4099" s="40" t="s">
        <v>356</v>
      </c>
    </row>
    <row r="4100">
      <c r="A4100" s="37" t="s">
        <v>316</v>
      </c>
      <c r="B4100" s="37" t="s">
        <v>372</v>
      </c>
      <c r="C4100" s="38">
        <v>2023.0</v>
      </c>
      <c r="D4100" s="38">
        <v>7.0</v>
      </c>
      <c r="E4100" s="38">
        <v>31.0</v>
      </c>
      <c r="F4100" s="38">
        <v>1900.0</v>
      </c>
      <c r="G4100" s="37" t="s">
        <v>371</v>
      </c>
      <c r="H4100" s="38">
        <v>10.0</v>
      </c>
      <c r="I4100" s="36"/>
      <c r="J4100" s="36"/>
      <c r="K4100" s="36"/>
      <c r="L4100" s="36"/>
      <c r="M4100" s="36"/>
      <c r="N4100" s="36"/>
      <c r="O4100" s="36"/>
      <c r="P4100" s="36"/>
      <c r="Q4100" s="36"/>
      <c r="R4100" s="36"/>
      <c r="S4100" s="40" t="s">
        <v>356</v>
      </c>
    </row>
    <row r="4101">
      <c r="A4101" s="37" t="s">
        <v>316</v>
      </c>
      <c r="B4101" s="37" t="s">
        <v>373</v>
      </c>
      <c r="C4101" s="38">
        <v>2023.0</v>
      </c>
      <c r="D4101" s="38">
        <v>7.0</v>
      </c>
      <c r="E4101" s="38">
        <v>31.0</v>
      </c>
      <c r="F4101" s="38">
        <v>1900.0</v>
      </c>
      <c r="G4101" s="37" t="s">
        <v>371</v>
      </c>
      <c r="H4101" s="38">
        <v>11.0</v>
      </c>
      <c r="I4101" s="36"/>
      <c r="J4101" s="36"/>
      <c r="K4101" s="36"/>
      <c r="L4101" s="36"/>
      <c r="M4101" s="36"/>
      <c r="N4101" s="36"/>
      <c r="O4101" s="36"/>
      <c r="P4101" s="36"/>
      <c r="Q4101" s="36"/>
      <c r="R4101" s="36"/>
      <c r="S4101" s="40" t="s">
        <v>356</v>
      </c>
    </row>
    <row r="4102">
      <c r="A4102" s="37" t="s">
        <v>316</v>
      </c>
      <c r="B4102" s="37" t="s">
        <v>374</v>
      </c>
      <c r="C4102" s="38">
        <v>2023.0</v>
      </c>
      <c r="D4102" s="38">
        <v>7.0</v>
      </c>
      <c r="E4102" s="38">
        <v>31.0</v>
      </c>
      <c r="F4102" s="38">
        <v>1900.0</v>
      </c>
      <c r="G4102" s="37" t="s">
        <v>371</v>
      </c>
      <c r="H4102" s="38">
        <v>12.0</v>
      </c>
      <c r="I4102" s="36"/>
      <c r="J4102" s="36"/>
      <c r="K4102" s="36"/>
      <c r="L4102" s="36"/>
      <c r="M4102" s="36"/>
      <c r="N4102" s="36"/>
      <c r="O4102" s="36"/>
      <c r="P4102" s="36"/>
      <c r="Q4102" s="36"/>
      <c r="R4102" s="36"/>
      <c r="S4102" s="40" t="s">
        <v>356</v>
      </c>
    </row>
    <row r="4104">
      <c r="A4104" s="1" t="s">
        <v>318</v>
      </c>
      <c r="B4104" s="1" t="s">
        <v>1840</v>
      </c>
      <c r="C4104" s="1">
        <v>2023.0</v>
      </c>
      <c r="D4104" s="1">
        <v>7.0</v>
      </c>
      <c r="E4104" s="1">
        <v>31.0</v>
      </c>
      <c r="F4104" s="1">
        <v>2100.0</v>
      </c>
      <c r="G4104" s="1" t="s">
        <v>23</v>
      </c>
      <c r="H4104" s="1">
        <v>1.0</v>
      </c>
    </row>
    <row r="4105">
      <c r="A4105" s="1" t="s">
        <v>318</v>
      </c>
      <c r="B4105" s="1" t="s">
        <v>1841</v>
      </c>
      <c r="C4105" s="1">
        <v>2023.0</v>
      </c>
      <c r="D4105" s="1">
        <v>7.0</v>
      </c>
      <c r="E4105" s="1">
        <v>31.0</v>
      </c>
      <c r="F4105" s="1">
        <v>2100.0</v>
      </c>
      <c r="G4105" s="1" t="s">
        <v>23</v>
      </c>
      <c r="H4105" s="1">
        <v>2.0</v>
      </c>
    </row>
    <row r="4106">
      <c r="A4106" s="1" t="s">
        <v>318</v>
      </c>
      <c r="B4106" s="1" t="s">
        <v>1842</v>
      </c>
      <c r="C4106" s="1">
        <v>2023.0</v>
      </c>
      <c r="D4106" s="1">
        <v>7.0</v>
      </c>
      <c r="E4106" s="1">
        <v>31.0</v>
      </c>
      <c r="F4106" s="1">
        <v>2100.0</v>
      </c>
      <c r="G4106" s="1" t="s">
        <v>23</v>
      </c>
      <c r="H4106" s="1">
        <v>3.0</v>
      </c>
    </row>
    <row r="4107">
      <c r="A4107" s="1" t="s">
        <v>318</v>
      </c>
      <c r="B4107" s="1" t="s">
        <v>1843</v>
      </c>
      <c r="C4107" s="1">
        <v>2023.0</v>
      </c>
      <c r="D4107" s="1">
        <v>7.0</v>
      </c>
      <c r="E4107" s="1">
        <v>31.0</v>
      </c>
      <c r="F4107" s="1">
        <v>2100.0</v>
      </c>
      <c r="G4107" s="1" t="s">
        <v>23</v>
      </c>
      <c r="H4107" s="1">
        <v>4.0</v>
      </c>
    </row>
    <row r="4108">
      <c r="A4108" s="1" t="s">
        <v>318</v>
      </c>
      <c r="C4108" s="1">
        <v>2023.0</v>
      </c>
      <c r="D4108" s="1">
        <v>7.0</v>
      </c>
      <c r="E4108" s="1">
        <v>31.0</v>
      </c>
      <c r="F4108" s="1">
        <v>2100.0</v>
      </c>
      <c r="G4108" s="1" t="s">
        <v>122</v>
      </c>
      <c r="H4108" s="1">
        <v>5.0</v>
      </c>
    </row>
    <row r="4109">
      <c r="A4109" s="1" t="s">
        <v>318</v>
      </c>
      <c r="B4109" s="1" t="s">
        <v>1844</v>
      </c>
      <c r="C4109" s="1">
        <v>2023.0</v>
      </c>
      <c r="D4109" s="1">
        <v>7.0</v>
      </c>
      <c r="E4109" s="1">
        <v>31.0</v>
      </c>
      <c r="F4109" s="1">
        <v>2100.0</v>
      </c>
      <c r="G4109" s="1" t="s">
        <v>122</v>
      </c>
      <c r="H4109" s="1">
        <v>6.0</v>
      </c>
    </row>
    <row r="4110">
      <c r="A4110" s="1" t="s">
        <v>318</v>
      </c>
      <c r="B4110" s="1" t="s">
        <v>1845</v>
      </c>
      <c r="C4110" s="1">
        <v>2023.0</v>
      </c>
      <c r="D4110" s="1">
        <v>7.0</v>
      </c>
      <c r="E4110" s="1">
        <v>31.0</v>
      </c>
      <c r="F4110" s="1">
        <v>2100.0</v>
      </c>
      <c r="G4110" s="1" t="s">
        <v>122</v>
      </c>
      <c r="H4110" s="1">
        <v>7.0</v>
      </c>
    </row>
    <row r="4111">
      <c r="A4111" s="1" t="s">
        <v>318</v>
      </c>
      <c r="C4111" s="1">
        <v>2023.0</v>
      </c>
      <c r="D4111" s="1">
        <v>7.0</v>
      </c>
      <c r="E4111" s="1">
        <v>31.0</v>
      </c>
      <c r="F4111" s="1">
        <v>2100.0</v>
      </c>
      <c r="G4111" s="1" t="s">
        <v>122</v>
      </c>
      <c r="H4111" s="1">
        <v>8.0</v>
      </c>
    </row>
    <row r="4112">
      <c r="A4112" s="1" t="s">
        <v>318</v>
      </c>
      <c r="B4112" s="1" t="s">
        <v>1846</v>
      </c>
      <c r="C4112" s="1">
        <v>2023.0</v>
      </c>
      <c r="D4112" s="1">
        <v>7.0</v>
      </c>
      <c r="E4112" s="1">
        <v>31.0</v>
      </c>
      <c r="F4112" s="1">
        <v>2100.0</v>
      </c>
      <c r="G4112" s="1" t="s">
        <v>201</v>
      </c>
      <c r="H4112" s="1">
        <v>9.0</v>
      </c>
    </row>
    <row r="4113">
      <c r="A4113" s="1" t="s">
        <v>318</v>
      </c>
      <c r="B4113" s="1" t="s">
        <v>1847</v>
      </c>
      <c r="C4113" s="1">
        <v>2023.0</v>
      </c>
      <c r="D4113" s="1">
        <v>7.0</v>
      </c>
      <c r="E4113" s="1">
        <v>31.0</v>
      </c>
      <c r="F4113" s="1">
        <v>2100.0</v>
      </c>
      <c r="G4113" s="1" t="s">
        <v>201</v>
      </c>
      <c r="H4113" s="1">
        <v>10.0</v>
      </c>
    </row>
    <row r="4114">
      <c r="A4114" s="1" t="s">
        <v>318</v>
      </c>
      <c r="B4114" s="1" t="s">
        <v>1848</v>
      </c>
      <c r="C4114" s="1">
        <v>2023.0</v>
      </c>
      <c r="D4114" s="1">
        <v>7.0</v>
      </c>
      <c r="E4114" s="1">
        <v>31.0</v>
      </c>
      <c r="F4114" s="1">
        <v>2100.0</v>
      </c>
      <c r="G4114" s="1" t="s">
        <v>201</v>
      </c>
      <c r="H4114" s="1">
        <v>11.0</v>
      </c>
    </row>
    <row r="4115">
      <c r="A4115" s="1" t="s">
        <v>318</v>
      </c>
      <c r="B4115" s="1" t="s">
        <v>1849</v>
      </c>
      <c r="C4115" s="1">
        <v>2023.0</v>
      </c>
      <c r="D4115" s="1">
        <v>7.0</v>
      </c>
      <c r="E4115" s="1">
        <v>31.0</v>
      </c>
      <c r="F4115" s="1">
        <v>2100.0</v>
      </c>
      <c r="G4115" s="1" t="s">
        <v>201</v>
      </c>
      <c r="H4115" s="1">
        <v>12.0</v>
      </c>
    </row>
    <row r="4117">
      <c r="A4117" s="45" t="s">
        <v>316</v>
      </c>
      <c r="B4117" s="45" t="s">
        <v>349</v>
      </c>
      <c r="C4117" s="46">
        <v>2023.0</v>
      </c>
      <c r="D4117" s="46">
        <v>8.0</v>
      </c>
      <c r="E4117" s="46">
        <v>1.0</v>
      </c>
      <c r="F4117" s="46">
        <v>1900.0</v>
      </c>
      <c r="G4117" s="45" t="s">
        <v>350</v>
      </c>
      <c r="H4117" s="46">
        <v>1.0</v>
      </c>
      <c r="I4117" s="36"/>
      <c r="J4117" s="36"/>
      <c r="K4117" s="36"/>
      <c r="L4117" s="36"/>
      <c r="M4117" s="36"/>
      <c r="N4117" s="36"/>
      <c r="O4117" s="36"/>
      <c r="P4117" s="36"/>
      <c r="Q4117" s="36"/>
      <c r="R4117" s="36"/>
      <c r="S4117" s="40" t="s">
        <v>356</v>
      </c>
    </row>
    <row r="4118">
      <c r="A4118" s="37" t="s">
        <v>316</v>
      </c>
      <c r="B4118" s="37" t="s">
        <v>355</v>
      </c>
      <c r="C4118" s="38">
        <v>2023.0</v>
      </c>
      <c r="D4118" s="38">
        <v>8.0</v>
      </c>
      <c r="E4118" s="38">
        <v>1.0</v>
      </c>
      <c r="F4118" s="38">
        <v>1900.0</v>
      </c>
      <c r="G4118" s="37" t="s">
        <v>350</v>
      </c>
      <c r="H4118" s="38">
        <v>2.0</v>
      </c>
      <c r="I4118" s="36"/>
      <c r="J4118" s="36"/>
      <c r="K4118" s="36"/>
      <c r="L4118" s="36"/>
      <c r="M4118" s="36"/>
      <c r="N4118" s="36"/>
      <c r="O4118" s="36"/>
      <c r="P4118" s="36"/>
      <c r="Q4118" s="36"/>
      <c r="R4118" s="36"/>
      <c r="S4118" s="40" t="s">
        <v>509</v>
      </c>
    </row>
    <row r="4119">
      <c r="A4119" s="37" t="s">
        <v>316</v>
      </c>
      <c r="B4119" s="37" t="s">
        <v>357</v>
      </c>
      <c r="C4119" s="38">
        <v>2023.0</v>
      </c>
      <c r="D4119" s="38">
        <v>8.0</v>
      </c>
      <c r="E4119" s="38">
        <v>1.0</v>
      </c>
      <c r="F4119" s="38">
        <v>1900.0</v>
      </c>
      <c r="G4119" s="37" t="s">
        <v>350</v>
      </c>
      <c r="H4119" s="38">
        <v>3.0</v>
      </c>
      <c r="I4119" s="36"/>
      <c r="J4119" s="36"/>
      <c r="K4119" s="36"/>
      <c r="L4119" s="36"/>
      <c r="M4119" s="36"/>
      <c r="N4119" s="36"/>
      <c r="O4119" s="36"/>
      <c r="P4119" s="36"/>
      <c r="Q4119" s="36"/>
      <c r="R4119" s="36"/>
      <c r="S4119" s="40" t="s">
        <v>509</v>
      </c>
    </row>
    <row r="4120">
      <c r="A4120" s="37" t="s">
        <v>316</v>
      </c>
      <c r="B4120" s="37" t="s">
        <v>358</v>
      </c>
      <c r="C4120" s="38">
        <v>2023.0</v>
      </c>
      <c r="D4120" s="38">
        <v>8.0</v>
      </c>
      <c r="E4120" s="38">
        <v>1.0</v>
      </c>
      <c r="F4120" s="38">
        <v>1900.0</v>
      </c>
      <c r="G4120" s="37" t="s">
        <v>350</v>
      </c>
      <c r="H4120" s="38">
        <v>4.0</v>
      </c>
      <c r="I4120" s="36"/>
      <c r="J4120" s="36"/>
      <c r="K4120" s="36"/>
      <c r="L4120" s="36"/>
      <c r="M4120" s="36"/>
      <c r="N4120" s="36"/>
      <c r="O4120" s="36"/>
      <c r="P4120" s="36"/>
      <c r="Q4120" s="36"/>
      <c r="R4120" s="36"/>
      <c r="S4120" s="40" t="s">
        <v>509</v>
      </c>
    </row>
    <row r="4121">
      <c r="A4121" s="37" t="s">
        <v>316</v>
      </c>
      <c r="B4121" s="37" t="s">
        <v>359</v>
      </c>
      <c r="C4121" s="38">
        <v>2023.0</v>
      </c>
      <c r="D4121" s="38">
        <v>8.0</v>
      </c>
      <c r="E4121" s="38">
        <v>1.0</v>
      </c>
      <c r="F4121" s="38">
        <v>1900.0</v>
      </c>
      <c r="G4121" s="37" t="s">
        <v>360</v>
      </c>
      <c r="H4121" s="38">
        <v>5.0</v>
      </c>
      <c r="I4121" s="36"/>
      <c r="J4121" s="36"/>
      <c r="K4121" s="36"/>
      <c r="L4121" s="36"/>
      <c r="M4121" s="36"/>
      <c r="N4121" s="36"/>
      <c r="O4121" s="36"/>
      <c r="P4121" s="36"/>
      <c r="Q4121" s="36"/>
      <c r="R4121" s="36"/>
      <c r="S4121" s="40" t="s">
        <v>356</v>
      </c>
    </row>
    <row r="4122">
      <c r="A4122" s="37" t="s">
        <v>316</v>
      </c>
      <c r="B4122" s="37" t="s">
        <v>366</v>
      </c>
      <c r="C4122" s="38">
        <v>2023.0</v>
      </c>
      <c r="D4122" s="38">
        <v>8.0</v>
      </c>
      <c r="E4122" s="38">
        <v>1.0</v>
      </c>
      <c r="F4122" s="38">
        <v>1900.0</v>
      </c>
      <c r="G4122" s="37" t="s">
        <v>360</v>
      </c>
      <c r="H4122" s="38">
        <v>6.0</v>
      </c>
      <c r="I4122" s="36"/>
      <c r="J4122" s="36"/>
      <c r="K4122" s="36"/>
      <c r="L4122" s="36"/>
      <c r="M4122" s="36"/>
      <c r="N4122" s="36"/>
      <c r="O4122" s="36"/>
      <c r="P4122" s="36"/>
      <c r="Q4122" s="36"/>
      <c r="R4122" s="36"/>
      <c r="S4122" s="40" t="s">
        <v>356</v>
      </c>
    </row>
    <row r="4123">
      <c r="A4123" s="37" t="s">
        <v>316</v>
      </c>
      <c r="B4123" s="37" t="s">
        <v>368</v>
      </c>
      <c r="C4123" s="38">
        <v>2023.0</v>
      </c>
      <c r="D4123" s="38">
        <v>8.0</v>
      </c>
      <c r="E4123" s="38">
        <v>1.0</v>
      </c>
      <c r="F4123" s="38">
        <v>1900.0</v>
      </c>
      <c r="G4123" s="37" t="s">
        <v>360</v>
      </c>
      <c r="H4123" s="38">
        <v>7.0</v>
      </c>
      <c r="I4123" s="36"/>
      <c r="J4123" s="36"/>
      <c r="K4123" s="36"/>
      <c r="L4123" s="36"/>
      <c r="M4123" s="36"/>
      <c r="N4123" s="36"/>
      <c r="O4123" s="36"/>
      <c r="P4123" s="36"/>
      <c r="Q4123" s="36"/>
      <c r="R4123" s="36"/>
      <c r="S4123" s="40" t="s">
        <v>356</v>
      </c>
    </row>
    <row r="4124">
      <c r="A4124" s="37" t="s">
        <v>316</v>
      </c>
      <c r="B4124" s="37" t="s">
        <v>369</v>
      </c>
      <c r="C4124" s="38">
        <v>2023.0</v>
      </c>
      <c r="D4124" s="38">
        <v>8.0</v>
      </c>
      <c r="E4124" s="38">
        <v>1.0</v>
      </c>
      <c r="F4124" s="38">
        <v>1900.0</v>
      </c>
      <c r="G4124" s="37" t="s">
        <v>360</v>
      </c>
      <c r="H4124" s="38">
        <v>8.0</v>
      </c>
      <c r="I4124" s="36"/>
      <c r="J4124" s="36"/>
      <c r="K4124" s="36"/>
      <c r="L4124" s="36"/>
      <c r="M4124" s="36"/>
      <c r="N4124" s="36"/>
      <c r="O4124" s="36"/>
      <c r="P4124" s="36"/>
      <c r="Q4124" s="36"/>
      <c r="R4124" s="36"/>
      <c r="S4124" s="40" t="s">
        <v>356</v>
      </c>
    </row>
    <row r="4125">
      <c r="A4125" s="37" t="s">
        <v>316</v>
      </c>
      <c r="B4125" s="37" t="s">
        <v>370</v>
      </c>
      <c r="C4125" s="38">
        <v>2023.0</v>
      </c>
      <c r="D4125" s="38">
        <v>8.0</v>
      </c>
      <c r="E4125" s="38">
        <v>1.0</v>
      </c>
      <c r="F4125" s="38">
        <v>1900.0</v>
      </c>
      <c r="G4125" s="37" t="s">
        <v>371</v>
      </c>
      <c r="H4125" s="38">
        <v>9.0</v>
      </c>
      <c r="I4125" s="36"/>
      <c r="J4125" s="36"/>
      <c r="K4125" s="36"/>
      <c r="L4125" s="36"/>
      <c r="M4125" s="36"/>
      <c r="N4125" s="36"/>
      <c r="O4125" s="36"/>
      <c r="P4125" s="36"/>
      <c r="Q4125" s="36"/>
      <c r="R4125" s="36"/>
      <c r="S4125" s="40" t="s">
        <v>356</v>
      </c>
    </row>
    <row r="4126">
      <c r="A4126" s="37" t="s">
        <v>316</v>
      </c>
      <c r="B4126" s="37" t="s">
        <v>372</v>
      </c>
      <c r="C4126" s="38">
        <v>2023.0</v>
      </c>
      <c r="D4126" s="38">
        <v>8.0</v>
      </c>
      <c r="E4126" s="38">
        <v>1.0</v>
      </c>
      <c r="F4126" s="38">
        <v>1900.0</v>
      </c>
      <c r="G4126" s="37" t="s">
        <v>371</v>
      </c>
      <c r="H4126" s="38">
        <v>10.0</v>
      </c>
      <c r="I4126" s="36"/>
      <c r="J4126" s="36"/>
      <c r="K4126" s="36"/>
      <c r="L4126" s="36"/>
      <c r="M4126" s="36"/>
      <c r="N4126" s="36"/>
      <c r="O4126" s="36"/>
      <c r="P4126" s="36"/>
      <c r="Q4126" s="36"/>
      <c r="R4126" s="36"/>
      <c r="S4126" s="40" t="s">
        <v>356</v>
      </c>
    </row>
    <row r="4127">
      <c r="A4127" s="37" t="s">
        <v>316</v>
      </c>
      <c r="B4127" s="37" t="s">
        <v>373</v>
      </c>
      <c r="C4127" s="38">
        <v>2023.0</v>
      </c>
      <c r="D4127" s="38">
        <v>8.0</v>
      </c>
      <c r="E4127" s="38">
        <v>1.0</v>
      </c>
      <c r="F4127" s="38">
        <v>1900.0</v>
      </c>
      <c r="G4127" s="37" t="s">
        <v>371</v>
      </c>
      <c r="H4127" s="38">
        <v>11.0</v>
      </c>
      <c r="I4127" s="36"/>
      <c r="J4127" s="36"/>
      <c r="K4127" s="36"/>
      <c r="L4127" s="36"/>
      <c r="M4127" s="36"/>
      <c r="N4127" s="36"/>
      <c r="O4127" s="36"/>
      <c r="P4127" s="36"/>
      <c r="Q4127" s="36"/>
      <c r="R4127" s="36"/>
      <c r="S4127" s="40" t="s">
        <v>356</v>
      </c>
    </row>
    <row r="4128">
      <c r="A4128" s="37" t="s">
        <v>316</v>
      </c>
      <c r="B4128" s="37" t="s">
        <v>374</v>
      </c>
      <c r="C4128" s="38">
        <v>2023.0</v>
      </c>
      <c r="D4128" s="38">
        <v>8.0</v>
      </c>
      <c r="E4128" s="38">
        <v>1.0</v>
      </c>
      <c r="F4128" s="38">
        <v>1900.0</v>
      </c>
      <c r="G4128" s="37" t="s">
        <v>371</v>
      </c>
      <c r="H4128" s="38">
        <v>12.0</v>
      </c>
      <c r="I4128" s="36"/>
      <c r="J4128" s="36"/>
      <c r="K4128" s="36"/>
      <c r="L4128" s="36"/>
      <c r="M4128" s="36"/>
      <c r="N4128" s="36"/>
      <c r="O4128" s="36"/>
      <c r="P4128" s="36"/>
      <c r="Q4128" s="36"/>
      <c r="R4128" s="36"/>
      <c r="S4128" s="40" t="s">
        <v>356</v>
      </c>
    </row>
    <row r="4129">
      <c r="A4129" s="36"/>
      <c r="B4129" s="36"/>
      <c r="C4129" s="36"/>
      <c r="D4129" s="36"/>
      <c r="E4129" s="36"/>
      <c r="F4129" s="36"/>
      <c r="G4129" s="36"/>
      <c r="H4129" s="36"/>
      <c r="I4129" s="36"/>
      <c r="J4129" s="36"/>
      <c r="K4129" s="36"/>
      <c r="L4129" s="36"/>
      <c r="M4129" s="36"/>
      <c r="N4129" s="36"/>
      <c r="O4129" s="36"/>
      <c r="P4129" s="36"/>
      <c r="Q4129" s="36"/>
      <c r="R4129" s="36"/>
      <c r="S4129" s="36"/>
    </row>
    <row r="4130">
      <c r="A4130" s="37" t="s">
        <v>318</v>
      </c>
      <c r="B4130" s="36"/>
      <c r="C4130" s="37">
        <v>2023.0</v>
      </c>
      <c r="D4130" s="37">
        <v>8.0</v>
      </c>
      <c r="E4130" s="37">
        <v>1.0</v>
      </c>
      <c r="F4130" s="37">
        <v>2100.0</v>
      </c>
      <c r="G4130" s="37" t="s">
        <v>23</v>
      </c>
      <c r="H4130" s="37">
        <v>1.0</v>
      </c>
      <c r="I4130" s="36"/>
      <c r="J4130" s="36"/>
      <c r="K4130" s="36"/>
      <c r="L4130" s="36"/>
      <c r="M4130" s="36"/>
      <c r="N4130" s="36"/>
      <c r="O4130" s="36"/>
      <c r="P4130" s="36"/>
      <c r="Q4130" s="36"/>
      <c r="R4130" s="36"/>
      <c r="S4130" s="36"/>
    </row>
    <row r="4131">
      <c r="A4131" s="37" t="s">
        <v>318</v>
      </c>
      <c r="B4131" s="37" t="s">
        <v>1850</v>
      </c>
      <c r="C4131" s="37">
        <v>2023.0</v>
      </c>
      <c r="D4131" s="37">
        <v>8.0</v>
      </c>
      <c r="E4131" s="37">
        <v>1.0</v>
      </c>
      <c r="F4131" s="37">
        <v>2100.0</v>
      </c>
      <c r="G4131" s="37" t="s">
        <v>23</v>
      </c>
      <c r="H4131" s="37">
        <v>2.0</v>
      </c>
      <c r="I4131" s="36"/>
      <c r="J4131" s="36"/>
      <c r="K4131" s="36"/>
      <c r="L4131" s="36"/>
      <c r="M4131" s="36"/>
      <c r="N4131" s="36"/>
      <c r="O4131" s="36"/>
      <c r="P4131" s="36"/>
      <c r="Q4131" s="36"/>
      <c r="R4131" s="36"/>
      <c r="S4131" s="36"/>
    </row>
    <row r="4132">
      <c r="A4132" s="37" t="s">
        <v>318</v>
      </c>
      <c r="B4132" s="37" t="s">
        <v>1851</v>
      </c>
      <c r="C4132" s="37">
        <v>2023.0</v>
      </c>
      <c r="D4132" s="37">
        <v>8.0</v>
      </c>
      <c r="E4132" s="37">
        <v>1.0</v>
      </c>
      <c r="F4132" s="37">
        <v>2100.0</v>
      </c>
      <c r="G4132" s="37" t="s">
        <v>23</v>
      </c>
      <c r="H4132" s="37">
        <v>3.0</v>
      </c>
      <c r="I4132" s="36"/>
      <c r="J4132" s="36"/>
      <c r="K4132" s="36"/>
      <c r="L4132" s="36"/>
      <c r="M4132" s="36"/>
      <c r="N4132" s="36"/>
      <c r="O4132" s="36"/>
      <c r="P4132" s="36"/>
      <c r="Q4132" s="36"/>
      <c r="R4132" s="36"/>
      <c r="S4132" s="36"/>
    </row>
    <row r="4133">
      <c r="A4133" s="37" t="s">
        <v>318</v>
      </c>
      <c r="B4133" s="37" t="s">
        <v>1852</v>
      </c>
      <c r="C4133" s="37">
        <v>2023.0</v>
      </c>
      <c r="D4133" s="37">
        <v>8.0</v>
      </c>
      <c r="E4133" s="37">
        <v>1.0</v>
      </c>
      <c r="F4133" s="37">
        <v>2100.0</v>
      </c>
      <c r="G4133" s="37" t="s">
        <v>23</v>
      </c>
      <c r="H4133" s="37">
        <v>4.0</v>
      </c>
      <c r="I4133" s="36"/>
      <c r="J4133" s="36"/>
      <c r="K4133" s="36"/>
      <c r="L4133" s="36"/>
      <c r="M4133" s="36"/>
      <c r="N4133" s="36"/>
      <c r="O4133" s="36"/>
      <c r="P4133" s="36"/>
      <c r="Q4133" s="36"/>
      <c r="R4133" s="36"/>
      <c r="S4133" s="36"/>
    </row>
    <row r="4134">
      <c r="A4134" s="37" t="s">
        <v>318</v>
      </c>
      <c r="B4134" s="36"/>
      <c r="C4134" s="37">
        <v>2023.0</v>
      </c>
      <c r="D4134" s="37">
        <v>8.0</v>
      </c>
      <c r="E4134" s="37">
        <v>1.0</v>
      </c>
      <c r="F4134" s="37">
        <v>2100.0</v>
      </c>
      <c r="G4134" s="37" t="s">
        <v>122</v>
      </c>
      <c r="H4134" s="37">
        <v>5.0</v>
      </c>
      <c r="I4134" s="36"/>
      <c r="J4134" s="36"/>
      <c r="K4134" s="36"/>
      <c r="L4134" s="36"/>
      <c r="M4134" s="36"/>
      <c r="N4134" s="36"/>
      <c r="O4134" s="36"/>
      <c r="P4134" s="36"/>
      <c r="Q4134" s="36"/>
      <c r="R4134" s="36"/>
      <c r="S4134" s="36"/>
    </row>
    <row r="4135">
      <c r="A4135" s="37" t="s">
        <v>318</v>
      </c>
      <c r="B4135" s="37" t="s">
        <v>1853</v>
      </c>
      <c r="C4135" s="37">
        <v>2023.0</v>
      </c>
      <c r="D4135" s="37">
        <v>8.0</v>
      </c>
      <c r="E4135" s="37">
        <v>1.0</v>
      </c>
      <c r="F4135" s="37">
        <v>2100.0</v>
      </c>
      <c r="G4135" s="37" t="s">
        <v>122</v>
      </c>
      <c r="H4135" s="37">
        <v>6.0</v>
      </c>
      <c r="I4135" s="36"/>
      <c r="J4135" s="36"/>
      <c r="K4135" s="36"/>
      <c r="L4135" s="36"/>
      <c r="M4135" s="36"/>
      <c r="N4135" s="36"/>
      <c r="O4135" s="36"/>
      <c r="P4135" s="36"/>
      <c r="Q4135" s="36"/>
      <c r="R4135" s="36"/>
      <c r="S4135" s="36"/>
    </row>
    <row r="4136">
      <c r="A4136" s="37" t="s">
        <v>318</v>
      </c>
      <c r="B4136" s="37" t="s">
        <v>1854</v>
      </c>
      <c r="C4136" s="37">
        <v>2023.0</v>
      </c>
      <c r="D4136" s="37">
        <v>8.0</v>
      </c>
      <c r="E4136" s="37">
        <v>1.0</v>
      </c>
      <c r="F4136" s="37">
        <v>2100.0</v>
      </c>
      <c r="G4136" s="37" t="s">
        <v>122</v>
      </c>
      <c r="H4136" s="37">
        <v>7.0</v>
      </c>
      <c r="I4136" s="36"/>
      <c r="J4136" s="36"/>
      <c r="K4136" s="36"/>
      <c r="L4136" s="36"/>
      <c r="M4136" s="36"/>
      <c r="N4136" s="36"/>
      <c r="O4136" s="36"/>
      <c r="P4136" s="36"/>
      <c r="Q4136" s="36"/>
      <c r="R4136" s="36"/>
      <c r="S4136" s="36"/>
    </row>
    <row r="4137">
      <c r="A4137" s="37" t="s">
        <v>318</v>
      </c>
      <c r="B4137" s="36"/>
      <c r="C4137" s="37">
        <v>2023.0</v>
      </c>
      <c r="D4137" s="37">
        <v>8.0</v>
      </c>
      <c r="E4137" s="37">
        <v>1.0</v>
      </c>
      <c r="F4137" s="37">
        <v>2100.0</v>
      </c>
      <c r="G4137" s="37" t="s">
        <v>122</v>
      </c>
      <c r="H4137" s="37">
        <v>8.0</v>
      </c>
      <c r="I4137" s="36"/>
      <c r="J4137" s="36"/>
      <c r="K4137" s="36"/>
      <c r="L4137" s="36"/>
      <c r="M4137" s="36"/>
      <c r="N4137" s="36"/>
      <c r="O4137" s="36"/>
      <c r="P4137" s="36"/>
      <c r="Q4137" s="36"/>
      <c r="R4137" s="36"/>
      <c r="S4137" s="36"/>
    </row>
    <row r="4138">
      <c r="A4138" s="37" t="s">
        <v>318</v>
      </c>
      <c r="B4138" s="37" t="s">
        <v>1855</v>
      </c>
      <c r="C4138" s="37">
        <v>2023.0</v>
      </c>
      <c r="D4138" s="37">
        <v>8.0</v>
      </c>
      <c r="E4138" s="37">
        <v>1.0</v>
      </c>
      <c r="F4138" s="37">
        <v>2100.0</v>
      </c>
      <c r="G4138" s="37" t="s">
        <v>201</v>
      </c>
      <c r="H4138" s="37">
        <v>9.0</v>
      </c>
      <c r="I4138" s="36"/>
      <c r="J4138" s="36"/>
      <c r="K4138" s="36"/>
      <c r="L4138" s="36"/>
      <c r="M4138" s="36"/>
      <c r="N4138" s="36"/>
      <c r="O4138" s="36"/>
      <c r="P4138" s="36"/>
      <c r="Q4138" s="36"/>
      <c r="R4138" s="36"/>
      <c r="S4138" s="36"/>
    </row>
    <row r="4139">
      <c r="A4139" s="37" t="s">
        <v>318</v>
      </c>
      <c r="B4139" s="37" t="s">
        <v>1856</v>
      </c>
      <c r="C4139" s="37">
        <v>2023.0</v>
      </c>
      <c r="D4139" s="37">
        <v>8.0</v>
      </c>
      <c r="E4139" s="37">
        <v>1.0</v>
      </c>
      <c r="F4139" s="37">
        <v>2100.0</v>
      </c>
      <c r="G4139" s="37" t="s">
        <v>201</v>
      </c>
      <c r="H4139" s="37">
        <v>10.0</v>
      </c>
      <c r="I4139" s="36"/>
      <c r="J4139" s="36"/>
      <c r="K4139" s="36"/>
      <c r="L4139" s="36"/>
      <c r="M4139" s="36"/>
      <c r="N4139" s="36"/>
      <c r="O4139" s="36"/>
      <c r="P4139" s="36"/>
      <c r="Q4139" s="36"/>
      <c r="R4139" s="36"/>
      <c r="S4139" s="36"/>
    </row>
    <row r="4140">
      <c r="A4140" s="37" t="s">
        <v>318</v>
      </c>
      <c r="B4140" s="37" t="s">
        <v>1857</v>
      </c>
      <c r="C4140" s="37">
        <v>2023.0</v>
      </c>
      <c r="D4140" s="37">
        <v>8.0</v>
      </c>
      <c r="E4140" s="37">
        <v>1.0</v>
      </c>
      <c r="F4140" s="37">
        <v>2100.0</v>
      </c>
      <c r="G4140" s="37" t="s">
        <v>201</v>
      </c>
      <c r="H4140" s="37">
        <v>11.0</v>
      </c>
      <c r="I4140" s="36"/>
      <c r="J4140" s="36"/>
      <c r="K4140" s="36"/>
      <c r="L4140" s="36"/>
      <c r="M4140" s="36"/>
      <c r="N4140" s="36"/>
      <c r="O4140" s="36"/>
      <c r="P4140" s="36"/>
      <c r="Q4140" s="36"/>
      <c r="R4140" s="36"/>
      <c r="S4140" s="36"/>
    </row>
    <row r="4141">
      <c r="A4141" s="37" t="s">
        <v>318</v>
      </c>
      <c r="B4141" s="37" t="s">
        <v>1858</v>
      </c>
      <c r="C4141" s="37">
        <v>2023.0</v>
      </c>
      <c r="D4141" s="37">
        <v>8.0</v>
      </c>
      <c r="E4141" s="37">
        <v>1.0</v>
      </c>
      <c r="F4141" s="37">
        <v>2100.0</v>
      </c>
      <c r="G4141" s="37" t="s">
        <v>201</v>
      </c>
      <c r="H4141" s="37">
        <v>12.0</v>
      </c>
      <c r="I4141" s="36"/>
      <c r="J4141" s="36"/>
      <c r="K4141" s="36"/>
      <c r="L4141" s="36"/>
      <c r="M4141" s="36"/>
      <c r="N4141" s="36"/>
      <c r="O4141" s="36"/>
      <c r="P4141" s="36"/>
      <c r="Q4141" s="36"/>
      <c r="R4141" s="36"/>
      <c r="S4141" s="36"/>
    </row>
    <row r="4142">
      <c r="A4142" s="36"/>
      <c r="B4142" s="36"/>
      <c r="C4142" s="36"/>
      <c r="D4142" s="36"/>
      <c r="E4142" s="36"/>
      <c r="F4142" s="36"/>
      <c r="G4142" s="36"/>
      <c r="H4142" s="36"/>
      <c r="I4142" s="36"/>
      <c r="J4142" s="36"/>
      <c r="K4142" s="36"/>
      <c r="L4142" s="36"/>
      <c r="M4142" s="36"/>
      <c r="N4142" s="36"/>
      <c r="O4142" s="36"/>
      <c r="P4142" s="36"/>
      <c r="Q4142" s="36"/>
      <c r="R4142" s="36"/>
      <c r="S4142" s="36"/>
    </row>
    <row r="4143">
      <c r="A4143" s="37" t="s">
        <v>316</v>
      </c>
      <c r="B4143" s="37" t="s">
        <v>349</v>
      </c>
      <c r="C4143" s="38">
        <v>2023.0</v>
      </c>
      <c r="D4143" s="38">
        <v>8.0</v>
      </c>
      <c r="E4143" s="38">
        <v>2.0</v>
      </c>
      <c r="F4143" s="38">
        <v>1900.0</v>
      </c>
      <c r="G4143" s="37" t="s">
        <v>350</v>
      </c>
      <c r="H4143" s="38">
        <v>1.0</v>
      </c>
      <c r="I4143" s="36"/>
      <c r="J4143" s="36"/>
      <c r="K4143" s="36"/>
      <c r="L4143" s="36"/>
      <c r="M4143" s="36"/>
      <c r="N4143" s="36"/>
      <c r="O4143" s="36"/>
      <c r="P4143" s="36"/>
      <c r="Q4143" s="36"/>
      <c r="R4143" s="36"/>
      <c r="S4143" s="40" t="s">
        <v>356</v>
      </c>
    </row>
    <row r="4144">
      <c r="A4144" s="37" t="s">
        <v>316</v>
      </c>
      <c r="B4144" s="37" t="s">
        <v>355</v>
      </c>
      <c r="C4144" s="38">
        <v>2023.0</v>
      </c>
      <c r="D4144" s="38">
        <v>8.0</v>
      </c>
      <c r="E4144" s="38">
        <v>2.0</v>
      </c>
      <c r="F4144" s="38">
        <v>1900.0</v>
      </c>
      <c r="G4144" s="37" t="s">
        <v>350</v>
      </c>
      <c r="H4144" s="38">
        <v>2.0</v>
      </c>
      <c r="I4144" s="36"/>
      <c r="J4144" s="36"/>
      <c r="K4144" s="36"/>
      <c r="L4144" s="36"/>
      <c r="M4144" s="36"/>
      <c r="N4144" s="36"/>
      <c r="O4144" s="36"/>
      <c r="P4144" s="36"/>
      <c r="Q4144" s="36"/>
      <c r="R4144" s="36"/>
      <c r="S4144" s="40" t="s">
        <v>509</v>
      </c>
    </row>
    <row r="4145">
      <c r="A4145" s="37" t="s">
        <v>316</v>
      </c>
      <c r="B4145" s="37" t="s">
        <v>357</v>
      </c>
      <c r="C4145" s="38">
        <v>2023.0</v>
      </c>
      <c r="D4145" s="38">
        <v>8.0</v>
      </c>
      <c r="E4145" s="38">
        <v>2.0</v>
      </c>
      <c r="F4145" s="38">
        <v>1900.0</v>
      </c>
      <c r="G4145" s="37" t="s">
        <v>350</v>
      </c>
      <c r="H4145" s="38">
        <v>3.0</v>
      </c>
      <c r="I4145" s="36"/>
      <c r="J4145" s="36"/>
      <c r="K4145" s="36"/>
      <c r="L4145" s="36"/>
      <c r="M4145" s="36"/>
      <c r="N4145" s="36"/>
      <c r="O4145" s="36"/>
      <c r="P4145" s="36"/>
      <c r="Q4145" s="36"/>
      <c r="R4145" s="36"/>
      <c r="S4145" s="40" t="s">
        <v>509</v>
      </c>
    </row>
    <row r="4146">
      <c r="A4146" s="37" t="s">
        <v>316</v>
      </c>
      <c r="B4146" s="37" t="s">
        <v>358</v>
      </c>
      <c r="C4146" s="38">
        <v>2023.0</v>
      </c>
      <c r="D4146" s="38">
        <v>8.0</v>
      </c>
      <c r="E4146" s="38">
        <v>2.0</v>
      </c>
      <c r="F4146" s="38">
        <v>1900.0</v>
      </c>
      <c r="G4146" s="37" t="s">
        <v>350</v>
      </c>
      <c r="H4146" s="38">
        <v>4.0</v>
      </c>
      <c r="I4146" s="37" t="s">
        <v>1859</v>
      </c>
      <c r="J4146" s="37" t="s">
        <v>1859</v>
      </c>
      <c r="K4146" s="37" t="s">
        <v>354</v>
      </c>
      <c r="L4146" s="38">
        <v>19.0</v>
      </c>
      <c r="M4146" s="38">
        <v>6.0</v>
      </c>
      <c r="N4146" s="38">
        <v>40.0</v>
      </c>
      <c r="O4146" s="38">
        <v>19.0</v>
      </c>
      <c r="P4146" s="38">
        <v>9.0</v>
      </c>
      <c r="Q4146" s="38">
        <v>52.0</v>
      </c>
      <c r="R4146" s="36"/>
      <c r="S4146" s="41"/>
    </row>
    <row r="4147">
      <c r="A4147" s="37" t="s">
        <v>316</v>
      </c>
      <c r="B4147" s="37" t="s">
        <v>359</v>
      </c>
      <c r="C4147" s="38">
        <v>2023.0</v>
      </c>
      <c r="D4147" s="38">
        <v>8.0</v>
      </c>
      <c r="E4147" s="38">
        <v>2.0</v>
      </c>
      <c r="F4147" s="38">
        <v>1900.0</v>
      </c>
      <c r="G4147" s="37" t="s">
        <v>360</v>
      </c>
      <c r="H4147" s="38">
        <v>5.0</v>
      </c>
      <c r="I4147" s="36"/>
      <c r="J4147" s="36"/>
      <c r="K4147" s="36"/>
      <c r="L4147" s="36"/>
      <c r="M4147" s="36"/>
      <c r="N4147" s="36"/>
      <c r="O4147" s="36"/>
      <c r="P4147" s="36"/>
      <c r="Q4147" s="36"/>
      <c r="R4147" s="36"/>
      <c r="S4147" s="40" t="s">
        <v>356</v>
      </c>
    </row>
    <row r="4148">
      <c r="A4148" s="37" t="s">
        <v>316</v>
      </c>
      <c r="B4148" s="37" t="s">
        <v>366</v>
      </c>
      <c r="C4148" s="38">
        <v>2023.0</v>
      </c>
      <c r="D4148" s="38">
        <v>8.0</v>
      </c>
      <c r="E4148" s="38">
        <v>2.0</v>
      </c>
      <c r="F4148" s="38">
        <v>1900.0</v>
      </c>
      <c r="G4148" s="37" t="s">
        <v>360</v>
      </c>
      <c r="H4148" s="38">
        <v>6.0</v>
      </c>
      <c r="I4148" s="36"/>
      <c r="J4148" s="36"/>
      <c r="K4148" s="36"/>
      <c r="L4148" s="36"/>
      <c r="M4148" s="36"/>
      <c r="N4148" s="36"/>
      <c r="O4148" s="36"/>
      <c r="P4148" s="36"/>
      <c r="Q4148" s="36"/>
      <c r="R4148" s="36"/>
      <c r="S4148" s="40" t="s">
        <v>509</v>
      </c>
    </row>
    <row r="4149">
      <c r="A4149" s="37" t="s">
        <v>316</v>
      </c>
      <c r="B4149" s="37" t="s">
        <v>368</v>
      </c>
      <c r="C4149" s="38">
        <v>2023.0</v>
      </c>
      <c r="D4149" s="38">
        <v>8.0</v>
      </c>
      <c r="E4149" s="38">
        <v>2.0</v>
      </c>
      <c r="F4149" s="38">
        <v>1900.0</v>
      </c>
      <c r="G4149" s="37" t="s">
        <v>360</v>
      </c>
      <c r="H4149" s="38">
        <v>7.0</v>
      </c>
      <c r="I4149" s="36"/>
      <c r="J4149" s="36"/>
      <c r="K4149" s="36"/>
      <c r="L4149" s="36"/>
      <c r="M4149" s="36"/>
      <c r="N4149" s="36"/>
      <c r="O4149" s="36"/>
      <c r="P4149" s="36"/>
      <c r="Q4149" s="36"/>
      <c r="R4149" s="36"/>
      <c r="S4149" s="40" t="s">
        <v>509</v>
      </c>
    </row>
    <row r="4150">
      <c r="A4150" s="37" t="s">
        <v>316</v>
      </c>
      <c r="B4150" s="37" t="s">
        <v>369</v>
      </c>
      <c r="C4150" s="38">
        <v>2023.0</v>
      </c>
      <c r="D4150" s="38">
        <v>8.0</v>
      </c>
      <c r="E4150" s="38">
        <v>2.0</v>
      </c>
      <c r="F4150" s="38">
        <v>1900.0</v>
      </c>
      <c r="G4150" s="37" t="s">
        <v>360</v>
      </c>
      <c r="H4150" s="38">
        <v>8.0</v>
      </c>
      <c r="I4150" s="36"/>
      <c r="J4150" s="36"/>
      <c r="K4150" s="36"/>
      <c r="L4150" s="36"/>
      <c r="M4150" s="36"/>
      <c r="N4150" s="36"/>
      <c r="O4150" s="36"/>
      <c r="P4150" s="36"/>
      <c r="Q4150" s="36"/>
      <c r="R4150" s="36"/>
      <c r="S4150" s="40" t="s">
        <v>356</v>
      </c>
    </row>
    <row r="4151">
      <c r="A4151" s="37" t="s">
        <v>316</v>
      </c>
      <c r="B4151" s="37" t="s">
        <v>370</v>
      </c>
      <c r="C4151" s="38">
        <v>2023.0</v>
      </c>
      <c r="D4151" s="38">
        <v>8.0</v>
      </c>
      <c r="E4151" s="38">
        <v>2.0</v>
      </c>
      <c r="F4151" s="38">
        <v>1900.0</v>
      </c>
      <c r="G4151" s="37" t="s">
        <v>371</v>
      </c>
      <c r="H4151" s="38">
        <v>9.0</v>
      </c>
      <c r="I4151" s="36"/>
      <c r="J4151" s="36"/>
      <c r="K4151" s="36"/>
      <c r="L4151" s="36"/>
      <c r="M4151" s="36"/>
      <c r="N4151" s="36"/>
      <c r="O4151" s="36"/>
      <c r="P4151" s="36"/>
      <c r="Q4151" s="36"/>
      <c r="R4151" s="36"/>
      <c r="S4151" s="40" t="s">
        <v>356</v>
      </c>
    </row>
    <row r="4152">
      <c r="A4152" s="37" t="s">
        <v>316</v>
      </c>
      <c r="B4152" s="37" t="s">
        <v>372</v>
      </c>
      <c r="C4152" s="38">
        <v>2023.0</v>
      </c>
      <c r="D4152" s="38">
        <v>8.0</v>
      </c>
      <c r="E4152" s="38">
        <v>2.0</v>
      </c>
      <c r="F4152" s="38">
        <v>1900.0</v>
      </c>
      <c r="G4152" s="37" t="s">
        <v>371</v>
      </c>
      <c r="H4152" s="38">
        <v>10.0</v>
      </c>
      <c r="I4152" s="36"/>
      <c r="J4152" s="36"/>
      <c r="K4152" s="36"/>
      <c r="L4152" s="36"/>
      <c r="M4152" s="36"/>
      <c r="N4152" s="36"/>
      <c r="O4152" s="36"/>
      <c r="P4152" s="36"/>
      <c r="Q4152" s="36"/>
      <c r="R4152" s="36"/>
      <c r="S4152" s="40" t="s">
        <v>356</v>
      </c>
    </row>
    <row r="4153">
      <c r="A4153" s="37" t="s">
        <v>316</v>
      </c>
      <c r="B4153" s="37" t="s">
        <v>373</v>
      </c>
      <c r="C4153" s="38">
        <v>2023.0</v>
      </c>
      <c r="D4153" s="38">
        <v>8.0</v>
      </c>
      <c r="E4153" s="38">
        <v>2.0</v>
      </c>
      <c r="F4153" s="38">
        <v>1900.0</v>
      </c>
      <c r="G4153" s="37" t="s">
        <v>371</v>
      </c>
      <c r="H4153" s="38">
        <v>11.0</v>
      </c>
      <c r="I4153" s="36"/>
      <c r="J4153" s="36"/>
      <c r="K4153" s="36"/>
      <c r="L4153" s="36"/>
      <c r="M4153" s="36"/>
      <c r="N4153" s="36"/>
      <c r="O4153" s="36"/>
      <c r="P4153" s="36"/>
      <c r="Q4153" s="36"/>
      <c r="R4153" s="36"/>
      <c r="S4153" s="40" t="s">
        <v>356</v>
      </c>
    </row>
    <row r="4154">
      <c r="A4154" s="37" t="s">
        <v>316</v>
      </c>
      <c r="B4154" s="37" t="s">
        <v>374</v>
      </c>
      <c r="C4154" s="38">
        <v>2023.0</v>
      </c>
      <c r="D4154" s="38">
        <v>8.0</v>
      </c>
      <c r="E4154" s="38">
        <v>2.0</v>
      </c>
      <c r="F4154" s="38">
        <v>1900.0</v>
      </c>
      <c r="G4154" s="37" t="s">
        <v>371</v>
      </c>
      <c r="H4154" s="38">
        <v>12.0</v>
      </c>
      <c r="I4154" s="36"/>
      <c r="J4154" s="36"/>
      <c r="K4154" s="36"/>
      <c r="L4154" s="36"/>
      <c r="M4154" s="36"/>
      <c r="N4154" s="36"/>
      <c r="O4154" s="36"/>
      <c r="P4154" s="36"/>
      <c r="Q4154" s="36"/>
      <c r="R4154" s="36"/>
      <c r="S4154" s="40" t="s">
        <v>356</v>
      </c>
    </row>
    <row r="4155">
      <c r="A4155" s="36"/>
      <c r="B4155" s="36"/>
      <c r="C4155" s="36"/>
      <c r="D4155" s="36"/>
      <c r="E4155" s="36"/>
      <c r="F4155" s="36"/>
      <c r="G4155" s="36"/>
      <c r="H4155" s="36"/>
      <c r="I4155" s="36"/>
      <c r="J4155" s="36"/>
      <c r="K4155" s="36"/>
      <c r="L4155" s="36"/>
      <c r="M4155" s="36"/>
      <c r="N4155" s="36"/>
      <c r="O4155" s="36"/>
      <c r="P4155" s="36"/>
      <c r="Q4155" s="36"/>
      <c r="R4155" s="36"/>
      <c r="S4155" s="36"/>
    </row>
    <row r="4156">
      <c r="A4156" s="37" t="s">
        <v>318</v>
      </c>
      <c r="B4156" s="37" t="s">
        <v>1860</v>
      </c>
      <c r="C4156" s="37">
        <v>2023.0</v>
      </c>
      <c r="D4156" s="37">
        <v>8.0</v>
      </c>
      <c r="E4156" s="37">
        <v>2.0</v>
      </c>
      <c r="F4156" s="37">
        <v>2100.0</v>
      </c>
      <c r="G4156" s="37" t="s">
        <v>23</v>
      </c>
      <c r="H4156" s="37">
        <v>1.0</v>
      </c>
      <c r="I4156" s="36"/>
      <c r="J4156" s="36"/>
      <c r="K4156" s="36"/>
      <c r="L4156" s="36"/>
      <c r="M4156" s="36"/>
      <c r="N4156" s="36"/>
      <c r="O4156" s="36"/>
      <c r="P4156" s="36"/>
      <c r="Q4156" s="36"/>
      <c r="R4156" s="36"/>
      <c r="S4156" s="36"/>
    </row>
    <row r="4157">
      <c r="A4157" s="37" t="s">
        <v>318</v>
      </c>
      <c r="B4157" s="37" t="s">
        <v>1861</v>
      </c>
      <c r="C4157" s="37">
        <v>2023.0</v>
      </c>
      <c r="D4157" s="37">
        <v>8.0</v>
      </c>
      <c r="E4157" s="37">
        <v>2.0</v>
      </c>
      <c r="F4157" s="37">
        <v>2100.0</v>
      </c>
      <c r="G4157" s="37" t="s">
        <v>23</v>
      </c>
      <c r="H4157" s="37">
        <v>2.0</v>
      </c>
      <c r="I4157" s="36"/>
      <c r="J4157" s="36"/>
      <c r="K4157" s="36"/>
      <c r="L4157" s="36"/>
      <c r="M4157" s="36"/>
      <c r="N4157" s="36"/>
      <c r="O4157" s="36"/>
      <c r="P4157" s="36"/>
      <c r="Q4157" s="36"/>
      <c r="R4157" s="36"/>
      <c r="S4157" s="36"/>
    </row>
    <row r="4158">
      <c r="A4158" s="37" t="s">
        <v>318</v>
      </c>
      <c r="B4158" s="37" t="s">
        <v>1862</v>
      </c>
      <c r="C4158" s="37">
        <v>2023.0</v>
      </c>
      <c r="D4158" s="37">
        <v>8.0</v>
      </c>
      <c r="E4158" s="37">
        <v>2.0</v>
      </c>
      <c r="F4158" s="37">
        <v>2100.0</v>
      </c>
      <c r="G4158" s="37" t="s">
        <v>23</v>
      </c>
      <c r="H4158" s="37">
        <v>3.0</v>
      </c>
      <c r="I4158" s="36"/>
      <c r="J4158" s="36"/>
      <c r="K4158" s="36"/>
      <c r="L4158" s="36"/>
      <c r="M4158" s="36"/>
      <c r="N4158" s="36"/>
      <c r="O4158" s="36"/>
      <c r="P4158" s="36"/>
      <c r="Q4158" s="36"/>
      <c r="R4158" s="36"/>
      <c r="S4158" s="36"/>
    </row>
    <row r="4159">
      <c r="A4159" s="37" t="s">
        <v>318</v>
      </c>
      <c r="B4159" s="37" t="s">
        <v>1863</v>
      </c>
      <c r="C4159" s="37">
        <v>2023.0</v>
      </c>
      <c r="D4159" s="37">
        <v>8.0</v>
      </c>
      <c r="E4159" s="37">
        <v>2.0</v>
      </c>
      <c r="F4159" s="37">
        <v>2100.0</v>
      </c>
      <c r="G4159" s="37" t="s">
        <v>23</v>
      </c>
      <c r="H4159" s="37">
        <v>4.0</v>
      </c>
      <c r="I4159" s="36"/>
      <c r="J4159" s="36"/>
      <c r="K4159" s="36"/>
      <c r="L4159" s="36"/>
      <c r="M4159" s="36"/>
      <c r="N4159" s="36"/>
      <c r="O4159" s="36"/>
      <c r="P4159" s="36"/>
      <c r="Q4159" s="36"/>
      <c r="R4159" s="36"/>
      <c r="S4159" s="36"/>
    </row>
    <row r="4160">
      <c r="A4160" s="37" t="s">
        <v>318</v>
      </c>
      <c r="B4160" s="37" t="s">
        <v>1864</v>
      </c>
      <c r="C4160" s="37">
        <v>2023.0</v>
      </c>
      <c r="D4160" s="37">
        <v>8.0</v>
      </c>
      <c r="E4160" s="37">
        <v>2.0</v>
      </c>
      <c r="F4160" s="37">
        <v>2100.0</v>
      </c>
      <c r="G4160" s="37" t="s">
        <v>122</v>
      </c>
      <c r="H4160" s="37">
        <v>5.0</v>
      </c>
      <c r="I4160" s="36"/>
      <c r="J4160" s="36"/>
      <c r="K4160" s="36"/>
      <c r="L4160" s="36"/>
      <c r="M4160" s="36"/>
      <c r="N4160" s="36"/>
      <c r="O4160" s="36"/>
      <c r="P4160" s="36"/>
      <c r="Q4160" s="36"/>
      <c r="R4160" s="36"/>
      <c r="S4160" s="36"/>
    </row>
    <row r="4161">
      <c r="A4161" s="37" t="s">
        <v>318</v>
      </c>
      <c r="B4161" s="37" t="s">
        <v>1865</v>
      </c>
      <c r="C4161" s="37">
        <v>2023.0</v>
      </c>
      <c r="D4161" s="37">
        <v>8.0</v>
      </c>
      <c r="E4161" s="37">
        <v>2.0</v>
      </c>
      <c r="F4161" s="37">
        <v>2100.0</v>
      </c>
      <c r="G4161" s="37" t="s">
        <v>122</v>
      </c>
      <c r="H4161" s="37">
        <v>6.0</v>
      </c>
      <c r="I4161" s="36"/>
      <c r="J4161" s="36"/>
      <c r="K4161" s="36"/>
      <c r="L4161" s="36"/>
      <c r="M4161" s="36"/>
      <c r="N4161" s="36"/>
      <c r="O4161" s="36"/>
      <c r="P4161" s="36"/>
      <c r="Q4161" s="36"/>
      <c r="R4161" s="36"/>
      <c r="S4161" s="36"/>
    </row>
    <row r="4162">
      <c r="A4162" s="37" t="s">
        <v>318</v>
      </c>
      <c r="B4162" s="37" t="s">
        <v>1866</v>
      </c>
      <c r="C4162" s="37">
        <v>2023.0</v>
      </c>
      <c r="D4162" s="37">
        <v>8.0</v>
      </c>
      <c r="E4162" s="37">
        <v>2.0</v>
      </c>
      <c r="F4162" s="37">
        <v>2100.0</v>
      </c>
      <c r="G4162" s="37" t="s">
        <v>122</v>
      </c>
      <c r="H4162" s="37">
        <v>7.0</v>
      </c>
      <c r="I4162" s="36"/>
      <c r="J4162" s="36"/>
      <c r="K4162" s="36"/>
      <c r="L4162" s="36"/>
      <c r="M4162" s="36"/>
      <c r="N4162" s="36"/>
      <c r="O4162" s="36"/>
      <c r="P4162" s="36"/>
      <c r="Q4162" s="36"/>
      <c r="R4162" s="36"/>
      <c r="S4162" s="36"/>
    </row>
    <row r="4163">
      <c r="A4163" s="37" t="s">
        <v>318</v>
      </c>
      <c r="B4163" s="37" t="s">
        <v>1867</v>
      </c>
      <c r="C4163" s="37">
        <v>2023.0</v>
      </c>
      <c r="D4163" s="37">
        <v>8.0</v>
      </c>
      <c r="E4163" s="37">
        <v>2.0</v>
      </c>
      <c r="F4163" s="37">
        <v>2100.0</v>
      </c>
      <c r="G4163" s="37" t="s">
        <v>122</v>
      </c>
      <c r="H4163" s="37">
        <v>8.0</v>
      </c>
      <c r="I4163" s="36"/>
      <c r="J4163" s="36"/>
      <c r="K4163" s="36"/>
      <c r="L4163" s="36"/>
      <c r="M4163" s="36"/>
      <c r="N4163" s="36"/>
      <c r="O4163" s="36"/>
      <c r="P4163" s="36"/>
      <c r="Q4163" s="36"/>
      <c r="R4163" s="36"/>
      <c r="S4163" s="36"/>
    </row>
    <row r="4164">
      <c r="A4164" s="37" t="s">
        <v>318</v>
      </c>
      <c r="B4164" s="37" t="s">
        <v>1868</v>
      </c>
      <c r="C4164" s="37">
        <v>2023.0</v>
      </c>
      <c r="D4164" s="37">
        <v>8.0</v>
      </c>
      <c r="E4164" s="37">
        <v>2.0</v>
      </c>
      <c r="F4164" s="37">
        <v>2100.0</v>
      </c>
      <c r="G4164" s="37" t="s">
        <v>201</v>
      </c>
      <c r="H4164" s="37">
        <v>9.0</v>
      </c>
      <c r="I4164" s="36"/>
      <c r="J4164" s="36"/>
      <c r="K4164" s="36"/>
      <c r="L4164" s="36"/>
      <c r="M4164" s="36"/>
      <c r="N4164" s="36"/>
      <c r="O4164" s="36"/>
      <c r="P4164" s="36"/>
      <c r="Q4164" s="36"/>
      <c r="R4164" s="36"/>
      <c r="S4164" s="36"/>
    </row>
    <row r="4165">
      <c r="A4165" s="37" t="s">
        <v>318</v>
      </c>
      <c r="B4165" s="37" t="s">
        <v>1869</v>
      </c>
      <c r="C4165" s="37">
        <v>2023.0</v>
      </c>
      <c r="D4165" s="37">
        <v>8.0</v>
      </c>
      <c r="E4165" s="37">
        <v>2.0</v>
      </c>
      <c r="F4165" s="37">
        <v>2100.0</v>
      </c>
      <c r="G4165" s="37" t="s">
        <v>201</v>
      </c>
      <c r="H4165" s="37">
        <v>10.0</v>
      </c>
      <c r="I4165" s="36"/>
      <c r="J4165" s="36"/>
      <c r="K4165" s="36"/>
      <c r="L4165" s="36"/>
      <c r="M4165" s="36"/>
      <c r="N4165" s="36"/>
      <c r="O4165" s="36"/>
      <c r="P4165" s="36"/>
      <c r="Q4165" s="36"/>
      <c r="R4165" s="36"/>
      <c r="S4165" s="36"/>
    </row>
    <row r="4166">
      <c r="A4166" s="37" t="s">
        <v>318</v>
      </c>
      <c r="B4166" s="37" t="s">
        <v>1870</v>
      </c>
      <c r="C4166" s="37">
        <v>2023.0</v>
      </c>
      <c r="D4166" s="37">
        <v>8.0</v>
      </c>
      <c r="E4166" s="37">
        <v>2.0</v>
      </c>
      <c r="F4166" s="37">
        <v>2100.0</v>
      </c>
      <c r="G4166" s="37" t="s">
        <v>201</v>
      </c>
      <c r="H4166" s="37">
        <v>11.0</v>
      </c>
      <c r="I4166" s="36"/>
      <c r="J4166" s="36"/>
      <c r="K4166" s="36"/>
      <c r="L4166" s="36"/>
      <c r="M4166" s="36"/>
      <c r="N4166" s="36"/>
      <c r="O4166" s="36"/>
      <c r="P4166" s="36"/>
      <c r="Q4166" s="36"/>
      <c r="R4166" s="36"/>
      <c r="S4166" s="36"/>
    </row>
    <row r="4167">
      <c r="A4167" s="37" t="s">
        <v>318</v>
      </c>
      <c r="B4167" s="37" t="s">
        <v>1871</v>
      </c>
      <c r="C4167" s="37">
        <v>2023.0</v>
      </c>
      <c r="D4167" s="37">
        <v>8.0</v>
      </c>
      <c r="E4167" s="37">
        <v>2.0</v>
      </c>
      <c r="F4167" s="37">
        <v>2100.0</v>
      </c>
      <c r="G4167" s="37" t="s">
        <v>201</v>
      </c>
      <c r="H4167" s="37">
        <v>12.0</v>
      </c>
      <c r="I4167" s="36"/>
      <c r="J4167" s="36"/>
      <c r="K4167" s="36"/>
      <c r="L4167" s="36"/>
      <c r="M4167" s="36"/>
      <c r="N4167" s="36"/>
      <c r="O4167" s="36"/>
      <c r="P4167" s="36"/>
      <c r="Q4167" s="36"/>
      <c r="R4167" s="36"/>
      <c r="S4167" s="36"/>
    </row>
    <row r="4168">
      <c r="A4168" s="36"/>
      <c r="B4168" s="36"/>
      <c r="C4168" s="36"/>
      <c r="D4168" s="36"/>
      <c r="E4168" s="36"/>
      <c r="F4168" s="36"/>
      <c r="G4168" s="36"/>
      <c r="H4168" s="36"/>
      <c r="I4168" s="36"/>
      <c r="J4168" s="36"/>
      <c r="K4168" s="36"/>
      <c r="L4168" s="36"/>
      <c r="M4168" s="36"/>
      <c r="N4168" s="36"/>
      <c r="O4168" s="36"/>
      <c r="P4168" s="36"/>
      <c r="Q4168" s="36"/>
      <c r="R4168" s="36"/>
      <c r="S4168" s="36"/>
    </row>
    <row r="4169">
      <c r="A4169" s="37" t="s">
        <v>316</v>
      </c>
      <c r="B4169" s="37" t="s">
        <v>349</v>
      </c>
      <c r="C4169" s="38">
        <v>2023.0</v>
      </c>
      <c r="D4169" s="38">
        <v>8.0</v>
      </c>
      <c r="E4169" s="38">
        <v>3.0</v>
      </c>
      <c r="F4169" s="38">
        <v>1900.0</v>
      </c>
      <c r="G4169" s="37" t="s">
        <v>350</v>
      </c>
      <c r="H4169" s="38">
        <v>1.0</v>
      </c>
      <c r="I4169" s="36"/>
      <c r="J4169" s="36"/>
      <c r="K4169" s="36"/>
      <c r="L4169" s="36"/>
      <c r="M4169" s="36"/>
      <c r="N4169" s="36"/>
      <c r="O4169" s="36"/>
      <c r="P4169" s="36"/>
      <c r="Q4169" s="36"/>
      <c r="R4169" s="36"/>
      <c r="S4169" s="40" t="s">
        <v>356</v>
      </c>
    </row>
    <row r="4170">
      <c r="A4170" s="37" t="s">
        <v>316</v>
      </c>
      <c r="B4170" s="37" t="s">
        <v>355</v>
      </c>
      <c r="C4170" s="38">
        <v>2023.0</v>
      </c>
      <c r="D4170" s="38">
        <v>8.0</v>
      </c>
      <c r="E4170" s="38">
        <v>3.0</v>
      </c>
      <c r="F4170" s="38">
        <v>1900.0</v>
      </c>
      <c r="G4170" s="37" t="s">
        <v>350</v>
      </c>
      <c r="H4170" s="38">
        <v>2.0</v>
      </c>
      <c r="I4170" s="36"/>
      <c r="J4170" s="36"/>
      <c r="K4170" s="36"/>
      <c r="L4170" s="36"/>
      <c r="M4170" s="36"/>
      <c r="N4170" s="36"/>
      <c r="O4170" s="36"/>
      <c r="P4170" s="36"/>
      <c r="Q4170" s="36"/>
      <c r="R4170" s="36"/>
      <c r="S4170" s="40" t="s">
        <v>509</v>
      </c>
    </row>
    <row r="4171">
      <c r="A4171" s="37" t="s">
        <v>316</v>
      </c>
      <c r="B4171" s="37" t="s">
        <v>357</v>
      </c>
      <c r="C4171" s="38">
        <v>2023.0</v>
      </c>
      <c r="D4171" s="38">
        <v>8.0</v>
      </c>
      <c r="E4171" s="38">
        <v>3.0</v>
      </c>
      <c r="F4171" s="38">
        <v>1900.0</v>
      </c>
      <c r="G4171" s="37" t="s">
        <v>350</v>
      </c>
      <c r="H4171" s="38">
        <v>3.0</v>
      </c>
      <c r="I4171" s="36"/>
      <c r="J4171" s="36"/>
      <c r="K4171" s="36"/>
      <c r="L4171" s="36"/>
      <c r="M4171" s="36"/>
      <c r="N4171" s="36"/>
      <c r="O4171" s="36"/>
      <c r="P4171" s="36"/>
      <c r="Q4171" s="36"/>
      <c r="R4171" s="36"/>
      <c r="S4171" s="40" t="s">
        <v>509</v>
      </c>
    </row>
    <row r="4172">
      <c r="A4172" s="37" t="s">
        <v>316</v>
      </c>
      <c r="B4172" s="37" t="s">
        <v>358</v>
      </c>
      <c r="C4172" s="38">
        <v>2023.0</v>
      </c>
      <c r="D4172" s="38">
        <v>8.0</v>
      </c>
      <c r="E4172" s="38">
        <v>3.0</v>
      </c>
      <c r="F4172" s="38">
        <v>1900.0</v>
      </c>
      <c r="G4172" s="37" t="s">
        <v>350</v>
      </c>
      <c r="H4172" s="38">
        <v>4.0</v>
      </c>
      <c r="I4172" s="36"/>
      <c r="J4172" s="36"/>
      <c r="K4172" s="36"/>
      <c r="L4172" s="36"/>
      <c r="M4172" s="36"/>
      <c r="N4172" s="36"/>
      <c r="O4172" s="36"/>
      <c r="P4172" s="36"/>
      <c r="Q4172" s="36"/>
      <c r="R4172" s="36"/>
      <c r="S4172" s="40" t="s">
        <v>509</v>
      </c>
    </row>
    <row r="4173">
      <c r="A4173" s="37" t="s">
        <v>316</v>
      </c>
      <c r="B4173" s="37" t="s">
        <v>359</v>
      </c>
      <c r="C4173" s="38">
        <v>2023.0</v>
      </c>
      <c r="D4173" s="38">
        <v>8.0</v>
      </c>
      <c r="E4173" s="38">
        <v>3.0</v>
      </c>
      <c r="F4173" s="38">
        <v>1900.0</v>
      </c>
      <c r="G4173" s="37" t="s">
        <v>360</v>
      </c>
      <c r="H4173" s="38">
        <v>5.0</v>
      </c>
      <c r="I4173" s="37" t="s">
        <v>947</v>
      </c>
      <c r="J4173" s="37" t="s">
        <v>402</v>
      </c>
      <c r="K4173" s="37" t="s">
        <v>354</v>
      </c>
      <c r="L4173" s="38">
        <v>19.0</v>
      </c>
      <c r="M4173" s="38">
        <v>7.0</v>
      </c>
      <c r="N4173" s="38">
        <v>58.0</v>
      </c>
      <c r="O4173" s="38">
        <v>19.0</v>
      </c>
      <c r="P4173" s="38">
        <v>8.0</v>
      </c>
      <c r="Q4173" s="38">
        <v>13.0</v>
      </c>
      <c r="R4173" s="36"/>
      <c r="S4173" s="36"/>
    </row>
    <row r="4174">
      <c r="A4174" s="37" t="s">
        <v>316</v>
      </c>
      <c r="B4174" s="37" t="s">
        <v>359</v>
      </c>
      <c r="C4174" s="38">
        <v>2023.0</v>
      </c>
      <c r="D4174" s="38">
        <v>8.0</v>
      </c>
      <c r="E4174" s="38">
        <v>3.0</v>
      </c>
      <c r="F4174" s="38">
        <v>1900.0</v>
      </c>
      <c r="G4174" s="37" t="s">
        <v>360</v>
      </c>
      <c r="H4174" s="38">
        <v>5.0</v>
      </c>
      <c r="I4174" s="37" t="s">
        <v>524</v>
      </c>
      <c r="J4174" s="37" t="s">
        <v>402</v>
      </c>
      <c r="K4174" s="37" t="s">
        <v>354</v>
      </c>
      <c r="L4174" s="38">
        <v>19.0</v>
      </c>
      <c r="M4174" s="38">
        <v>8.0</v>
      </c>
      <c r="N4174" s="38">
        <v>36.0</v>
      </c>
      <c r="O4174" s="38">
        <v>19.0</v>
      </c>
      <c r="P4174" s="38">
        <v>8.0</v>
      </c>
      <c r="Q4174" s="38">
        <v>48.0</v>
      </c>
      <c r="R4174" s="36"/>
      <c r="S4174" s="36"/>
    </row>
    <row r="4175">
      <c r="A4175" s="37" t="s">
        <v>316</v>
      </c>
      <c r="B4175" s="37" t="s">
        <v>359</v>
      </c>
      <c r="C4175" s="38">
        <v>2023.0</v>
      </c>
      <c r="D4175" s="38">
        <v>8.0</v>
      </c>
      <c r="E4175" s="38">
        <v>3.0</v>
      </c>
      <c r="F4175" s="38">
        <v>1900.0</v>
      </c>
      <c r="G4175" s="37" t="s">
        <v>360</v>
      </c>
      <c r="H4175" s="38">
        <v>5.0</v>
      </c>
      <c r="I4175" s="37" t="s">
        <v>947</v>
      </c>
      <c r="J4175" s="37" t="s">
        <v>422</v>
      </c>
      <c r="K4175" s="37" t="s">
        <v>354</v>
      </c>
      <c r="L4175" s="38">
        <v>19.0</v>
      </c>
      <c r="M4175" s="38">
        <v>9.0</v>
      </c>
      <c r="N4175" s="38">
        <v>16.0</v>
      </c>
      <c r="O4175" s="38">
        <v>19.0</v>
      </c>
      <c r="P4175" s="38">
        <v>10.0</v>
      </c>
      <c r="Q4175" s="38">
        <v>3.0</v>
      </c>
      <c r="R4175" s="36"/>
      <c r="S4175" s="36"/>
    </row>
    <row r="4176">
      <c r="A4176" s="37" t="s">
        <v>316</v>
      </c>
      <c r="B4176" s="37" t="s">
        <v>359</v>
      </c>
      <c r="C4176" s="38">
        <v>2023.0</v>
      </c>
      <c r="D4176" s="38">
        <v>8.0</v>
      </c>
      <c r="E4176" s="38">
        <v>3.0</v>
      </c>
      <c r="F4176" s="38">
        <v>1900.0</v>
      </c>
      <c r="G4176" s="37" t="s">
        <v>360</v>
      </c>
      <c r="H4176" s="38">
        <v>5.0</v>
      </c>
      <c r="I4176" s="37" t="s">
        <v>422</v>
      </c>
      <c r="J4176" s="37" t="s">
        <v>964</v>
      </c>
      <c r="K4176" s="37" t="s">
        <v>354</v>
      </c>
      <c r="L4176" s="38">
        <v>19.0</v>
      </c>
      <c r="M4176" s="38">
        <v>10.0</v>
      </c>
      <c r="N4176" s="38">
        <v>13.0</v>
      </c>
      <c r="O4176" s="38">
        <v>19.0</v>
      </c>
      <c r="P4176" s="38">
        <v>10.0</v>
      </c>
      <c r="Q4176" s="38">
        <v>19.0</v>
      </c>
      <c r="R4176" s="36"/>
      <c r="S4176" s="36"/>
    </row>
    <row r="4177">
      <c r="A4177" s="37" t="s">
        <v>316</v>
      </c>
      <c r="B4177" s="37" t="s">
        <v>359</v>
      </c>
      <c r="C4177" s="38">
        <v>2023.0</v>
      </c>
      <c r="D4177" s="38">
        <v>8.0</v>
      </c>
      <c r="E4177" s="38">
        <v>3.0</v>
      </c>
      <c r="F4177" s="38">
        <v>1900.0</v>
      </c>
      <c r="G4177" s="37" t="s">
        <v>360</v>
      </c>
      <c r="H4177" s="38">
        <v>5.0</v>
      </c>
      <c r="I4177" s="36"/>
      <c r="J4177" s="36"/>
      <c r="K4177" s="37" t="s">
        <v>354</v>
      </c>
      <c r="L4177" s="38">
        <v>19.0</v>
      </c>
      <c r="M4177" s="38">
        <v>32.0</v>
      </c>
      <c r="N4177" s="38">
        <v>15.0</v>
      </c>
      <c r="O4177" s="38">
        <v>19.0</v>
      </c>
      <c r="P4177" s="38">
        <v>33.0</v>
      </c>
      <c r="Q4177" s="38">
        <v>30.0</v>
      </c>
      <c r="R4177" s="36"/>
      <c r="S4177" s="36"/>
    </row>
    <row r="4178">
      <c r="A4178" s="37" t="s">
        <v>316</v>
      </c>
      <c r="B4178" s="37" t="s">
        <v>366</v>
      </c>
      <c r="C4178" s="38">
        <v>2023.0</v>
      </c>
      <c r="D4178" s="38">
        <v>8.0</v>
      </c>
      <c r="E4178" s="38">
        <v>3.0</v>
      </c>
      <c r="F4178" s="38">
        <v>1900.0</v>
      </c>
      <c r="G4178" s="37" t="s">
        <v>360</v>
      </c>
      <c r="H4178" s="38">
        <v>6.0</v>
      </c>
      <c r="I4178" s="36"/>
      <c r="J4178" s="36"/>
      <c r="K4178" s="36"/>
      <c r="L4178" s="36"/>
      <c r="M4178" s="36"/>
      <c r="N4178" s="36"/>
      <c r="O4178" s="36"/>
      <c r="P4178" s="36"/>
      <c r="Q4178" s="36"/>
      <c r="R4178" s="36"/>
      <c r="S4178" s="40" t="s">
        <v>356</v>
      </c>
    </row>
    <row r="4179">
      <c r="A4179" s="37" t="s">
        <v>316</v>
      </c>
      <c r="B4179" s="37" t="s">
        <v>368</v>
      </c>
      <c r="C4179" s="38">
        <v>2023.0</v>
      </c>
      <c r="D4179" s="38">
        <v>8.0</v>
      </c>
      <c r="E4179" s="38">
        <v>3.0</v>
      </c>
      <c r="F4179" s="38">
        <v>1900.0</v>
      </c>
      <c r="G4179" s="37" t="s">
        <v>360</v>
      </c>
      <c r="H4179" s="38">
        <v>7.0</v>
      </c>
      <c r="I4179" s="36"/>
      <c r="J4179" s="36"/>
      <c r="K4179" s="36"/>
      <c r="L4179" s="36"/>
      <c r="M4179" s="36"/>
      <c r="N4179" s="36"/>
      <c r="O4179" s="36"/>
      <c r="P4179" s="36"/>
      <c r="Q4179" s="36"/>
      <c r="R4179" s="36"/>
      <c r="S4179" s="40" t="s">
        <v>356</v>
      </c>
    </row>
    <row r="4180">
      <c r="A4180" s="37" t="s">
        <v>316</v>
      </c>
      <c r="B4180" s="37" t="s">
        <v>369</v>
      </c>
      <c r="C4180" s="38">
        <v>2023.0</v>
      </c>
      <c r="D4180" s="38">
        <v>8.0</v>
      </c>
      <c r="E4180" s="38">
        <v>3.0</v>
      </c>
      <c r="F4180" s="38">
        <v>1900.0</v>
      </c>
      <c r="G4180" s="37" t="s">
        <v>360</v>
      </c>
      <c r="H4180" s="38">
        <v>8.0</v>
      </c>
      <c r="I4180" s="36"/>
      <c r="J4180" s="36"/>
      <c r="K4180" s="36"/>
      <c r="L4180" s="36"/>
      <c r="M4180" s="36"/>
      <c r="N4180" s="36"/>
      <c r="O4180" s="36"/>
      <c r="P4180" s="36"/>
      <c r="Q4180" s="36"/>
      <c r="R4180" s="36"/>
      <c r="S4180" s="40" t="s">
        <v>356</v>
      </c>
    </row>
    <row r="4181">
      <c r="A4181" s="37" t="s">
        <v>316</v>
      </c>
      <c r="B4181" s="37" t="s">
        <v>370</v>
      </c>
      <c r="C4181" s="38">
        <v>2023.0</v>
      </c>
      <c r="D4181" s="38">
        <v>8.0</v>
      </c>
      <c r="E4181" s="38">
        <v>3.0</v>
      </c>
      <c r="F4181" s="38">
        <v>1900.0</v>
      </c>
      <c r="G4181" s="37" t="s">
        <v>371</v>
      </c>
      <c r="H4181" s="38">
        <v>9.0</v>
      </c>
      <c r="I4181" s="36"/>
      <c r="J4181" s="36"/>
      <c r="K4181" s="36"/>
      <c r="L4181" s="36"/>
      <c r="M4181" s="36"/>
      <c r="N4181" s="36"/>
      <c r="O4181" s="36"/>
      <c r="P4181" s="36"/>
      <c r="Q4181" s="36"/>
      <c r="R4181" s="36"/>
      <c r="S4181" s="40" t="s">
        <v>356</v>
      </c>
    </row>
    <row r="4182">
      <c r="A4182" s="37" t="s">
        <v>316</v>
      </c>
      <c r="B4182" s="37" t="s">
        <v>372</v>
      </c>
      <c r="C4182" s="38">
        <v>2023.0</v>
      </c>
      <c r="D4182" s="38">
        <v>8.0</v>
      </c>
      <c r="E4182" s="38">
        <v>3.0</v>
      </c>
      <c r="F4182" s="38">
        <v>1900.0</v>
      </c>
      <c r="G4182" s="37" t="s">
        <v>371</v>
      </c>
      <c r="H4182" s="38">
        <v>10.0</v>
      </c>
      <c r="I4182" s="36"/>
      <c r="J4182" s="36"/>
      <c r="K4182" s="36"/>
      <c r="L4182" s="36"/>
      <c r="M4182" s="36"/>
      <c r="N4182" s="36"/>
      <c r="O4182" s="36"/>
      <c r="P4182" s="36"/>
      <c r="Q4182" s="36"/>
      <c r="R4182" s="36"/>
      <c r="S4182" s="40" t="s">
        <v>509</v>
      </c>
    </row>
    <row r="4183">
      <c r="A4183" s="37" t="s">
        <v>316</v>
      </c>
      <c r="B4183" s="37" t="s">
        <v>373</v>
      </c>
      <c r="C4183" s="38">
        <v>2023.0</v>
      </c>
      <c r="D4183" s="38">
        <v>8.0</v>
      </c>
      <c r="E4183" s="38">
        <v>3.0</v>
      </c>
      <c r="F4183" s="38">
        <v>1900.0</v>
      </c>
      <c r="G4183" s="37" t="s">
        <v>371</v>
      </c>
      <c r="H4183" s="38">
        <v>11.0</v>
      </c>
      <c r="I4183" s="36"/>
      <c r="J4183" s="36"/>
      <c r="K4183" s="36"/>
      <c r="L4183" s="36"/>
      <c r="M4183" s="36"/>
      <c r="N4183" s="36"/>
      <c r="O4183" s="36"/>
      <c r="P4183" s="36"/>
      <c r="Q4183" s="36"/>
      <c r="R4183" s="36"/>
      <c r="S4183" s="40" t="s">
        <v>509</v>
      </c>
    </row>
    <row r="4184">
      <c r="A4184" s="37" t="s">
        <v>316</v>
      </c>
      <c r="B4184" s="37" t="s">
        <v>374</v>
      </c>
      <c r="C4184" s="38">
        <v>2023.0</v>
      </c>
      <c r="D4184" s="38">
        <v>8.0</v>
      </c>
      <c r="E4184" s="38">
        <v>3.0</v>
      </c>
      <c r="F4184" s="38">
        <v>1900.0</v>
      </c>
      <c r="G4184" s="37" t="s">
        <v>371</v>
      </c>
      <c r="H4184" s="38">
        <v>12.0</v>
      </c>
      <c r="I4184" s="36"/>
      <c r="J4184" s="36"/>
      <c r="K4184" s="36"/>
      <c r="L4184" s="36"/>
      <c r="M4184" s="36"/>
      <c r="N4184" s="36"/>
      <c r="O4184" s="36"/>
      <c r="P4184" s="36"/>
      <c r="Q4184" s="36"/>
      <c r="R4184" s="36"/>
      <c r="S4184" s="40" t="s">
        <v>356</v>
      </c>
    </row>
    <row r="4186">
      <c r="A4186" s="1" t="s">
        <v>318</v>
      </c>
      <c r="B4186" s="1" t="s">
        <v>1872</v>
      </c>
      <c r="C4186" s="1">
        <v>2023.0</v>
      </c>
      <c r="D4186" s="1">
        <v>8.0</v>
      </c>
      <c r="E4186" s="1">
        <v>3.0</v>
      </c>
      <c r="F4186" s="1">
        <v>2100.0</v>
      </c>
      <c r="G4186" s="1" t="s">
        <v>23</v>
      </c>
      <c r="H4186" s="1">
        <v>1.0</v>
      </c>
    </row>
    <row r="4187">
      <c r="A4187" s="1" t="s">
        <v>318</v>
      </c>
      <c r="B4187" s="27" t="s">
        <v>1873</v>
      </c>
      <c r="C4187" s="1">
        <v>2023.0</v>
      </c>
      <c r="D4187" s="1">
        <v>8.0</v>
      </c>
      <c r="E4187" s="1">
        <v>3.0</v>
      </c>
      <c r="F4187" s="1">
        <v>2100.0</v>
      </c>
      <c r="G4187" s="1" t="s">
        <v>23</v>
      </c>
      <c r="H4187" s="1">
        <v>2.0</v>
      </c>
    </row>
    <row r="4188">
      <c r="A4188" s="1" t="s">
        <v>318</v>
      </c>
      <c r="B4188" s="1" t="s">
        <v>1874</v>
      </c>
      <c r="C4188" s="1">
        <v>2023.0</v>
      </c>
      <c r="D4188" s="1">
        <v>8.0</v>
      </c>
      <c r="E4188" s="1">
        <v>3.0</v>
      </c>
      <c r="F4188" s="1">
        <v>2100.0</v>
      </c>
      <c r="G4188" s="1" t="s">
        <v>23</v>
      </c>
      <c r="H4188" s="1">
        <v>3.0</v>
      </c>
    </row>
    <row r="4189">
      <c r="A4189" s="1" t="s">
        <v>318</v>
      </c>
      <c r="B4189" s="1" t="s">
        <v>1875</v>
      </c>
      <c r="C4189" s="1">
        <v>2023.0</v>
      </c>
      <c r="D4189" s="1">
        <v>8.0</v>
      </c>
      <c r="E4189" s="1">
        <v>3.0</v>
      </c>
      <c r="F4189" s="1">
        <v>2100.0</v>
      </c>
      <c r="G4189" s="1" t="s">
        <v>23</v>
      </c>
      <c r="H4189" s="1">
        <v>4.0</v>
      </c>
    </row>
    <row r="4190">
      <c r="A4190" s="1" t="s">
        <v>318</v>
      </c>
      <c r="C4190" s="1">
        <v>2023.0</v>
      </c>
      <c r="D4190" s="1">
        <v>8.0</v>
      </c>
      <c r="E4190" s="1">
        <v>3.0</v>
      </c>
      <c r="F4190" s="1">
        <v>2100.0</v>
      </c>
      <c r="G4190" s="1" t="s">
        <v>122</v>
      </c>
      <c r="H4190" s="1">
        <v>5.0</v>
      </c>
    </row>
    <row r="4191">
      <c r="A4191" s="1" t="s">
        <v>318</v>
      </c>
      <c r="B4191" s="1" t="s">
        <v>1876</v>
      </c>
      <c r="C4191" s="1">
        <v>2023.0</v>
      </c>
      <c r="D4191" s="1">
        <v>8.0</v>
      </c>
      <c r="E4191" s="1">
        <v>3.0</v>
      </c>
      <c r="F4191" s="1">
        <v>2100.0</v>
      </c>
      <c r="G4191" s="1" t="s">
        <v>122</v>
      </c>
      <c r="H4191" s="1">
        <v>6.0</v>
      </c>
    </row>
    <row r="4192">
      <c r="A4192" s="1" t="s">
        <v>318</v>
      </c>
      <c r="B4192" s="1" t="s">
        <v>1877</v>
      </c>
      <c r="C4192" s="1">
        <v>2023.0</v>
      </c>
      <c r="D4192" s="1">
        <v>8.0</v>
      </c>
      <c r="E4192" s="1">
        <v>3.0</v>
      </c>
      <c r="F4192" s="1">
        <v>2100.0</v>
      </c>
      <c r="G4192" s="1" t="s">
        <v>122</v>
      </c>
      <c r="H4192" s="1">
        <v>7.0</v>
      </c>
    </row>
    <row r="4193">
      <c r="A4193" s="1" t="s">
        <v>318</v>
      </c>
      <c r="B4193" s="1" t="s">
        <v>1878</v>
      </c>
      <c r="C4193" s="1">
        <v>2023.0</v>
      </c>
      <c r="D4193" s="1">
        <v>8.0</v>
      </c>
      <c r="E4193" s="1">
        <v>3.0</v>
      </c>
      <c r="F4193" s="1">
        <v>2100.0</v>
      </c>
      <c r="G4193" s="1" t="s">
        <v>122</v>
      </c>
      <c r="H4193" s="1">
        <v>8.0</v>
      </c>
    </row>
    <row r="4194">
      <c r="A4194" s="1" t="s">
        <v>318</v>
      </c>
      <c r="B4194" s="1" t="s">
        <v>1879</v>
      </c>
      <c r="C4194" s="1">
        <v>2023.0</v>
      </c>
      <c r="D4194" s="1">
        <v>8.0</v>
      </c>
      <c r="E4194" s="1">
        <v>3.0</v>
      </c>
      <c r="F4194" s="1">
        <v>2100.0</v>
      </c>
      <c r="G4194" s="1" t="s">
        <v>201</v>
      </c>
      <c r="H4194" s="1">
        <v>9.0</v>
      </c>
    </row>
    <row r="4195">
      <c r="A4195" s="1" t="s">
        <v>318</v>
      </c>
      <c r="B4195" s="1" t="s">
        <v>1880</v>
      </c>
      <c r="C4195" s="1">
        <v>2023.0</v>
      </c>
      <c r="D4195" s="1">
        <v>8.0</v>
      </c>
      <c r="E4195" s="1">
        <v>3.0</v>
      </c>
      <c r="F4195" s="1">
        <v>2100.0</v>
      </c>
      <c r="G4195" s="1" t="s">
        <v>201</v>
      </c>
      <c r="H4195" s="1">
        <v>10.0</v>
      </c>
    </row>
    <row r="4196">
      <c r="A4196" s="1" t="s">
        <v>318</v>
      </c>
      <c r="B4196" s="1" t="s">
        <v>1881</v>
      </c>
      <c r="C4196" s="1">
        <v>2023.0</v>
      </c>
      <c r="D4196" s="1">
        <v>8.0</v>
      </c>
      <c r="E4196" s="1">
        <v>3.0</v>
      </c>
      <c r="F4196" s="1">
        <v>2100.0</v>
      </c>
      <c r="G4196" s="1" t="s">
        <v>201</v>
      </c>
      <c r="H4196" s="1">
        <v>11.0</v>
      </c>
    </row>
    <row r="4197">
      <c r="A4197" s="1" t="s">
        <v>318</v>
      </c>
      <c r="B4197" s="1" t="s">
        <v>1882</v>
      </c>
      <c r="C4197" s="1">
        <v>2023.0</v>
      </c>
      <c r="D4197" s="1">
        <v>8.0</v>
      </c>
      <c r="E4197" s="1">
        <v>3.0</v>
      </c>
      <c r="F4197" s="1">
        <v>2100.0</v>
      </c>
      <c r="G4197" s="1" t="s">
        <v>201</v>
      </c>
      <c r="H4197" s="1">
        <v>12.0</v>
      </c>
    </row>
    <row r="4199">
      <c r="A4199" s="1" t="s">
        <v>318</v>
      </c>
      <c r="B4199" s="1" t="s">
        <v>1883</v>
      </c>
      <c r="C4199" s="1">
        <v>2023.0</v>
      </c>
      <c r="D4199" s="1">
        <v>8.0</v>
      </c>
      <c r="E4199" s="1">
        <v>4.0</v>
      </c>
      <c r="F4199" s="1">
        <v>2100.0</v>
      </c>
      <c r="G4199" s="1" t="s">
        <v>23</v>
      </c>
      <c r="H4199" s="1">
        <v>1.0</v>
      </c>
    </row>
    <row r="4200">
      <c r="A4200" s="1" t="s">
        <v>318</v>
      </c>
      <c r="B4200" s="1" t="s">
        <v>1884</v>
      </c>
      <c r="C4200" s="1">
        <v>2023.0</v>
      </c>
      <c r="D4200" s="1">
        <v>8.0</v>
      </c>
      <c r="E4200" s="1">
        <v>4.0</v>
      </c>
      <c r="F4200" s="1">
        <v>2100.0</v>
      </c>
      <c r="G4200" s="1" t="s">
        <v>23</v>
      </c>
      <c r="H4200" s="1">
        <v>2.0</v>
      </c>
    </row>
    <row r="4201">
      <c r="A4201" s="1" t="s">
        <v>318</v>
      </c>
      <c r="B4201" s="1" t="s">
        <v>1885</v>
      </c>
      <c r="C4201" s="1">
        <v>2023.0</v>
      </c>
      <c r="D4201" s="1">
        <v>8.0</v>
      </c>
      <c r="E4201" s="1">
        <v>4.0</v>
      </c>
      <c r="F4201" s="1">
        <v>2100.0</v>
      </c>
      <c r="G4201" s="1" t="s">
        <v>23</v>
      </c>
      <c r="H4201" s="1">
        <v>3.0</v>
      </c>
    </row>
    <row r="4202">
      <c r="A4202" s="1" t="s">
        <v>318</v>
      </c>
      <c r="B4202" s="1" t="s">
        <v>1886</v>
      </c>
      <c r="C4202" s="1">
        <v>2023.0</v>
      </c>
      <c r="D4202" s="1">
        <v>8.0</v>
      </c>
      <c r="E4202" s="1">
        <v>4.0</v>
      </c>
      <c r="F4202" s="1">
        <v>2100.0</v>
      </c>
      <c r="G4202" s="1" t="s">
        <v>23</v>
      </c>
      <c r="H4202" s="1">
        <v>4.0</v>
      </c>
    </row>
    <row r="4203">
      <c r="A4203" s="1" t="s">
        <v>318</v>
      </c>
      <c r="C4203" s="1">
        <v>2023.0</v>
      </c>
      <c r="D4203" s="1">
        <v>8.0</v>
      </c>
      <c r="E4203" s="1">
        <v>4.0</v>
      </c>
      <c r="F4203" s="1">
        <v>2100.0</v>
      </c>
      <c r="G4203" s="1" t="s">
        <v>122</v>
      </c>
      <c r="H4203" s="1">
        <v>5.0</v>
      </c>
    </row>
    <row r="4204">
      <c r="A4204" s="1" t="s">
        <v>318</v>
      </c>
      <c r="B4204" s="1" t="s">
        <v>1887</v>
      </c>
      <c r="C4204" s="1">
        <v>2023.0</v>
      </c>
      <c r="D4204" s="1">
        <v>8.0</v>
      </c>
      <c r="E4204" s="1">
        <v>4.0</v>
      </c>
      <c r="F4204" s="1">
        <v>2100.0</v>
      </c>
      <c r="G4204" s="1" t="s">
        <v>122</v>
      </c>
      <c r="H4204" s="1">
        <v>6.0</v>
      </c>
    </row>
    <row r="4205">
      <c r="A4205" s="1" t="s">
        <v>318</v>
      </c>
      <c r="B4205" s="1" t="s">
        <v>1888</v>
      </c>
      <c r="C4205" s="1">
        <v>2023.0</v>
      </c>
      <c r="D4205" s="1">
        <v>8.0</v>
      </c>
      <c r="E4205" s="1">
        <v>4.0</v>
      </c>
      <c r="F4205" s="1">
        <v>2100.0</v>
      </c>
      <c r="G4205" s="1" t="s">
        <v>122</v>
      </c>
      <c r="H4205" s="1">
        <v>7.0</v>
      </c>
    </row>
    <row r="4206">
      <c r="A4206" s="1" t="s">
        <v>318</v>
      </c>
      <c r="B4206" s="1" t="s">
        <v>1889</v>
      </c>
      <c r="C4206" s="1">
        <v>2023.0</v>
      </c>
      <c r="D4206" s="1">
        <v>8.0</v>
      </c>
      <c r="E4206" s="1">
        <v>4.0</v>
      </c>
      <c r="F4206" s="1">
        <v>2100.0</v>
      </c>
      <c r="G4206" s="1" t="s">
        <v>122</v>
      </c>
      <c r="H4206" s="1">
        <v>8.0</v>
      </c>
    </row>
    <row r="4207">
      <c r="A4207" s="1" t="s">
        <v>318</v>
      </c>
      <c r="B4207" s="1" t="s">
        <v>1890</v>
      </c>
      <c r="C4207" s="1">
        <v>2023.0</v>
      </c>
      <c r="D4207" s="1">
        <v>8.0</v>
      </c>
      <c r="E4207" s="1">
        <v>4.0</v>
      </c>
      <c r="F4207" s="1">
        <v>2100.0</v>
      </c>
      <c r="G4207" s="1" t="s">
        <v>201</v>
      </c>
      <c r="H4207" s="1">
        <v>9.0</v>
      </c>
    </row>
    <row r="4208">
      <c r="A4208" s="1" t="s">
        <v>318</v>
      </c>
      <c r="B4208" s="1" t="s">
        <v>1891</v>
      </c>
      <c r="C4208" s="1">
        <v>2023.0</v>
      </c>
      <c r="D4208" s="1">
        <v>8.0</v>
      </c>
      <c r="E4208" s="1">
        <v>4.0</v>
      </c>
      <c r="F4208" s="1">
        <v>2100.0</v>
      </c>
      <c r="G4208" s="1" t="s">
        <v>201</v>
      </c>
      <c r="H4208" s="1">
        <v>10.0</v>
      </c>
    </row>
    <row r="4209">
      <c r="A4209" s="1" t="s">
        <v>318</v>
      </c>
      <c r="B4209" s="1" t="s">
        <v>1892</v>
      </c>
      <c r="C4209" s="1">
        <v>2023.0</v>
      </c>
      <c r="D4209" s="1">
        <v>8.0</v>
      </c>
      <c r="E4209" s="1">
        <v>4.0</v>
      </c>
      <c r="F4209" s="1">
        <v>2100.0</v>
      </c>
      <c r="G4209" s="1" t="s">
        <v>201</v>
      </c>
      <c r="H4209" s="1">
        <v>11.0</v>
      </c>
    </row>
    <row r="4210">
      <c r="A4210" s="1" t="s">
        <v>318</v>
      </c>
      <c r="B4210" s="1" t="s">
        <v>1893</v>
      </c>
      <c r="C4210" s="1">
        <v>2023.0</v>
      </c>
      <c r="D4210" s="1">
        <v>8.0</v>
      </c>
      <c r="E4210" s="1">
        <v>4.0</v>
      </c>
      <c r="F4210" s="1">
        <v>2100.0</v>
      </c>
      <c r="G4210" s="1" t="s">
        <v>201</v>
      </c>
      <c r="H4210" s="1">
        <v>12.0</v>
      </c>
    </row>
    <row r="4212">
      <c r="A4212" s="37" t="s">
        <v>316</v>
      </c>
      <c r="B4212" s="37" t="s">
        <v>349</v>
      </c>
      <c r="C4212" s="38">
        <v>2023.0</v>
      </c>
      <c r="D4212" s="38">
        <v>8.0</v>
      </c>
      <c r="E4212" s="38">
        <v>4.0</v>
      </c>
      <c r="F4212" s="38">
        <v>1900.0</v>
      </c>
      <c r="G4212" s="37" t="s">
        <v>350</v>
      </c>
      <c r="H4212" s="38">
        <v>1.0</v>
      </c>
      <c r="I4212" s="36"/>
      <c r="J4212" s="36"/>
      <c r="K4212" s="36"/>
      <c r="L4212" s="36"/>
      <c r="M4212" s="36"/>
      <c r="N4212" s="36"/>
      <c r="O4212" s="36"/>
      <c r="P4212" s="36"/>
      <c r="Q4212" s="36"/>
      <c r="R4212" s="36"/>
      <c r="S4212" s="40" t="s">
        <v>356</v>
      </c>
    </row>
    <row r="4213">
      <c r="A4213" s="37" t="s">
        <v>316</v>
      </c>
      <c r="B4213" s="37" t="s">
        <v>355</v>
      </c>
      <c r="C4213" s="38">
        <v>2023.0</v>
      </c>
      <c r="D4213" s="38">
        <v>8.0</v>
      </c>
      <c r="E4213" s="38">
        <v>4.0</v>
      </c>
      <c r="F4213" s="38">
        <v>1900.0</v>
      </c>
      <c r="G4213" s="37" t="s">
        <v>350</v>
      </c>
      <c r="H4213" s="38">
        <v>2.0</v>
      </c>
      <c r="I4213" s="36"/>
      <c r="J4213" s="36"/>
      <c r="K4213" s="36"/>
      <c r="L4213" s="36"/>
      <c r="M4213" s="36"/>
      <c r="N4213" s="36"/>
      <c r="O4213" s="36"/>
      <c r="P4213" s="36"/>
      <c r="Q4213" s="36"/>
      <c r="R4213" s="36"/>
      <c r="S4213" s="40" t="s">
        <v>509</v>
      </c>
    </row>
    <row r="4214">
      <c r="A4214" s="37" t="s">
        <v>316</v>
      </c>
      <c r="B4214" s="37" t="s">
        <v>357</v>
      </c>
      <c r="C4214" s="38">
        <v>2023.0</v>
      </c>
      <c r="D4214" s="38">
        <v>8.0</v>
      </c>
      <c r="E4214" s="38">
        <v>4.0</v>
      </c>
      <c r="F4214" s="38">
        <v>1900.0</v>
      </c>
      <c r="G4214" s="37" t="s">
        <v>350</v>
      </c>
      <c r="H4214" s="38">
        <v>3.0</v>
      </c>
      <c r="I4214" s="36"/>
      <c r="J4214" s="36"/>
      <c r="K4214" s="36"/>
      <c r="L4214" s="36"/>
      <c r="M4214" s="36"/>
      <c r="N4214" s="36"/>
      <c r="O4214" s="36"/>
      <c r="P4214" s="36"/>
      <c r="Q4214" s="36"/>
      <c r="R4214" s="36"/>
      <c r="S4214" s="40" t="s">
        <v>509</v>
      </c>
    </row>
    <row r="4215">
      <c r="A4215" s="37" t="s">
        <v>316</v>
      </c>
      <c r="B4215" s="37" t="s">
        <v>358</v>
      </c>
      <c r="C4215" s="38">
        <v>2023.0</v>
      </c>
      <c r="D4215" s="38">
        <v>8.0</v>
      </c>
      <c r="E4215" s="38">
        <v>4.0</v>
      </c>
      <c r="F4215" s="38">
        <v>1900.0</v>
      </c>
      <c r="G4215" s="37" t="s">
        <v>350</v>
      </c>
      <c r="H4215" s="38">
        <v>4.0</v>
      </c>
      <c r="I4215" s="36"/>
      <c r="J4215" s="36"/>
      <c r="K4215" s="36"/>
      <c r="L4215" s="36"/>
      <c r="M4215" s="36"/>
      <c r="N4215" s="36"/>
      <c r="O4215" s="36"/>
      <c r="P4215" s="36"/>
      <c r="Q4215" s="36"/>
      <c r="R4215" s="36"/>
      <c r="S4215" s="40" t="s">
        <v>356</v>
      </c>
    </row>
    <row r="4216">
      <c r="A4216" s="37" t="s">
        <v>316</v>
      </c>
      <c r="B4216" s="37" t="s">
        <v>359</v>
      </c>
      <c r="C4216" s="38">
        <v>2023.0</v>
      </c>
      <c r="D4216" s="38">
        <v>8.0</v>
      </c>
      <c r="E4216" s="38">
        <v>4.0</v>
      </c>
      <c r="F4216" s="38">
        <v>1900.0</v>
      </c>
      <c r="G4216" s="37" t="s">
        <v>360</v>
      </c>
      <c r="H4216" s="38">
        <v>5.0</v>
      </c>
      <c r="I4216" s="37" t="s">
        <v>365</v>
      </c>
      <c r="J4216" s="37" t="s">
        <v>422</v>
      </c>
      <c r="K4216" s="37" t="s">
        <v>354</v>
      </c>
      <c r="L4216" s="38">
        <v>19.0</v>
      </c>
      <c r="M4216" s="38">
        <v>23.0</v>
      </c>
      <c r="N4216" s="38">
        <v>55.0</v>
      </c>
      <c r="O4216" s="38">
        <v>19.0</v>
      </c>
      <c r="P4216" s="38">
        <v>24.0</v>
      </c>
      <c r="Q4216" s="38">
        <v>12.0</v>
      </c>
      <c r="R4216" s="36"/>
      <c r="S4216" s="36"/>
    </row>
    <row r="4217">
      <c r="A4217" s="37" t="s">
        <v>316</v>
      </c>
      <c r="B4217" s="37" t="s">
        <v>366</v>
      </c>
      <c r="C4217" s="38">
        <v>2023.0</v>
      </c>
      <c r="D4217" s="38">
        <v>8.0</v>
      </c>
      <c r="E4217" s="38">
        <v>4.0</v>
      </c>
      <c r="F4217" s="38">
        <v>1900.0</v>
      </c>
      <c r="G4217" s="37" t="s">
        <v>360</v>
      </c>
      <c r="H4217" s="38">
        <v>6.0</v>
      </c>
      <c r="I4217" s="36"/>
      <c r="J4217" s="36"/>
      <c r="K4217" s="36"/>
      <c r="L4217" s="36"/>
      <c r="M4217" s="36"/>
      <c r="N4217" s="36"/>
      <c r="O4217" s="36"/>
      <c r="P4217" s="36"/>
      <c r="Q4217" s="36"/>
      <c r="R4217" s="36"/>
      <c r="S4217" s="40" t="s">
        <v>356</v>
      </c>
    </row>
    <row r="4218">
      <c r="A4218" s="37" t="s">
        <v>316</v>
      </c>
      <c r="B4218" s="37" t="s">
        <v>368</v>
      </c>
      <c r="C4218" s="38">
        <v>2023.0</v>
      </c>
      <c r="D4218" s="38">
        <v>8.0</v>
      </c>
      <c r="E4218" s="38">
        <v>4.0</v>
      </c>
      <c r="F4218" s="38">
        <v>1900.0</v>
      </c>
      <c r="G4218" s="37" t="s">
        <v>360</v>
      </c>
      <c r="H4218" s="38">
        <v>7.0</v>
      </c>
      <c r="I4218" s="36"/>
      <c r="J4218" s="36"/>
      <c r="K4218" s="36"/>
      <c r="L4218" s="36"/>
      <c r="M4218" s="36"/>
      <c r="N4218" s="36"/>
      <c r="O4218" s="36"/>
      <c r="P4218" s="36"/>
      <c r="Q4218" s="36"/>
      <c r="R4218" s="36"/>
      <c r="S4218" s="40" t="s">
        <v>509</v>
      </c>
    </row>
    <row r="4219">
      <c r="A4219" s="37" t="s">
        <v>316</v>
      </c>
      <c r="B4219" s="37" t="s">
        <v>369</v>
      </c>
      <c r="C4219" s="38">
        <v>2023.0</v>
      </c>
      <c r="D4219" s="38">
        <v>8.0</v>
      </c>
      <c r="E4219" s="38">
        <v>4.0</v>
      </c>
      <c r="F4219" s="38">
        <v>1900.0</v>
      </c>
      <c r="G4219" s="37" t="s">
        <v>360</v>
      </c>
      <c r="H4219" s="38">
        <v>8.0</v>
      </c>
      <c r="I4219" s="36"/>
      <c r="J4219" s="36"/>
      <c r="K4219" s="36"/>
      <c r="L4219" s="36"/>
      <c r="M4219" s="36"/>
      <c r="N4219" s="36"/>
      <c r="O4219" s="36"/>
      <c r="P4219" s="36"/>
      <c r="Q4219" s="36"/>
      <c r="R4219" s="36"/>
      <c r="S4219" s="40" t="s">
        <v>356</v>
      </c>
    </row>
    <row r="4220">
      <c r="A4220" s="37" t="s">
        <v>316</v>
      </c>
      <c r="B4220" s="37" t="s">
        <v>370</v>
      </c>
      <c r="C4220" s="38">
        <v>2023.0</v>
      </c>
      <c r="D4220" s="38">
        <v>8.0</v>
      </c>
      <c r="E4220" s="38">
        <v>4.0</v>
      </c>
      <c r="F4220" s="38">
        <v>1900.0</v>
      </c>
      <c r="G4220" s="37" t="s">
        <v>371</v>
      </c>
      <c r="H4220" s="38">
        <v>9.0</v>
      </c>
      <c r="I4220" s="36"/>
      <c r="J4220" s="36"/>
      <c r="K4220" s="36"/>
      <c r="L4220" s="36"/>
      <c r="M4220" s="36"/>
      <c r="N4220" s="36"/>
      <c r="O4220" s="36"/>
      <c r="P4220" s="36"/>
      <c r="Q4220" s="36"/>
      <c r="R4220" s="36"/>
      <c r="S4220" s="40" t="s">
        <v>356</v>
      </c>
    </row>
    <row r="4221">
      <c r="A4221" s="37" t="s">
        <v>316</v>
      </c>
      <c r="B4221" s="37" t="s">
        <v>372</v>
      </c>
      <c r="C4221" s="38">
        <v>2023.0</v>
      </c>
      <c r="D4221" s="38">
        <v>8.0</v>
      </c>
      <c r="E4221" s="38">
        <v>4.0</v>
      </c>
      <c r="F4221" s="38">
        <v>1900.0</v>
      </c>
      <c r="G4221" s="37" t="s">
        <v>371</v>
      </c>
      <c r="H4221" s="38">
        <v>10.0</v>
      </c>
      <c r="I4221" s="36"/>
      <c r="J4221" s="36"/>
      <c r="K4221" s="36"/>
      <c r="L4221" s="36"/>
      <c r="M4221" s="36"/>
      <c r="N4221" s="36"/>
      <c r="O4221" s="36"/>
      <c r="P4221" s="36"/>
      <c r="Q4221" s="36"/>
      <c r="R4221" s="36"/>
      <c r="S4221" s="40" t="s">
        <v>509</v>
      </c>
    </row>
    <row r="4222">
      <c r="A4222" s="37" t="s">
        <v>316</v>
      </c>
      <c r="B4222" s="37" t="s">
        <v>373</v>
      </c>
      <c r="C4222" s="38">
        <v>2023.0</v>
      </c>
      <c r="D4222" s="38">
        <v>8.0</v>
      </c>
      <c r="E4222" s="38">
        <v>4.0</v>
      </c>
      <c r="F4222" s="38">
        <v>1900.0</v>
      </c>
      <c r="G4222" s="37" t="s">
        <v>371</v>
      </c>
      <c r="H4222" s="38">
        <v>11.0</v>
      </c>
      <c r="I4222" s="36"/>
      <c r="J4222" s="36"/>
      <c r="K4222" s="36"/>
      <c r="L4222" s="36"/>
      <c r="M4222" s="36"/>
      <c r="N4222" s="36"/>
      <c r="O4222" s="36"/>
      <c r="P4222" s="36"/>
      <c r="Q4222" s="36"/>
      <c r="R4222" s="36"/>
      <c r="S4222" s="40" t="s">
        <v>356</v>
      </c>
    </row>
    <row r="4223">
      <c r="A4223" s="37" t="s">
        <v>316</v>
      </c>
      <c r="B4223" s="37" t="s">
        <v>374</v>
      </c>
      <c r="C4223" s="38">
        <v>2023.0</v>
      </c>
      <c r="D4223" s="38">
        <v>8.0</v>
      </c>
      <c r="E4223" s="38">
        <v>4.0</v>
      </c>
      <c r="F4223" s="38">
        <v>1900.0</v>
      </c>
      <c r="G4223" s="37" t="s">
        <v>371</v>
      </c>
      <c r="H4223" s="38">
        <v>12.0</v>
      </c>
      <c r="I4223" s="36"/>
      <c r="J4223" s="36"/>
      <c r="K4223" s="36"/>
      <c r="L4223" s="36"/>
      <c r="M4223" s="36"/>
      <c r="N4223" s="36"/>
      <c r="O4223" s="36"/>
      <c r="P4223" s="36"/>
      <c r="Q4223" s="36"/>
      <c r="R4223" s="36"/>
      <c r="S4223" s="40" t="s">
        <v>356</v>
      </c>
    </row>
    <row r="4224">
      <c r="A4224" s="36"/>
      <c r="B4224" s="36"/>
      <c r="C4224" s="36"/>
      <c r="D4224" s="36"/>
      <c r="E4224" s="36"/>
      <c r="F4224" s="36"/>
      <c r="G4224" s="36"/>
      <c r="H4224" s="36"/>
      <c r="I4224" s="36"/>
      <c r="J4224" s="36"/>
      <c r="K4224" s="36"/>
      <c r="L4224" s="36"/>
      <c r="M4224" s="36"/>
      <c r="N4224" s="36"/>
      <c r="O4224" s="36"/>
      <c r="P4224" s="36"/>
      <c r="Q4224" s="36"/>
      <c r="R4224" s="36"/>
      <c r="S4224" s="36"/>
    </row>
    <row r="4225">
      <c r="A4225" s="37" t="s">
        <v>316</v>
      </c>
      <c r="B4225" s="37" t="s">
        <v>349</v>
      </c>
      <c r="C4225" s="38">
        <v>2023.0</v>
      </c>
      <c r="D4225" s="38">
        <v>8.0</v>
      </c>
      <c r="E4225" s="38">
        <v>5.0</v>
      </c>
      <c r="F4225" s="38">
        <v>1900.0</v>
      </c>
      <c r="G4225" s="37" t="s">
        <v>350</v>
      </c>
      <c r="H4225" s="38">
        <v>1.0</v>
      </c>
      <c r="I4225" s="36"/>
      <c r="J4225" s="36"/>
      <c r="K4225" s="36"/>
      <c r="L4225" s="36"/>
      <c r="M4225" s="36"/>
      <c r="N4225" s="36"/>
      <c r="O4225" s="36"/>
      <c r="P4225" s="36"/>
      <c r="Q4225" s="36"/>
      <c r="R4225" s="36"/>
      <c r="S4225" s="40" t="s">
        <v>356</v>
      </c>
      <c r="T4225" s="37" t="s">
        <v>1894</v>
      </c>
    </row>
    <row r="4226">
      <c r="A4226" s="37" t="s">
        <v>316</v>
      </c>
      <c r="B4226" s="37" t="s">
        <v>355</v>
      </c>
      <c r="C4226" s="38">
        <v>2023.0</v>
      </c>
      <c r="D4226" s="38">
        <v>8.0</v>
      </c>
      <c r="E4226" s="38">
        <v>5.0</v>
      </c>
      <c r="F4226" s="38">
        <v>1900.0</v>
      </c>
      <c r="G4226" s="37" t="s">
        <v>350</v>
      </c>
      <c r="H4226" s="38">
        <v>2.0</v>
      </c>
      <c r="I4226" s="36"/>
      <c r="J4226" s="36"/>
      <c r="K4226" s="36"/>
      <c r="L4226" s="36"/>
      <c r="M4226" s="36"/>
      <c r="N4226" s="36"/>
      <c r="O4226" s="36"/>
      <c r="P4226" s="36"/>
      <c r="Q4226" s="36"/>
      <c r="R4226" s="36"/>
      <c r="S4226" s="40" t="s">
        <v>509</v>
      </c>
    </row>
    <row r="4227">
      <c r="A4227" s="37" t="s">
        <v>316</v>
      </c>
      <c r="B4227" s="37" t="s">
        <v>357</v>
      </c>
      <c r="C4227" s="38">
        <v>2023.0</v>
      </c>
      <c r="D4227" s="38">
        <v>8.0</v>
      </c>
      <c r="E4227" s="38">
        <v>5.0</v>
      </c>
      <c r="F4227" s="38">
        <v>1900.0</v>
      </c>
      <c r="G4227" s="37" t="s">
        <v>350</v>
      </c>
      <c r="H4227" s="38">
        <v>3.0</v>
      </c>
      <c r="I4227" s="36"/>
      <c r="J4227" s="36"/>
      <c r="K4227" s="36"/>
      <c r="L4227" s="36"/>
      <c r="M4227" s="36"/>
      <c r="N4227" s="36"/>
      <c r="O4227" s="36"/>
      <c r="P4227" s="36"/>
      <c r="Q4227" s="36"/>
      <c r="R4227" s="36"/>
      <c r="S4227" s="40" t="s">
        <v>356</v>
      </c>
    </row>
    <row r="4228">
      <c r="A4228" s="37" t="s">
        <v>316</v>
      </c>
      <c r="B4228" s="37" t="s">
        <v>358</v>
      </c>
      <c r="C4228" s="38">
        <v>2023.0</v>
      </c>
      <c r="D4228" s="38">
        <v>8.0</v>
      </c>
      <c r="E4228" s="38">
        <v>5.0</v>
      </c>
      <c r="F4228" s="38">
        <v>1900.0</v>
      </c>
      <c r="G4228" s="37" t="s">
        <v>350</v>
      </c>
      <c r="H4228" s="38">
        <v>4.0</v>
      </c>
      <c r="I4228" s="37" t="s">
        <v>767</v>
      </c>
      <c r="J4228" s="37" t="s">
        <v>418</v>
      </c>
      <c r="K4228" s="37" t="s">
        <v>354</v>
      </c>
      <c r="L4228" s="38">
        <v>19.0</v>
      </c>
      <c r="M4228" s="38">
        <v>52.0</v>
      </c>
      <c r="N4228" s="38">
        <v>31.0</v>
      </c>
      <c r="O4228" s="38">
        <v>19.0</v>
      </c>
      <c r="P4228" s="38">
        <v>52.0</v>
      </c>
      <c r="Q4228" s="38">
        <v>35.0</v>
      </c>
      <c r="R4228" s="36"/>
      <c r="S4228" s="36"/>
    </row>
    <row r="4229">
      <c r="A4229" s="37" t="s">
        <v>316</v>
      </c>
      <c r="B4229" s="37" t="s">
        <v>359</v>
      </c>
      <c r="C4229" s="38">
        <v>2023.0</v>
      </c>
      <c r="D4229" s="38">
        <v>8.0</v>
      </c>
      <c r="E4229" s="38">
        <v>5.0</v>
      </c>
      <c r="F4229" s="38">
        <v>1900.0</v>
      </c>
      <c r="G4229" s="37" t="s">
        <v>360</v>
      </c>
      <c r="H4229" s="38">
        <v>5.0</v>
      </c>
      <c r="I4229" s="37" t="s">
        <v>1895</v>
      </c>
      <c r="J4229" s="37" t="s">
        <v>1895</v>
      </c>
      <c r="K4229" s="37" t="s">
        <v>354</v>
      </c>
      <c r="L4229" s="38">
        <v>19.0</v>
      </c>
      <c r="M4229" s="38">
        <v>34.0</v>
      </c>
      <c r="N4229" s="38">
        <v>20.0</v>
      </c>
      <c r="O4229" s="38">
        <v>19.0</v>
      </c>
      <c r="P4229" s="38">
        <v>34.0</v>
      </c>
      <c r="Q4229" s="38">
        <v>33.0</v>
      </c>
      <c r="R4229" s="36"/>
      <c r="S4229" s="36"/>
    </row>
    <row r="4230">
      <c r="A4230" s="37" t="s">
        <v>316</v>
      </c>
      <c r="B4230" s="37" t="s">
        <v>359</v>
      </c>
      <c r="C4230" s="38">
        <v>2023.0</v>
      </c>
      <c r="D4230" s="38">
        <v>8.0</v>
      </c>
      <c r="E4230" s="38">
        <v>5.0</v>
      </c>
      <c r="F4230" s="38">
        <v>1900.0</v>
      </c>
      <c r="G4230" s="37" t="s">
        <v>360</v>
      </c>
      <c r="H4230" s="38">
        <v>5.0</v>
      </c>
      <c r="I4230" s="37" t="s">
        <v>361</v>
      </c>
      <c r="J4230" s="37" t="s">
        <v>422</v>
      </c>
      <c r="K4230" s="37" t="s">
        <v>354</v>
      </c>
      <c r="L4230" s="38">
        <v>19.0</v>
      </c>
      <c r="M4230" s="38">
        <v>38.0</v>
      </c>
      <c r="N4230" s="38">
        <v>16.0</v>
      </c>
      <c r="O4230" s="38">
        <v>19.0</v>
      </c>
      <c r="P4230" s="38">
        <v>39.0</v>
      </c>
      <c r="Q4230" s="38">
        <v>54.0</v>
      </c>
      <c r="R4230" s="36"/>
      <c r="S4230" s="36"/>
    </row>
    <row r="4231">
      <c r="A4231" s="37" t="s">
        <v>316</v>
      </c>
      <c r="B4231" s="37" t="s">
        <v>359</v>
      </c>
      <c r="C4231" s="38">
        <v>2023.0</v>
      </c>
      <c r="D4231" s="38">
        <v>8.0</v>
      </c>
      <c r="E4231" s="38">
        <v>5.0</v>
      </c>
      <c r="F4231" s="38">
        <v>1900.0</v>
      </c>
      <c r="G4231" s="37" t="s">
        <v>360</v>
      </c>
      <c r="H4231" s="38">
        <v>5.0</v>
      </c>
      <c r="I4231" s="37" t="s">
        <v>361</v>
      </c>
      <c r="J4231" s="37" t="s">
        <v>422</v>
      </c>
      <c r="K4231" s="37" t="s">
        <v>354</v>
      </c>
      <c r="L4231" s="38">
        <v>19.0</v>
      </c>
      <c r="M4231" s="38">
        <v>39.0</v>
      </c>
      <c r="N4231" s="38">
        <v>58.0</v>
      </c>
      <c r="O4231" s="38">
        <v>19.0</v>
      </c>
      <c r="P4231" s="38">
        <v>40.0</v>
      </c>
      <c r="Q4231" s="38">
        <v>49.0</v>
      </c>
      <c r="R4231" s="36"/>
      <c r="S4231" s="36"/>
    </row>
    <row r="4232">
      <c r="A4232" s="37" t="s">
        <v>316</v>
      </c>
      <c r="B4232" s="37" t="s">
        <v>359</v>
      </c>
      <c r="C4232" s="38">
        <v>2023.0</v>
      </c>
      <c r="D4232" s="38">
        <v>8.0</v>
      </c>
      <c r="E4232" s="38">
        <v>5.0</v>
      </c>
      <c r="F4232" s="38">
        <v>1900.0</v>
      </c>
      <c r="G4232" s="37" t="s">
        <v>360</v>
      </c>
      <c r="H4232" s="38">
        <v>5.0</v>
      </c>
      <c r="I4232" s="37" t="s">
        <v>361</v>
      </c>
      <c r="J4232" s="37" t="s">
        <v>422</v>
      </c>
      <c r="K4232" s="37" t="s">
        <v>354</v>
      </c>
      <c r="L4232" s="38">
        <v>19.0</v>
      </c>
      <c r="M4232" s="38">
        <v>40.0</v>
      </c>
      <c r="N4232" s="38">
        <v>51.0</v>
      </c>
      <c r="O4232" s="38">
        <v>19.0</v>
      </c>
      <c r="P4232" s="38">
        <v>43.0</v>
      </c>
      <c r="Q4232" s="38">
        <v>7.0</v>
      </c>
      <c r="R4232" s="36"/>
      <c r="S4232" s="36"/>
    </row>
    <row r="4233">
      <c r="A4233" s="37" t="s">
        <v>316</v>
      </c>
      <c r="B4233" s="37" t="s">
        <v>366</v>
      </c>
      <c r="C4233" s="38">
        <v>2023.0</v>
      </c>
      <c r="D4233" s="38">
        <v>8.0</v>
      </c>
      <c r="E4233" s="38">
        <v>5.0</v>
      </c>
      <c r="F4233" s="38">
        <v>1900.0</v>
      </c>
      <c r="G4233" s="37" t="s">
        <v>360</v>
      </c>
      <c r="H4233" s="38">
        <v>6.0</v>
      </c>
      <c r="I4233" s="36"/>
      <c r="J4233" s="36"/>
      <c r="K4233" s="36"/>
      <c r="L4233" s="36"/>
      <c r="M4233" s="36"/>
      <c r="N4233" s="36"/>
      <c r="O4233" s="36"/>
      <c r="P4233" s="36"/>
      <c r="Q4233" s="36"/>
      <c r="R4233" s="36"/>
      <c r="S4233" s="40" t="s">
        <v>356</v>
      </c>
    </row>
    <row r="4234">
      <c r="A4234" s="37" t="s">
        <v>316</v>
      </c>
      <c r="B4234" s="37" t="s">
        <v>368</v>
      </c>
      <c r="C4234" s="38">
        <v>2023.0</v>
      </c>
      <c r="D4234" s="38">
        <v>8.0</v>
      </c>
      <c r="E4234" s="38">
        <v>5.0</v>
      </c>
      <c r="F4234" s="38">
        <v>1900.0</v>
      </c>
      <c r="G4234" s="37" t="s">
        <v>360</v>
      </c>
      <c r="H4234" s="38">
        <v>7.0</v>
      </c>
      <c r="I4234" s="36"/>
      <c r="J4234" s="36"/>
      <c r="K4234" s="36"/>
      <c r="L4234" s="36"/>
      <c r="M4234" s="36"/>
      <c r="N4234" s="36"/>
      <c r="O4234" s="36"/>
      <c r="P4234" s="36"/>
      <c r="Q4234" s="36"/>
      <c r="R4234" s="36"/>
      <c r="S4234" s="40" t="s">
        <v>509</v>
      </c>
    </row>
    <row r="4235">
      <c r="A4235" s="37" t="s">
        <v>316</v>
      </c>
      <c r="B4235" s="37" t="s">
        <v>369</v>
      </c>
      <c r="C4235" s="38">
        <v>2023.0</v>
      </c>
      <c r="D4235" s="38">
        <v>8.0</v>
      </c>
      <c r="E4235" s="38">
        <v>5.0</v>
      </c>
      <c r="F4235" s="38">
        <v>1900.0</v>
      </c>
      <c r="G4235" s="37" t="s">
        <v>360</v>
      </c>
      <c r="H4235" s="38">
        <v>8.0</v>
      </c>
      <c r="I4235" s="36"/>
      <c r="J4235" s="36"/>
      <c r="K4235" s="36"/>
      <c r="L4235" s="36"/>
      <c r="M4235" s="36"/>
      <c r="N4235" s="36"/>
      <c r="O4235" s="36"/>
      <c r="P4235" s="36"/>
      <c r="Q4235" s="36"/>
      <c r="R4235" s="36"/>
      <c r="S4235" s="40" t="s">
        <v>356</v>
      </c>
    </row>
    <row r="4236">
      <c r="A4236" s="37" t="s">
        <v>316</v>
      </c>
      <c r="B4236" s="37" t="s">
        <v>370</v>
      </c>
      <c r="C4236" s="38">
        <v>2023.0</v>
      </c>
      <c r="D4236" s="38">
        <v>8.0</v>
      </c>
      <c r="E4236" s="38">
        <v>5.0</v>
      </c>
      <c r="F4236" s="38">
        <v>1900.0</v>
      </c>
      <c r="G4236" s="37" t="s">
        <v>371</v>
      </c>
      <c r="H4236" s="38">
        <v>9.0</v>
      </c>
      <c r="I4236" s="36"/>
      <c r="J4236" s="36"/>
      <c r="K4236" s="36"/>
      <c r="L4236" s="36"/>
      <c r="M4236" s="36"/>
      <c r="N4236" s="36"/>
      <c r="O4236" s="36"/>
      <c r="P4236" s="36"/>
      <c r="Q4236" s="36"/>
      <c r="R4236" s="36"/>
      <c r="S4236" s="37" t="s">
        <v>509</v>
      </c>
    </row>
    <row r="4237">
      <c r="A4237" s="37" t="s">
        <v>316</v>
      </c>
      <c r="B4237" s="37" t="s">
        <v>372</v>
      </c>
      <c r="C4237" s="38">
        <v>2023.0</v>
      </c>
      <c r="D4237" s="38">
        <v>8.0</v>
      </c>
      <c r="E4237" s="38">
        <v>5.0</v>
      </c>
      <c r="F4237" s="38">
        <v>1900.0</v>
      </c>
      <c r="G4237" s="37" t="s">
        <v>371</v>
      </c>
      <c r="H4237" s="38">
        <v>10.0</v>
      </c>
      <c r="I4237" s="36"/>
      <c r="J4237" s="36"/>
      <c r="K4237" s="36"/>
      <c r="L4237" s="36"/>
      <c r="M4237" s="36"/>
      <c r="N4237" s="36"/>
      <c r="O4237" s="36"/>
      <c r="P4237" s="36"/>
      <c r="Q4237" s="36"/>
      <c r="R4237" s="36"/>
      <c r="S4237" s="37" t="s">
        <v>509</v>
      </c>
    </row>
    <row r="4238">
      <c r="A4238" s="37" t="s">
        <v>316</v>
      </c>
      <c r="B4238" s="37" t="s">
        <v>373</v>
      </c>
      <c r="C4238" s="38">
        <v>2023.0</v>
      </c>
      <c r="D4238" s="38">
        <v>8.0</v>
      </c>
      <c r="E4238" s="38">
        <v>5.0</v>
      </c>
      <c r="F4238" s="38">
        <v>1900.0</v>
      </c>
      <c r="G4238" s="37" t="s">
        <v>371</v>
      </c>
      <c r="H4238" s="38">
        <v>11.0</v>
      </c>
      <c r="I4238" s="36"/>
      <c r="J4238" s="36"/>
      <c r="K4238" s="36"/>
      <c r="L4238" s="36"/>
      <c r="M4238" s="36"/>
      <c r="N4238" s="36"/>
      <c r="O4238" s="36"/>
      <c r="P4238" s="36"/>
      <c r="Q4238" s="36"/>
      <c r="R4238" s="36"/>
      <c r="S4238" s="40" t="s">
        <v>356</v>
      </c>
    </row>
    <row r="4239">
      <c r="A4239" s="37" t="s">
        <v>316</v>
      </c>
      <c r="B4239" s="37" t="s">
        <v>374</v>
      </c>
      <c r="C4239" s="38">
        <v>2023.0</v>
      </c>
      <c r="D4239" s="38">
        <v>8.0</v>
      </c>
      <c r="E4239" s="38">
        <v>5.0</v>
      </c>
      <c r="F4239" s="38">
        <v>1900.0</v>
      </c>
      <c r="G4239" s="37" t="s">
        <v>371</v>
      </c>
      <c r="H4239" s="38">
        <v>12.0</v>
      </c>
      <c r="I4239" s="37" t="s">
        <v>754</v>
      </c>
      <c r="J4239" s="37" t="s">
        <v>388</v>
      </c>
      <c r="K4239" s="37" t="s">
        <v>354</v>
      </c>
      <c r="L4239" s="38">
        <v>19.0</v>
      </c>
      <c r="M4239" s="38">
        <v>37.0</v>
      </c>
      <c r="N4239" s="38">
        <v>55.0</v>
      </c>
      <c r="O4239" s="38">
        <v>19.0</v>
      </c>
      <c r="P4239" s="38">
        <v>38.0</v>
      </c>
      <c r="Q4239" s="38">
        <v>0.0</v>
      </c>
      <c r="R4239" s="36"/>
      <c r="S4239" s="36"/>
    </row>
    <row r="4241">
      <c r="A4241" s="1" t="s">
        <v>318</v>
      </c>
      <c r="B4241" s="1" t="s">
        <v>1896</v>
      </c>
      <c r="C4241" s="1">
        <v>2023.0</v>
      </c>
      <c r="D4241" s="1">
        <v>8.0</v>
      </c>
      <c r="E4241" s="1">
        <v>5.0</v>
      </c>
      <c r="F4241" s="1">
        <v>2100.0</v>
      </c>
      <c r="G4241" s="1" t="s">
        <v>23</v>
      </c>
      <c r="H4241" s="1">
        <v>1.0</v>
      </c>
    </row>
    <row r="4242">
      <c r="A4242" s="1" t="s">
        <v>318</v>
      </c>
      <c r="B4242" s="1" t="s">
        <v>1897</v>
      </c>
      <c r="C4242" s="1">
        <v>2023.0</v>
      </c>
      <c r="D4242" s="1">
        <v>8.0</v>
      </c>
      <c r="E4242" s="1">
        <v>5.0</v>
      </c>
      <c r="F4242" s="1">
        <v>2100.0</v>
      </c>
      <c r="G4242" s="1" t="s">
        <v>23</v>
      </c>
      <c r="H4242" s="1">
        <v>2.0</v>
      </c>
    </row>
    <row r="4243">
      <c r="A4243" s="1" t="s">
        <v>318</v>
      </c>
      <c r="B4243" s="1" t="s">
        <v>1898</v>
      </c>
      <c r="C4243" s="1">
        <v>2023.0</v>
      </c>
      <c r="D4243" s="1">
        <v>8.0</v>
      </c>
      <c r="E4243" s="1">
        <v>5.0</v>
      </c>
      <c r="F4243" s="1">
        <v>2100.0</v>
      </c>
      <c r="G4243" s="1" t="s">
        <v>23</v>
      </c>
      <c r="H4243" s="1">
        <v>3.0</v>
      </c>
    </row>
    <row r="4244">
      <c r="A4244" s="1" t="s">
        <v>318</v>
      </c>
      <c r="B4244" s="1" t="s">
        <v>1899</v>
      </c>
      <c r="C4244" s="1">
        <v>2023.0</v>
      </c>
      <c r="D4244" s="1">
        <v>8.0</v>
      </c>
      <c r="E4244" s="1">
        <v>5.0</v>
      </c>
      <c r="F4244" s="1">
        <v>2100.0</v>
      </c>
      <c r="G4244" s="1" t="s">
        <v>23</v>
      </c>
      <c r="H4244" s="1">
        <v>4.0</v>
      </c>
    </row>
    <row r="4245">
      <c r="A4245" s="1" t="s">
        <v>318</v>
      </c>
      <c r="C4245" s="1">
        <v>2023.0</v>
      </c>
      <c r="D4245" s="1">
        <v>8.0</v>
      </c>
      <c r="E4245" s="1">
        <v>5.0</v>
      </c>
      <c r="F4245" s="1">
        <v>2100.0</v>
      </c>
      <c r="G4245" s="1" t="s">
        <v>122</v>
      </c>
      <c r="H4245" s="1">
        <v>5.0</v>
      </c>
    </row>
    <row r="4246">
      <c r="A4246" s="1" t="s">
        <v>318</v>
      </c>
      <c r="B4246" s="1" t="s">
        <v>1900</v>
      </c>
      <c r="C4246" s="1">
        <v>2023.0</v>
      </c>
      <c r="D4246" s="1">
        <v>8.0</v>
      </c>
      <c r="E4246" s="1">
        <v>5.0</v>
      </c>
      <c r="F4246" s="1">
        <v>2100.0</v>
      </c>
      <c r="G4246" s="1" t="s">
        <v>122</v>
      </c>
      <c r="H4246" s="1">
        <v>6.0</v>
      </c>
    </row>
    <row r="4247">
      <c r="A4247" s="1" t="s">
        <v>318</v>
      </c>
      <c r="B4247" s="1" t="s">
        <v>1901</v>
      </c>
      <c r="C4247" s="1">
        <v>2023.0</v>
      </c>
      <c r="D4247" s="1">
        <v>8.0</v>
      </c>
      <c r="E4247" s="1">
        <v>5.0</v>
      </c>
      <c r="F4247" s="1">
        <v>2100.0</v>
      </c>
      <c r="G4247" s="1" t="s">
        <v>122</v>
      </c>
      <c r="H4247" s="1">
        <v>7.0</v>
      </c>
    </row>
    <row r="4248">
      <c r="A4248" s="1" t="s">
        <v>318</v>
      </c>
      <c r="B4248" s="1" t="s">
        <v>1902</v>
      </c>
      <c r="C4248" s="1">
        <v>2023.0</v>
      </c>
      <c r="D4248" s="1">
        <v>8.0</v>
      </c>
      <c r="E4248" s="1">
        <v>5.0</v>
      </c>
      <c r="F4248" s="1">
        <v>2100.0</v>
      </c>
      <c r="G4248" s="1" t="s">
        <v>122</v>
      </c>
      <c r="H4248" s="1">
        <v>8.0</v>
      </c>
    </row>
    <row r="4249">
      <c r="A4249" s="1" t="s">
        <v>318</v>
      </c>
      <c r="B4249" s="1" t="s">
        <v>1903</v>
      </c>
      <c r="C4249" s="1">
        <v>2023.0</v>
      </c>
      <c r="D4249" s="1">
        <v>8.0</v>
      </c>
      <c r="E4249" s="1">
        <v>5.0</v>
      </c>
      <c r="F4249" s="1">
        <v>2100.0</v>
      </c>
      <c r="G4249" s="1" t="s">
        <v>201</v>
      </c>
      <c r="H4249" s="1">
        <v>9.0</v>
      </c>
    </row>
    <row r="4250">
      <c r="A4250" s="1" t="s">
        <v>318</v>
      </c>
      <c r="B4250" s="1" t="s">
        <v>1904</v>
      </c>
      <c r="C4250" s="1">
        <v>2023.0</v>
      </c>
      <c r="D4250" s="1">
        <v>8.0</v>
      </c>
      <c r="E4250" s="1">
        <v>5.0</v>
      </c>
      <c r="F4250" s="1">
        <v>2100.0</v>
      </c>
      <c r="G4250" s="1" t="s">
        <v>201</v>
      </c>
      <c r="H4250" s="1">
        <v>10.0</v>
      </c>
    </row>
    <row r="4251">
      <c r="A4251" s="1" t="s">
        <v>318</v>
      </c>
      <c r="B4251" s="1" t="s">
        <v>1905</v>
      </c>
      <c r="C4251" s="1">
        <v>2023.0</v>
      </c>
      <c r="D4251" s="1">
        <v>8.0</v>
      </c>
      <c r="E4251" s="1">
        <v>5.0</v>
      </c>
      <c r="F4251" s="1">
        <v>2100.0</v>
      </c>
      <c r="G4251" s="1" t="s">
        <v>201</v>
      </c>
      <c r="H4251" s="1">
        <v>11.0</v>
      </c>
    </row>
    <row r="4252">
      <c r="A4252" s="1" t="s">
        <v>318</v>
      </c>
      <c r="B4252" s="1" t="s">
        <v>1906</v>
      </c>
      <c r="C4252" s="1">
        <v>2023.0</v>
      </c>
      <c r="D4252" s="1">
        <v>8.0</v>
      </c>
      <c r="E4252" s="1">
        <v>5.0</v>
      </c>
      <c r="F4252" s="1">
        <v>2100.0</v>
      </c>
      <c r="G4252" s="1" t="s">
        <v>201</v>
      </c>
      <c r="H4252" s="1">
        <v>12.0</v>
      </c>
    </row>
    <row r="4254">
      <c r="A4254" s="1" t="s">
        <v>318</v>
      </c>
      <c r="B4254" s="1" t="s">
        <v>1907</v>
      </c>
      <c r="C4254" s="1">
        <v>2023.0</v>
      </c>
      <c r="D4254" s="1">
        <v>8.0</v>
      </c>
      <c r="E4254" s="1">
        <v>6.0</v>
      </c>
      <c r="F4254" s="1">
        <v>2100.0</v>
      </c>
      <c r="G4254" s="1" t="s">
        <v>23</v>
      </c>
      <c r="H4254" s="1">
        <v>1.0</v>
      </c>
    </row>
    <row r="4255">
      <c r="A4255" s="1" t="s">
        <v>318</v>
      </c>
      <c r="B4255" s="1" t="s">
        <v>1908</v>
      </c>
      <c r="C4255" s="1">
        <v>2023.0</v>
      </c>
      <c r="D4255" s="1">
        <v>8.0</v>
      </c>
      <c r="E4255" s="1">
        <v>6.0</v>
      </c>
      <c r="F4255" s="1">
        <v>2100.0</v>
      </c>
      <c r="G4255" s="1" t="s">
        <v>23</v>
      </c>
      <c r="H4255" s="1">
        <v>2.0</v>
      </c>
    </row>
    <row r="4256">
      <c r="A4256" s="1" t="s">
        <v>318</v>
      </c>
      <c r="B4256" s="1" t="s">
        <v>1909</v>
      </c>
      <c r="C4256" s="1">
        <v>2023.0</v>
      </c>
      <c r="D4256" s="1">
        <v>8.0</v>
      </c>
      <c r="E4256" s="1">
        <v>6.0</v>
      </c>
      <c r="F4256" s="1">
        <v>2100.0</v>
      </c>
      <c r="G4256" s="1" t="s">
        <v>23</v>
      </c>
      <c r="H4256" s="1">
        <v>3.0</v>
      </c>
    </row>
    <row r="4257">
      <c r="A4257" s="1" t="s">
        <v>318</v>
      </c>
      <c r="B4257" s="1" t="s">
        <v>1910</v>
      </c>
      <c r="C4257" s="1">
        <v>2023.0</v>
      </c>
      <c r="D4257" s="1">
        <v>8.0</v>
      </c>
      <c r="E4257" s="1">
        <v>6.0</v>
      </c>
      <c r="F4257" s="1">
        <v>2100.0</v>
      </c>
      <c r="G4257" s="1" t="s">
        <v>23</v>
      </c>
      <c r="H4257" s="1">
        <v>4.0</v>
      </c>
    </row>
    <row r="4258">
      <c r="A4258" s="1" t="s">
        <v>318</v>
      </c>
      <c r="C4258" s="1">
        <v>2023.0</v>
      </c>
      <c r="D4258" s="1">
        <v>8.0</v>
      </c>
      <c r="E4258" s="1">
        <v>6.0</v>
      </c>
      <c r="F4258" s="1">
        <v>2100.0</v>
      </c>
      <c r="G4258" s="1" t="s">
        <v>122</v>
      </c>
      <c r="H4258" s="1">
        <v>5.0</v>
      </c>
    </row>
    <row r="4259">
      <c r="A4259" s="1" t="s">
        <v>318</v>
      </c>
      <c r="B4259" s="1" t="s">
        <v>1911</v>
      </c>
      <c r="C4259" s="1">
        <v>2023.0</v>
      </c>
      <c r="D4259" s="1">
        <v>8.0</v>
      </c>
      <c r="E4259" s="1">
        <v>6.0</v>
      </c>
      <c r="F4259" s="1">
        <v>2100.0</v>
      </c>
      <c r="G4259" s="1" t="s">
        <v>122</v>
      </c>
      <c r="H4259" s="1">
        <v>6.0</v>
      </c>
    </row>
    <row r="4260">
      <c r="A4260" s="1" t="s">
        <v>318</v>
      </c>
      <c r="B4260" s="1" t="s">
        <v>1912</v>
      </c>
      <c r="C4260" s="1">
        <v>2023.0</v>
      </c>
      <c r="D4260" s="1">
        <v>8.0</v>
      </c>
      <c r="E4260" s="1">
        <v>6.0</v>
      </c>
      <c r="F4260" s="1">
        <v>2100.0</v>
      </c>
      <c r="G4260" s="1" t="s">
        <v>122</v>
      </c>
      <c r="H4260" s="1">
        <v>7.0</v>
      </c>
    </row>
    <row r="4261">
      <c r="A4261" s="1" t="s">
        <v>318</v>
      </c>
      <c r="B4261" s="1" t="s">
        <v>1913</v>
      </c>
      <c r="C4261" s="1">
        <v>2023.0</v>
      </c>
      <c r="D4261" s="1">
        <v>8.0</v>
      </c>
      <c r="E4261" s="1">
        <v>6.0</v>
      </c>
      <c r="F4261" s="1">
        <v>2100.0</v>
      </c>
      <c r="G4261" s="1" t="s">
        <v>122</v>
      </c>
      <c r="H4261" s="1">
        <v>8.0</v>
      </c>
    </row>
    <row r="4262">
      <c r="A4262" s="1" t="s">
        <v>318</v>
      </c>
      <c r="B4262" s="1" t="s">
        <v>1914</v>
      </c>
      <c r="C4262" s="1">
        <v>2023.0</v>
      </c>
      <c r="D4262" s="1">
        <v>8.0</v>
      </c>
      <c r="E4262" s="1">
        <v>6.0</v>
      </c>
      <c r="F4262" s="1">
        <v>2100.0</v>
      </c>
      <c r="G4262" s="1" t="s">
        <v>201</v>
      </c>
      <c r="H4262" s="1">
        <v>9.0</v>
      </c>
    </row>
    <row r="4263">
      <c r="A4263" s="1" t="s">
        <v>318</v>
      </c>
      <c r="B4263" s="1" t="s">
        <v>1915</v>
      </c>
      <c r="C4263" s="1">
        <v>2023.0</v>
      </c>
      <c r="D4263" s="1">
        <v>8.0</v>
      </c>
      <c r="E4263" s="1">
        <v>6.0</v>
      </c>
      <c r="F4263" s="1">
        <v>2100.0</v>
      </c>
      <c r="G4263" s="1" t="s">
        <v>201</v>
      </c>
      <c r="H4263" s="1">
        <v>10.0</v>
      </c>
    </row>
    <row r="4264">
      <c r="A4264" s="1" t="s">
        <v>318</v>
      </c>
      <c r="B4264" s="1" t="s">
        <v>1916</v>
      </c>
      <c r="C4264" s="1">
        <v>2023.0</v>
      </c>
      <c r="D4264" s="1">
        <v>8.0</v>
      </c>
      <c r="E4264" s="1">
        <v>6.0</v>
      </c>
      <c r="F4264" s="1">
        <v>2100.0</v>
      </c>
      <c r="G4264" s="1" t="s">
        <v>201</v>
      </c>
      <c r="H4264" s="1">
        <v>11.0</v>
      </c>
    </row>
    <row r="4265">
      <c r="A4265" s="1" t="s">
        <v>318</v>
      </c>
      <c r="B4265" s="1" t="s">
        <v>1917</v>
      </c>
      <c r="C4265" s="1">
        <v>2023.0</v>
      </c>
      <c r="D4265" s="1">
        <v>8.0</v>
      </c>
      <c r="E4265" s="1">
        <v>6.0</v>
      </c>
      <c r="F4265" s="1">
        <v>2100.0</v>
      </c>
      <c r="G4265" s="1" t="s">
        <v>201</v>
      </c>
      <c r="H4265" s="1">
        <v>12.0</v>
      </c>
    </row>
    <row r="4267">
      <c r="A4267" s="37" t="s">
        <v>316</v>
      </c>
      <c r="B4267" s="37" t="s">
        <v>349</v>
      </c>
      <c r="C4267" s="38">
        <v>2023.0</v>
      </c>
      <c r="D4267" s="38">
        <v>8.0</v>
      </c>
      <c r="E4267" s="38">
        <v>6.0</v>
      </c>
      <c r="F4267" s="38">
        <v>1900.0</v>
      </c>
      <c r="G4267" s="37" t="s">
        <v>350</v>
      </c>
      <c r="H4267" s="38">
        <v>1.0</v>
      </c>
      <c r="I4267" s="36"/>
      <c r="J4267" s="36"/>
      <c r="K4267" s="36"/>
      <c r="L4267" s="36"/>
      <c r="M4267" s="36"/>
      <c r="N4267" s="36"/>
      <c r="O4267" s="36"/>
      <c r="P4267" s="36"/>
      <c r="Q4267" s="36"/>
      <c r="R4267" s="36"/>
      <c r="S4267" s="36"/>
    </row>
    <row r="4268">
      <c r="A4268" s="37" t="s">
        <v>316</v>
      </c>
      <c r="B4268" s="37" t="s">
        <v>355</v>
      </c>
      <c r="C4268" s="38">
        <v>2023.0</v>
      </c>
      <c r="D4268" s="38">
        <v>8.0</v>
      </c>
      <c r="E4268" s="38">
        <v>6.0</v>
      </c>
      <c r="F4268" s="38">
        <v>1900.0</v>
      </c>
      <c r="G4268" s="37" t="s">
        <v>350</v>
      </c>
      <c r="H4268" s="38">
        <v>2.0</v>
      </c>
      <c r="I4268" s="36"/>
      <c r="J4268" s="36"/>
      <c r="K4268" s="36"/>
      <c r="L4268" s="36"/>
      <c r="M4268" s="36"/>
      <c r="N4268" s="36"/>
      <c r="O4268" s="36"/>
      <c r="P4268" s="36"/>
      <c r="Q4268" s="36"/>
      <c r="R4268" s="36"/>
      <c r="S4268" s="40" t="s">
        <v>356</v>
      </c>
    </row>
    <row r="4269">
      <c r="A4269" s="37" t="s">
        <v>316</v>
      </c>
      <c r="B4269" s="37" t="s">
        <v>357</v>
      </c>
      <c r="C4269" s="38">
        <v>2023.0</v>
      </c>
      <c r="D4269" s="38">
        <v>8.0</v>
      </c>
      <c r="E4269" s="38">
        <v>6.0</v>
      </c>
      <c r="F4269" s="38">
        <v>1900.0</v>
      </c>
      <c r="G4269" s="37" t="s">
        <v>350</v>
      </c>
      <c r="H4269" s="38">
        <v>3.0</v>
      </c>
      <c r="I4269" s="36"/>
      <c r="J4269" s="36"/>
      <c r="K4269" s="36"/>
      <c r="L4269" s="36"/>
      <c r="M4269" s="36"/>
      <c r="N4269" s="36"/>
      <c r="O4269" s="36"/>
      <c r="P4269" s="36"/>
      <c r="Q4269" s="36"/>
      <c r="R4269" s="36"/>
      <c r="S4269" s="37" t="s">
        <v>1918</v>
      </c>
    </row>
    <row r="4270">
      <c r="A4270" s="37" t="s">
        <v>316</v>
      </c>
      <c r="B4270" s="37" t="s">
        <v>358</v>
      </c>
      <c r="C4270" s="38">
        <v>2023.0</v>
      </c>
      <c r="D4270" s="38">
        <v>8.0</v>
      </c>
      <c r="E4270" s="38">
        <v>6.0</v>
      </c>
      <c r="F4270" s="38">
        <v>1900.0</v>
      </c>
      <c r="G4270" s="37" t="s">
        <v>350</v>
      </c>
      <c r="H4270" s="38">
        <v>4.0</v>
      </c>
      <c r="I4270" s="36"/>
      <c r="J4270" s="36"/>
      <c r="K4270" s="36"/>
      <c r="L4270" s="36"/>
      <c r="M4270" s="36"/>
      <c r="N4270" s="36"/>
      <c r="O4270" s="36"/>
      <c r="P4270" s="36"/>
      <c r="Q4270" s="36"/>
      <c r="R4270" s="36"/>
      <c r="S4270" s="37" t="s">
        <v>1918</v>
      </c>
    </row>
    <row r="4271">
      <c r="A4271" s="37" t="s">
        <v>316</v>
      </c>
      <c r="B4271" s="37" t="s">
        <v>359</v>
      </c>
      <c r="C4271" s="38">
        <v>2023.0</v>
      </c>
      <c r="D4271" s="38">
        <v>8.0</v>
      </c>
      <c r="E4271" s="38">
        <v>6.0</v>
      </c>
      <c r="F4271" s="38">
        <v>1900.0</v>
      </c>
      <c r="G4271" s="37" t="s">
        <v>360</v>
      </c>
      <c r="H4271" s="38">
        <v>5.0</v>
      </c>
      <c r="I4271" s="36"/>
      <c r="J4271" s="36"/>
      <c r="K4271" s="36"/>
      <c r="L4271" s="36"/>
      <c r="M4271" s="36"/>
      <c r="N4271" s="36"/>
      <c r="O4271" s="36"/>
      <c r="P4271" s="36"/>
      <c r="Q4271" s="36"/>
      <c r="R4271" s="36"/>
      <c r="S4271" s="36"/>
    </row>
    <row r="4272">
      <c r="A4272" s="37" t="s">
        <v>316</v>
      </c>
      <c r="B4272" s="37" t="s">
        <v>366</v>
      </c>
      <c r="C4272" s="38">
        <v>2023.0</v>
      </c>
      <c r="D4272" s="38">
        <v>8.0</v>
      </c>
      <c r="E4272" s="38">
        <v>6.0</v>
      </c>
      <c r="F4272" s="38">
        <v>1900.0</v>
      </c>
      <c r="G4272" s="37" t="s">
        <v>360</v>
      </c>
      <c r="H4272" s="38">
        <v>6.0</v>
      </c>
      <c r="I4272" s="36"/>
      <c r="J4272" s="36"/>
      <c r="K4272" s="36"/>
      <c r="L4272" s="36"/>
      <c r="M4272" s="36"/>
      <c r="N4272" s="36"/>
      <c r="O4272" s="36"/>
      <c r="P4272" s="36"/>
      <c r="Q4272" s="36"/>
      <c r="R4272" s="36"/>
      <c r="S4272" s="40" t="s">
        <v>356</v>
      </c>
    </row>
    <row r="4273">
      <c r="A4273" s="37" t="s">
        <v>316</v>
      </c>
      <c r="B4273" s="37" t="s">
        <v>368</v>
      </c>
      <c r="C4273" s="38">
        <v>2023.0</v>
      </c>
      <c r="D4273" s="38">
        <v>8.0</v>
      </c>
      <c r="E4273" s="38">
        <v>6.0</v>
      </c>
      <c r="F4273" s="38">
        <v>1900.0</v>
      </c>
      <c r="G4273" s="37" t="s">
        <v>360</v>
      </c>
      <c r="H4273" s="38">
        <v>7.0</v>
      </c>
      <c r="I4273" s="36"/>
      <c r="J4273" s="36"/>
      <c r="K4273" s="36"/>
      <c r="L4273" s="36"/>
      <c r="M4273" s="36"/>
      <c r="N4273" s="36"/>
      <c r="O4273" s="36"/>
      <c r="P4273" s="36"/>
      <c r="Q4273" s="36"/>
      <c r="R4273" s="36"/>
      <c r="S4273" s="37" t="s">
        <v>509</v>
      </c>
    </row>
    <row r="4274">
      <c r="A4274" s="37" t="s">
        <v>316</v>
      </c>
      <c r="B4274" s="37" t="s">
        <v>369</v>
      </c>
      <c r="C4274" s="38">
        <v>2023.0</v>
      </c>
      <c r="D4274" s="38">
        <v>8.0</v>
      </c>
      <c r="E4274" s="38">
        <v>6.0</v>
      </c>
      <c r="F4274" s="38">
        <v>1900.0</v>
      </c>
      <c r="G4274" s="37" t="s">
        <v>360</v>
      </c>
      <c r="H4274" s="38">
        <v>8.0</v>
      </c>
      <c r="I4274" s="36"/>
      <c r="J4274" s="36"/>
      <c r="K4274" s="36"/>
      <c r="L4274" s="36"/>
      <c r="M4274" s="36"/>
      <c r="N4274" s="36"/>
      <c r="O4274" s="36"/>
      <c r="P4274" s="36"/>
      <c r="Q4274" s="36"/>
      <c r="R4274" s="36"/>
      <c r="S4274" s="40" t="s">
        <v>356</v>
      </c>
    </row>
    <row r="4275">
      <c r="A4275" s="37" t="s">
        <v>316</v>
      </c>
      <c r="B4275" s="37" t="s">
        <v>370</v>
      </c>
      <c r="C4275" s="38">
        <v>2023.0</v>
      </c>
      <c r="D4275" s="38">
        <v>8.0</v>
      </c>
      <c r="E4275" s="38">
        <v>6.0</v>
      </c>
      <c r="F4275" s="38">
        <v>1900.0</v>
      </c>
      <c r="G4275" s="37" t="s">
        <v>371</v>
      </c>
      <c r="H4275" s="38">
        <v>9.0</v>
      </c>
      <c r="I4275" s="36"/>
      <c r="J4275" s="36"/>
      <c r="K4275" s="36"/>
      <c r="L4275" s="36"/>
      <c r="M4275" s="36"/>
      <c r="N4275" s="36"/>
      <c r="O4275" s="36"/>
      <c r="P4275" s="36"/>
      <c r="Q4275" s="36"/>
      <c r="R4275" s="36"/>
      <c r="S4275" s="40" t="s">
        <v>356</v>
      </c>
    </row>
    <row r="4276">
      <c r="A4276" s="37" t="s">
        <v>316</v>
      </c>
      <c r="B4276" s="37" t="s">
        <v>372</v>
      </c>
      <c r="C4276" s="38">
        <v>2023.0</v>
      </c>
      <c r="D4276" s="38">
        <v>8.0</v>
      </c>
      <c r="E4276" s="38">
        <v>6.0</v>
      </c>
      <c r="F4276" s="38">
        <v>1900.0</v>
      </c>
      <c r="G4276" s="37" t="s">
        <v>371</v>
      </c>
      <c r="H4276" s="38">
        <v>10.0</v>
      </c>
      <c r="I4276" s="36"/>
      <c r="J4276" s="36"/>
      <c r="K4276" s="36"/>
      <c r="L4276" s="36"/>
      <c r="M4276" s="36"/>
      <c r="N4276" s="36"/>
      <c r="O4276" s="36"/>
      <c r="P4276" s="36"/>
      <c r="Q4276" s="36"/>
      <c r="R4276" s="36"/>
      <c r="S4276" s="37" t="s">
        <v>509</v>
      </c>
    </row>
    <row r="4277">
      <c r="A4277" s="37" t="s">
        <v>316</v>
      </c>
      <c r="B4277" s="37" t="s">
        <v>373</v>
      </c>
      <c r="C4277" s="38">
        <v>2023.0</v>
      </c>
      <c r="D4277" s="38">
        <v>8.0</v>
      </c>
      <c r="E4277" s="38">
        <v>6.0</v>
      </c>
      <c r="F4277" s="38">
        <v>1900.0</v>
      </c>
      <c r="G4277" s="37" t="s">
        <v>371</v>
      </c>
      <c r="H4277" s="38">
        <v>11.0</v>
      </c>
      <c r="I4277" s="36"/>
      <c r="J4277" s="36"/>
      <c r="K4277" s="36"/>
      <c r="L4277" s="36"/>
      <c r="M4277" s="36"/>
      <c r="N4277" s="36"/>
      <c r="O4277" s="36"/>
      <c r="P4277" s="36"/>
      <c r="Q4277" s="36"/>
      <c r="R4277" s="36"/>
      <c r="S4277" s="40" t="s">
        <v>356</v>
      </c>
    </row>
    <row r="4278">
      <c r="A4278" s="37" t="s">
        <v>316</v>
      </c>
      <c r="B4278" s="37" t="s">
        <v>374</v>
      </c>
      <c r="C4278" s="38">
        <v>2023.0</v>
      </c>
      <c r="D4278" s="38">
        <v>8.0</v>
      </c>
      <c r="E4278" s="38">
        <v>6.0</v>
      </c>
      <c r="F4278" s="38">
        <v>1900.0</v>
      </c>
      <c r="G4278" s="37" t="s">
        <v>371</v>
      </c>
      <c r="H4278" s="38">
        <v>12.0</v>
      </c>
      <c r="I4278" s="36"/>
      <c r="J4278" s="36"/>
      <c r="K4278" s="36"/>
      <c r="L4278" s="36"/>
      <c r="M4278" s="36"/>
      <c r="N4278" s="36"/>
      <c r="O4278" s="36"/>
      <c r="P4278" s="36"/>
      <c r="Q4278" s="36"/>
      <c r="R4278" s="36"/>
      <c r="S4278" s="40" t="s">
        <v>356</v>
      </c>
    </row>
    <row r="4279">
      <c r="A4279" s="36"/>
      <c r="B4279" s="36"/>
      <c r="C4279" s="36"/>
      <c r="D4279" s="36"/>
      <c r="E4279" s="36"/>
      <c r="F4279" s="36"/>
      <c r="G4279" s="36"/>
      <c r="H4279" s="36"/>
      <c r="I4279" s="36"/>
      <c r="J4279" s="36"/>
      <c r="K4279" s="36"/>
      <c r="L4279" s="36"/>
      <c r="M4279" s="36"/>
      <c r="N4279" s="36"/>
      <c r="O4279" s="36"/>
      <c r="P4279" s="36"/>
      <c r="Q4279" s="36"/>
      <c r="R4279" s="36"/>
      <c r="S4279" s="36"/>
    </row>
    <row r="4280">
      <c r="A4280" s="37" t="s">
        <v>316</v>
      </c>
      <c r="B4280" s="37" t="s">
        <v>349</v>
      </c>
      <c r="C4280" s="38">
        <v>2023.0</v>
      </c>
      <c r="D4280" s="38">
        <v>8.0</v>
      </c>
      <c r="E4280" s="38">
        <v>7.0</v>
      </c>
      <c r="F4280" s="38">
        <v>1900.0</v>
      </c>
      <c r="G4280" s="37" t="s">
        <v>350</v>
      </c>
      <c r="H4280" s="38">
        <v>1.0</v>
      </c>
      <c r="I4280" s="37" t="s">
        <v>800</v>
      </c>
      <c r="J4280" s="37" t="s">
        <v>1170</v>
      </c>
      <c r="K4280" s="37" t="s">
        <v>354</v>
      </c>
      <c r="L4280" s="38">
        <v>19.0</v>
      </c>
      <c r="M4280" s="38">
        <v>23.0</v>
      </c>
      <c r="N4280" s="38">
        <v>5.0</v>
      </c>
      <c r="O4280" s="38">
        <v>19.0</v>
      </c>
      <c r="P4280" s="38">
        <v>23.0</v>
      </c>
      <c r="Q4280" s="38">
        <v>11.0</v>
      </c>
      <c r="R4280" s="36"/>
      <c r="S4280" s="36"/>
    </row>
    <row r="4281">
      <c r="A4281" s="37" t="s">
        <v>316</v>
      </c>
      <c r="B4281" s="37" t="s">
        <v>355</v>
      </c>
      <c r="C4281" s="38">
        <v>2023.0</v>
      </c>
      <c r="D4281" s="38">
        <v>8.0</v>
      </c>
      <c r="E4281" s="38">
        <v>7.0</v>
      </c>
      <c r="F4281" s="38">
        <v>1900.0</v>
      </c>
      <c r="G4281" s="37" t="s">
        <v>350</v>
      </c>
      <c r="H4281" s="38">
        <v>2.0</v>
      </c>
      <c r="I4281" s="36"/>
      <c r="J4281" s="36"/>
      <c r="K4281" s="36"/>
      <c r="L4281" s="36"/>
      <c r="M4281" s="36"/>
      <c r="N4281" s="36"/>
      <c r="O4281" s="36"/>
      <c r="P4281" s="36"/>
      <c r="Q4281" s="36"/>
      <c r="R4281" s="36"/>
      <c r="S4281" s="40" t="s">
        <v>356</v>
      </c>
    </row>
    <row r="4282">
      <c r="A4282" s="37" t="s">
        <v>316</v>
      </c>
      <c r="B4282" s="37" t="s">
        <v>357</v>
      </c>
      <c r="C4282" s="38">
        <v>2023.0</v>
      </c>
      <c r="D4282" s="38">
        <v>8.0</v>
      </c>
      <c r="E4282" s="38">
        <v>7.0</v>
      </c>
      <c r="F4282" s="38">
        <v>1900.0</v>
      </c>
      <c r="G4282" s="37" t="s">
        <v>350</v>
      </c>
      <c r="H4282" s="38">
        <v>3.0</v>
      </c>
      <c r="I4282" s="36"/>
      <c r="J4282" s="36"/>
      <c r="K4282" s="36"/>
      <c r="L4282" s="36"/>
      <c r="M4282" s="36"/>
      <c r="N4282" s="36"/>
      <c r="O4282" s="36"/>
      <c r="P4282" s="36"/>
      <c r="Q4282" s="36"/>
      <c r="R4282" s="36"/>
      <c r="S4282" s="37" t="s">
        <v>509</v>
      </c>
    </row>
    <row r="4283">
      <c r="A4283" s="37" t="s">
        <v>316</v>
      </c>
      <c r="B4283" s="37" t="s">
        <v>358</v>
      </c>
      <c r="C4283" s="38">
        <v>2023.0</v>
      </c>
      <c r="D4283" s="38">
        <v>8.0</v>
      </c>
      <c r="E4283" s="38">
        <v>7.0</v>
      </c>
      <c r="F4283" s="38">
        <v>1900.0</v>
      </c>
      <c r="G4283" s="37" t="s">
        <v>350</v>
      </c>
      <c r="H4283" s="38">
        <v>4.0</v>
      </c>
      <c r="I4283" s="37" t="s">
        <v>1170</v>
      </c>
      <c r="J4283" s="37" t="s">
        <v>930</v>
      </c>
      <c r="K4283" s="37" t="s">
        <v>354</v>
      </c>
      <c r="L4283" s="38">
        <v>19.0</v>
      </c>
      <c r="M4283" s="38">
        <v>1.0</v>
      </c>
      <c r="N4283" s="38">
        <v>37.0</v>
      </c>
      <c r="O4283" s="38">
        <v>19.0</v>
      </c>
      <c r="P4283" s="38">
        <v>2.0</v>
      </c>
      <c r="Q4283" s="38">
        <v>10.0</v>
      </c>
      <c r="R4283" s="36"/>
      <c r="S4283" s="37" t="s">
        <v>1919</v>
      </c>
    </row>
    <row r="4284">
      <c r="A4284" s="37" t="s">
        <v>316</v>
      </c>
      <c r="B4284" s="37" t="s">
        <v>358</v>
      </c>
      <c r="C4284" s="38">
        <v>2023.0</v>
      </c>
      <c r="D4284" s="38">
        <v>8.0</v>
      </c>
      <c r="E4284" s="38">
        <v>7.0</v>
      </c>
      <c r="F4284" s="38">
        <v>1900.0</v>
      </c>
      <c r="G4284" s="37" t="s">
        <v>350</v>
      </c>
      <c r="H4284" s="38">
        <v>4.0</v>
      </c>
      <c r="I4284" s="37" t="s">
        <v>1170</v>
      </c>
      <c r="J4284" s="37" t="s">
        <v>930</v>
      </c>
      <c r="K4284" s="37" t="s">
        <v>354</v>
      </c>
      <c r="L4284" s="38">
        <v>19.0</v>
      </c>
      <c r="M4284" s="38">
        <v>2.0</v>
      </c>
      <c r="N4284" s="38">
        <v>13.0</v>
      </c>
      <c r="O4284" s="38">
        <v>19.0</v>
      </c>
      <c r="P4284" s="38">
        <v>3.0</v>
      </c>
      <c r="Q4284" s="38">
        <v>55.0</v>
      </c>
      <c r="R4284" s="36"/>
      <c r="S4284" s="37" t="s">
        <v>1919</v>
      </c>
    </row>
    <row r="4285">
      <c r="A4285" s="37" t="s">
        <v>316</v>
      </c>
      <c r="B4285" s="37" t="s">
        <v>358</v>
      </c>
      <c r="C4285" s="38">
        <v>2023.0</v>
      </c>
      <c r="D4285" s="38">
        <v>8.0</v>
      </c>
      <c r="E4285" s="38">
        <v>7.0</v>
      </c>
      <c r="F4285" s="38">
        <v>1900.0</v>
      </c>
      <c r="G4285" s="37" t="s">
        <v>350</v>
      </c>
      <c r="H4285" s="38">
        <v>4.0</v>
      </c>
      <c r="I4285" s="37" t="s">
        <v>1920</v>
      </c>
      <c r="J4285" s="37" t="s">
        <v>1920</v>
      </c>
      <c r="K4285" s="37" t="s">
        <v>354</v>
      </c>
      <c r="L4285" s="38">
        <v>19.0</v>
      </c>
      <c r="M4285" s="38">
        <v>4.0</v>
      </c>
      <c r="N4285" s="38">
        <v>30.0</v>
      </c>
      <c r="O4285" s="38">
        <v>19.0</v>
      </c>
      <c r="P4285" s="38">
        <v>6.0</v>
      </c>
      <c r="Q4285" s="38">
        <v>23.0</v>
      </c>
      <c r="R4285" s="36"/>
      <c r="S4285" s="37" t="s">
        <v>1921</v>
      </c>
    </row>
    <row r="4286">
      <c r="A4286" s="37" t="s">
        <v>316</v>
      </c>
      <c r="B4286" s="37" t="s">
        <v>358</v>
      </c>
      <c r="C4286" s="38">
        <v>2023.0</v>
      </c>
      <c r="D4286" s="38">
        <v>8.0</v>
      </c>
      <c r="E4286" s="38">
        <v>7.0</v>
      </c>
      <c r="F4286" s="38">
        <v>1900.0</v>
      </c>
      <c r="G4286" s="37" t="s">
        <v>350</v>
      </c>
      <c r="H4286" s="38">
        <v>4.0</v>
      </c>
      <c r="I4286" s="37" t="s">
        <v>930</v>
      </c>
      <c r="J4286" s="37" t="s">
        <v>419</v>
      </c>
      <c r="K4286" s="37" t="s">
        <v>55</v>
      </c>
      <c r="L4286" s="38">
        <v>19.0</v>
      </c>
      <c r="M4286" s="38">
        <v>8.0</v>
      </c>
      <c r="N4286" s="38">
        <v>22.0</v>
      </c>
      <c r="O4286" s="38">
        <v>19.0</v>
      </c>
      <c r="P4286" s="38">
        <v>8.0</v>
      </c>
      <c r="Q4286" s="38">
        <v>27.0</v>
      </c>
      <c r="R4286" s="36"/>
      <c r="S4286" s="36"/>
    </row>
    <row r="4287">
      <c r="A4287" s="37" t="s">
        <v>316</v>
      </c>
      <c r="B4287" s="37" t="s">
        <v>358</v>
      </c>
      <c r="C4287" s="38">
        <v>2023.0</v>
      </c>
      <c r="D4287" s="38">
        <v>8.0</v>
      </c>
      <c r="E4287" s="38">
        <v>7.0</v>
      </c>
      <c r="F4287" s="38">
        <v>1900.0</v>
      </c>
      <c r="G4287" s="37" t="s">
        <v>350</v>
      </c>
      <c r="H4287" s="38">
        <v>4.0</v>
      </c>
      <c r="I4287" s="37" t="s">
        <v>418</v>
      </c>
      <c r="J4287" s="37" t="s">
        <v>767</v>
      </c>
      <c r="K4287" s="37" t="s">
        <v>354</v>
      </c>
      <c r="L4287" s="38">
        <v>19.0</v>
      </c>
      <c r="M4287" s="38">
        <v>31.0</v>
      </c>
      <c r="N4287" s="38">
        <v>6.0</v>
      </c>
      <c r="O4287" s="38">
        <v>19.0</v>
      </c>
      <c r="P4287" s="38">
        <v>32.0</v>
      </c>
      <c r="Q4287" s="38">
        <v>32.0</v>
      </c>
      <c r="R4287" s="36"/>
      <c r="S4287" s="36"/>
    </row>
    <row r="4288">
      <c r="A4288" s="37" t="s">
        <v>316</v>
      </c>
      <c r="B4288" s="37" t="s">
        <v>358</v>
      </c>
      <c r="C4288" s="38">
        <v>2023.0</v>
      </c>
      <c r="D4288" s="38">
        <v>8.0</v>
      </c>
      <c r="E4288" s="38">
        <v>7.0</v>
      </c>
      <c r="F4288" s="38">
        <v>1900.0</v>
      </c>
      <c r="G4288" s="37" t="s">
        <v>350</v>
      </c>
      <c r="H4288" s="38">
        <v>4.0</v>
      </c>
      <c r="I4288" s="37" t="s">
        <v>418</v>
      </c>
      <c r="J4288" s="37" t="s">
        <v>767</v>
      </c>
      <c r="K4288" s="37" t="s">
        <v>354</v>
      </c>
      <c r="L4288" s="38">
        <v>19.0</v>
      </c>
      <c r="M4288" s="38">
        <v>32.0</v>
      </c>
      <c r="N4288" s="38">
        <v>39.0</v>
      </c>
      <c r="O4288" s="38">
        <v>19.0</v>
      </c>
      <c r="P4288" s="38">
        <v>33.0</v>
      </c>
      <c r="Q4288" s="38">
        <v>0.0</v>
      </c>
      <c r="R4288" s="36"/>
      <c r="S4288" s="36"/>
    </row>
    <row r="4289">
      <c r="A4289" s="37" t="s">
        <v>316</v>
      </c>
      <c r="B4289" s="37" t="s">
        <v>358</v>
      </c>
      <c r="C4289" s="38">
        <v>2023.0</v>
      </c>
      <c r="D4289" s="38">
        <v>8.0</v>
      </c>
      <c r="E4289" s="38">
        <v>7.0</v>
      </c>
      <c r="F4289" s="38">
        <v>1900.0</v>
      </c>
      <c r="G4289" s="37" t="s">
        <v>350</v>
      </c>
      <c r="H4289" s="38">
        <v>4.0</v>
      </c>
      <c r="I4289" s="37" t="s">
        <v>767</v>
      </c>
      <c r="J4289" s="37" t="s">
        <v>418</v>
      </c>
      <c r="K4289" s="37" t="s">
        <v>354</v>
      </c>
      <c r="L4289" s="38">
        <v>19.0</v>
      </c>
      <c r="M4289" s="38">
        <v>33.0</v>
      </c>
      <c r="N4289" s="38">
        <v>3.0</v>
      </c>
      <c r="O4289" s="38">
        <v>19.0</v>
      </c>
      <c r="P4289" s="38">
        <v>34.0</v>
      </c>
      <c r="Q4289" s="38">
        <v>12.0</v>
      </c>
      <c r="R4289" s="36"/>
      <c r="S4289" s="36"/>
    </row>
    <row r="4290">
      <c r="A4290" s="37" t="s">
        <v>316</v>
      </c>
      <c r="B4290" s="37" t="s">
        <v>358</v>
      </c>
      <c r="C4290" s="38">
        <v>2023.0</v>
      </c>
      <c r="D4290" s="38">
        <v>8.0</v>
      </c>
      <c r="E4290" s="38">
        <v>7.0</v>
      </c>
      <c r="F4290" s="38">
        <v>1900.0</v>
      </c>
      <c r="G4290" s="37" t="s">
        <v>350</v>
      </c>
      <c r="H4290" s="38">
        <v>4.0</v>
      </c>
      <c r="I4290" s="37" t="s">
        <v>418</v>
      </c>
      <c r="J4290" s="37" t="s">
        <v>767</v>
      </c>
      <c r="K4290" s="37" t="s">
        <v>354</v>
      </c>
      <c r="L4290" s="38">
        <v>19.0</v>
      </c>
      <c r="M4290" s="38">
        <v>34.0</v>
      </c>
      <c r="N4290" s="38">
        <v>32.0</v>
      </c>
      <c r="O4290" s="38">
        <v>19.0</v>
      </c>
      <c r="P4290" s="38">
        <v>35.0</v>
      </c>
      <c r="Q4290" s="38">
        <v>0.0</v>
      </c>
      <c r="R4290" s="36"/>
      <c r="S4290" s="36"/>
    </row>
    <row r="4291">
      <c r="A4291" s="37" t="s">
        <v>316</v>
      </c>
      <c r="B4291" s="37" t="s">
        <v>358</v>
      </c>
      <c r="C4291" s="38">
        <v>2023.0</v>
      </c>
      <c r="D4291" s="38">
        <v>8.0</v>
      </c>
      <c r="E4291" s="38">
        <v>7.0</v>
      </c>
      <c r="F4291" s="38">
        <v>1900.0</v>
      </c>
      <c r="G4291" s="37" t="s">
        <v>350</v>
      </c>
      <c r="H4291" s="38">
        <v>4.0</v>
      </c>
      <c r="I4291" s="37" t="s">
        <v>767</v>
      </c>
      <c r="J4291" s="37" t="s">
        <v>418</v>
      </c>
      <c r="K4291" s="37" t="s">
        <v>354</v>
      </c>
      <c r="L4291" s="38">
        <v>19.0</v>
      </c>
      <c r="M4291" s="38">
        <v>35.0</v>
      </c>
      <c r="N4291" s="38">
        <v>8.0</v>
      </c>
      <c r="O4291" s="38">
        <v>19.0</v>
      </c>
      <c r="P4291" s="38">
        <v>35.0</v>
      </c>
      <c r="Q4291" s="38">
        <v>50.0</v>
      </c>
      <c r="R4291" s="36"/>
      <c r="S4291" s="36"/>
    </row>
    <row r="4292">
      <c r="A4292" s="37" t="s">
        <v>316</v>
      </c>
      <c r="B4292" s="37" t="s">
        <v>359</v>
      </c>
      <c r="C4292" s="38">
        <v>2023.0</v>
      </c>
      <c r="D4292" s="38">
        <v>8.0</v>
      </c>
      <c r="E4292" s="38">
        <v>7.0</v>
      </c>
      <c r="F4292" s="38">
        <v>1900.0</v>
      </c>
      <c r="G4292" s="37" t="s">
        <v>360</v>
      </c>
      <c r="H4292" s="38">
        <v>5.0</v>
      </c>
      <c r="I4292" s="37" t="s">
        <v>964</v>
      </c>
      <c r="J4292" s="37" t="s">
        <v>422</v>
      </c>
      <c r="K4292" s="37" t="s">
        <v>354</v>
      </c>
      <c r="L4292" s="38">
        <v>19.0</v>
      </c>
      <c r="M4292" s="38">
        <v>37.0</v>
      </c>
      <c r="N4292" s="38">
        <v>32.0</v>
      </c>
      <c r="O4292" s="38">
        <v>19.0</v>
      </c>
      <c r="P4292" s="38">
        <v>37.0</v>
      </c>
      <c r="Q4292" s="38">
        <v>44.0</v>
      </c>
      <c r="R4292" s="36"/>
      <c r="S4292" s="36"/>
    </row>
    <row r="4293">
      <c r="A4293" s="37" t="s">
        <v>316</v>
      </c>
      <c r="B4293" s="37" t="s">
        <v>359</v>
      </c>
      <c r="C4293" s="38">
        <v>2023.0</v>
      </c>
      <c r="D4293" s="38">
        <v>8.0</v>
      </c>
      <c r="E4293" s="38">
        <v>7.0</v>
      </c>
      <c r="F4293" s="38">
        <v>1900.0</v>
      </c>
      <c r="G4293" s="37" t="s">
        <v>360</v>
      </c>
      <c r="H4293" s="38">
        <v>5.0</v>
      </c>
      <c r="I4293" s="37" t="s">
        <v>422</v>
      </c>
      <c r="J4293" s="37" t="s">
        <v>964</v>
      </c>
      <c r="K4293" s="37" t="s">
        <v>354</v>
      </c>
      <c r="L4293" s="38">
        <v>19.0</v>
      </c>
      <c r="M4293" s="38">
        <v>38.0</v>
      </c>
      <c r="N4293" s="38">
        <v>12.0</v>
      </c>
      <c r="O4293" s="38">
        <v>19.0</v>
      </c>
      <c r="P4293" s="38">
        <v>38.0</v>
      </c>
      <c r="Q4293" s="38">
        <v>44.0</v>
      </c>
      <c r="R4293" s="36"/>
      <c r="S4293" s="36"/>
    </row>
    <row r="4294">
      <c r="A4294" s="37" t="s">
        <v>316</v>
      </c>
      <c r="B4294" s="37" t="s">
        <v>359</v>
      </c>
      <c r="C4294" s="38">
        <v>2023.0</v>
      </c>
      <c r="D4294" s="38">
        <v>8.0</v>
      </c>
      <c r="E4294" s="38">
        <v>7.0</v>
      </c>
      <c r="F4294" s="38">
        <v>1900.0</v>
      </c>
      <c r="G4294" s="37" t="s">
        <v>360</v>
      </c>
      <c r="H4294" s="38">
        <v>5.0</v>
      </c>
      <c r="I4294" s="37" t="s">
        <v>422</v>
      </c>
      <c r="J4294" s="37" t="s">
        <v>964</v>
      </c>
      <c r="K4294" s="37" t="s">
        <v>354</v>
      </c>
      <c r="L4294" s="38">
        <v>19.0</v>
      </c>
      <c r="M4294" s="38">
        <v>39.0</v>
      </c>
      <c r="N4294" s="38">
        <v>35.0</v>
      </c>
      <c r="O4294" s="38">
        <v>19.0</v>
      </c>
      <c r="P4294" s="38">
        <v>39.0</v>
      </c>
      <c r="Q4294" s="38">
        <v>54.0</v>
      </c>
      <c r="R4294" s="36"/>
      <c r="S4294" s="36"/>
    </row>
    <row r="4295">
      <c r="A4295" s="37" t="s">
        <v>316</v>
      </c>
      <c r="B4295" s="37" t="s">
        <v>359</v>
      </c>
      <c r="C4295" s="38">
        <v>2023.0</v>
      </c>
      <c r="D4295" s="38">
        <v>8.0</v>
      </c>
      <c r="E4295" s="38">
        <v>7.0</v>
      </c>
      <c r="F4295" s="38">
        <v>1900.0</v>
      </c>
      <c r="G4295" s="37" t="s">
        <v>360</v>
      </c>
      <c r="H4295" s="38">
        <v>5.0</v>
      </c>
      <c r="I4295" s="37" t="s">
        <v>422</v>
      </c>
      <c r="J4295" s="37" t="s">
        <v>964</v>
      </c>
      <c r="K4295" s="37" t="s">
        <v>354</v>
      </c>
      <c r="L4295" s="38">
        <v>19.0</v>
      </c>
      <c r="M4295" s="38">
        <v>40.0</v>
      </c>
      <c r="N4295" s="38">
        <v>17.0</v>
      </c>
      <c r="O4295" s="38">
        <v>19.0</v>
      </c>
      <c r="P4295" s="38">
        <v>40.0</v>
      </c>
      <c r="Q4295" s="38">
        <v>40.0</v>
      </c>
      <c r="R4295" s="36"/>
      <c r="S4295" s="36"/>
    </row>
    <row r="4296">
      <c r="A4296" s="37" t="s">
        <v>316</v>
      </c>
      <c r="B4296" s="37" t="s">
        <v>359</v>
      </c>
      <c r="C4296" s="38">
        <v>2023.0</v>
      </c>
      <c r="D4296" s="38">
        <v>8.0</v>
      </c>
      <c r="E4296" s="38">
        <v>7.0</v>
      </c>
      <c r="F4296" s="38">
        <v>1900.0</v>
      </c>
      <c r="G4296" s="37" t="s">
        <v>360</v>
      </c>
      <c r="H4296" s="38">
        <v>5.0</v>
      </c>
      <c r="I4296" s="37" t="s">
        <v>422</v>
      </c>
      <c r="J4296" s="37" t="s">
        <v>964</v>
      </c>
      <c r="K4296" s="37" t="s">
        <v>354</v>
      </c>
      <c r="L4296" s="38">
        <v>19.0</v>
      </c>
      <c r="M4296" s="38">
        <v>40.0</v>
      </c>
      <c r="N4296" s="38">
        <v>43.0</v>
      </c>
      <c r="O4296" s="38">
        <v>19.0</v>
      </c>
      <c r="P4296" s="38">
        <v>40.0</v>
      </c>
      <c r="Q4296" s="38">
        <v>55.0</v>
      </c>
      <c r="R4296" s="36"/>
      <c r="S4296" s="36"/>
    </row>
    <row r="4297">
      <c r="A4297" s="37" t="s">
        <v>316</v>
      </c>
      <c r="B4297" s="37" t="s">
        <v>359</v>
      </c>
      <c r="C4297" s="38">
        <v>2023.0</v>
      </c>
      <c r="D4297" s="38">
        <v>8.0</v>
      </c>
      <c r="E4297" s="38">
        <v>7.0</v>
      </c>
      <c r="F4297" s="38">
        <v>1900.0</v>
      </c>
      <c r="G4297" s="37" t="s">
        <v>360</v>
      </c>
      <c r="H4297" s="38">
        <v>5.0</v>
      </c>
      <c r="I4297" s="37" t="s">
        <v>422</v>
      </c>
      <c r="J4297" s="37" t="s">
        <v>964</v>
      </c>
      <c r="K4297" s="37" t="s">
        <v>354</v>
      </c>
      <c r="L4297" s="38">
        <v>19.0</v>
      </c>
      <c r="M4297" s="38">
        <v>41.0</v>
      </c>
      <c r="N4297" s="38">
        <v>2.0</v>
      </c>
      <c r="O4297" s="38">
        <v>19.0</v>
      </c>
      <c r="P4297" s="38">
        <v>41.0</v>
      </c>
      <c r="Q4297" s="38">
        <v>13.0</v>
      </c>
      <c r="R4297" s="36"/>
      <c r="S4297" s="36"/>
    </row>
    <row r="4298">
      <c r="A4298" s="37" t="s">
        <v>316</v>
      </c>
      <c r="B4298" s="37" t="s">
        <v>359</v>
      </c>
      <c r="C4298" s="38">
        <v>2023.0</v>
      </c>
      <c r="D4298" s="38">
        <v>8.0</v>
      </c>
      <c r="E4298" s="38">
        <v>7.0</v>
      </c>
      <c r="F4298" s="38">
        <v>1900.0</v>
      </c>
      <c r="G4298" s="37" t="s">
        <v>360</v>
      </c>
      <c r="H4298" s="38">
        <v>5.0</v>
      </c>
      <c r="I4298" s="37" t="s">
        <v>524</v>
      </c>
      <c r="J4298" s="37" t="s">
        <v>422</v>
      </c>
      <c r="K4298" s="37" t="s">
        <v>354</v>
      </c>
      <c r="L4298" s="38">
        <v>19.0</v>
      </c>
      <c r="M4298" s="38">
        <v>42.0</v>
      </c>
      <c r="N4298" s="38">
        <v>54.0</v>
      </c>
      <c r="O4298" s="38">
        <v>19.0</v>
      </c>
      <c r="P4298" s="38">
        <v>42.0</v>
      </c>
      <c r="Q4298" s="38">
        <v>59.0</v>
      </c>
      <c r="R4298" s="36"/>
      <c r="S4298" s="36"/>
    </row>
    <row r="4299">
      <c r="A4299" s="37" t="s">
        <v>316</v>
      </c>
      <c r="B4299" s="37" t="s">
        <v>359</v>
      </c>
      <c r="C4299" s="38">
        <v>2023.0</v>
      </c>
      <c r="D4299" s="38">
        <v>8.0</v>
      </c>
      <c r="E4299" s="38">
        <v>7.0</v>
      </c>
      <c r="F4299" s="38">
        <v>1900.0</v>
      </c>
      <c r="G4299" s="37" t="s">
        <v>360</v>
      </c>
      <c r="H4299" s="38">
        <v>5.0</v>
      </c>
      <c r="I4299" s="37" t="s">
        <v>422</v>
      </c>
      <c r="J4299" s="37" t="s">
        <v>365</v>
      </c>
      <c r="K4299" s="37" t="s">
        <v>354</v>
      </c>
      <c r="L4299" s="38">
        <v>19.0</v>
      </c>
      <c r="M4299" s="38">
        <v>43.0</v>
      </c>
      <c r="N4299" s="38">
        <v>45.0</v>
      </c>
      <c r="O4299" s="38">
        <v>19.0</v>
      </c>
      <c r="P4299" s="38">
        <v>44.0</v>
      </c>
      <c r="Q4299" s="38">
        <v>30.0</v>
      </c>
      <c r="R4299" s="36"/>
      <c r="S4299" s="36"/>
    </row>
    <row r="4300">
      <c r="A4300" s="37" t="s">
        <v>316</v>
      </c>
      <c r="B4300" s="37" t="s">
        <v>359</v>
      </c>
      <c r="C4300" s="38">
        <v>2023.0</v>
      </c>
      <c r="D4300" s="38">
        <v>8.0</v>
      </c>
      <c r="E4300" s="38">
        <v>7.0</v>
      </c>
      <c r="F4300" s="38">
        <v>1900.0</v>
      </c>
      <c r="G4300" s="37" t="s">
        <v>360</v>
      </c>
      <c r="H4300" s="38">
        <v>5.0</v>
      </c>
      <c r="I4300" s="37" t="s">
        <v>422</v>
      </c>
      <c r="J4300" s="37" t="s">
        <v>361</v>
      </c>
      <c r="K4300" s="37" t="s">
        <v>354</v>
      </c>
      <c r="L4300" s="38">
        <v>19.0</v>
      </c>
      <c r="M4300" s="38">
        <v>44.0</v>
      </c>
      <c r="N4300" s="38">
        <v>47.0</v>
      </c>
      <c r="O4300" s="38">
        <v>19.0</v>
      </c>
      <c r="P4300" s="38">
        <v>45.0</v>
      </c>
      <c r="Q4300" s="38">
        <v>13.0</v>
      </c>
      <c r="R4300" s="36"/>
      <c r="S4300" s="36"/>
    </row>
    <row r="4301">
      <c r="A4301" s="37" t="s">
        <v>316</v>
      </c>
      <c r="B4301" s="37" t="s">
        <v>366</v>
      </c>
      <c r="C4301" s="38">
        <v>2023.0</v>
      </c>
      <c r="D4301" s="38">
        <v>8.0</v>
      </c>
      <c r="E4301" s="38">
        <v>7.0</v>
      </c>
      <c r="F4301" s="38">
        <v>1900.0</v>
      </c>
      <c r="G4301" s="37" t="s">
        <v>360</v>
      </c>
      <c r="H4301" s="38">
        <v>6.0</v>
      </c>
      <c r="I4301" s="36"/>
      <c r="J4301" s="36"/>
      <c r="K4301" s="36"/>
      <c r="L4301" s="36"/>
      <c r="M4301" s="36"/>
      <c r="N4301" s="36"/>
      <c r="O4301" s="36"/>
      <c r="P4301" s="36"/>
      <c r="Q4301" s="36"/>
      <c r="R4301" s="36"/>
      <c r="S4301" s="40" t="s">
        <v>356</v>
      </c>
    </row>
    <row r="4302">
      <c r="A4302" s="37" t="s">
        <v>316</v>
      </c>
      <c r="B4302" s="37" t="s">
        <v>368</v>
      </c>
      <c r="C4302" s="38">
        <v>2023.0</v>
      </c>
      <c r="D4302" s="38">
        <v>8.0</v>
      </c>
      <c r="E4302" s="38">
        <v>7.0</v>
      </c>
      <c r="F4302" s="38">
        <v>1900.0</v>
      </c>
      <c r="G4302" s="37" t="s">
        <v>360</v>
      </c>
      <c r="H4302" s="38">
        <v>7.0</v>
      </c>
      <c r="I4302" s="36"/>
      <c r="J4302" s="36"/>
      <c r="K4302" s="36"/>
      <c r="L4302" s="36"/>
      <c r="M4302" s="36"/>
      <c r="N4302" s="36"/>
      <c r="O4302" s="36"/>
      <c r="P4302" s="36"/>
      <c r="Q4302" s="36"/>
      <c r="R4302" s="36"/>
      <c r="S4302" s="37" t="s">
        <v>509</v>
      </c>
    </row>
    <row r="4303">
      <c r="A4303" s="37" t="s">
        <v>316</v>
      </c>
      <c r="B4303" s="37" t="s">
        <v>369</v>
      </c>
      <c r="C4303" s="38">
        <v>2023.0</v>
      </c>
      <c r="D4303" s="38">
        <v>8.0</v>
      </c>
      <c r="E4303" s="38">
        <v>7.0</v>
      </c>
      <c r="F4303" s="38">
        <v>1900.0</v>
      </c>
      <c r="G4303" s="37" t="s">
        <v>360</v>
      </c>
      <c r="H4303" s="38">
        <v>8.0</v>
      </c>
      <c r="I4303" s="36"/>
      <c r="J4303" s="36"/>
      <c r="K4303" s="36"/>
      <c r="L4303" s="36"/>
      <c r="M4303" s="36"/>
      <c r="N4303" s="36"/>
      <c r="O4303" s="36"/>
      <c r="P4303" s="36"/>
      <c r="Q4303" s="36"/>
      <c r="R4303" s="36"/>
      <c r="S4303" s="40" t="s">
        <v>356</v>
      </c>
    </row>
    <row r="4304">
      <c r="A4304" s="37" t="s">
        <v>316</v>
      </c>
      <c r="B4304" s="37" t="s">
        <v>370</v>
      </c>
      <c r="C4304" s="38">
        <v>2023.0</v>
      </c>
      <c r="D4304" s="38">
        <v>8.0</v>
      </c>
      <c r="E4304" s="38">
        <v>7.0</v>
      </c>
      <c r="F4304" s="38">
        <v>1900.0</v>
      </c>
      <c r="G4304" s="37" t="s">
        <v>371</v>
      </c>
      <c r="H4304" s="38">
        <v>9.0</v>
      </c>
      <c r="I4304" s="36"/>
      <c r="J4304" s="36"/>
      <c r="K4304" s="36"/>
      <c r="L4304" s="36"/>
      <c r="M4304" s="36"/>
      <c r="N4304" s="36"/>
      <c r="O4304" s="36"/>
      <c r="P4304" s="36"/>
      <c r="Q4304" s="36"/>
      <c r="R4304" s="36"/>
      <c r="S4304" s="40" t="s">
        <v>509</v>
      </c>
    </row>
    <row r="4305">
      <c r="A4305" s="37" t="s">
        <v>316</v>
      </c>
      <c r="B4305" s="37" t="s">
        <v>372</v>
      </c>
      <c r="C4305" s="38">
        <v>2023.0</v>
      </c>
      <c r="D4305" s="38">
        <v>8.0</v>
      </c>
      <c r="E4305" s="38">
        <v>7.0</v>
      </c>
      <c r="F4305" s="38">
        <v>1900.0</v>
      </c>
      <c r="G4305" s="37" t="s">
        <v>371</v>
      </c>
      <c r="H4305" s="38">
        <v>10.0</v>
      </c>
      <c r="I4305" s="36"/>
      <c r="J4305" s="36"/>
      <c r="K4305" s="36"/>
      <c r="L4305" s="36"/>
      <c r="M4305" s="36"/>
      <c r="N4305" s="36"/>
      <c r="O4305" s="36"/>
      <c r="P4305" s="36"/>
      <c r="Q4305" s="36"/>
      <c r="R4305" s="36"/>
      <c r="S4305" s="40" t="s">
        <v>509</v>
      </c>
    </row>
    <row r="4306">
      <c r="A4306" s="37" t="s">
        <v>316</v>
      </c>
      <c r="B4306" s="37" t="s">
        <v>373</v>
      </c>
      <c r="C4306" s="38">
        <v>2023.0</v>
      </c>
      <c r="D4306" s="38">
        <v>8.0</v>
      </c>
      <c r="E4306" s="38">
        <v>7.0</v>
      </c>
      <c r="F4306" s="38">
        <v>1900.0</v>
      </c>
      <c r="G4306" s="37" t="s">
        <v>371</v>
      </c>
      <c r="H4306" s="38">
        <v>11.0</v>
      </c>
      <c r="I4306" s="36"/>
      <c r="J4306" s="36"/>
      <c r="K4306" s="36"/>
      <c r="L4306" s="36"/>
      <c r="M4306" s="36"/>
      <c r="N4306" s="36"/>
      <c r="O4306" s="36"/>
      <c r="P4306" s="36"/>
      <c r="Q4306" s="36"/>
      <c r="R4306" s="36"/>
      <c r="S4306" s="40" t="s">
        <v>509</v>
      </c>
    </row>
    <row r="4307">
      <c r="A4307" s="37" t="s">
        <v>316</v>
      </c>
      <c r="B4307" s="37" t="s">
        <v>374</v>
      </c>
      <c r="C4307" s="38">
        <v>2023.0</v>
      </c>
      <c r="D4307" s="38">
        <v>8.0</v>
      </c>
      <c r="E4307" s="38">
        <v>7.0</v>
      </c>
      <c r="F4307" s="38">
        <v>1900.0</v>
      </c>
      <c r="G4307" s="37" t="s">
        <v>371</v>
      </c>
      <c r="H4307" s="38">
        <v>12.0</v>
      </c>
      <c r="I4307" s="36"/>
      <c r="J4307" s="36"/>
      <c r="K4307" s="36"/>
      <c r="L4307" s="36"/>
      <c r="M4307" s="36"/>
      <c r="N4307" s="36"/>
      <c r="O4307" s="36"/>
      <c r="P4307" s="36"/>
      <c r="Q4307" s="36"/>
      <c r="R4307" s="36"/>
      <c r="S4307" s="40" t="s">
        <v>356</v>
      </c>
    </row>
    <row r="4309">
      <c r="A4309" s="1" t="s">
        <v>318</v>
      </c>
      <c r="B4309" s="1" t="s">
        <v>1922</v>
      </c>
      <c r="C4309" s="1">
        <v>2023.0</v>
      </c>
      <c r="D4309" s="1">
        <v>8.0</v>
      </c>
      <c r="E4309" s="1">
        <v>7.0</v>
      </c>
      <c r="F4309" s="1">
        <v>2100.0</v>
      </c>
      <c r="G4309" s="1" t="s">
        <v>23</v>
      </c>
      <c r="H4309" s="1">
        <v>1.0</v>
      </c>
    </row>
    <row r="4310">
      <c r="A4310" s="1" t="s">
        <v>318</v>
      </c>
      <c r="B4310" s="1" t="s">
        <v>1923</v>
      </c>
      <c r="C4310" s="1">
        <v>2023.0</v>
      </c>
      <c r="D4310" s="1">
        <v>8.0</v>
      </c>
      <c r="E4310" s="1">
        <v>7.0</v>
      </c>
      <c r="F4310" s="1">
        <v>2100.0</v>
      </c>
      <c r="G4310" s="1" t="s">
        <v>23</v>
      </c>
      <c r="H4310" s="1">
        <v>2.0</v>
      </c>
    </row>
    <row r="4311">
      <c r="A4311" s="1" t="s">
        <v>318</v>
      </c>
      <c r="B4311" s="1" t="s">
        <v>1924</v>
      </c>
      <c r="C4311" s="1">
        <v>2023.0</v>
      </c>
      <c r="D4311" s="1">
        <v>8.0</v>
      </c>
      <c r="E4311" s="1">
        <v>7.0</v>
      </c>
      <c r="F4311" s="1">
        <v>2100.0</v>
      </c>
      <c r="G4311" s="1" t="s">
        <v>23</v>
      </c>
      <c r="H4311" s="1">
        <v>3.0</v>
      </c>
    </row>
    <row r="4312">
      <c r="A4312" s="1" t="s">
        <v>318</v>
      </c>
      <c r="B4312" s="1" t="s">
        <v>1925</v>
      </c>
      <c r="C4312" s="1">
        <v>2023.0</v>
      </c>
      <c r="D4312" s="1">
        <v>8.0</v>
      </c>
      <c r="E4312" s="1">
        <v>7.0</v>
      </c>
      <c r="F4312" s="1">
        <v>2100.0</v>
      </c>
      <c r="G4312" s="1" t="s">
        <v>23</v>
      </c>
      <c r="H4312" s="1">
        <v>4.0</v>
      </c>
    </row>
    <row r="4313">
      <c r="A4313" s="1" t="s">
        <v>318</v>
      </c>
      <c r="C4313" s="1">
        <v>2023.0</v>
      </c>
      <c r="D4313" s="1">
        <v>8.0</v>
      </c>
      <c r="E4313" s="1">
        <v>7.0</v>
      </c>
      <c r="F4313" s="1">
        <v>2100.0</v>
      </c>
      <c r="G4313" s="1" t="s">
        <v>122</v>
      </c>
      <c r="H4313" s="1">
        <v>5.0</v>
      </c>
    </row>
    <row r="4314">
      <c r="A4314" s="1" t="s">
        <v>318</v>
      </c>
      <c r="B4314" s="1" t="s">
        <v>1926</v>
      </c>
      <c r="C4314" s="1">
        <v>2023.0</v>
      </c>
      <c r="D4314" s="1">
        <v>8.0</v>
      </c>
      <c r="E4314" s="1">
        <v>7.0</v>
      </c>
      <c r="F4314" s="1">
        <v>2100.0</v>
      </c>
      <c r="G4314" s="1" t="s">
        <v>122</v>
      </c>
      <c r="H4314" s="1">
        <v>6.0</v>
      </c>
    </row>
    <row r="4315">
      <c r="A4315" s="1" t="s">
        <v>318</v>
      </c>
      <c r="B4315" s="1" t="s">
        <v>1927</v>
      </c>
      <c r="C4315" s="1">
        <v>2023.0</v>
      </c>
      <c r="D4315" s="1">
        <v>8.0</v>
      </c>
      <c r="E4315" s="1">
        <v>7.0</v>
      </c>
      <c r="F4315" s="1">
        <v>2100.0</v>
      </c>
      <c r="G4315" s="1" t="s">
        <v>122</v>
      </c>
      <c r="H4315" s="1">
        <v>7.0</v>
      </c>
    </row>
    <row r="4316">
      <c r="A4316" s="1" t="s">
        <v>318</v>
      </c>
      <c r="B4316" s="1" t="s">
        <v>1928</v>
      </c>
      <c r="C4316" s="1">
        <v>2023.0</v>
      </c>
      <c r="D4316" s="1">
        <v>8.0</v>
      </c>
      <c r="E4316" s="1">
        <v>7.0</v>
      </c>
      <c r="F4316" s="1">
        <v>2100.0</v>
      </c>
      <c r="G4316" s="1" t="s">
        <v>122</v>
      </c>
      <c r="H4316" s="1">
        <v>8.0</v>
      </c>
    </row>
    <row r="4317">
      <c r="A4317" s="1" t="s">
        <v>318</v>
      </c>
      <c r="B4317" s="1" t="s">
        <v>1929</v>
      </c>
      <c r="C4317" s="1">
        <v>2023.0</v>
      </c>
      <c r="D4317" s="1">
        <v>8.0</v>
      </c>
      <c r="E4317" s="1">
        <v>7.0</v>
      </c>
      <c r="F4317" s="1">
        <v>2100.0</v>
      </c>
      <c r="G4317" s="1" t="s">
        <v>201</v>
      </c>
      <c r="H4317" s="1">
        <v>9.0</v>
      </c>
    </row>
    <row r="4318">
      <c r="A4318" s="1" t="s">
        <v>318</v>
      </c>
      <c r="B4318" s="1" t="s">
        <v>1930</v>
      </c>
      <c r="C4318" s="1">
        <v>2023.0</v>
      </c>
      <c r="D4318" s="1">
        <v>8.0</v>
      </c>
      <c r="E4318" s="1">
        <v>7.0</v>
      </c>
      <c r="F4318" s="1">
        <v>2100.0</v>
      </c>
      <c r="G4318" s="1" t="s">
        <v>201</v>
      </c>
      <c r="H4318" s="1">
        <v>10.0</v>
      </c>
    </row>
    <row r="4319">
      <c r="A4319" s="1" t="s">
        <v>318</v>
      </c>
      <c r="B4319" s="1" t="s">
        <v>1931</v>
      </c>
      <c r="C4319" s="1">
        <v>2023.0</v>
      </c>
      <c r="D4319" s="1">
        <v>8.0</v>
      </c>
      <c r="E4319" s="1">
        <v>7.0</v>
      </c>
      <c r="F4319" s="1">
        <v>2100.0</v>
      </c>
      <c r="G4319" s="1" t="s">
        <v>201</v>
      </c>
      <c r="H4319" s="1">
        <v>11.0</v>
      </c>
    </row>
    <row r="4320">
      <c r="A4320" s="1" t="s">
        <v>318</v>
      </c>
      <c r="B4320" s="1" t="s">
        <v>1932</v>
      </c>
      <c r="C4320" s="1">
        <v>2023.0</v>
      </c>
      <c r="D4320" s="1">
        <v>8.0</v>
      </c>
      <c r="E4320" s="1">
        <v>7.0</v>
      </c>
      <c r="F4320" s="1">
        <v>2100.0</v>
      </c>
      <c r="G4320" s="1" t="s">
        <v>201</v>
      </c>
      <c r="H4320" s="1">
        <v>12.0</v>
      </c>
    </row>
    <row r="4322">
      <c r="A4322" s="1" t="s">
        <v>318</v>
      </c>
      <c r="C4322" s="1">
        <v>2023.0</v>
      </c>
      <c r="D4322" s="1">
        <v>8.0</v>
      </c>
      <c r="E4322" s="1">
        <v>8.0</v>
      </c>
      <c r="F4322" s="1">
        <v>2100.0</v>
      </c>
      <c r="G4322" s="1" t="s">
        <v>23</v>
      </c>
      <c r="H4322" s="1">
        <v>1.0</v>
      </c>
    </row>
    <row r="4323">
      <c r="A4323" s="1" t="s">
        <v>318</v>
      </c>
      <c r="B4323" s="1" t="s">
        <v>1933</v>
      </c>
      <c r="C4323" s="1">
        <v>2023.0</v>
      </c>
      <c r="D4323" s="1">
        <v>8.0</v>
      </c>
      <c r="E4323" s="1">
        <v>8.0</v>
      </c>
      <c r="F4323" s="1">
        <v>2100.0</v>
      </c>
      <c r="G4323" s="1" t="s">
        <v>23</v>
      </c>
      <c r="H4323" s="1">
        <v>2.0</v>
      </c>
    </row>
    <row r="4324">
      <c r="A4324" s="1" t="s">
        <v>318</v>
      </c>
      <c r="B4324" s="1" t="s">
        <v>1934</v>
      </c>
      <c r="C4324" s="1">
        <v>2023.0</v>
      </c>
      <c r="D4324" s="1">
        <v>8.0</v>
      </c>
      <c r="E4324" s="1">
        <v>8.0</v>
      </c>
      <c r="F4324" s="1">
        <v>2100.0</v>
      </c>
      <c r="G4324" s="1" t="s">
        <v>23</v>
      </c>
      <c r="H4324" s="1">
        <v>3.0</v>
      </c>
    </row>
    <row r="4325">
      <c r="A4325" s="1" t="s">
        <v>318</v>
      </c>
      <c r="B4325" s="1" t="s">
        <v>1935</v>
      </c>
      <c r="C4325" s="1">
        <v>2023.0</v>
      </c>
      <c r="D4325" s="1">
        <v>8.0</v>
      </c>
      <c r="E4325" s="1">
        <v>8.0</v>
      </c>
      <c r="F4325" s="1">
        <v>2100.0</v>
      </c>
      <c r="G4325" s="1" t="s">
        <v>23</v>
      </c>
      <c r="H4325" s="1">
        <v>4.0</v>
      </c>
    </row>
    <row r="4326">
      <c r="A4326" s="1" t="s">
        <v>318</v>
      </c>
      <c r="B4326" s="1" t="s">
        <v>1936</v>
      </c>
      <c r="C4326" s="1">
        <v>2023.0</v>
      </c>
      <c r="D4326" s="1">
        <v>8.0</v>
      </c>
      <c r="E4326" s="1">
        <v>8.0</v>
      </c>
      <c r="F4326" s="1">
        <v>2100.0</v>
      </c>
      <c r="G4326" s="1" t="s">
        <v>122</v>
      </c>
      <c r="H4326" s="1">
        <v>5.0</v>
      </c>
    </row>
    <row r="4327">
      <c r="A4327" s="1" t="s">
        <v>318</v>
      </c>
      <c r="B4327" s="1" t="s">
        <v>1937</v>
      </c>
      <c r="C4327" s="1">
        <v>2023.0</v>
      </c>
      <c r="D4327" s="1">
        <v>8.0</v>
      </c>
      <c r="E4327" s="1">
        <v>8.0</v>
      </c>
      <c r="F4327" s="1">
        <v>2100.0</v>
      </c>
      <c r="G4327" s="1" t="s">
        <v>122</v>
      </c>
      <c r="H4327" s="1">
        <v>6.0</v>
      </c>
    </row>
    <row r="4328">
      <c r="A4328" s="1" t="s">
        <v>318</v>
      </c>
      <c r="B4328" s="1" t="s">
        <v>1938</v>
      </c>
      <c r="C4328" s="1">
        <v>2023.0</v>
      </c>
      <c r="D4328" s="1">
        <v>8.0</v>
      </c>
      <c r="E4328" s="1">
        <v>8.0</v>
      </c>
      <c r="F4328" s="1">
        <v>2100.0</v>
      </c>
      <c r="G4328" s="1" t="s">
        <v>122</v>
      </c>
      <c r="H4328" s="1">
        <v>7.0</v>
      </c>
    </row>
    <row r="4329">
      <c r="A4329" s="1" t="s">
        <v>318</v>
      </c>
      <c r="B4329" s="1" t="s">
        <v>1939</v>
      </c>
      <c r="C4329" s="1">
        <v>2023.0</v>
      </c>
      <c r="D4329" s="1">
        <v>8.0</v>
      </c>
      <c r="E4329" s="1">
        <v>8.0</v>
      </c>
      <c r="F4329" s="1">
        <v>2100.0</v>
      </c>
      <c r="G4329" s="1" t="s">
        <v>122</v>
      </c>
      <c r="H4329" s="1">
        <v>8.0</v>
      </c>
    </row>
    <row r="4330">
      <c r="A4330" s="1" t="s">
        <v>318</v>
      </c>
      <c r="B4330" s="1" t="s">
        <v>1940</v>
      </c>
      <c r="C4330" s="1">
        <v>2023.0</v>
      </c>
      <c r="D4330" s="1">
        <v>8.0</v>
      </c>
      <c r="E4330" s="1">
        <v>8.0</v>
      </c>
      <c r="F4330" s="1">
        <v>2100.0</v>
      </c>
      <c r="G4330" s="1" t="s">
        <v>201</v>
      </c>
      <c r="H4330" s="1">
        <v>9.0</v>
      </c>
    </row>
    <row r="4331">
      <c r="A4331" s="1" t="s">
        <v>318</v>
      </c>
      <c r="B4331" s="1" t="s">
        <v>1941</v>
      </c>
      <c r="C4331" s="1">
        <v>2023.0</v>
      </c>
      <c r="D4331" s="1">
        <v>8.0</v>
      </c>
      <c r="E4331" s="1">
        <v>8.0</v>
      </c>
      <c r="F4331" s="1">
        <v>2100.0</v>
      </c>
      <c r="G4331" s="1" t="s">
        <v>201</v>
      </c>
      <c r="H4331" s="1">
        <v>10.0</v>
      </c>
    </row>
    <row r="4332">
      <c r="A4332" s="1" t="s">
        <v>318</v>
      </c>
      <c r="B4332" s="1" t="s">
        <v>1942</v>
      </c>
      <c r="C4332" s="1">
        <v>2023.0</v>
      </c>
      <c r="D4332" s="1">
        <v>8.0</v>
      </c>
      <c r="E4332" s="1">
        <v>8.0</v>
      </c>
      <c r="F4332" s="1">
        <v>2100.0</v>
      </c>
      <c r="G4332" s="1" t="s">
        <v>201</v>
      </c>
      <c r="H4332" s="1">
        <v>11.0</v>
      </c>
    </row>
    <row r="4333">
      <c r="A4333" s="1" t="s">
        <v>318</v>
      </c>
      <c r="C4333" s="1">
        <v>2023.0</v>
      </c>
      <c r="D4333" s="1">
        <v>8.0</v>
      </c>
      <c r="E4333" s="1">
        <v>8.0</v>
      </c>
      <c r="F4333" s="1">
        <v>2100.0</v>
      </c>
      <c r="G4333" s="1" t="s">
        <v>201</v>
      </c>
      <c r="H4333" s="1">
        <v>12.0</v>
      </c>
    </row>
    <row r="4335">
      <c r="A4335" s="37" t="s">
        <v>316</v>
      </c>
      <c r="B4335" s="37" t="s">
        <v>349</v>
      </c>
      <c r="C4335" s="38">
        <v>2023.0</v>
      </c>
      <c r="D4335" s="38">
        <v>8.0</v>
      </c>
      <c r="E4335" s="38">
        <v>8.0</v>
      </c>
      <c r="F4335" s="38">
        <v>1900.0</v>
      </c>
      <c r="G4335" s="37" t="s">
        <v>350</v>
      </c>
      <c r="H4335" s="38">
        <v>1.0</v>
      </c>
      <c r="I4335" s="36"/>
      <c r="J4335" s="36"/>
      <c r="K4335" s="36"/>
      <c r="L4335" s="36"/>
      <c r="M4335" s="36"/>
      <c r="N4335" s="36"/>
      <c r="O4335" s="36"/>
      <c r="P4335" s="36"/>
      <c r="Q4335" s="36"/>
      <c r="R4335" s="36"/>
      <c r="S4335" s="40" t="s">
        <v>356</v>
      </c>
    </row>
    <row r="4336">
      <c r="A4336" s="37" t="s">
        <v>316</v>
      </c>
      <c r="B4336" s="37" t="s">
        <v>355</v>
      </c>
      <c r="C4336" s="38">
        <v>2023.0</v>
      </c>
      <c r="D4336" s="38">
        <v>8.0</v>
      </c>
      <c r="E4336" s="38">
        <v>8.0</v>
      </c>
      <c r="F4336" s="38">
        <v>1900.0</v>
      </c>
      <c r="G4336" s="37" t="s">
        <v>350</v>
      </c>
      <c r="H4336" s="38">
        <v>2.0</v>
      </c>
      <c r="I4336" s="36"/>
      <c r="J4336" s="36"/>
      <c r="K4336" s="36"/>
      <c r="L4336" s="36"/>
      <c r="M4336" s="36"/>
      <c r="N4336" s="36"/>
      <c r="O4336" s="36"/>
      <c r="P4336" s="36"/>
      <c r="Q4336" s="36"/>
      <c r="R4336" s="36"/>
      <c r="S4336" s="37" t="s">
        <v>509</v>
      </c>
    </row>
    <row r="4337">
      <c r="A4337" s="37" t="s">
        <v>316</v>
      </c>
      <c r="B4337" s="37" t="s">
        <v>357</v>
      </c>
      <c r="C4337" s="38">
        <v>2023.0</v>
      </c>
      <c r="D4337" s="38">
        <v>8.0</v>
      </c>
      <c r="E4337" s="38">
        <v>8.0</v>
      </c>
      <c r="F4337" s="38">
        <v>1900.0</v>
      </c>
      <c r="G4337" s="37" t="s">
        <v>350</v>
      </c>
      <c r="H4337" s="38">
        <v>3.0</v>
      </c>
      <c r="I4337" s="36"/>
      <c r="J4337" s="36"/>
      <c r="K4337" s="36"/>
      <c r="L4337" s="36"/>
      <c r="M4337" s="36"/>
      <c r="N4337" s="36"/>
      <c r="O4337" s="36"/>
      <c r="P4337" s="36"/>
      <c r="Q4337" s="36"/>
      <c r="R4337" s="36"/>
      <c r="S4337" s="40" t="s">
        <v>356</v>
      </c>
    </row>
    <row r="4338">
      <c r="A4338" s="37" t="s">
        <v>316</v>
      </c>
      <c r="B4338" s="37" t="s">
        <v>358</v>
      </c>
      <c r="C4338" s="38">
        <v>2023.0</v>
      </c>
      <c r="D4338" s="38">
        <v>8.0</v>
      </c>
      <c r="E4338" s="38">
        <v>8.0</v>
      </c>
      <c r="F4338" s="38">
        <v>1900.0</v>
      </c>
      <c r="G4338" s="37" t="s">
        <v>350</v>
      </c>
      <c r="H4338" s="38">
        <v>4.0</v>
      </c>
      <c r="I4338" s="36"/>
      <c r="J4338" s="36"/>
      <c r="K4338" s="36"/>
      <c r="L4338" s="36"/>
      <c r="M4338" s="36"/>
      <c r="N4338" s="36"/>
      <c r="O4338" s="36"/>
      <c r="P4338" s="36"/>
      <c r="Q4338" s="36"/>
      <c r="R4338" s="36"/>
      <c r="S4338" s="40" t="s">
        <v>356</v>
      </c>
    </row>
    <row r="4339">
      <c r="A4339" s="37" t="s">
        <v>316</v>
      </c>
      <c r="B4339" s="37" t="s">
        <v>359</v>
      </c>
      <c r="C4339" s="38">
        <v>2023.0</v>
      </c>
      <c r="D4339" s="38">
        <v>8.0</v>
      </c>
      <c r="E4339" s="38">
        <v>8.0</v>
      </c>
      <c r="F4339" s="38">
        <v>1900.0</v>
      </c>
      <c r="G4339" s="37" t="s">
        <v>360</v>
      </c>
      <c r="H4339" s="38">
        <v>5.0</v>
      </c>
      <c r="I4339" s="36"/>
      <c r="J4339" s="36"/>
      <c r="K4339" s="36"/>
      <c r="L4339" s="36"/>
      <c r="M4339" s="36"/>
      <c r="N4339" s="36"/>
      <c r="O4339" s="36"/>
      <c r="P4339" s="36"/>
      <c r="Q4339" s="36"/>
      <c r="R4339" s="36"/>
      <c r="S4339" s="40" t="s">
        <v>356</v>
      </c>
    </row>
    <row r="4340">
      <c r="A4340" s="37" t="s">
        <v>316</v>
      </c>
      <c r="B4340" s="37" t="s">
        <v>366</v>
      </c>
      <c r="C4340" s="38">
        <v>2023.0</v>
      </c>
      <c r="D4340" s="38">
        <v>8.0</v>
      </c>
      <c r="E4340" s="38">
        <v>8.0</v>
      </c>
      <c r="F4340" s="38">
        <v>1900.0</v>
      </c>
      <c r="G4340" s="37" t="s">
        <v>360</v>
      </c>
      <c r="H4340" s="38">
        <v>6.0</v>
      </c>
      <c r="I4340" s="36"/>
      <c r="J4340" s="36"/>
      <c r="K4340" s="36"/>
      <c r="L4340" s="36"/>
      <c r="M4340" s="36"/>
      <c r="N4340" s="36"/>
      <c r="O4340" s="36"/>
      <c r="P4340" s="36"/>
      <c r="Q4340" s="36"/>
      <c r="R4340" s="36"/>
      <c r="S4340" s="40" t="s">
        <v>356</v>
      </c>
    </row>
    <row r="4341">
      <c r="A4341" s="37" t="s">
        <v>316</v>
      </c>
      <c r="B4341" s="37" t="s">
        <v>368</v>
      </c>
      <c r="C4341" s="38">
        <v>2023.0</v>
      </c>
      <c r="D4341" s="38">
        <v>8.0</v>
      </c>
      <c r="E4341" s="38">
        <v>8.0</v>
      </c>
      <c r="F4341" s="38">
        <v>1900.0</v>
      </c>
      <c r="G4341" s="37" t="s">
        <v>360</v>
      </c>
      <c r="H4341" s="38">
        <v>7.0</v>
      </c>
      <c r="I4341" s="36"/>
      <c r="J4341" s="36"/>
      <c r="K4341" s="36"/>
      <c r="L4341" s="36"/>
      <c r="M4341" s="36"/>
      <c r="N4341" s="36"/>
      <c r="O4341" s="36"/>
      <c r="P4341" s="36"/>
      <c r="Q4341" s="36"/>
      <c r="R4341" s="36"/>
      <c r="S4341" s="40" t="s">
        <v>509</v>
      </c>
    </row>
    <row r="4342">
      <c r="A4342" s="37" t="s">
        <v>316</v>
      </c>
      <c r="B4342" s="37" t="s">
        <v>369</v>
      </c>
      <c r="C4342" s="38">
        <v>2023.0</v>
      </c>
      <c r="D4342" s="38">
        <v>8.0</v>
      </c>
      <c r="E4342" s="38">
        <v>8.0</v>
      </c>
      <c r="F4342" s="38">
        <v>1900.0</v>
      </c>
      <c r="G4342" s="37" t="s">
        <v>360</v>
      </c>
      <c r="H4342" s="38">
        <v>8.0</v>
      </c>
      <c r="I4342" s="36"/>
      <c r="J4342" s="36"/>
      <c r="K4342" s="36"/>
      <c r="L4342" s="36"/>
      <c r="M4342" s="36"/>
      <c r="N4342" s="36"/>
      <c r="O4342" s="36"/>
      <c r="P4342" s="36"/>
      <c r="Q4342" s="36"/>
      <c r="R4342" s="36"/>
      <c r="S4342" s="40" t="s">
        <v>356</v>
      </c>
    </row>
    <row r="4343">
      <c r="A4343" s="37" t="s">
        <v>316</v>
      </c>
      <c r="B4343" s="37" t="s">
        <v>370</v>
      </c>
      <c r="C4343" s="38">
        <v>2023.0</v>
      </c>
      <c r="D4343" s="38">
        <v>8.0</v>
      </c>
      <c r="E4343" s="38">
        <v>8.0</v>
      </c>
      <c r="F4343" s="38">
        <v>1900.0</v>
      </c>
      <c r="G4343" s="37" t="s">
        <v>371</v>
      </c>
      <c r="H4343" s="38">
        <v>9.0</v>
      </c>
      <c r="I4343" s="36"/>
      <c r="J4343" s="36"/>
      <c r="K4343" s="36"/>
      <c r="L4343" s="36"/>
      <c r="M4343" s="36"/>
      <c r="N4343" s="36"/>
      <c r="O4343" s="36"/>
      <c r="P4343" s="36"/>
      <c r="Q4343" s="36"/>
      <c r="R4343" s="36"/>
      <c r="S4343" s="40" t="s">
        <v>356</v>
      </c>
    </row>
    <row r="4344">
      <c r="A4344" s="37" t="s">
        <v>316</v>
      </c>
      <c r="B4344" s="37" t="s">
        <v>372</v>
      </c>
      <c r="C4344" s="38">
        <v>2023.0</v>
      </c>
      <c r="D4344" s="38">
        <v>8.0</v>
      </c>
      <c r="E4344" s="38">
        <v>8.0</v>
      </c>
      <c r="F4344" s="38">
        <v>1900.0</v>
      </c>
      <c r="G4344" s="37" t="s">
        <v>371</v>
      </c>
      <c r="H4344" s="38">
        <v>10.0</v>
      </c>
      <c r="I4344" s="36"/>
      <c r="J4344" s="36"/>
      <c r="K4344" s="36"/>
      <c r="L4344" s="36"/>
      <c r="M4344" s="36"/>
      <c r="N4344" s="36"/>
      <c r="O4344" s="36"/>
      <c r="P4344" s="36"/>
      <c r="Q4344" s="36"/>
      <c r="R4344" s="36"/>
      <c r="S4344" s="40" t="s">
        <v>509</v>
      </c>
    </row>
    <row r="4345">
      <c r="A4345" s="37" t="s">
        <v>316</v>
      </c>
      <c r="B4345" s="37" t="s">
        <v>373</v>
      </c>
      <c r="C4345" s="38">
        <v>2023.0</v>
      </c>
      <c r="D4345" s="38">
        <v>8.0</v>
      </c>
      <c r="E4345" s="38">
        <v>8.0</v>
      </c>
      <c r="F4345" s="38">
        <v>1900.0</v>
      </c>
      <c r="G4345" s="37" t="s">
        <v>371</v>
      </c>
      <c r="H4345" s="38">
        <v>11.0</v>
      </c>
      <c r="I4345" s="36"/>
      <c r="J4345" s="36"/>
      <c r="K4345" s="36"/>
      <c r="L4345" s="36"/>
      <c r="M4345" s="36"/>
      <c r="N4345" s="36"/>
      <c r="O4345" s="36"/>
      <c r="P4345" s="36"/>
      <c r="Q4345" s="36"/>
      <c r="R4345" s="36"/>
      <c r="S4345" s="40" t="s">
        <v>509</v>
      </c>
    </row>
    <row r="4346">
      <c r="A4346" s="37" t="s">
        <v>316</v>
      </c>
      <c r="B4346" s="37" t="s">
        <v>374</v>
      </c>
      <c r="C4346" s="38">
        <v>2023.0</v>
      </c>
      <c r="D4346" s="38">
        <v>8.0</v>
      </c>
      <c r="E4346" s="38">
        <v>8.0</v>
      </c>
      <c r="F4346" s="38">
        <v>1900.0</v>
      </c>
      <c r="G4346" s="37" t="s">
        <v>371</v>
      </c>
      <c r="H4346" s="38">
        <v>12.0</v>
      </c>
      <c r="I4346" s="36"/>
      <c r="J4346" s="36"/>
      <c r="K4346" s="36"/>
      <c r="L4346" s="36"/>
      <c r="M4346" s="36"/>
      <c r="N4346" s="36"/>
      <c r="O4346" s="36"/>
      <c r="P4346" s="36"/>
      <c r="Q4346" s="36"/>
      <c r="R4346" s="36"/>
      <c r="S4346" s="40" t="s">
        <v>356</v>
      </c>
    </row>
    <row r="4347">
      <c r="A4347" s="36"/>
      <c r="B4347" s="36"/>
      <c r="C4347" s="36"/>
      <c r="D4347" s="36"/>
      <c r="E4347" s="36"/>
      <c r="F4347" s="36"/>
      <c r="G4347" s="36"/>
      <c r="H4347" s="36"/>
      <c r="I4347" s="36"/>
      <c r="J4347" s="36"/>
      <c r="K4347" s="36"/>
      <c r="L4347" s="36"/>
      <c r="M4347" s="36"/>
      <c r="N4347" s="36"/>
      <c r="O4347" s="36"/>
      <c r="P4347" s="36"/>
      <c r="Q4347" s="36"/>
      <c r="R4347" s="36"/>
      <c r="S4347" s="36"/>
    </row>
    <row r="4348">
      <c r="A4348" s="37" t="s">
        <v>316</v>
      </c>
      <c r="B4348" s="37" t="s">
        <v>349</v>
      </c>
      <c r="C4348" s="38">
        <v>2023.0</v>
      </c>
      <c r="D4348" s="38">
        <v>8.0</v>
      </c>
      <c r="E4348" s="38">
        <v>9.0</v>
      </c>
      <c r="F4348" s="38">
        <v>1900.0</v>
      </c>
      <c r="G4348" s="37" t="s">
        <v>350</v>
      </c>
      <c r="H4348" s="38">
        <v>1.0</v>
      </c>
      <c r="I4348" s="36"/>
      <c r="J4348" s="36"/>
      <c r="K4348" s="36"/>
      <c r="L4348" s="36"/>
      <c r="M4348" s="36"/>
      <c r="N4348" s="36"/>
      <c r="O4348" s="36"/>
      <c r="P4348" s="36"/>
      <c r="Q4348" s="36"/>
      <c r="R4348" s="36"/>
      <c r="S4348" s="37" t="s">
        <v>509</v>
      </c>
    </row>
    <row r="4349">
      <c r="A4349" s="37" t="s">
        <v>316</v>
      </c>
      <c r="B4349" s="37" t="s">
        <v>355</v>
      </c>
      <c r="C4349" s="38">
        <v>2023.0</v>
      </c>
      <c r="D4349" s="38">
        <v>8.0</v>
      </c>
      <c r="E4349" s="38">
        <v>9.0</v>
      </c>
      <c r="F4349" s="38">
        <v>1900.0</v>
      </c>
      <c r="G4349" s="37" t="s">
        <v>350</v>
      </c>
      <c r="H4349" s="38">
        <v>2.0</v>
      </c>
      <c r="I4349" s="36"/>
      <c r="J4349" s="36"/>
      <c r="K4349" s="36"/>
      <c r="L4349" s="36"/>
      <c r="M4349" s="36"/>
      <c r="N4349" s="36"/>
      <c r="O4349" s="36"/>
      <c r="P4349" s="36"/>
      <c r="Q4349" s="36"/>
      <c r="R4349" s="36"/>
      <c r="S4349" s="37" t="s">
        <v>509</v>
      </c>
    </row>
    <row r="4350">
      <c r="A4350" s="37" t="s">
        <v>316</v>
      </c>
      <c r="B4350" s="37" t="s">
        <v>357</v>
      </c>
      <c r="C4350" s="38">
        <v>2023.0</v>
      </c>
      <c r="D4350" s="38">
        <v>8.0</v>
      </c>
      <c r="E4350" s="38">
        <v>9.0</v>
      </c>
      <c r="F4350" s="38">
        <v>1900.0</v>
      </c>
      <c r="G4350" s="37" t="s">
        <v>350</v>
      </c>
      <c r="H4350" s="38">
        <v>3.0</v>
      </c>
      <c r="I4350" s="36"/>
      <c r="J4350" s="36"/>
      <c r="K4350" s="36"/>
      <c r="L4350" s="36"/>
      <c r="M4350" s="36"/>
      <c r="N4350" s="36"/>
      <c r="O4350" s="36"/>
      <c r="P4350" s="36"/>
      <c r="Q4350" s="36"/>
      <c r="R4350" s="36"/>
      <c r="S4350" s="37" t="s">
        <v>509</v>
      </c>
    </row>
    <row r="4351">
      <c r="A4351" s="37" t="s">
        <v>316</v>
      </c>
      <c r="B4351" s="37" t="s">
        <v>358</v>
      </c>
      <c r="C4351" s="38">
        <v>2023.0</v>
      </c>
      <c r="D4351" s="38">
        <v>8.0</v>
      </c>
      <c r="E4351" s="38">
        <v>9.0</v>
      </c>
      <c r="F4351" s="38">
        <v>1900.0</v>
      </c>
      <c r="G4351" s="37" t="s">
        <v>350</v>
      </c>
      <c r="H4351" s="38">
        <v>4.0</v>
      </c>
      <c r="I4351" s="36"/>
      <c r="J4351" s="36"/>
      <c r="K4351" s="36"/>
      <c r="L4351" s="36"/>
      <c r="M4351" s="36"/>
      <c r="N4351" s="36"/>
      <c r="O4351" s="36"/>
      <c r="P4351" s="36"/>
      <c r="Q4351" s="36"/>
      <c r="R4351" s="36"/>
      <c r="S4351" s="40" t="s">
        <v>356</v>
      </c>
    </row>
    <row r="4352">
      <c r="A4352" s="37" t="s">
        <v>316</v>
      </c>
      <c r="B4352" s="37" t="s">
        <v>359</v>
      </c>
      <c r="C4352" s="38">
        <v>2023.0</v>
      </c>
      <c r="D4352" s="38">
        <v>8.0</v>
      </c>
      <c r="E4352" s="38">
        <v>9.0</v>
      </c>
      <c r="F4352" s="38">
        <v>1900.0</v>
      </c>
      <c r="G4352" s="37" t="s">
        <v>360</v>
      </c>
      <c r="H4352" s="38">
        <v>5.0</v>
      </c>
      <c r="I4352" s="36"/>
      <c r="J4352" s="36"/>
      <c r="K4352" s="36"/>
      <c r="L4352" s="36"/>
      <c r="M4352" s="36"/>
      <c r="N4352" s="36"/>
      <c r="O4352" s="36"/>
      <c r="P4352" s="36"/>
      <c r="Q4352" s="36"/>
      <c r="R4352" s="36"/>
      <c r="S4352" s="40" t="s">
        <v>356</v>
      </c>
    </row>
    <row r="4353">
      <c r="A4353" s="37" t="s">
        <v>316</v>
      </c>
      <c r="B4353" s="37" t="s">
        <v>366</v>
      </c>
      <c r="C4353" s="38">
        <v>2023.0</v>
      </c>
      <c r="D4353" s="38">
        <v>8.0</v>
      </c>
      <c r="E4353" s="38">
        <v>9.0</v>
      </c>
      <c r="F4353" s="38">
        <v>1900.0</v>
      </c>
      <c r="G4353" s="37" t="s">
        <v>360</v>
      </c>
      <c r="H4353" s="38">
        <v>6.0</v>
      </c>
      <c r="I4353" s="36"/>
      <c r="J4353" s="36"/>
      <c r="K4353" s="36"/>
      <c r="L4353" s="36"/>
      <c r="M4353" s="36"/>
      <c r="N4353" s="36"/>
      <c r="O4353" s="36"/>
      <c r="P4353" s="36"/>
      <c r="Q4353" s="36"/>
      <c r="R4353" s="36"/>
      <c r="S4353" s="37" t="s">
        <v>509</v>
      </c>
    </row>
    <row r="4354">
      <c r="A4354" s="37" t="s">
        <v>316</v>
      </c>
      <c r="B4354" s="37" t="s">
        <v>368</v>
      </c>
      <c r="C4354" s="38">
        <v>2023.0</v>
      </c>
      <c r="D4354" s="38">
        <v>8.0</v>
      </c>
      <c r="E4354" s="38">
        <v>9.0</v>
      </c>
      <c r="F4354" s="38">
        <v>1900.0</v>
      </c>
      <c r="G4354" s="37" t="s">
        <v>360</v>
      </c>
      <c r="H4354" s="38">
        <v>7.0</v>
      </c>
      <c r="I4354" s="36"/>
      <c r="J4354" s="36"/>
      <c r="K4354" s="36"/>
      <c r="L4354" s="36"/>
      <c r="M4354" s="36"/>
      <c r="N4354" s="36"/>
      <c r="O4354" s="36"/>
      <c r="P4354" s="36"/>
      <c r="Q4354" s="36"/>
      <c r="R4354" s="36"/>
      <c r="S4354" s="37" t="s">
        <v>509</v>
      </c>
    </row>
    <row r="4355">
      <c r="A4355" s="37" t="s">
        <v>316</v>
      </c>
      <c r="B4355" s="37" t="s">
        <v>369</v>
      </c>
      <c r="C4355" s="38">
        <v>2023.0</v>
      </c>
      <c r="D4355" s="38">
        <v>8.0</v>
      </c>
      <c r="E4355" s="38">
        <v>9.0</v>
      </c>
      <c r="F4355" s="38">
        <v>1900.0</v>
      </c>
      <c r="G4355" s="37" t="s">
        <v>360</v>
      </c>
      <c r="H4355" s="38">
        <v>8.0</v>
      </c>
      <c r="I4355" s="36"/>
      <c r="J4355" s="36"/>
      <c r="K4355" s="36"/>
      <c r="L4355" s="36"/>
      <c r="M4355" s="36"/>
      <c r="N4355" s="36"/>
      <c r="O4355" s="36"/>
      <c r="P4355" s="36"/>
      <c r="Q4355" s="36"/>
      <c r="R4355" s="36"/>
      <c r="S4355" s="40" t="s">
        <v>356</v>
      </c>
    </row>
    <row r="4356">
      <c r="A4356" s="37" t="s">
        <v>316</v>
      </c>
      <c r="B4356" s="37" t="s">
        <v>370</v>
      </c>
      <c r="C4356" s="38">
        <v>2023.0</v>
      </c>
      <c r="D4356" s="38">
        <v>8.0</v>
      </c>
      <c r="E4356" s="38">
        <v>9.0</v>
      </c>
      <c r="F4356" s="38">
        <v>1900.0</v>
      </c>
      <c r="G4356" s="37" t="s">
        <v>371</v>
      </c>
      <c r="H4356" s="38">
        <v>9.0</v>
      </c>
      <c r="I4356" s="36"/>
      <c r="J4356" s="36"/>
      <c r="K4356" s="36"/>
      <c r="L4356" s="36"/>
      <c r="M4356" s="36"/>
      <c r="N4356" s="36"/>
      <c r="O4356" s="36"/>
      <c r="P4356" s="36"/>
      <c r="Q4356" s="36"/>
      <c r="R4356" s="36"/>
      <c r="S4356" s="40" t="s">
        <v>356</v>
      </c>
    </row>
    <row r="4357">
      <c r="A4357" s="37" t="s">
        <v>316</v>
      </c>
      <c r="B4357" s="37" t="s">
        <v>372</v>
      </c>
      <c r="C4357" s="38">
        <v>2023.0</v>
      </c>
      <c r="D4357" s="38">
        <v>8.0</v>
      </c>
      <c r="E4357" s="38">
        <v>9.0</v>
      </c>
      <c r="F4357" s="38">
        <v>1900.0</v>
      </c>
      <c r="G4357" s="37" t="s">
        <v>371</v>
      </c>
      <c r="H4357" s="38">
        <v>10.0</v>
      </c>
      <c r="I4357" s="36"/>
      <c r="J4357" s="36"/>
      <c r="K4357" s="36"/>
      <c r="L4357" s="36"/>
      <c r="M4357" s="36"/>
      <c r="N4357" s="36"/>
      <c r="O4357" s="36"/>
      <c r="P4357" s="36"/>
      <c r="Q4357" s="36"/>
      <c r="R4357" s="36"/>
      <c r="S4357" s="40" t="s">
        <v>509</v>
      </c>
    </row>
    <row r="4358">
      <c r="A4358" s="37" t="s">
        <v>316</v>
      </c>
      <c r="B4358" s="37" t="s">
        <v>373</v>
      </c>
      <c r="C4358" s="38">
        <v>2023.0</v>
      </c>
      <c r="D4358" s="38">
        <v>8.0</v>
      </c>
      <c r="E4358" s="38">
        <v>9.0</v>
      </c>
      <c r="F4358" s="38">
        <v>1900.0</v>
      </c>
      <c r="G4358" s="37" t="s">
        <v>371</v>
      </c>
      <c r="H4358" s="38">
        <v>11.0</v>
      </c>
      <c r="I4358" s="36"/>
      <c r="J4358" s="36"/>
      <c r="K4358" s="36"/>
      <c r="L4358" s="36"/>
      <c r="M4358" s="36"/>
      <c r="N4358" s="36"/>
      <c r="O4358" s="36"/>
      <c r="P4358" s="36"/>
      <c r="Q4358" s="36"/>
      <c r="R4358" s="36"/>
      <c r="S4358" s="40" t="s">
        <v>509</v>
      </c>
    </row>
    <row r="4359">
      <c r="A4359" s="37" t="s">
        <v>316</v>
      </c>
      <c r="B4359" s="37" t="s">
        <v>374</v>
      </c>
      <c r="C4359" s="38">
        <v>2023.0</v>
      </c>
      <c r="D4359" s="38">
        <v>8.0</v>
      </c>
      <c r="E4359" s="38">
        <v>9.0</v>
      </c>
      <c r="F4359" s="38">
        <v>1900.0</v>
      </c>
      <c r="G4359" s="37" t="s">
        <v>371</v>
      </c>
      <c r="H4359" s="38">
        <v>12.0</v>
      </c>
      <c r="I4359" s="36"/>
      <c r="J4359" s="36"/>
      <c r="K4359" s="36"/>
      <c r="L4359" s="36"/>
      <c r="M4359" s="36"/>
      <c r="N4359" s="36"/>
      <c r="O4359" s="36"/>
      <c r="P4359" s="36"/>
      <c r="Q4359" s="36"/>
      <c r="R4359" s="36"/>
      <c r="S4359" s="40" t="s">
        <v>356</v>
      </c>
    </row>
    <row r="4360">
      <c r="A4360" s="37"/>
      <c r="B4360" s="37"/>
      <c r="C4360" s="38"/>
      <c r="D4360" s="38"/>
      <c r="E4360" s="38"/>
      <c r="F4360" s="38"/>
      <c r="G4360" s="37"/>
      <c r="H4360" s="38"/>
      <c r="I4360" s="36"/>
      <c r="J4360" s="36"/>
      <c r="K4360" s="36"/>
      <c r="L4360" s="36"/>
      <c r="M4360" s="36"/>
      <c r="N4360" s="36"/>
      <c r="O4360" s="36"/>
      <c r="P4360" s="36"/>
      <c r="Q4360" s="36"/>
      <c r="R4360" s="36"/>
      <c r="S4360" s="40"/>
    </row>
    <row r="4361">
      <c r="A4361" s="1" t="s">
        <v>318</v>
      </c>
      <c r="B4361" s="1" t="s">
        <v>1943</v>
      </c>
      <c r="C4361" s="1">
        <v>2023.0</v>
      </c>
      <c r="D4361" s="1">
        <v>8.0</v>
      </c>
      <c r="E4361" s="1">
        <v>9.0</v>
      </c>
      <c r="F4361" s="1">
        <v>2100.0</v>
      </c>
      <c r="G4361" s="1" t="s">
        <v>23</v>
      </c>
      <c r="H4361" s="1">
        <v>1.0</v>
      </c>
    </row>
    <row r="4362">
      <c r="A4362" s="1" t="s">
        <v>318</v>
      </c>
      <c r="B4362" s="1" t="s">
        <v>1944</v>
      </c>
      <c r="C4362" s="1">
        <v>2023.0</v>
      </c>
      <c r="D4362" s="1">
        <v>8.0</v>
      </c>
      <c r="E4362" s="1">
        <v>9.0</v>
      </c>
      <c r="F4362" s="1">
        <v>2100.0</v>
      </c>
      <c r="G4362" s="1" t="s">
        <v>23</v>
      </c>
      <c r="H4362" s="1">
        <v>2.0</v>
      </c>
    </row>
    <row r="4363">
      <c r="A4363" s="1" t="s">
        <v>318</v>
      </c>
      <c r="B4363" s="1" t="s">
        <v>1945</v>
      </c>
      <c r="C4363" s="1">
        <v>2023.0</v>
      </c>
      <c r="D4363" s="1">
        <v>8.0</v>
      </c>
      <c r="E4363" s="1">
        <v>9.0</v>
      </c>
      <c r="F4363" s="1">
        <v>2100.0</v>
      </c>
      <c r="G4363" s="1" t="s">
        <v>23</v>
      </c>
      <c r="H4363" s="1">
        <v>3.0</v>
      </c>
    </row>
    <row r="4364">
      <c r="A4364" s="1" t="s">
        <v>318</v>
      </c>
      <c r="B4364" s="1" t="s">
        <v>1946</v>
      </c>
      <c r="C4364" s="1">
        <v>2023.0</v>
      </c>
      <c r="D4364" s="1">
        <v>8.0</v>
      </c>
      <c r="E4364" s="1">
        <v>9.0</v>
      </c>
      <c r="F4364" s="1">
        <v>2100.0</v>
      </c>
      <c r="G4364" s="1" t="s">
        <v>23</v>
      </c>
      <c r="H4364" s="1">
        <v>4.0</v>
      </c>
    </row>
    <row r="4365">
      <c r="A4365" s="1" t="s">
        <v>318</v>
      </c>
      <c r="B4365" s="1" t="s">
        <v>1947</v>
      </c>
      <c r="C4365" s="1">
        <v>2023.0</v>
      </c>
      <c r="D4365" s="1">
        <v>8.0</v>
      </c>
      <c r="E4365" s="1">
        <v>9.0</v>
      </c>
      <c r="F4365" s="1">
        <v>2100.0</v>
      </c>
      <c r="G4365" s="1" t="s">
        <v>122</v>
      </c>
      <c r="H4365" s="1">
        <v>5.0</v>
      </c>
    </row>
    <row r="4366">
      <c r="A4366" s="1" t="s">
        <v>318</v>
      </c>
      <c r="B4366" s="1" t="s">
        <v>1948</v>
      </c>
      <c r="C4366" s="1">
        <v>2023.0</v>
      </c>
      <c r="D4366" s="1">
        <v>8.0</v>
      </c>
      <c r="E4366" s="1">
        <v>9.0</v>
      </c>
      <c r="F4366" s="1">
        <v>2100.0</v>
      </c>
      <c r="G4366" s="1" t="s">
        <v>122</v>
      </c>
      <c r="H4366" s="1">
        <v>6.0</v>
      </c>
    </row>
    <row r="4367">
      <c r="A4367" s="1" t="s">
        <v>318</v>
      </c>
      <c r="B4367" s="1" t="s">
        <v>1949</v>
      </c>
      <c r="C4367" s="1">
        <v>2023.0</v>
      </c>
      <c r="D4367" s="1">
        <v>8.0</v>
      </c>
      <c r="E4367" s="1">
        <v>9.0</v>
      </c>
      <c r="F4367" s="1">
        <v>2100.0</v>
      </c>
      <c r="G4367" s="1" t="s">
        <v>122</v>
      </c>
      <c r="H4367" s="1">
        <v>7.0</v>
      </c>
    </row>
    <row r="4368">
      <c r="A4368" s="1" t="s">
        <v>318</v>
      </c>
      <c r="B4368" s="1" t="s">
        <v>1950</v>
      </c>
      <c r="C4368" s="1">
        <v>2023.0</v>
      </c>
      <c r="D4368" s="1">
        <v>8.0</v>
      </c>
      <c r="E4368" s="1">
        <v>9.0</v>
      </c>
      <c r="F4368" s="1">
        <v>2100.0</v>
      </c>
      <c r="G4368" s="1" t="s">
        <v>122</v>
      </c>
      <c r="H4368" s="1">
        <v>8.0</v>
      </c>
    </row>
    <row r="4369">
      <c r="A4369" s="1" t="s">
        <v>318</v>
      </c>
      <c r="B4369" s="1" t="s">
        <v>1951</v>
      </c>
      <c r="C4369" s="1">
        <v>2023.0</v>
      </c>
      <c r="D4369" s="1">
        <v>8.0</v>
      </c>
      <c r="E4369" s="1">
        <v>9.0</v>
      </c>
      <c r="F4369" s="1">
        <v>2100.0</v>
      </c>
      <c r="G4369" s="1" t="s">
        <v>201</v>
      </c>
      <c r="H4369" s="1">
        <v>9.0</v>
      </c>
    </row>
    <row r="4370">
      <c r="A4370" s="1" t="s">
        <v>318</v>
      </c>
      <c r="B4370" s="1" t="s">
        <v>1952</v>
      </c>
      <c r="C4370" s="1">
        <v>2023.0</v>
      </c>
      <c r="D4370" s="1">
        <v>8.0</v>
      </c>
      <c r="E4370" s="1">
        <v>9.0</v>
      </c>
      <c r="F4370" s="1">
        <v>2100.0</v>
      </c>
      <c r="G4370" s="1" t="s">
        <v>201</v>
      </c>
      <c r="H4370" s="1">
        <v>10.0</v>
      </c>
    </row>
    <row r="4371">
      <c r="A4371" s="1" t="s">
        <v>318</v>
      </c>
      <c r="B4371" s="1" t="s">
        <v>1953</v>
      </c>
      <c r="C4371" s="1">
        <v>2023.0</v>
      </c>
      <c r="D4371" s="1">
        <v>8.0</v>
      </c>
      <c r="E4371" s="1">
        <v>9.0</v>
      </c>
      <c r="F4371" s="1">
        <v>2100.0</v>
      </c>
      <c r="G4371" s="1" t="s">
        <v>201</v>
      </c>
      <c r="H4371" s="1">
        <v>11.0</v>
      </c>
    </row>
    <row r="4372">
      <c r="A4372" s="1" t="s">
        <v>318</v>
      </c>
      <c r="B4372" s="1" t="s">
        <v>1954</v>
      </c>
      <c r="C4372" s="1">
        <v>2023.0</v>
      </c>
      <c r="D4372" s="1">
        <v>8.0</v>
      </c>
      <c r="E4372" s="1">
        <v>9.0</v>
      </c>
      <c r="F4372" s="1">
        <v>2100.0</v>
      </c>
      <c r="G4372" s="1" t="s">
        <v>201</v>
      </c>
      <c r="H4372" s="1">
        <v>12.0</v>
      </c>
    </row>
    <row r="4374">
      <c r="A4374" s="1" t="s">
        <v>318</v>
      </c>
      <c r="B4374" s="1" t="s">
        <v>1955</v>
      </c>
      <c r="C4374" s="1">
        <v>2023.0</v>
      </c>
      <c r="D4374" s="1">
        <v>8.0</v>
      </c>
      <c r="E4374" s="1">
        <v>10.0</v>
      </c>
      <c r="F4374" s="1">
        <v>2100.0</v>
      </c>
      <c r="G4374" s="1" t="s">
        <v>23</v>
      </c>
      <c r="H4374" s="1">
        <v>1.0</v>
      </c>
    </row>
    <row r="4375">
      <c r="A4375" s="1" t="s">
        <v>318</v>
      </c>
      <c r="B4375" s="1" t="s">
        <v>1956</v>
      </c>
      <c r="C4375" s="1">
        <v>2023.0</v>
      </c>
      <c r="D4375" s="1">
        <v>8.0</v>
      </c>
      <c r="E4375" s="1">
        <v>10.0</v>
      </c>
      <c r="F4375" s="1">
        <v>2100.0</v>
      </c>
      <c r="G4375" s="1" t="s">
        <v>23</v>
      </c>
      <c r="H4375" s="1">
        <v>2.0</v>
      </c>
    </row>
    <row r="4376">
      <c r="A4376" s="1" t="s">
        <v>318</v>
      </c>
      <c r="B4376" s="1" t="s">
        <v>1957</v>
      </c>
      <c r="C4376" s="1">
        <v>2023.0</v>
      </c>
      <c r="D4376" s="1">
        <v>8.0</v>
      </c>
      <c r="E4376" s="1">
        <v>10.0</v>
      </c>
      <c r="F4376" s="1">
        <v>2100.0</v>
      </c>
      <c r="G4376" s="1" t="s">
        <v>23</v>
      </c>
      <c r="H4376" s="1">
        <v>3.0</v>
      </c>
    </row>
    <row r="4377">
      <c r="A4377" s="1" t="s">
        <v>318</v>
      </c>
      <c r="B4377" s="1" t="s">
        <v>1958</v>
      </c>
      <c r="C4377" s="1">
        <v>2023.0</v>
      </c>
      <c r="D4377" s="1">
        <v>8.0</v>
      </c>
      <c r="E4377" s="1">
        <v>10.0</v>
      </c>
      <c r="F4377" s="1">
        <v>2100.0</v>
      </c>
      <c r="G4377" s="1" t="s">
        <v>23</v>
      </c>
      <c r="H4377" s="1">
        <v>4.0</v>
      </c>
    </row>
    <row r="4378">
      <c r="A4378" s="1" t="s">
        <v>318</v>
      </c>
      <c r="B4378" s="1" t="s">
        <v>1959</v>
      </c>
      <c r="C4378" s="1">
        <v>2023.0</v>
      </c>
      <c r="D4378" s="1">
        <v>8.0</v>
      </c>
      <c r="E4378" s="1">
        <v>10.0</v>
      </c>
      <c r="F4378" s="1">
        <v>2100.0</v>
      </c>
      <c r="G4378" s="1" t="s">
        <v>122</v>
      </c>
      <c r="H4378" s="1">
        <v>5.0</v>
      </c>
    </row>
    <row r="4379">
      <c r="A4379" s="1" t="s">
        <v>318</v>
      </c>
      <c r="B4379" s="1" t="s">
        <v>1960</v>
      </c>
      <c r="C4379" s="1">
        <v>2023.0</v>
      </c>
      <c r="D4379" s="1">
        <v>8.0</v>
      </c>
      <c r="E4379" s="1">
        <v>10.0</v>
      </c>
      <c r="F4379" s="1">
        <v>2100.0</v>
      </c>
      <c r="G4379" s="1" t="s">
        <v>122</v>
      </c>
      <c r="H4379" s="1">
        <v>6.0</v>
      </c>
    </row>
    <row r="4380">
      <c r="A4380" s="1" t="s">
        <v>318</v>
      </c>
      <c r="B4380" s="1" t="s">
        <v>1961</v>
      </c>
      <c r="C4380" s="1">
        <v>2023.0</v>
      </c>
      <c r="D4380" s="1">
        <v>8.0</v>
      </c>
      <c r="E4380" s="1">
        <v>10.0</v>
      </c>
      <c r="F4380" s="1">
        <v>2100.0</v>
      </c>
      <c r="G4380" s="1" t="s">
        <v>122</v>
      </c>
      <c r="H4380" s="1">
        <v>7.0</v>
      </c>
    </row>
    <row r="4381">
      <c r="A4381" s="1" t="s">
        <v>318</v>
      </c>
      <c r="B4381" s="1" t="s">
        <v>1962</v>
      </c>
      <c r="C4381" s="1">
        <v>2023.0</v>
      </c>
      <c r="D4381" s="1">
        <v>8.0</v>
      </c>
      <c r="E4381" s="1">
        <v>10.0</v>
      </c>
      <c r="F4381" s="1">
        <v>2100.0</v>
      </c>
      <c r="G4381" s="1" t="s">
        <v>122</v>
      </c>
      <c r="H4381" s="1">
        <v>8.0</v>
      </c>
    </row>
    <row r="4382">
      <c r="A4382" s="1" t="s">
        <v>318</v>
      </c>
      <c r="B4382" s="1" t="s">
        <v>1963</v>
      </c>
      <c r="C4382" s="1">
        <v>2023.0</v>
      </c>
      <c r="D4382" s="1">
        <v>8.0</v>
      </c>
      <c r="E4382" s="1">
        <v>10.0</v>
      </c>
      <c r="F4382" s="1">
        <v>2100.0</v>
      </c>
      <c r="G4382" s="1" t="s">
        <v>201</v>
      </c>
      <c r="H4382" s="1">
        <v>9.0</v>
      </c>
    </row>
    <row r="4383">
      <c r="A4383" s="1" t="s">
        <v>318</v>
      </c>
      <c r="B4383" s="1" t="s">
        <v>1964</v>
      </c>
      <c r="C4383" s="1">
        <v>2023.0</v>
      </c>
      <c r="D4383" s="1">
        <v>8.0</v>
      </c>
      <c r="E4383" s="1">
        <v>10.0</v>
      </c>
      <c r="F4383" s="1">
        <v>2100.0</v>
      </c>
      <c r="G4383" s="1" t="s">
        <v>201</v>
      </c>
      <c r="H4383" s="1">
        <v>10.0</v>
      </c>
    </row>
    <row r="4384">
      <c r="A4384" s="1" t="s">
        <v>318</v>
      </c>
      <c r="B4384" s="1" t="s">
        <v>1965</v>
      </c>
      <c r="C4384" s="1">
        <v>2023.0</v>
      </c>
      <c r="D4384" s="1">
        <v>8.0</v>
      </c>
      <c r="E4384" s="1">
        <v>10.0</v>
      </c>
      <c r="F4384" s="1">
        <v>2100.0</v>
      </c>
      <c r="G4384" s="1" t="s">
        <v>201</v>
      </c>
      <c r="H4384" s="1">
        <v>11.0</v>
      </c>
    </row>
    <row r="4385">
      <c r="A4385" s="1" t="s">
        <v>318</v>
      </c>
      <c r="B4385" s="1" t="s">
        <v>1966</v>
      </c>
      <c r="C4385" s="1">
        <v>2023.0</v>
      </c>
      <c r="D4385" s="1">
        <v>8.0</v>
      </c>
      <c r="E4385" s="1">
        <v>10.0</v>
      </c>
      <c r="F4385" s="1">
        <v>2100.0</v>
      </c>
      <c r="G4385" s="1" t="s">
        <v>201</v>
      </c>
      <c r="H4385" s="1">
        <v>12.0</v>
      </c>
      <c r="I4385" s="1" t="s">
        <v>1967</v>
      </c>
      <c r="J4385" s="1" t="s">
        <v>1967</v>
      </c>
      <c r="K4385" s="1" t="s">
        <v>1967</v>
      </c>
      <c r="L4385" s="1" t="s">
        <v>1967</v>
      </c>
      <c r="M4385" s="1" t="s">
        <v>1967</v>
      </c>
      <c r="N4385" s="1" t="s">
        <v>1967</v>
      </c>
      <c r="P4385" s="1" t="s">
        <v>1967</v>
      </c>
      <c r="Q4385" s="1" t="s">
        <v>1967</v>
      </c>
      <c r="R4385" s="1" t="s">
        <v>1967</v>
      </c>
      <c r="S4385" s="1" t="s">
        <v>1967</v>
      </c>
    </row>
    <row r="4388">
      <c r="A4388" s="1" t="s">
        <v>318</v>
      </c>
      <c r="C4388" s="1">
        <v>2023.0</v>
      </c>
      <c r="D4388" s="1">
        <v>8.0</v>
      </c>
      <c r="E4388" s="1">
        <v>11.0</v>
      </c>
      <c r="F4388" s="1">
        <v>2100.0</v>
      </c>
      <c r="G4388" s="1" t="s">
        <v>23</v>
      </c>
      <c r="H4388" s="1">
        <v>1.0</v>
      </c>
    </row>
    <row r="4389">
      <c r="A4389" s="1" t="s">
        <v>318</v>
      </c>
      <c r="C4389" s="1">
        <v>2023.0</v>
      </c>
      <c r="D4389" s="1">
        <v>8.0</v>
      </c>
      <c r="E4389" s="1">
        <v>11.0</v>
      </c>
      <c r="F4389" s="1">
        <v>2100.0</v>
      </c>
      <c r="G4389" s="1" t="s">
        <v>23</v>
      </c>
      <c r="H4389" s="1">
        <v>2.0</v>
      </c>
    </row>
    <row r="4390">
      <c r="A4390" s="1" t="s">
        <v>318</v>
      </c>
      <c r="C4390" s="1">
        <v>2023.0</v>
      </c>
      <c r="D4390" s="1">
        <v>8.0</v>
      </c>
      <c r="E4390" s="1">
        <v>11.0</v>
      </c>
      <c r="F4390" s="1">
        <v>2100.0</v>
      </c>
      <c r="G4390" s="1" t="s">
        <v>23</v>
      </c>
      <c r="H4390" s="1">
        <v>3.0</v>
      </c>
    </row>
    <row r="4391">
      <c r="A4391" s="1" t="s">
        <v>318</v>
      </c>
      <c r="C4391" s="1">
        <v>2023.0</v>
      </c>
      <c r="D4391" s="1">
        <v>8.0</v>
      </c>
      <c r="E4391" s="1">
        <v>11.0</v>
      </c>
      <c r="F4391" s="1">
        <v>2100.0</v>
      </c>
      <c r="G4391" s="1" t="s">
        <v>23</v>
      </c>
      <c r="H4391" s="1">
        <v>4.0</v>
      </c>
    </row>
    <row r="4392">
      <c r="A4392" s="1" t="s">
        <v>318</v>
      </c>
      <c r="C4392" s="1">
        <v>2023.0</v>
      </c>
      <c r="D4392" s="1">
        <v>8.0</v>
      </c>
      <c r="E4392" s="1">
        <v>11.0</v>
      </c>
      <c r="F4392" s="1">
        <v>2100.0</v>
      </c>
      <c r="G4392" s="1" t="s">
        <v>122</v>
      </c>
      <c r="H4392" s="1">
        <v>5.0</v>
      </c>
    </row>
    <row r="4393">
      <c r="A4393" s="1" t="s">
        <v>318</v>
      </c>
      <c r="C4393" s="1">
        <v>2023.0</v>
      </c>
      <c r="D4393" s="1">
        <v>8.0</v>
      </c>
      <c r="E4393" s="1">
        <v>11.0</v>
      </c>
      <c r="F4393" s="1">
        <v>2100.0</v>
      </c>
      <c r="G4393" s="1" t="s">
        <v>122</v>
      </c>
      <c r="H4393" s="1">
        <v>6.0</v>
      </c>
    </row>
    <row r="4394">
      <c r="A4394" s="1" t="s">
        <v>318</v>
      </c>
      <c r="C4394" s="1">
        <v>2023.0</v>
      </c>
      <c r="D4394" s="1">
        <v>8.0</v>
      </c>
      <c r="E4394" s="1">
        <v>11.0</v>
      </c>
      <c r="F4394" s="1">
        <v>2100.0</v>
      </c>
      <c r="G4394" s="1" t="s">
        <v>122</v>
      </c>
      <c r="H4394" s="1">
        <v>7.0</v>
      </c>
    </row>
    <row r="4395">
      <c r="A4395" s="1" t="s">
        <v>318</v>
      </c>
      <c r="C4395" s="1">
        <v>2023.0</v>
      </c>
      <c r="D4395" s="1">
        <v>8.0</v>
      </c>
      <c r="E4395" s="1">
        <v>11.0</v>
      </c>
      <c r="F4395" s="1">
        <v>2100.0</v>
      </c>
      <c r="G4395" s="1" t="s">
        <v>122</v>
      </c>
      <c r="H4395" s="1">
        <v>8.0</v>
      </c>
    </row>
    <row r="4396">
      <c r="A4396" s="1" t="s">
        <v>318</v>
      </c>
      <c r="C4396" s="1">
        <v>2023.0</v>
      </c>
      <c r="D4396" s="1">
        <v>8.0</v>
      </c>
      <c r="E4396" s="1">
        <v>11.0</v>
      </c>
      <c r="F4396" s="1">
        <v>2100.0</v>
      </c>
      <c r="G4396" s="1" t="s">
        <v>201</v>
      </c>
      <c r="H4396" s="1">
        <v>9.0</v>
      </c>
    </row>
    <row r="4397">
      <c r="A4397" s="1" t="s">
        <v>318</v>
      </c>
      <c r="C4397" s="1">
        <v>2023.0</v>
      </c>
      <c r="D4397" s="1">
        <v>8.0</v>
      </c>
      <c r="E4397" s="1">
        <v>11.0</v>
      </c>
      <c r="F4397" s="1">
        <v>2100.0</v>
      </c>
      <c r="G4397" s="1" t="s">
        <v>201</v>
      </c>
      <c r="H4397" s="1">
        <v>10.0</v>
      </c>
    </row>
    <row r="4398">
      <c r="A4398" s="1" t="s">
        <v>318</v>
      </c>
      <c r="C4398" s="1">
        <v>2023.0</v>
      </c>
      <c r="D4398" s="1">
        <v>8.0</v>
      </c>
      <c r="E4398" s="1">
        <v>11.0</v>
      </c>
      <c r="F4398" s="1">
        <v>2100.0</v>
      </c>
      <c r="G4398" s="1" t="s">
        <v>201</v>
      </c>
      <c r="H4398" s="1">
        <v>11.0</v>
      </c>
    </row>
    <row r="4399">
      <c r="A4399" s="1" t="s">
        <v>318</v>
      </c>
      <c r="C4399" s="1">
        <v>2023.0</v>
      </c>
      <c r="D4399" s="1">
        <v>8.0</v>
      </c>
      <c r="E4399" s="1">
        <v>11.0</v>
      </c>
      <c r="F4399" s="1">
        <v>2100.0</v>
      </c>
      <c r="G4399" s="1" t="s">
        <v>201</v>
      </c>
      <c r="H4399" s="1">
        <v>12.0</v>
      </c>
    </row>
    <row r="4402">
      <c r="A4402" s="1" t="s">
        <v>318</v>
      </c>
      <c r="B4402" s="1" t="s">
        <v>1968</v>
      </c>
      <c r="C4402" s="1">
        <v>2023.0</v>
      </c>
      <c r="D4402" s="1">
        <v>8.0</v>
      </c>
      <c r="E4402" s="1">
        <v>12.0</v>
      </c>
      <c r="F4402" s="1">
        <v>2100.0</v>
      </c>
      <c r="G4402" s="1" t="s">
        <v>23</v>
      </c>
      <c r="H4402" s="1">
        <v>1.0</v>
      </c>
    </row>
    <row r="4403">
      <c r="A4403" s="1" t="s">
        <v>318</v>
      </c>
      <c r="B4403" s="1" t="s">
        <v>1969</v>
      </c>
      <c r="C4403" s="1">
        <v>2023.0</v>
      </c>
      <c r="D4403" s="1">
        <v>8.0</v>
      </c>
      <c r="E4403" s="1">
        <v>12.0</v>
      </c>
      <c r="F4403" s="1">
        <v>2100.0</v>
      </c>
      <c r="G4403" s="1" t="s">
        <v>23</v>
      </c>
      <c r="H4403" s="1">
        <v>2.0</v>
      </c>
    </row>
    <row r="4404">
      <c r="A4404" s="1" t="s">
        <v>318</v>
      </c>
      <c r="B4404" s="1" t="s">
        <v>1970</v>
      </c>
      <c r="C4404" s="1">
        <v>2023.0</v>
      </c>
      <c r="D4404" s="1">
        <v>8.0</v>
      </c>
      <c r="E4404" s="1">
        <v>12.0</v>
      </c>
      <c r="F4404" s="1">
        <v>2100.0</v>
      </c>
      <c r="G4404" s="1" t="s">
        <v>23</v>
      </c>
      <c r="H4404" s="1">
        <v>3.0</v>
      </c>
    </row>
    <row r="4405">
      <c r="A4405" s="1" t="s">
        <v>318</v>
      </c>
      <c r="B4405" s="1" t="s">
        <v>1971</v>
      </c>
      <c r="C4405" s="1">
        <v>2023.0</v>
      </c>
      <c r="D4405" s="1">
        <v>8.0</v>
      </c>
      <c r="E4405" s="1">
        <v>12.0</v>
      </c>
      <c r="F4405" s="1">
        <v>2100.0</v>
      </c>
      <c r="G4405" s="1" t="s">
        <v>23</v>
      </c>
      <c r="H4405" s="1">
        <v>4.0</v>
      </c>
    </row>
    <row r="4406">
      <c r="A4406" s="1" t="s">
        <v>318</v>
      </c>
      <c r="C4406" s="1">
        <v>2023.0</v>
      </c>
      <c r="D4406" s="1">
        <v>8.0</v>
      </c>
      <c r="E4406" s="1">
        <v>12.0</v>
      </c>
      <c r="F4406" s="1">
        <v>2100.0</v>
      </c>
      <c r="G4406" s="1" t="s">
        <v>122</v>
      </c>
      <c r="H4406" s="1">
        <v>5.0</v>
      </c>
    </row>
    <row r="4407">
      <c r="A4407" s="1" t="s">
        <v>318</v>
      </c>
      <c r="B4407" s="1" t="s">
        <v>1972</v>
      </c>
      <c r="C4407" s="1">
        <v>2023.0</v>
      </c>
      <c r="D4407" s="1">
        <v>8.0</v>
      </c>
      <c r="E4407" s="1">
        <v>12.0</v>
      </c>
      <c r="F4407" s="1">
        <v>2100.0</v>
      </c>
      <c r="G4407" s="1" t="s">
        <v>122</v>
      </c>
      <c r="H4407" s="1">
        <v>6.0</v>
      </c>
    </row>
    <row r="4408">
      <c r="A4408" s="1" t="s">
        <v>318</v>
      </c>
      <c r="B4408" s="1" t="s">
        <v>1969</v>
      </c>
      <c r="C4408" s="1">
        <v>2023.0</v>
      </c>
      <c r="D4408" s="1">
        <v>8.0</v>
      </c>
      <c r="E4408" s="1">
        <v>12.0</v>
      </c>
      <c r="F4408" s="1">
        <v>2100.0</v>
      </c>
      <c r="G4408" s="1" t="s">
        <v>122</v>
      </c>
      <c r="H4408" s="1">
        <v>7.0</v>
      </c>
    </row>
    <row r="4409">
      <c r="A4409" s="1" t="s">
        <v>318</v>
      </c>
      <c r="B4409" s="1" t="s">
        <v>1973</v>
      </c>
      <c r="C4409" s="1">
        <v>2023.0</v>
      </c>
      <c r="D4409" s="1">
        <v>8.0</v>
      </c>
      <c r="E4409" s="1">
        <v>12.0</v>
      </c>
      <c r="F4409" s="1">
        <v>2100.0</v>
      </c>
      <c r="G4409" s="1" t="s">
        <v>122</v>
      </c>
      <c r="H4409" s="1">
        <v>8.0</v>
      </c>
    </row>
    <row r="4410">
      <c r="A4410" s="1" t="s">
        <v>318</v>
      </c>
      <c r="B4410" s="1" t="s">
        <v>1974</v>
      </c>
      <c r="C4410" s="1">
        <v>2023.0</v>
      </c>
      <c r="D4410" s="1">
        <v>8.0</v>
      </c>
      <c r="E4410" s="1">
        <v>12.0</v>
      </c>
      <c r="F4410" s="1">
        <v>2100.0</v>
      </c>
      <c r="G4410" s="1" t="s">
        <v>201</v>
      </c>
      <c r="H4410" s="1">
        <v>9.0</v>
      </c>
    </row>
    <row r="4411">
      <c r="A4411" s="1" t="s">
        <v>318</v>
      </c>
      <c r="B4411" s="1" t="s">
        <v>1969</v>
      </c>
      <c r="C4411" s="1">
        <v>2023.0</v>
      </c>
      <c r="D4411" s="1">
        <v>8.0</v>
      </c>
      <c r="E4411" s="1">
        <v>12.0</v>
      </c>
      <c r="F4411" s="1">
        <v>2100.0</v>
      </c>
      <c r="G4411" s="1" t="s">
        <v>201</v>
      </c>
      <c r="H4411" s="1">
        <v>10.0</v>
      </c>
    </row>
    <row r="4412">
      <c r="A4412" s="1" t="s">
        <v>318</v>
      </c>
      <c r="B4412" s="1" t="s">
        <v>1975</v>
      </c>
      <c r="C4412" s="1">
        <v>2023.0</v>
      </c>
      <c r="D4412" s="1">
        <v>8.0</v>
      </c>
      <c r="E4412" s="1">
        <v>12.0</v>
      </c>
      <c r="F4412" s="1">
        <v>2100.0</v>
      </c>
      <c r="G4412" s="1" t="s">
        <v>201</v>
      </c>
      <c r="H4412" s="1">
        <v>11.0</v>
      </c>
    </row>
    <row r="4413">
      <c r="A4413" s="1" t="s">
        <v>318</v>
      </c>
      <c r="C4413" s="1">
        <v>2023.0</v>
      </c>
      <c r="D4413" s="1">
        <v>8.0</v>
      </c>
      <c r="E4413" s="1">
        <v>12.0</v>
      </c>
      <c r="F4413" s="1">
        <v>2100.0</v>
      </c>
      <c r="G4413" s="1" t="s">
        <v>201</v>
      </c>
      <c r="H4413" s="1">
        <v>12.0</v>
      </c>
    </row>
    <row r="4416">
      <c r="A4416" s="1" t="s">
        <v>318</v>
      </c>
      <c r="B4416" s="1" t="s">
        <v>1976</v>
      </c>
      <c r="C4416" s="1">
        <v>2023.0</v>
      </c>
      <c r="D4416" s="1">
        <v>8.0</v>
      </c>
      <c r="E4416" s="1">
        <v>13.0</v>
      </c>
      <c r="F4416" s="1">
        <v>2100.0</v>
      </c>
      <c r="G4416" s="1" t="s">
        <v>23</v>
      </c>
      <c r="H4416" s="1">
        <v>1.0</v>
      </c>
    </row>
    <row r="4417">
      <c r="A4417" s="1" t="s">
        <v>318</v>
      </c>
      <c r="B4417" s="1" t="s">
        <v>1969</v>
      </c>
      <c r="C4417" s="1">
        <v>2023.0</v>
      </c>
      <c r="D4417" s="1">
        <v>8.0</v>
      </c>
      <c r="E4417" s="1">
        <v>13.0</v>
      </c>
      <c r="F4417" s="1">
        <v>2100.0</v>
      </c>
      <c r="G4417" s="1" t="s">
        <v>23</v>
      </c>
      <c r="H4417" s="1">
        <v>2.0</v>
      </c>
    </row>
    <row r="4418">
      <c r="A4418" s="1" t="s">
        <v>318</v>
      </c>
      <c r="B4418" s="1" t="s">
        <v>1977</v>
      </c>
      <c r="C4418" s="1">
        <v>2023.0</v>
      </c>
      <c r="D4418" s="1">
        <v>8.0</v>
      </c>
      <c r="E4418" s="1">
        <v>13.0</v>
      </c>
      <c r="F4418" s="1">
        <v>2100.0</v>
      </c>
      <c r="G4418" s="1" t="s">
        <v>23</v>
      </c>
      <c r="H4418" s="1">
        <v>3.0</v>
      </c>
    </row>
    <row r="4419">
      <c r="A4419" s="1" t="s">
        <v>318</v>
      </c>
      <c r="B4419" s="1" t="s">
        <v>1978</v>
      </c>
      <c r="C4419" s="1">
        <v>2023.0</v>
      </c>
      <c r="D4419" s="1">
        <v>8.0</v>
      </c>
      <c r="E4419" s="1">
        <v>13.0</v>
      </c>
      <c r="F4419" s="1">
        <v>2100.0</v>
      </c>
      <c r="G4419" s="1" t="s">
        <v>23</v>
      </c>
      <c r="H4419" s="1">
        <v>4.0</v>
      </c>
    </row>
    <row r="4420">
      <c r="A4420" s="1" t="s">
        <v>318</v>
      </c>
      <c r="B4420" s="1" t="s">
        <v>1979</v>
      </c>
      <c r="C4420" s="1">
        <v>2023.0</v>
      </c>
      <c r="D4420" s="1">
        <v>8.0</v>
      </c>
      <c r="E4420" s="1">
        <v>13.0</v>
      </c>
      <c r="F4420" s="1">
        <v>2100.0</v>
      </c>
      <c r="G4420" s="1" t="s">
        <v>122</v>
      </c>
      <c r="H4420" s="1">
        <v>5.0</v>
      </c>
    </row>
    <row r="4421">
      <c r="A4421" s="1" t="s">
        <v>318</v>
      </c>
      <c r="B4421" s="1" t="s">
        <v>1980</v>
      </c>
      <c r="C4421" s="1">
        <v>2023.0</v>
      </c>
      <c r="D4421" s="1">
        <v>8.0</v>
      </c>
      <c r="E4421" s="1">
        <v>13.0</v>
      </c>
      <c r="F4421" s="1">
        <v>2100.0</v>
      </c>
      <c r="G4421" s="1" t="s">
        <v>122</v>
      </c>
      <c r="H4421" s="1">
        <v>6.0</v>
      </c>
    </row>
    <row r="4422">
      <c r="A4422" s="1" t="s">
        <v>318</v>
      </c>
      <c r="B4422" s="1" t="s">
        <v>1969</v>
      </c>
      <c r="C4422" s="1">
        <v>2023.0</v>
      </c>
      <c r="D4422" s="1">
        <v>8.0</v>
      </c>
      <c r="E4422" s="1">
        <v>13.0</v>
      </c>
      <c r="F4422" s="1">
        <v>2100.0</v>
      </c>
      <c r="G4422" s="1" t="s">
        <v>122</v>
      </c>
      <c r="H4422" s="1">
        <v>7.0</v>
      </c>
    </row>
    <row r="4423">
      <c r="A4423" s="1" t="s">
        <v>318</v>
      </c>
      <c r="B4423" s="1" t="s">
        <v>1981</v>
      </c>
      <c r="C4423" s="1">
        <v>2023.0</v>
      </c>
      <c r="D4423" s="1">
        <v>8.0</v>
      </c>
      <c r="E4423" s="1">
        <v>13.0</v>
      </c>
      <c r="F4423" s="1">
        <v>2100.0</v>
      </c>
      <c r="G4423" s="1" t="s">
        <v>122</v>
      </c>
      <c r="H4423" s="1">
        <v>8.0</v>
      </c>
    </row>
    <row r="4424">
      <c r="A4424" s="1" t="s">
        <v>318</v>
      </c>
      <c r="B4424" s="1" t="s">
        <v>1982</v>
      </c>
      <c r="C4424" s="1">
        <v>2023.0</v>
      </c>
      <c r="D4424" s="1">
        <v>8.0</v>
      </c>
      <c r="E4424" s="1">
        <v>13.0</v>
      </c>
      <c r="F4424" s="1">
        <v>2100.0</v>
      </c>
      <c r="G4424" s="1" t="s">
        <v>201</v>
      </c>
      <c r="H4424" s="1">
        <v>9.0</v>
      </c>
    </row>
    <row r="4425">
      <c r="A4425" s="1" t="s">
        <v>318</v>
      </c>
      <c r="B4425" s="1" t="s">
        <v>1969</v>
      </c>
      <c r="C4425" s="1">
        <v>2023.0</v>
      </c>
      <c r="D4425" s="1">
        <v>8.0</v>
      </c>
      <c r="E4425" s="1">
        <v>13.0</v>
      </c>
      <c r="F4425" s="1">
        <v>2100.0</v>
      </c>
      <c r="G4425" s="1" t="s">
        <v>201</v>
      </c>
      <c r="H4425" s="1">
        <v>10.0</v>
      </c>
    </row>
    <row r="4426">
      <c r="A4426" s="1" t="s">
        <v>318</v>
      </c>
      <c r="B4426" s="1" t="s">
        <v>1983</v>
      </c>
      <c r="C4426" s="1">
        <v>2023.0</v>
      </c>
      <c r="D4426" s="1">
        <v>8.0</v>
      </c>
      <c r="E4426" s="1">
        <v>13.0</v>
      </c>
      <c r="F4426" s="1">
        <v>2100.0</v>
      </c>
      <c r="G4426" s="1" t="s">
        <v>201</v>
      </c>
      <c r="H4426" s="1">
        <v>11.0</v>
      </c>
    </row>
    <row r="4427">
      <c r="A4427" s="1" t="s">
        <v>318</v>
      </c>
      <c r="B4427" s="1" t="s">
        <v>1984</v>
      </c>
      <c r="C4427" s="1">
        <v>2023.0</v>
      </c>
      <c r="D4427" s="1">
        <v>8.0</v>
      </c>
      <c r="E4427" s="1">
        <v>13.0</v>
      </c>
      <c r="F4427" s="1">
        <v>2100.0</v>
      </c>
      <c r="G4427" s="1" t="s">
        <v>201</v>
      </c>
      <c r="H4427" s="1">
        <v>12.0</v>
      </c>
    </row>
    <row r="4430">
      <c r="A4430" s="37" t="s">
        <v>316</v>
      </c>
      <c r="B4430" s="37" t="s">
        <v>349</v>
      </c>
      <c r="C4430" s="38">
        <v>2023.0</v>
      </c>
      <c r="D4430" s="38">
        <v>8.0</v>
      </c>
      <c r="E4430" s="38">
        <v>14.0</v>
      </c>
      <c r="F4430" s="38">
        <v>1900.0</v>
      </c>
      <c r="G4430" s="37" t="s">
        <v>350</v>
      </c>
      <c r="H4430" s="38">
        <v>1.0</v>
      </c>
      <c r="I4430" s="36"/>
      <c r="J4430" s="36"/>
      <c r="K4430" s="36"/>
      <c r="L4430" s="36"/>
      <c r="M4430" s="36"/>
      <c r="N4430" s="36"/>
      <c r="O4430" s="36"/>
      <c r="P4430" s="36"/>
      <c r="Q4430" s="36"/>
      <c r="R4430" s="36"/>
      <c r="S4430" s="40" t="s">
        <v>356</v>
      </c>
    </row>
    <row r="4431">
      <c r="A4431" s="37" t="s">
        <v>316</v>
      </c>
      <c r="B4431" s="37" t="s">
        <v>355</v>
      </c>
      <c r="C4431" s="38">
        <v>2023.0</v>
      </c>
      <c r="D4431" s="38">
        <v>8.0</v>
      </c>
      <c r="E4431" s="38">
        <v>14.0</v>
      </c>
      <c r="F4431" s="38">
        <v>1900.0</v>
      </c>
      <c r="G4431" s="37" t="s">
        <v>350</v>
      </c>
      <c r="H4431" s="38">
        <v>2.0</v>
      </c>
      <c r="I4431" s="36"/>
      <c r="J4431" s="36"/>
      <c r="K4431" s="36"/>
      <c r="L4431" s="38">
        <v>19.0</v>
      </c>
      <c r="M4431" s="38">
        <v>0.0</v>
      </c>
      <c r="N4431" s="38">
        <v>0.0</v>
      </c>
      <c r="O4431" s="38">
        <v>19.0</v>
      </c>
      <c r="P4431" s="38">
        <v>43.0</v>
      </c>
      <c r="Q4431" s="38">
        <v>0.0</v>
      </c>
      <c r="R4431" s="36"/>
      <c r="S4431" s="37" t="s">
        <v>1985</v>
      </c>
    </row>
    <row r="4432">
      <c r="A4432" s="37" t="s">
        <v>316</v>
      </c>
      <c r="B4432" s="37" t="s">
        <v>355</v>
      </c>
      <c r="C4432" s="38">
        <v>2023.0</v>
      </c>
      <c r="D4432" s="38">
        <v>8.0</v>
      </c>
      <c r="E4432" s="38">
        <v>14.0</v>
      </c>
      <c r="F4432" s="38">
        <v>1900.0</v>
      </c>
      <c r="G4432" s="37" t="s">
        <v>350</v>
      </c>
      <c r="H4432" s="38">
        <v>2.0</v>
      </c>
      <c r="I4432" s="36"/>
      <c r="J4432" s="36"/>
      <c r="K4432" s="36"/>
      <c r="L4432" s="38">
        <v>19.0</v>
      </c>
      <c r="M4432" s="38">
        <v>53.0</v>
      </c>
      <c r="N4432" s="38">
        <v>20.0</v>
      </c>
      <c r="O4432" s="38">
        <v>20.0</v>
      </c>
      <c r="P4432" s="38">
        <v>0.0</v>
      </c>
      <c r="Q4432" s="38">
        <v>0.0</v>
      </c>
      <c r="R4432" s="36"/>
      <c r="S4432" s="37" t="s">
        <v>1986</v>
      </c>
    </row>
    <row r="4433">
      <c r="A4433" s="37" t="s">
        <v>316</v>
      </c>
      <c r="B4433" s="37" t="s">
        <v>357</v>
      </c>
      <c r="C4433" s="38">
        <v>2023.0</v>
      </c>
      <c r="D4433" s="38">
        <v>8.0</v>
      </c>
      <c r="E4433" s="38">
        <v>14.0</v>
      </c>
      <c r="F4433" s="38">
        <v>1900.0</v>
      </c>
      <c r="G4433" s="37" t="s">
        <v>350</v>
      </c>
      <c r="H4433" s="38">
        <v>3.0</v>
      </c>
      <c r="I4433" s="36"/>
      <c r="J4433" s="36"/>
      <c r="K4433" s="36"/>
      <c r="L4433" s="36"/>
      <c r="M4433" s="36"/>
      <c r="N4433" s="36"/>
      <c r="O4433" s="36"/>
      <c r="P4433" s="36"/>
      <c r="Q4433" s="36"/>
      <c r="R4433" s="36"/>
      <c r="S4433" s="37" t="s">
        <v>509</v>
      </c>
    </row>
    <row r="4434">
      <c r="A4434" s="37" t="s">
        <v>316</v>
      </c>
      <c r="B4434" s="37" t="s">
        <v>358</v>
      </c>
      <c r="C4434" s="38">
        <v>2023.0</v>
      </c>
      <c r="D4434" s="38">
        <v>8.0</v>
      </c>
      <c r="E4434" s="38">
        <v>14.0</v>
      </c>
      <c r="F4434" s="38">
        <v>1900.0</v>
      </c>
      <c r="G4434" s="37" t="s">
        <v>350</v>
      </c>
      <c r="H4434" s="38">
        <v>4.0</v>
      </c>
      <c r="I4434" s="36"/>
      <c r="J4434" s="36"/>
      <c r="K4434" s="36"/>
      <c r="L4434" s="36"/>
      <c r="M4434" s="36"/>
      <c r="N4434" s="36"/>
      <c r="O4434" s="36"/>
      <c r="P4434" s="36"/>
      <c r="Q4434" s="36"/>
      <c r="R4434" s="36"/>
      <c r="S4434" s="40" t="s">
        <v>356</v>
      </c>
    </row>
    <row r="4435">
      <c r="A4435" s="37" t="s">
        <v>316</v>
      </c>
      <c r="B4435" s="37" t="s">
        <v>359</v>
      </c>
      <c r="C4435" s="38">
        <v>2023.0</v>
      </c>
      <c r="D4435" s="38">
        <v>8.0</v>
      </c>
      <c r="E4435" s="38">
        <v>14.0</v>
      </c>
      <c r="F4435" s="38">
        <v>1900.0</v>
      </c>
      <c r="G4435" s="37" t="s">
        <v>360</v>
      </c>
      <c r="H4435" s="38">
        <v>5.0</v>
      </c>
      <c r="I4435" s="36"/>
      <c r="J4435" s="36"/>
      <c r="K4435" s="36"/>
      <c r="L4435" s="36"/>
      <c r="M4435" s="36"/>
      <c r="N4435" s="36"/>
      <c r="O4435" s="36"/>
      <c r="P4435" s="36"/>
      <c r="Q4435" s="36"/>
      <c r="R4435" s="36"/>
      <c r="S4435" s="40" t="s">
        <v>356</v>
      </c>
    </row>
    <row r="4436">
      <c r="A4436" s="37" t="s">
        <v>316</v>
      </c>
      <c r="B4436" s="37" t="s">
        <v>366</v>
      </c>
      <c r="C4436" s="38">
        <v>2023.0</v>
      </c>
      <c r="D4436" s="38">
        <v>8.0</v>
      </c>
      <c r="E4436" s="38">
        <v>14.0</v>
      </c>
      <c r="F4436" s="38">
        <v>1900.0</v>
      </c>
      <c r="G4436" s="37" t="s">
        <v>360</v>
      </c>
      <c r="H4436" s="38">
        <v>6.0</v>
      </c>
      <c r="I4436" s="36"/>
      <c r="J4436" s="36"/>
      <c r="K4436" s="36"/>
      <c r="L4436" s="36"/>
      <c r="M4436" s="36"/>
      <c r="N4436" s="36"/>
      <c r="O4436" s="36"/>
      <c r="P4436" s="36"/>
      <c r="Q4436" s="36"/>
      <c r="R4436" s="36"/>
      <c r="S4436" s="40" t="s">
        <v>356</v>
      </c>
    </row>
    <row r="4437">
      <c r="A4437" s="37" t="s">
        <v>316</v>
      </c>
      <c r="B4437" s="37" t="s">
        <v>368</v>
      </c>
      <c r="C4437" s="38">
        <v>2023.0</v>
      </c>
      <c r="D4437" s="38">
        <v>8.0</v>
      </c>
      <c r="E4437" s="38">
        <v>14.0</v>
      </c>
      <c r="F4437" s="38">
        <v>1900.0</v>
      </c>
      <c r="G4437" s="37" t="s">
        <v>360</v>
      </c>
      <c r="H4437" s="38">
        <v>7.0</v>
      </c>
      <c r="I4437" s="36"/>
      <c r="J4437" s="36"/>
      <c r="K4437" s="37" t="s">
        <v>1987</v>
      </c>
      <c r="L4437" s="38">
        <v>19.0</v>
      </c>
      <c r="M4437" s="38">
        <v>14.0</v>
      </c>
      <c r="N4437" s="38">
        <v>15.0</v>
      </c>
      <c r="O4437" s="38">
        <v>19.0</v>
      </c>
      <c r="P4437" s="38">
        <v>17.0</v>
      </c>
      <c r="Q4437" s="38">
        <v>0.0</v>
      </c>
      <c r="R4437" s="36"/>
      <c r="S4437" s="36"/>
    </row>
    <row r="4438">
      <c r="A4438" s="37" t="s">
        <v>316</v>
      </c>
      <c r="B4438" s="37" t="s">
        <v>369</v>
      </c>
      <c r="C4438" s="38">
        <v>2023.0</v>
      </c>
      <c r="D4438" s="38">
        <v>8.0</v>
      </c>
      <c r="E4438" s="38">
        <v>14.0</v>
      </c>
      <c r="F4438" s="38">
        <v>1900.0</v>
      </c>
      <c r="G4438" s="37" t="s">
        <v>360</v>
      </c>
      <c r="H4438" s="38">
        <v>8.0</v>
      </c>
      <c r="I4438" s="36"/>
      <c r="J4438" s="36"/>
      <c r="K4438" s="36"/>
      <c r="L4438" s="36"/>
      <c r="M4438" s="36"/>
      <c r="N4438" s="36"/>
      <c r="O4438" s="36"/>
      <c r="P4438" s="36"/>
      <c r="Q4438" s="36"/>
      <c r="R4438" s="36"/>
      <c r="S4438" s="40" t="s">
        <v>356</v>
      </c>
    </row>
    <row r="4439">
      <c r="A4439" s="37" t="s">
        <v>316</v>
      </c>
      <c r="B4439" s="37" t="s">
        <v>370</v>
      </c>
      <c r="C4439" s="38">
        <v>2023.0</v>
      </c>
      <c r="D4439" s="38">
        <v>8.0</v>
      </c>
      <c r="E4439" s="38">
        <v>14.0</v>
      </c>
      <c r="F4439" s="38">
        <v>1900.0</v>
      </c>
      <c r="G4439" s="37" t="s">
        <v>371</v>
      </c>
      <c r="H4439" s="38">
        <v>9.0</v>
      </c>
      <c r="I4439" s="36"/>
      <c r="J4439" s="36"/>
      <c r="K4439" s="36"/>
      <c r="L4439" s="36"/>
      <c r="M4439" s="36"/>
      <c r="N4439" s="36"/>
      <c r="O4439" s="36"/>
      <c r="P4439" s="36"/>
      <c r="Q4439" s="36"/>
      <c r="R4439" s="36"/>
      <c r="S4439" s="40" t="s">
        <v>356</v>
      </c>
    </row>
    <row r="4440">
      <c r="A4440" s="37" t="s">
        <v>316</v>
      </c>
      <c r="B4440" s="37" t="s">
        <v>372</v>
      </c>
      <c r="C4440" s="38">
        <v>2023.0</v>
      </c>
      <c r="D4440" s="38">
        <v>8.0</v>
      </c>
      <c r="E4440" s="38">
        <v>14.0</v>
      </c>
      <c r="F4440" s="38">
        <v>1900.0</v>
      </c>
      <c r="G4440" s="37" t="s">
        <v>371</v>
      </c>
      <c r="H4440" s="38">
        <v>10.0</v>
      </c>
      <c r="I4440" s="36"/>
      <c r="J4440" s="36"/>
      <c r="K4440" s="36"/>
      <c r="L4440" s="36"/>
      <c r="M4440" s="36"/>
      <c r="N4440" s="36"/>
      <c r="O4440" s="36"/>
      <c r="P4440" s="36"/>
      <c r="Q4440" s="36"/>
      <c r="R4440" s="36"/>
      <c r="S4440" s="40" t="s">
        <v>356</v>
      </c>
    </row>
    <row r="4441">
      <c r="A4441" s="37" t="s">
        <v>316</v>
      </c>
      <c r="B4441" s="37" t="s">
        <v>373</v>
      </c>
      <c r="C4441" s="38">
        <v>2023.0</v>
      </c>
      <c r="D4441" s="38">
        <v>8.0</v>
      </c>
      <c r="E4441" s="38">
        <v>14.0</v>
      </c>
      <c r="F4441" s="38">
        <v>1900.0</v>
      </c>
      <c r="G4441" s="37" t="s">
        <v>371</v>
      </c>
      <c r="H4441" s="38">
        <v>11.0</v>
      </c>
      <c r="I4441" s="36"/>
      <c r="J4441" s="36"/>
      <c r="K4441" s="36"/>
      <c r="L4441" s="36"/>
      <c r="M4441" s="36"/>
      <c r="N4441" s="36"/>
      <c r="O4441" s="36"/>
      <c r="P4441" s="36"/>
      <c r="Q4441" s="36"/>
      <c r="R4441" s="36"/>
      <c r="S4441" s="40" t="s">
        <v>509</v>
      </c>
    </row>
    <row r="4442">
      <c r="A4442" s="37" t="s">
        <v>316</v>
      </c>
      <c r="B4442" s="37" t="s">
        <v>374</v>
      </c>
      <c r="C4442" s="38">
        <v>2023.0</v>
      </c>
      <c r="D4442" s="38">
        <v>8.0</v>
      </c>
      <c r="E4442" s="38">
        <v>14.0</v>
      </c>
      <c r="F4442" s="38">
        <v>1900.0</v>
      </c>
      <c r="G4442" s="37" t="s">
        <v>371</v>
      </c>
      <c r="H4442" s="38">
        <v>12.0</v>
      </c>
      <c r="I4442" s="36"/>
      <c r="J4442" s="36"/>
      <c r="K4442" s="36"/>
      <c r="L4442" s="36"/>
      <c r="M4442" s="36"/>
      <c r="N4442" s="36"/>
      <c r="O4442" s="36"/>
      <c r="P4442" s="36"/>
      <c r="Q4442" s="36"/>
      <c r="R4442" s="36"/>
      <c r="S4442" s="40" t="s">
        <v>356</v>
      </c>
    </row>
    <row r="4443">
      <c r="A4443" s="36"/>
      <c r="B4443" s="36"/>
      <c r="C4443" s="36"/>
      <c r="D4443" s="36"/>
      <c r="E4443" s="36"/>
      <c r="F4443" s="36"/>
      <c r="G4443" s="36"/>
      <c r="H4443" s="36"/>
      <c r="I4443" s="36"/>
      <c r="J4443" s="36"/>
      <c r="K4443" s="36"/>
      <c r="L4443" s="36"/>
      <c r="M4443" s="36"/>
      <c r="N4443" s="36"/>
      <c r="O4443" s="36"/>
      <c r="P4443" s="36"/>
      <c r="Q4443" s="36"/>
      <c r="R4443" s="36"/>
      <c r="S4443" s="36"/>
    </row>
    <row r="4444">
      <c r="A4444" s="37" t="s">
        <v>318</v>
      </c>
      <c r="B4444" s="37" t="s">
        <v>1988</v>
      </c>
      <c r="C4444" s="37">
        <v>2023.0</v>
      </c>
      <c r="D4444" s="37">
        <v>8.0</v>
      </c>
      <c r="E4444" s="37">
        <v>14.0</v>
      </c>
      <c r="F4444" s="37">
        <v>2100.0</v>
      </c>
      <c r="G4444" s="37" t="s">
        <v>23</v>
      </c>
      <c r="H4444" s="37">
        <v>1.0</v>
      </c>
      <c r="I4444" s="36"/>
      <c r="J4444" s="36"/>
      <c r="K4444" s="36"/>
      <c r="L4444" s="36"/>
      <c r="M4444" s="36"/>
      <c r="N4444" s="36"/>
      <c r="O4444" s="36"/>
      <c r="P4444" s="36"/>
      <c r="Q4444" s="36"/>
      <c r="R4444" s="36"/>
      <c r="S4444" s="36"/>
    </row>
    <row r="4445">
      <c r="A4445" s="37" t="s">
        <v>318</v>
      </c>
      <c r="B4445" s="37" t="s">
        <v>1969</v>
      </c>
      <c r="C4445" s="37">
        <v>2023.0</v>
      </c>
      <c r="D4445" s="37">
        <v>8.0</v>
      </c>
      <c r="E4445" s="37">
        <v>14.0</v>
      </c>
      <c r="F4445" s="37">
        <v>2100.0</v>
      </c>
      <c r="G4445" s="37" t="s">
        <v>23</v>
      </c>
      <c r="H4445" s="37">
        <v>2.0</v>
      </c>
      <c r="I4445" s="36"/>
      <c r="J4445" s="36"/>
      <c r="K4445" s="36"/>
      <c r="L4445" s="36"/>
      <c r="M4445" s="36"/>
      <c r="N4445" s="36"/>
      <c r="O4445" s="36"/>
      <c r="P4445" s="36"/>
      <c r="Q4445" s="36"/>
      <c r="R4445" s="36"/>
      <c r="S4445" s="36"/>
    </row>
    <row r="4446">
      <c r="A4446" s="37" t="s">
        <v>318</v>
      </c>
      <c r="B4446" s="37" t="s">
        <v>1989</v>
      </c>
      <c r="C4446" s="37">
        <v>2023.0</v>
      </c>
      <c r="D4446" s="37">
        <v>8.0</v>
      </c>
      <c r="E4446" s="37">
        <v>14.0</v>
      </c>
      <c r="F4446" s="37">
        <v>2100.0</v>
      </c>
      <c r="G4446" s="37" t="s">
        <v>23</v>
      </c>
      <c r="H4446" s="37">
        <v>3.0</v>
      </c>
      <c r="I4446" s="36"/>
      <c r="J4446" s="36"/>
      <c r="K4446" s="36"/>
      <c r="L4446" s="36"/>
      <c r="M4446" s="36"/>
      <c r="N4446" s="36"/>
      <c r="O4446" s="36"/>
      <c r="P4446" s="36"/>
      <c r="Q4446" s="36"/>
      <c r="R4446" s="36"/>
      <c r="S4446" s="36"/>
    </row>
    <row r="4447">
      <c r="A4447" s="37" t="s">
        <v>318</v>
      </c>
      <c r="B4447" s="37" t="s">
        <v>1990</v>
      </c>
      <c r="C4447" s="37">
        <v>2023.0</v>
      </c>
      <c r="D4447" s="37">
        <v>8.0</v>
      </c>
      <c r="E4447" s="37">
        <v>14.0</v>
      </c>
      <c r="F4447" s="37">
        <v>2100.0</v>
      </c>
      <c r="G4447" s="37" t="s">
        <v>23</v>
      </c>
      <c r="H4447" s="37">
        <v>4.0</v>
      </c>
      <c r="I4447" s="36"/>
      <c r="J4447" s="36"/>
      <c r="K4447" s="36"/>
      <c r="L4447" s="36"/>
      <c r="M4447" s="36"/>
      <c r="N4447" s="36"/>
      <c r="O4447" s="36"/>
      <c r="P4447" s="36"/>
      <c r="Q4447" s="36"/>
      <c r="R4447" s="36"/>
      <c r="S4447" s="36"/>
    </row>
    <row r="4448">
      <c r="A4448" s="37" t="s">
        <v>318</v>
      </c>
      <c r="B4448" s="36"/>
      <c r="C4448" s="37">
        <v>2023.0</v>
      </c>
      <c r="D4448" s="37">
        <v>8.0</v>
      </c>
      <c r="E4448" s="37">
        <v>14.0</v>
      </c>
      <c r="F4448" s="37">
        <v>2100.0</v>
      </c>
      <c r="G4448" s="37" t="s">
        <v>122</v>
      </c>
      <c r="H4448" s="37">
        <v>5.0</v>
      </c>
      <c r="I4448" s="36"/>
      <c r="J4448" s="36"/>
      <c r="K4448" s="36"/>
      <c r="L4448" s="36"/>
      <c r="M4448" s="36"/>
      <c r="N4448" s="36"/>
      <c r="O4448" s="36"/>
      <c r="P4448" s="36"/>
      <c r="Q4448" s="36"/>
      <c r="R4448" s="36"/>
      <c r="S4448" s="36"/>
    </row>
    <row r="4449">
      <c r="A4449" s="37" t="s">
        <v>318</v>
      </c>
      <c r="B4449" s="37" t="s">
        <v>1991</v>
      </c>
      <c r="C4449" s="37">
        <v>2023.0</v>
      </c>
      <c r="D4449" s="37">
        <v>8.0</v>
      </c>
      <c r="E4449" s="37">
        <v>14.0</v>
      </c>
      <c r="F4449" s="37">
        <v>2100.0</v>
      </c>
      <c r="G4449" s="37" t="s">
        <v>122</v>
      </c>
      <c r="H4449" s="37">
        <v>6.0</v>
      </c>
      <c r="I4449" s="36"/>
      <c r="J4449" s="36"/>
      <c r="K4449" s="36"/>
      <c r="L4449" s="36"/>
      <c r="M4449" s="36"/>
      <c r="N4449" s="36"/>
      <c r="O4449" s="36"/>
      <c r="P4449" s="36"/>
      <c r="Q4449" s="36"/>
      <c r="R4449" s="36"/>
      <c r="S4449" s="36"/>
    </row>
    <row r="4450">
      <c r="A4450" s="37" t="s">
        <v>318</v>
      </c>
      <c r="B4450" s="37" t="s">
        <v>1969</v>
      </c>
      <c r="C4450" s="37">
        <v>2023.0</v>
      </c>
      <c r="D4450" s="37">
        <v>8.0</v>
      </c>
      <c r="E4450" s="37">
        <v>14.0</v>
      </c>
      <c r="F4450" s="37">
        <v>2100.0</v>
      </c>
      <c r="G4450" s="37" t="s">
        <v>122</v>
      </c>
      <c r="H4450" s="37">
        <v>7.0</v>
      </c>
      <c r="I4450" s="36"/>
      <c r="J4450" s="36"/>
      <c r="K4450" s="36"/>
      <c r="L4450" s="36"/>
      <c r="M4450" s="36"/>
      <c r="N4450" s="36"/>
      <c r="O4450" s="36"/>
      <c r="P4450" s="36"/>
      <c r="Q4450" s="36"/>
      <c r="R4450" s="36"/>
      <c r="S4450" s="36"/>
    </row>
    <row r="4451">
      <c r="A4451" s="37" t="s">
        <v>318</v>
      </c>
      <c r="B4451" s="37" t="s">
        <v>1992</v>
      </c>
      <c r="C4451" s="37">
        <v>2023.0</v>
      </c>
      <c r="D4451" s="37">
        <v>8.0</v>
      </c>
      <c r="E4451" s="37">
        <v>14.0</v>
      </c>
      <c r="F4451" s="37">
        <v>2100.0</v>
      </c>
      <c r="G4451" s="37" t="s">
        <v>122</v>
      </c>
      <c r="H4451" s="37">
        <v>8.0</v>
      </c>
      <c r="I4451" s="36"/>
      <c r="J4451" s="36"/>
      <c r="K4451" s="36"/>
      <c r="L4451" s="36"/>
      <c r="M4451" s="36"/>
      <c r="N4451" s="36"/>
      <c r="O4451" s="36"/>
      <c r="P4451" s="36"/>
      <c r="Q4451" s="36"/>
      <c r="R4451" s="36"/>
      <c r="S4451" s="36"/>
    </row>
    <row r="4452">
      <c r="A4452" s="37" t="s">
        <v>318</v>
      </c>
      <c r="B4452" s="37" t="s">
        <v>1993</v>
      </c>
      <c r="C4452" s="37">
        <v>2023.0</v>
      </c>
      <c r="D4452" s="37">
        <v>8.0</v>
      </c>
      <c r="E4452" s="37">
        <v>14.0</v>
      </c>
      <c r="F4452" s="37">
        <v>2100.0</v>
      </c>
      <c r="G4452" s="37" t="s">
        <v>201</v>
      </c>
      <c r="H4452" s="37">
        <v>9.0</v>
      </c>
      <c r="I4452" s="36"/>
      <c r="J4452" s="36"/>
      <c r="K4452" s="36"/>
      <c r="L4452" s="36"/>
      <c r="M4452" s="36"/>
      <c r="N4452" s="36"/>
      <c r="O4452" s="36"/>
      <c r="P4452" s="36"/>
      <c r="Q4452" s="36"/>
      <c r="R4452" s="36"/>
      <c r="S4452" s="36"/>
    </row>
    <row r="4453">
      <c r="A4453" s="37" t="s">
        <v>318</v>
      </c>
      <c r="B4453" s="37" t="s">
        <v>1969</v>
      </c>
      <c r="C4453" s="37">
        <v>2023.0</v>
      </c>
      <c r="D4453" s="37">
        <v>8.0</v>
      </c>
      <c r="E4453" s="37">
        <v>14.0</v>
      </c>
      <c r="F4453" s="37">
        <v>2100.0</v>
      </c>
      <c r="G4453" s="37" t="s">
        <v>201</v>
      </c>
      <c r="H4453" s="37">
        <v>10.0</v>
      </c>
      <c r="I4453" s="36"/>
      <c r="J4453" s="36"/>
      <c r="K4453" s="36"/>
      <c r="L4453" s="36"/>
      <c r="M4453" s="36"/>
      <c r="N4453" s="36"/>
      <c r="O4453" s="36"/>
      <c r="P4453" s="36"/>
      <c r="Q4453" s="36"/>
      <c r="R4453" s="36"/>
      <c r="S4453" s="36"/>
    </row>
    <row r="4454">
      <c r="A4454" s="37" t="s">
        <v>318</v>
      </c>
      <c r="B4454" s="37" t="s">
        <v>1994</v>
      </c>
      <c r="C4454" s="37">
        <v>2023.0</v>
      </c>
      <c r="D4454" s="37">
        <v>8.0</v>
      </c>
      <c r="E4454" s="37">
        <v>14.0</v>
      </c>
      <c r="F4454" s="37">
        <v>2100.0</v>
      </c>
      <c r="G4454" s="37" t="s">
        <v>201</v>
      </c>
      <c r="H4454" s="37">
        <v>11.0</v>
      </c>
      <c r="I4454" s="36"/>
      <c r="J4454" s="36"/>
      <c r="K4454" s="36"/>
      <c r="L4454" s="36"/>
      <c r="M4454" s="36"/>
      <c r="N4454" s="36"/>
      <c r="O4454" s="36"/>
      <c r="P4454" s="36"/>
      <c r="Q4454" s="36"/>
      <c r="R4454" s="36"/>
      <c r="S4454" s="36"/>
    </row>
    <row r="4455">
      <c r="A4455" s="37" t="s">
        <v>318</v>
      </c>
      <c r="B4455" s="37" t="s">
        <v>1995</v>
      </c>
      <c r="C4455" s="37">
        <v>2023.0</v>
      </c>
      <c r="D4455" s="37">
        <v>8.0</v>
      </c>
      <c r="E4455" s="37">
        <v>14.0</v>
      </c>
      <c r="F4455" s="37">
        <v>2100.0</v>
      </c>
      <c r="G4455" s="37" t="s">
        <v>201</v>
      </c>
      <c r="H4455" s="37">
        <v>12.0</v>
      </c>
      <c r="I4455" s="36"/>
      <c r="J4455" s="36"/>
      <c r="K4455" s="36"/>
      <c r="L4455" s="36"/>
      <c r="M4455" s="36"/>
      <c r="N4455" s="36"/>
      <c r="O4455" s="36"/>
      <c r="P4455" s="36"/>
      <c r="Q4455" s="36"/>
      <c r="R4455" s="36"/>
      <c r="S4455" s="36"/>
    </row>
    <row r="4456">
      <c r="A4456" s="36"/>
      <c r="B4456" s="36"/>
      <c r="C4456" s="36"/>
      <c r="D4456" s="36"/>
      <c r="E4456" s="36"/>
      <c r="F4456" s="36"/>
      <c r="G4456" s="36"/>
      <c r="H4456" s="36"/>
      <c r="I4456" s="36"/>
      <c r="J4456" s="36"/>
      <c r="K4456" s="36"/>
      <c r="L4456" s="36"/>
      <c r="M4456" s="36"/>
      <c r="N4456" s="36"/>
      <c r="O4456" s="36"/>
      <c r="P4456" s="36"/>
      <c r="Q4456" s="36"/>
      <c r="R4456" s="36"/>
      <c r="S4456" s="36"/>
    </row>
    <row r="4457">
      <c r="A4457" s="37" t="s">
        <v>316</v>
      </c>
      <c r="B4457" s="37" t="s">
        <v>349</v>
      </c>
      <c r="C4457" s="38">
        <v>2023.0</v>
      </c>
      <c r="D4457" s="38">
        <v>8.0</v>
      </c>
      <c r="E4457" s="38">
        <v>15.0</v>
      </c>
      <c r="F4457" s="38">
        <v>1900.0</v>
      </c>
      <c r="G4457" s="37" t="s">
        <v>350</v>
      </c>
      <c r="H4457" s="38">
        <v>1.0</v>
      </c>
      <c r="I4457" s="36"/>
      <c r="J4457" s="36"/>
      <c r="K4457" s="36"/>
      <c r="L4457" s="36"/>
      <c r="M4457" s="36"/>
      <c r="N4457" s="36"/>
      <c r="O4457" s="36"/>
      <c r="P4457" s="36"/>
      <c r="Q4457" s="36"/>
      <c r="R4457" s="36"/>
      <c r="S4457" s="40" t="s">
        <v>356</v>
      </c>
    </row>
    <row r="4458">
      <c r="A4458" s="37" t="s">
        <v>316</v>
      </c>
      <c r="B4458" s="37" t="s">
        <v>355</v>
      </c>
      <c r="C4458" s="38">
        <v>2023.0</v>
      </c>
      <c r="D4458" s="38">
        <v>8.0</v>
      </c>
      <c r="E4458" s="38">
        <v>15.0</v>
      </c>
      <c r="F4458" s="38">
        <v>1900.0</v>
      </c>
      <c r="G4458" s="37" t="s">
        <v>350</v>
      </c>
      <c r="H4458" s="38">
        <v>2.0</v>
      </c>
      <c r="I4458" s="36"/>
      <c r="J4458" s="36"/>
      <c r="K4458" s="36"/>
      <c r="L4458" s="36"/>
      <c r="M4458" s="36"/>
      <c r="N4458" s="36"/>
      <c r="O4458" s="36"/>
      <c r="P4458" s="36"/>
      <c r="Q4458" s="36"/>
      <c r="R4458" s="36"/>
      <c r="S4458" s="40" t="s">
        <v>1996</v>
      </c>
    </row>
    <row r="4459">
      <c r="A4459" s="37" t="s">
        <v>316</v>
      </c>
      <c r="B4459" s="37" t="s">
        <v>357</v>
      </c>
      <c r="C4459" s="38">
        <v>2023.0</v>
      </c>
      <c r="D4459" s="38">
        <v>8.0</v>
      </c>
      <c r="E4459" s="38">
        <v>15.0</v>
      </c>
      <c r="F4459" s="38">
        <v>1900.0</v>
      </c>
      <c r="G4459" s="37" t="s">
        <v>350</v>
      </c>
      <c r="H4459" s="38">
        <v>3.0</v>
      </c>
      <c r="I4459" s="36"/>
      <c r="J4459" s="36"/>
      <c r="K4459" s="36"/>
      <c r="L4459" s="36"/>
      <c r="M4459" s="36"/>
      <c r="N4459" s="36"/>
      <c r="O4459" s="36"/>
      <c r="P4459" s="36"/>
      <c r="Q4459" s="36"/>
      <c r="R4459" s="36"/>
      <c r="S4459" s="37" t="s">
        <v>1740</v>
      </c>
    </row>
    <row r="4460">
      <c r="A4460" s="37" t="s">
        <v>316</v>
      </c>
      <c r="B4460" s="37" t="s">
        <v>358</v>
      </c>
      <c r="C4460" s="38">
        <v>2023.0</v>
      </c>
      <c r="D4460" s="38">
        <v>8.0</v>
      </c>
      <c r="E4460" s="38">
        <v>15.0</v>
      </c>
      <c r="F4460" s="38">
        <v>1900.0</v>
      </c>
      <c r="G4460" s="37" t="s">
        <v>350</v>
      </c>
      <c r="H4460" s="38">
        <v>4.0</v>
      </c>
      <c r="I4460" s="36"/>
      <c r="J4460" s="36"/>
      <c r="K4460" s="36"/>
      <c r="L4460" s="36"/>
      <c r="M4460" s="36"/>
      <c r="N4460" s="36"/>
      <c r="O4460" s="36"/>
      <c r="P4460" s="36"/>
      <c r="Q4460" s="36"/>
      <c r="R4460" s="36"/>
      <c r="S4460" s="40" t="s">
        <v>356</v>
      </c>
    </row>
    <row r="4461">
      <c r="A4461" s="37" t="s">
        <v>316</v>
      </c>
      <c r="B4461" s="37" t="s">
        <v>359</v>
      </c>
      <c r="C4461" s="38">
        <v>2023.0</v>
      </c>
      <c r="D4461" s="38">
        <v>8.0</v>
      </c>
      <c r="E4461" s="38">
        <v>15.0</v>
      </c>
      <c r="F4461" s="38">
        <v>1900.0</v>
      </c>
      <c r="G4461" s="37" t="s">
        <v>360</v>
      </c>
      <c r="H4461" s="38">
        <v>5.0</v>
      </c>
      <c r="I4461" s="37" t="s">
        <v>422</v>
      </c>
      <c r="J4461" s="37" t="s">
        <v>365</v>
      </c>
      <c r="K4461" s="37" t="s">
        <v>354</v>
      </c>
      <c r="L4461" s="38">
        <v>19.0</v>
      </c>
      <c r="M4461" s="38">
        <v>21.0</v>
      </c>
      <c r="N4461" s="38">
        <v>25.0</v>
      </c>
      <c r="O4461" s="38">
        <v>19.0</v>
      </c>
      <c r="P4461" s="38">
        <v>21.0</v>
      </c>
      <c r="Q4461" s="38">
        <v>44.0</v>
      </c>
      <c r="R4461" s="36"/>
      <c r="S4461" s="36"/>
    </row>
    <row r="4462">
      <c r="A4462" s="37" t="s">
        <v>316</v>
      </c>
      <c r="B4462" s="37" t="s">
        <v>359</v>
      </c>
      <c r="C4462" s="38">
        <v>2023.0</v>
      </c>
      <c r="D4462" s="38">
        <v>8.0</v>
      </c>
      <c r="E4462" s="38">
        <v>15.0</v>
      </c>
      <c r="F4462" s="38">
        <v>1900.0</v>
      </c>
      <c r="G4462" s="37" t="s">
        <v>360</v>
      </c>
      <c r="H4462" s="38">
        <v>5.0</v>
      </c>
      <c r="I4462" s="37" t="s">
        <v>422</v>
      </c>
      <c r="J4462" s="37" t="s">
        <v>365</v>
      </c>
      <c r="K4462" s="37" t="s">
        <v>354</v>
      </c>
      <c r="L4462" s="38">
        <v>19.0</v>
      </c>
      <c r="M4462" s="38">
        <v>21.0</v>
      </c>
      <c r="N4462" s="38">
        <v>58.0</v>
      </c>
      <c r="O4462" s="38">
        <v>19.0</v>
      </c>
      <c r="P4462" s="38">
        <v>22.0</v>
      </c>
      <c r="Q4462" s="38">
        <v>3.0</v>
      </c>
      <c r="R4462" s="36"/>
      <c r="S4462" s="36"/>
    </row>
    <row r="4463">
      <c r="A4463" s="37" t="s">
        <v>316</v>
      </c>
      <c r="B4463" s="37" t="s">
        <v>359</v>
      </c>
      <c r="C4463" s="38">
        <v>2023.0</v>
      </c>
      <c r="D4463" s="38">
        <v>8.0</v>
      </c>
      <c r="E4463" s="38">
        <v>15.0</v>
      </c>
      <c r="F4463" s="38">
        <v>1900.0</v>
      </c>
      <c r="G4463" s="37" t="s">
        <v>360</v>
      </c>
      <c r="H4463" s="38">
        <v>5.0</v>
      </c>
      <c r="I4463" s="37" t="s">
        <v>422</v>
      </c>
      <c r="J4463" s="37" t="s">
        <v>365</v>
      </c>
      <c r="K4463" s="37" t="s">
        <v>354</v>
      </c>
      <c r="L4463" s="38">
        <v>19.0</v>
      </c>
      <c r="M4463" s="38">
        <v>36.0</v>
      </c>
      <c r="N4463" s="38">
        <v>31.0</v>
      </c>
      <c r="O4463" s="38">
        <v>19.0</v>
      </c>
      <c r="P4463" s="38">
        <v>36.0</v>
      </c>
      <c r="Q4463" s="38">
        <v>37.0</v>
      </c>
      <c r="R4463" s="36"/>
      <c r="S4463" s="36"/>
    </row>
    <row r="4464">
      <c r="A4464" s="37" t="s">
        <v>316</v>
      </c>
      <c r="B4464" s="37" t="s">
        <v>359</v>
      </c>
      <c r="C4464" s="38">
        <v>2023.0</v>
      </c>
      <c r="D4464" s="38">
        <v>8.0</v>
      </c>
      <c r="E4464" s="38">
        <v>15.0</v>
      </c>
      <c r="F4464" s="38">
        <v>1900.0</v>
      </c>
      <c r="G4464" s="37" t="s">
        <v>360</v>
      </c>
      <c r="H4464" s="38">
        <v>5.0</v>
      </c>
      <c r="I4464" s="37" t="s">
        <v>422</v>
      </c>
      <c r="J4464" s="37" t="s">
        <v>365</v>
      </c>
      <c r="K4464" s="37" t="s">
        <v>354</v>
      </c>
      <c r="L4464" s="38">
        <v>19.0</v>
      </c>
      <c r="M4464" s="38">
        <v>36.0</v>
      </c>
      <c r="N4464" s="38">
        <v>40.0</v>
      </c>
      <c r="O4464" s="38">
        <v>19.0</v>
      </c>
      <c r="P4464" s="38">
        <v>36.0</v>
      </c>
      <c r="Q4464" s="38">
        <v>47.0</v>
      </c>
      <c r="R4464" s="36"/>
      <c r="S4464" s="36"/>
    </row>
    <row r="4465">
      <c r="A4465" s="37" t="s">
        <v>316</v>
      </c>
      <c r="B4465" s="37" t="s">
        <v>359</v>
      </c>
      <c r="C4465" s="38">
        <v>2023.0</v>
      </c>
      <c r="D4465" s="38">
        <v>8.0</v>
      </c>
      <c r="E4465" s="38">
        <v>15.0</v>
      </c>
      <c r="F4465" s="38">
        <v>1900.0</v>
      </c>
      <c r="G4465" s="37" t="s">
        <v>360</v>
      </c>
      <c r="H4465" s="38">
        <v>5.0</v>
      </c>
      <c r="I4465" s="37" t="s">
        <v>422</v>
      </c>
      <c r="J4465" s="37" t="s">
        <v>365</v>
      </c>
      <c r="K4465" s="37" t="s">
        <v>354</v>
      </c>
      <c r="L4465" s="38">
        <v>19.0</v>
      </c>
      <c r="M4465" s="38">
        <v>36.0</v>
      </c>
      <c r="N4465" s="38">
        <v>51.0</v>
      </c>
      <c r="O4465" s="38">
        <v>19.0</v>
      </c>
      <c r="P4465" s="38">
        <v>36.0</v>
      </c>
      <c r="Q4465" s="38">
        <v>56.0</v>
      </c>
      <c r="R4465" s="36"/>
      <c r="S4465" s="36"/>
    </row>
    <row r="4466">
      <c r="A4466" s="37" t="s">
        <v>316</v>
      </c>
      <c r="B4466" s="37" t="s">
        <v>359</v>
      </c>
      <c r="C4466" s="38">
        <v>2023.0</v>
      </c>
      <c r="D4466" s="38">
        <v>8.0</v>
      </c>
      <c r="E4466" s="38">
        <v>15.0</v>
      </c>
      <c r="F4466" s="38">
        <v>1900.0</v>
      </c>
      <c r="G4466" s="37" t="s">
        <v>360</v>
      </c>
      <c r="H4466" s="38">
        <v>5.0</v>
      </c>
      <c r="I4466" s="37" t="s">
        <v>422</v>
      </c>
      <c r="J4466" s="37" t="s">
        <v>365</v>
      </c>
      <c r="K4466" s="37" t="s">
        <v>354</v>
      </c>
      <c r="L4466" s="38">
        <v>19.0</v>
      </c>
      <c r="M4466" s="38">
        <v>38.0</v>
      </c>
      <c r="N4466" s="38">
        <v>45.0</v>
      </c>
      <c r="O4466" s="38">
        <v>19.0</v>
      </c>
      <c r="P4466" s="38">
        <v>39.0</v>
      </c>
      <c r="Q4466" s="38">
        <v>9.0</v>
      </c>
      <c r="R4466" s="36"/>
      <c r="S4466" s="36"/>
    </row>
    <row r="4467">
      <c r="A4467" s="37" t="s">
        <v>316</v>
      </c>
      <c r="B4467" s="37" t="s">
        <v>359</v>
      </c>
      <c r="C4467" s="38">
        <v>2023.0</v>
      </c>
      <c r="D4467" s="38">
        <v>8.0</v>
      </c>
      <c r="E4467" s="38">
        <v>15.0</v>
      </c>
      <c r="F4467" s="38">
        <v>1900.0</v>
      </c>
      <c r="G4467" s="37" t="s">
        <v>360</v>
      </c>
      <c r="H4467" s="38">
        <v>5.0</v>
      </c>
      <c r="I4467" s="37" t="s">
        <v>365</v>
      </c>
      <c r="J4467" s="37" t="s">
        <v>1920</v>
      </c>
      <c r="K4467" s="37" t="s">
        <v>354</v>
      </c>
      <c r="L4467" s="38">
        <v>19.0</v>
      </c>
      <c r="M4467" s="38">
        <v>40.0</v>
      </c>
      <c r="N4467" s="38">
        <v>18.0</v>
      </c>
      <c r="O4467" s="38">
        <v>19.0</v>
      </c>
      <c r="P4467" s="38">
        <v>40.0</v>
      </c>
      <c r="Q4467" s="38">
        <v>39.0</v>
      </c>
      <c r="R4467" s="36"/>
      <c r="S4467" s="36"/>
    </row>
    <row r="4468">
      <c r="A4468" s="37" t="s">
        <v>316</v>
      </c>
      <c r="B4468" s="37" t="s">
        <v>366</v>
      </c>
      <c r="C4468" s="38">
        <v>2023.0</v>
      </c>
      <c r="D4468" s="38">
        <v>8.0</v>
      </c>
      <c r="E4468" s="38">
        <v>15.0</v>
      </c>
      <c r="F4468" s="38">
        <v>1900.0</v>
      </c>
      <c r="G4468" s="37" t="s">
        <v>360</v>
      </c>
      <c r="H4468" s="38">
        <v>6.0</v>
      </c>
      <c r="I4468" s="36"/>
      <c r="J4468" s="36"/>
      <c r="K4468" s="36"/>
      <c r="L4468" s="36"/>
      <c r="M4468" s="36"/>
      <c r="N4468" s="36"/>
      <c r="O4468" s="36"/>
      <c r="P4468" s="36"/>
      <c r="Q4468" s="36"/>
      <c r="R4468" s="36"/>
      <c r="S4468" s="40" t="s">
        <v>356</v>
      </c>
    </row>
    <row r="4469">
      <c r="A4469" s="37" t="s">
        <v>316</v>
      </c>
      <c r="B4469" s="37" t="s">
        <v>368</v>
      </c>
      <c r="C4469" s="38">
        <v>2023.0</v>
      </c>
      <c r="D4469" s="38">
        <v>8.0</v>
      </c>
      <c r="E4469" s="38">
        <v>15.0</v>
      </c>
      <c r="F4469" s="38">
        <v>1900.0</v>
      </c>
      <c r="G4469" s="37" t="s">
        <v>360</v>
      </c>
      <c r="H4469" s="38">
        <v>7.0</v>
      </c>
      <c r="I4469" s="36"/>
      <c r="J4469" s="36"/>
      <c r="K4469" s="36"/>
      <c r="L4469" s="36"/>
      <c r="M4469" s="36"/>
      <c r="N4469" s="36"/>
      <c r="O4469" s="36"/>
      <c r="P4469" s="36"/>
      <c r="Q4469" s="36"/>
      <c r="R4469" s="36"/>
      <c r="S4469" s="37" t="s">
        <v>1997</v>
      </c>
    </row>
    <row r="4470">
      <c r="A4470" s="37" t="s">
        <v>316</v>
      </c>
      <c r="B4470" s="37" t="s">
        <v>369</v>
      </c>
      <c r="C4470" s="38">
        <v>2023.0</v>
      </c>
      <c r="D4470" s="38">
        <v>8.0</v>
      </c>
      <c r="E4470" s="38">
        <v>15.0</v>
      </c>
      <c r="F4470" s="38">
        <v>1900.0</v>
      </c>
      <c r="G4470" s="37" t="s">
        <v>360</v>
      </c>
      <c r="H4470" s="38">
        <v>8.0</v>
      </c>
      <c r="I4470" s="36"/>
      <c r="J4470" s="36"/>
      <c r="K4470" s="36"/>
      <c r="L4470" s="36"/>
      <c r="M4470" s="36"/>
      <c r="N4470" s="36"/>
      <c r="O4470" s="36"/>
      <c r="P4470" s="36"/>
      <c r="Q4470" s="36"/>
      <c r="R4470" s="36"/>
      <c r="S4470" s="40" t="s">
        <v>356</v>
      </c>
    </row>
    <row r="4471">
      <c r="A4471" s="37" t="s">
        <v>316</v>
      </c>
      <c r="B4471" s="37" t="s">
        <v>370</v>
      </c>
      <c r="C4471" s="38">
        <v>2023.0</v>
      </c>
      <c r="D4471" s="38">
        <v>8.0</v>
      </c>
      <c r="E4471" s="38">
        <v>15.0</v>
      </c>
      <c r="F4471" s="38">
        <v>1900.0</v>
      </c>
      <c r="G4471" s="37" t="s">
        <v>371</v>
      </c>
      <c r="H4471" s="38">
        <v>9.0</v>
      </c>
      <c r="I4471" s="36"/>
      <c r="J4471" s="36"/>
      <c r="K4471" s="36"/>
      <c r="L4471" s="36"/>
      <c r="M4471" s="36"/>
      <c r="N4471" s="36"/>
      <c r="O4471" s="36"/>
      <c r="P4471" s="36"/>
      <c r="Q4471" s="36"/>
      <c r="R4471" s="36"/>
      <c r="S4471" s="40" t="s">
        <v>356</v>
      </c>
    </row>
    <row r="4472">
      <c r="A4472" s="37" t="s">
        <v>316</v>
      </c>
      <c r="B4472" s="37" t="s">
        <v>372</v>
      </c>
      <c r="C4472" s="38">
        <v>2023.0</v>
      </c>
      <c r="D4472" s="38">
        <v>8.0</v>
      </c>
      <c r="E4472" s="38">
        <v>15.0</v>
      </c>
      <c r="F4472" s="38">
        <v>1900.0</v>
      </c>
      <c r="G4472" s="37" t="s">
        <v>371</v>
      </c>
      <c r="H4472" s="38">
        <v>10.0</v>
      </c>
      <c r="I4472" s="36"/>
      <c r="J4472" s="36"/>
      <c r="K4472" s="36"/>
      <c r="L4472" s="36"/>
      <c r="M4472" s="36"/>
      <c r="N4472" s="36"/>
      <c r="O4472" s="36"/>
      <c r="P4472" s="36"/>
      <c r="Q4472" s="36"/>
      <c r="R4472" s="36"/>
      <c r="S4472" s="40" t="s">
        <v>1998</v>
      </c>
    </row>
    <row r="4473">
      <c r="A4473" s="37" t="s">
        <v>316</v>
      </c>
      <c r="B4473" s="37" t="s">
        <v>373</v>
      </c>
      <c r="C4473" s="38">
        <v>2023.0</v>
      </c>
      <c r="D4473" s="38">
        <v>8.0</v>
      </c>
      <c r="E4473" s="38">
        <v>15.0</v>
      </c>
      <c r="F4473" s="38">
        <v>1900.0</v>
      </c>
      <c r="G4473" s="37" t="s">
        <v>371</v>
      </c>
      <c r="H4473" s="38">
        <v>11.0</v>
      </c>
      <c r="I4473" s="36"/>
      <c r="J4473" s="36"/>
      <c r="K4473" s="36"/>
      <c r="L4473" s="36"/>
      <c r="M4473" s="36"/>
      <c r="N4473" s="36"/>
      <c r="O4473" s="36"/>
      <c r="P4473" s="36"/>
      <c r="Q4473" s="36"/>
      <c r="R4473" s="36"/>
      <c r="S4473" s="40" t="s">
        <v>509</v>
      </c>
    </row>
    <row r="4474">
      <c r="A4474" s="37" t="s">
        <v>316</v>
      </c>
      <c r="B4474" s="37" t="s">
        <v>374</v>
      </c>
      <c r="C4474" s="38">
        <v>2023.0</v>
      </c>
      <c r="D4474" s="38">
        <v>8.0</v>
      </c>
      <c r="E4474" s="38">
        <v>15.0</v>
      </c>
      <c r="F4474" s="38">
        <v>1900.0</v>
      </c>
      <c r="G4474" s="37" t="s">
        <v>371</v>
      </c>
      <c r="H4474" s="38">
        <v>12.0</v>
      </c>
      <c r="I4474" s="36"/>
      <c r="J4474" s="36"/>
      <c r="K4474" s="36"/>
      <c r="L4474" s="36"/>
      <c r="M4474" s="36"/>
      <c r="N4474" s="36"/>
      <c r="O4474" s="36"/>
      <c r="P4474" s="36"/>
      <c r="Q4474" s="36"/>
      <c r="R4474" s="36"/>
      <c r="S4474" s="40" t="s">
        <v>356</v>
      </c>
    </row>
    <row r="4475">
      <c r="A4475" s="36"/>
      <c r="B4475" s="36"/>
      <c r="C4475" s="36"/>
      <c r="D4475" s="36"/>
      <c r="E4475" s="36"/>
      <c r="F4475" s="36"/>
      <c r="G4475" s="36"/>
      <c r="H4475" s="36"/>
      <c r="I4475" s="36"/>
      <c r="J4475" s="36"/>
      <c r="K4475" s="36"/>
      <c r="L4475" s="36"/>
      <c r="M4475" s="36"/>
      <c r="N4475" s="36"/>
      <c r="O4475" s="36"/>
      <c r="P4475" s="36"/>
      <c r="Q4475" s="36"/>
      <c r="R4475" s="36"/>
      <c r="S4475" s="36"/>
    </row>
    <row r="4476">
      <c r="A4476" s="37" t="s">
        <v>318</v>
      </c>
      <c r="B4476" s="36"/>
      <c r="C4476" s="37">
        <v>2023.0</v>
      </c>
      <c r="D4476" s="37">
        <v>8.0</v>
      </c>
      <c r="E4476" s="37">
        <v>15.0</v>
      </c>
      <c r="F4476" s="37">
        <v>2100.0</v>
      </c>
      <c r="G4476" s="37" t="s">
        <v>23</v>
      </c>
      <c r="H4476" s="37">
        <v>1.0</v>
      </c>
      <c r="I4476" s="36"/>
      <c r="J4476" s="36"/>
      <c r="K4476" s="36"/>
      <c r="L4476" s="36"/>
      <c r="M4476" s="36"/>
      <c r="N4476" s="36"/>
      <c r="O4476" s="36"/>
      <c r="P4476" s="36"/>
      <c r="Q4476" s="36"/>
      <c r="R4476" s="36"/>
      <c r="S4476" s="36"/>
    </row>
    <row r="4477">
      <c r="A4477" s="37" t="s">
        <v>318</v>
      </c>
      <c r="B4477" s="37" t="s">
        <v>1969</v>
      </c>
      <c r="C4477" s="37">
        <v>2023.0</v>
      </c>
      <c r="D4477" s="37">
        <v>8.0</v>
      </c>
      <c r="E4477" s="37">
        <v>15.0</v>
      </c>
      <c r="F4477" s="37">
        <v>2100.0</v>
      </c>
      <c r="G4477" s="37" t="s">
        <v>23</v>
      </c>
      <c r="H4477" s="37">
        <v>2.0</v>
      </c>
      <c r="I4477" s="36"/>
      <c r="J4477" s="36"/>
      <c r="K4477" s="36"/>
      <c r="L4477" s="36"/>
      <c r="M4477" s="36"/>
      <c r="N4477" s="36"/>
      <c r="O4477" s="36"/>
      <c r="P4477" s="36"/>
      <c r="Q4477" s="36"/>
      <c r="R4477" s="36"/>
      <c r="S4477" s="36"/>
    </row>
    <row r="4478">
      <c r="A4478" s="37" t="s">
        <v>318</v>
      </c>
      <c r="B4478" s="37" t="s">
        <v>1999</v>
      </c>
      <c r="C4478" s="37">
        <v>2023.0</v>
      </c>
      <c r="D4478" s="37">
        <v>8.0</v>
      </c>
      <c r="E4478" s="37">
        <v>15.0</v>
      </c>
      <c r="F4478" s="37">
        <v>2100.0</v>
      </c>
      <c r="G4478" s="37" t="s">
        <v>23</v>
      </c>
      <c r="H4478" s="37">
        <v>3.0</v>
      </c>
      <c r="I4478" s="36"/>
      <c r="J4478" s="36"/>
      <c r="K4478" s="36"/>
      <c r="L4478" s="36"/>
      <c r="M4478" s="36"/>
      <c r="N4478" s="36"/>
      <c r="O4478" s="36"/>
      <c r="P4478" s="36"/>
      <c r="Q4478" s="36"/>
      <c r="R4478" s="36"/>
      <c r="S4478" s="36"/>
    </row>
    <row r="4479">
      <c r="A4479" s="37" t="s">
        <v>318</v>
      </c>
      <c r="B4479" s="37" t="s">
        <v>2000</v>
      </c>
      <c r="C4479" s="37">
        <v>2023.0</v>
      </c>
      <c r="D4479" s="37">
        <v>8.0</v>
      </c>
      <c r="E4479" s="37">
        <v>15.0</v>
      </c>
      <c r="F4479" s="37">
        <v>2100.0</v>
      </c>
      <c r="G4479" s="37" t="s">
        <v>23</v>
      </c>
      <c r="H4479" s="37">
        <v>4.0</v>
      </c>
      <c r="I4479" s="36"/>
      <c r="J4479" s="36"/>
      <c r="K4479" s="36"/>
      <c r="L4479" s="36"/>
      <c r="M4479" s="36"/>
      <c r="N4479" s="36"/>
      <c r="O4479" s="36"/>
      <c r="P4479" s="36"/>
      <c r="Q4479" s="36"/>
      <c r="R4479" s="36"/>
      <c r="S4479" s="36"/>
    </row>
    <row r="4480">
      <c r="A4480" s="37" t="s">
        <v>318</v>
      </c>
      <c r="B4480" s="36"/>
      <c r="C4480" s="37">
        <v>2023.0</v>
      </c>
      <c r="D4480" s="37">
        <v>8.0</v>
      </c>
      <c r="E4480" s="37">
        <v>15.0</v>
      </c>
      <c r="F4480" s="37">
        <v>2100.0</v>
      </c>
      <c r="G4480" s="37" t="s">
        <v>122</v>
      </c>
      <c r="H4480" s="37">
        <v>5.0</v>
      </c>
      <c r="I4480" s="36"/>
      <c r="J4480" s="36"/>
      <c r="K4480" s="36"/>
      <c r="L4480" s="36"/>
      <c r="M4480" s="36"/>
      <c r="N4480" s="36"/>
      <c r="O4480" s="36"/>
      <c r="P4480" s="36"/>
      <c r="Q4480" s="36"/>
      <c r="R4480" s="36"/>
      <c r="S4480" s="36"/>
    </row>
    <row r="4481">
      <c r="A4481" s="37" t="s">
        <v>318</v>
      </c>
      <c r="B4481" s="37" t="s">
        <v>2001</v>
      </c>
      <c r="C4481" s="37">
        <v>2023.0</v>
      </c>
      <c r="D4481" s="37">
        <v>8.0</v>
      </c>
      <c r="E4481" s="37">
        <v>15.0</v>
      </c>
      <c r="F4481" s="37">
        <v>2100.0</v>
      </c>
      <c r="G4481" s="37" t="s">
        <v>122</v>
      </c>
      <c r="H4481" s="37">
        <v>6.0</v>
      </c>
      <c r="I4481" s="36"/>
      <c r="J4481" s="36"/>
      <c r="K4481" s="36"/>
      <c r="L4481" s="36"/>
      <c r="M4481" s="36"/>
      <c r="N4481" s="36"/>
      <c r="O4481" s="36"/>
      <c r="P4481" s="36"/>
      <c r="Q4481" s="36"/>
      <c r="R4481" s="36"/>
      <c r="S4481" s="36"/>
    </row>
    <row r="4482">
      <c r="A4482" s="37" t="s">
        <v>318</v>
      </c>
      <c r="B4482" s="37" t="s">
        <v>1969</v>
      </c>
      <c r="C4482" s="37">
        <v>2023.0</v>
      </c>
      <c r="D4482" s="37">
        <v>8.0</v>
      </c>
      <c r="E4482" s="37">
        <v>15.0</v>
      </c>
      <c r="F4482" s="37">
        <v>2100.0</v>
      </c>
      <c r="G4482" s="37" t="s">
        <v>122</v>
      </c>
      <c r="H4482" s="37">
        <v>7.0</v>
      </c>
      <c r="I4482" s="36"/>
      <c r="J4482" s="36"/>
      <c r="K4482" s="36"/>
      <c r="L4482" s="36"/>
      <c r="M4482" s="36"/>
      <c r="N4482" s="36"/>
      <c r="O4482" s="36"/>
      <c r="P4482" s="36"/>
      <c r="Q4482" s="36"/>
      <c r="R4482" s="36"/>
      <c r="S4482" s="36"/>
    </row>
    <row r="4483">
      <c r="A4483" s="37" t="s">
        <v>318</v>
      </c>
      <c r="B4483" s="37"/>
      <c r="C4483" s="37">
        <v>2023.0</v>
      </c>
      <c r="D4483" s="37">
        <v>8.0</v>
      </c>
      <c r="E4483" s="37">
        <v>15.0</v>
      </c>
      <c r="F4483" s="37">
        <v>2100.0</v>
      </c>
      <c r="G4483" s="37" t="s">
        <v>122</v>
      </c>
      <c r="H4483" s="37">
        <v>8.0</v>
      </c>
      <c r="I4483" s="36"/>
      <c r="J4483" s="36"/>
      <c r="K4483" s="36"/>
      <c r="L4483" s="36"/>
      <c r="M4483" s="36"/>
      <c r="N4483" s="36"/>
      <c r="O4483" s="36"/>
      <c r="P4483" s="36"/>
      <c r="Q4483" s="36"/>
      <c r="R4483" s="36"/>
      <c r="S4483" s="36"/>
    </row>
    <row r="4484">
      <c r="A4484" s="37" t="s">
        <v>318</v>
      </c>
      <c r="B4484" s="37" t="s">
        <v>2002</v>
      </c>
      <c r="C4484" s="37">
        <v>2023.0</v>
      </c>
      <c r="D4484" s="37">
        <v>8.0</v>
      </c>
      <c r="E4484" s="37">
        <v>15.0</v>
      </c>
      <c r="F4484" s="37">
        <v>2100.0</v>
      </c>
      <c r="G4484" s="37" t="s">
        <v>201</v>
      </c>
      <c r="H4484" s="37">
        <v>9.0</v>
      </c>
      <c r="I4484" s="36"/>
      <c r="J4484" s="36"/>
      <c r="K4484" s="36"/>
      <c r="L4484" s="36"/>
      <c r="M4484" s="36"/>
      <c r="N4484" s="36"/>
      <c r="O4484" s="36"/>
      <c r="P4484" s="36"/>
      <c r="Q4484" s="36"/>
      <c r="R4484" s="36"/>
      <c r="S4484" s="36"/>
    </row>
    <row r="4485">
      <c r="A4485" s="37" t="s">
        <v>318</v>
      </c>
      <c r="B4485" s="37" t="s">
        <v>1969</v>
      </c>
      <c r="C4485" s="37">
        <v>2023.0</v>
      </c>
      <c r="D4485" s="37">
        <v>8.0</v>
      </c>
      <c r="E4485" s="37">
        <v>15.0</v>
      </c>
      <c r="F4485" s="37">
        <v>2100.0</v>
      </c>
      <c r="G4485" s="37" t="s">
        <v>201</v>
      </c>
      <c r="H4485" s="37">
        <v>10.0</v>
      </c>
      <c r="I4485" s="36"/>
      <c r="J4485" s="36"/>
      <c r="K4485" s="36"/>
      <c r="L4485" s="36"/>
      <c r="M4485" s="36"/>
      <c r="N4485" s="36"/>
      <c r="O4485" s="36"/>
      <c r="P4485" s="36"/>
      <c r="Q4485" s="36"/>
      <c r="R4485" s="36"/>
      <c r="S4485" s="36"/>
    </row>
    <row r="4486">
      <c r="A4486" s="37" t="s">
        <v>318</v>
      </c>
      <c r="B4486" s="37" t="s">
        <v>2003</v>
      </c>
      <c r="C4486" s="37">
        <v>2023.0</v>
      </c>
      <c r="D4486" s="37">
        <v>8.0</v>
      </c>
      <c r="E4486" s="37">
        <v>15.0</v>
      </c>
      <c r="F4486" s="37">
        <v>2100.0</v>
      </c>
      <c r="G4486" s="37" t="s">
        <v>201</v>
      </c>
      <c r="H4486" s="37">
        <v>11.0</v>
      </c>
      <c r="I4486" s="36"/>
      <c r="J4486" s="36"/>
      <c r="K4486" s="36"/>
      <c r="L4486" s="36"/>
      <c r="M4486" s="36"/>
      <c r="N4486" s="36"/>
      <c r="O4486" s="36"/>
      <c r="P4486" s="36"/>
      <c r="Q4486" s="36"/>
      <c r="R4486" s="36"/>
      <c r="S4486" s="36"/>
    </row>
    <row r="4487">
      <c r="A4487" s="37" t="s">
        <v>318</v>
      </c>
      <c r="B4487" s="37" t="s">
        <v>2004</v>
      </c>
      <c r="C4487" s="37">
        <v>2023.0</v>
      </c>
      <c r="D4487" s="37">
        <v>8.0</v>
      </c>
      <c r="E4487" s="37">
        <v>15.0</v>
      </c>
      <c r="F4487" s="37">
        <v>2100.0</v>
      </c>
      <c r="G4487" s="37" t="s">
        <v>201</v>
      </c>
      <c r="H4487" s="37">
        <v>12.0</v>
      </c>
      <c r="I4487" s="36"/>
      <c r="J4487" s="36"/>
      <c r="K4487" s="36"/>
      <c r="L4487" s="36"/>
      <c r="M4487" s="36"/>
      <c r="N4487" s="36"/>
      <c r="O4487" s="36"/>
      <c r="P4487" s="36"/>
      <c r="Q4487" s="36"/>
      <c r="R4487" s="36"/>
      <c r="S4487" s="36"/>
    </row>
    <row r="4488">
      <c r="A4488" s="36"/>
      <c r="B4488" s="36"/>
      <c r="C4488" s="36"/>
      <c r="D4488" s="36"/>
      <c r="E4488" s="36"/>
      <c r="F4488" s="36"/>
      <c r="G4488" s="36"/>
      <c r="H4488" s="37"/>
      <c r="I4488" s="36"/>
      <c r="J4488" s="36"/>
      <c r="K4488" s="36"/>
      <c r="L4488" s="36"/>
      <c r="M4488" s="36"/>
      <c r="N4488" s="36"/>
      <c r="O4488" s="36"/>
      <c r="P4488" s="36"/>
      <c r="Q4488" s="36"/>
      <c r="R4488" s="36"/>
      <c r="S4488" s="36"/>
    </row>
    <row r="4489">
      <c r="A4489" s="37" t="s">
        <v>316</v>
      </c>
      <c r="B4489" s="37" t="s">
        <v>349</v>
      </c>
      <c r="C4489" s="38">
        <v>2023.0</v>
      </c>
      <c r="D4489" s="38">
        <v>8.0</v>
      </c>
      <c r="E4489" s="38">
        <v>16.0</v>
      </c>
      <c r="F4489" s="38">
        <v>1900.0</v>
      </c>
      <c r="G4489" s="37" t="s">
        <v>350</v>
      </c>
      <c r="H4489" s="38">
        <v>1.0</v>
      </c>
      <c r="I4489" s="36"/>
      <c r="J4489" s="36"/>
      <c r="K4489" s="36"/>
      <c r="L4489" s="36"/>
      <c r="M4489" s="36"/>
      <c r="N4489" s="36"/>
      <c r="O4489" s="36"/>
      <c r="P4489" s="36"/>
      <c r="Q4489" s="36"/>
      <c r="R4489" s="36"/>
      <c r="S4489" s="40" t="s">
        <v>356</v>
      </c>
    </row>
    <row r="4490">
      <c r="A4490" s="37" t="s">
        <v>316</v>
      </c>
      <c r="B4490" s="37" t="s">
        <v>355</v>
      </c>
      <c r="C4490" s="38">
        <v>2023.0</v>
      </c>
      <c r="D4490" s="38">
        <v>8.0</v>
      </c>
      <c r="E4490" s="38">
        <v>16.0</v>
      </c>
      <c r="F4490" s="38">
        <v>1900.0</v>
      </c>
      <c r="G4490" s="37" t="s">
        <v>350</v>
      </c>
      <c r="H4490" s="38">
        <v>2.0</v>
      </c>
      <c r="I4490" s="37" t="s">
        <v>418</v>
      </c>
      <c r="J4490" s="37" t="s">
        <v>419</v>
      </c>
      <c r="K4490" s="37" t="s">
        <v>354</v>
      </c>
      <c r="L4490" s="38">
        <v>19.0</v>
      </c>
      <c r="M4490" s="38">
        <v>36.0</v>
      </c>
      <c r="N4490" s="38">
        <v>0.0</v>
      </c>
      <c r="O4490" s="38">
        <v>19.0</v>
      </c>
      <c r="P4490" s="38">
        <v>36.0</v>
      </c>
      <c r="Q4490" s="38">
        <v>35.0</v>
      </c>
      <c r="R4490" s="36"/>
      <c r="S4490" s="36"/>
    </row>
    <row r="4491">
      <c r="A4491" s="37" t="s">
        <v>316</v>
      </c>
      <c r="B4491" s="37" t="s">
        <v>355</v>
      </c>
      <c r="C4491" s="38">
        <v>2023.0</v>
      </c>
      <c r="D4491" s="38">
        <v>8.0</v>
      </c>
      <c r="E4491" s="38">
        <v>16.0</v>
      </c>
      <c r="F4491" s="38">
        <v>1900.0</v>
      </c>
      <c r="G4491" s="37" t="s">
        <v>350</v>
      </c>
      <c r="H4491" s="38">
        <v>2.0</v>
      </c>
      <c r="I4491" s="37" t="s">
        <v>418</v>
      </c>
      <c r="J4491" s="37" t="s">
        <v>419</v>
      </c>
      <c r="K4491" s="37" t="s">
        <v>354</v>
      </c>
      <c r="L4491" s="38">
        <v>19.0</v>
      </c>
      <c r="M4491" s="38">
        <v>36.0</v>
      </c>
      <c r="N4491" s="38">
        <v>53.0</v>
      </c>
      <c r="O4491" s="38">
        <v>19.0</v>
      </c>
      <c r="P4491" s="38">
        <v>37.0</v>
      </c>
      <c r="Q4491" s="38">
        <v>0.0</v>
      </c>
      <c r="R4491" s="36"/>
      <c r="S4491" s="36"/>
    </row>
    <row r="4492">
      <c r="A4492" s="37" t="s">
        <v>316</v>
      </c>
      <c r="B4492" s="37" t="s">
        <v>355</v>
      </c>
      <c r="C4492" s="38">
        <v>2023.0</v>
      </c>
      <c r="D4492" s="38">
        <v>8.0</v>
      </c>
      <c r="E4492" s="38">
        <v>16.0</v>
      </c>
      <c r="F4492" s="38">
        <v>1900.0</v>
      </c>
      <c r="G4492" s="37" t="s">
        <v>350</v>
      </c>
      <c r="H4492" s="38">
        <v>2.0</v>
      </c>
      <c r="I4492" s="37" t="s">
        <v>418</v>
      </c>
      <c r="J4492" s="37" t="s">
        <v>419</v>
      </c>
      <c r="K4492" s="37" t="s">
        <v>354</v>
      </c>
      <c r="L4492" s="38">
        <v>19.0</v>
      </c>
      <c r="M4492" s="38">
        <v>37.0</v>
      </c>
      <c r="N4492" s="38">
        <v>12.0</v>
      </c>
      <c r="O4492" s="38">
        <v>19.0</v>
      </c>
      <c r="P4492" s="38">
        <v>37.0</v>
      </c>
      <c r="Q4492" s="38">
        <v>36.0</v>
      </c>
      <c r="R4492" s="36"/>
      <c r="S4492" s="36"/>
    </row>
    <row r="4493">
      <c r="A4493" s="37" t="s">
        <v>316</v>
      </c>
      <c r="B4493" s="37" t="s">
        <v>355</v>
      </c>
      <c r="C4493" s="38">
        <v>2023.0</v>
      </c>
      <c r="D4493" s="38">
        <v>8.0</v>
      </c>
      <c r="E4493" s="38">
        <v>16.0</v>
      </c>
      <c r="F4493" s="38">
        <v>1900.0</v>
      </c>
      <c r="G4493" s="37" t="s">
        <v>350</v>
      </c>
      <c r="H4493" s="38">
        <v>2.0</v>
      </c>
      <c r="I4493" s="37" t="s">
        <v>418</v>
      </c>
      <c r="J4493" s="37" t="s">
        <v>419</v>
      </c>
      <c r="K4493" s="37" t="s">
        <v>354</v>
      </c>
      <c r="L4493" s="38">
        <v>19.0</v>
      </c>
      <c r="M4493" s="38">
        <v>39.0</v>
      </c>
      <c r="N4493" s="38">
        <v>0.0</v>
      </c>
      <c r="O4493" s="38">
        <v>19.0</v>
      </c>
      <c r="P4493" s="38">
        <v>39.0</v>
      </c>
      <c r="Q4493" s="38">
        <v>5.0</v>
      </c>
      <c r="R4493" s="36"/>
      <c r="S4493" s="36"/>
    </row>
    <row r="4494">
      <c r="A4494" s="37" t="s">
        <v>316</v>
      </c>
      <c r="B4494" s="37" t="s">
        <v>355</v>
      </c>
      <c r="C4494" s="38">
        <v>2023.0</v>
      </c>
      <c r="D4494" s="38">
        <v>8.0</v>
      </c>
      <c r="E4494" s="38">
        <v>16.0</v>
      </c>
      <c r="F4494" s="38">
        <v>1900.0</v>
      </c>
      <c r="G4494" s="37" t="s">
        <v>350</v>
      </c>
      <c r="H4494" s="38">
        <v>2.0</v>
      </c>
      <c r="I4494" s="37" t="s">
        <v>418</v>
      </c>
      <c r="J4494" s="37" t="s">
        <v>419</v>
      </c>
      <c r="K4494" s="37" t="s">
        <v>354</v>
      </c>
      <c r="L4494" s="38">
        <v>19.0</v>
      </c>
      <c r="M4494" s="38">
        <v>39.0</v>
      </c>
      <c r="N4494" s="38">
        <v>7.0</v>
      </c>
      <c r="O4494" s="38">
        <v>19.0</v>
      </c>
      <c r="P4494" s="38">
        <v>39.0</v>
      </c>
      <c r="Q4494" s="38">
        <v>14.0</v>
      </c>
      <c r="R4494" s="36"/>
      <c r="S4494" s="36"/>
    </row>
    <row r="4495">
      <c r="A4495" s="37" t="s">
        <v>316</v>
      </c>
      <c r="B4495" s="37" t="s">
        <v>355</v>
      </c>
      <c r="C4495" s="38">
        <v>2023.0</v>
      </c>
      <c r="D4495" s="38">
        <v>8.0</v>
      </c>
      <c r="E4495" s="38">
        <v>16.0</v>
      </c>
      <c r="F4495" s="38">
        <v>1900.0</v>
      </c>
      <c r="G4495" s="37" t="s">
        <v>350</v>
      </c>
      <c r="H4495" s="38">
        <v>2.0</v>
      </c>
      <c r="I4495" s="37" t="s">
        <v>419</v>
      </c>
      <c r="J4495" s="37" t="s">
        <v>418</v>
      </c>
      <c r="K4495" s="37" t="s">
        <v>354</v>
      </c>
      <c r="L4495" s="38">
        <v>19.0</v>
      </c>
      <c r="M4495" s="38">
        <v>39.0</v>
      </c>
      <c r="N4495" s="38">
        <v>28.0</v>
      </c>
      <c r="O4495" s="38">
        <v>19.0</v>
      </c>
      <c r="P4495" s="38">
        <v>39.0</v>
      </c>
      <c r="Q4495" s="38">
        <v>36.0</v>
      </c>
      <c r="R4495" s="36"/>
      <c r="S4495" s="36"/>
    </row>
    <row r="4496">
      <c r="A4496" s="37" t="s">
        <v>316</v>
      </c>
      <c r="B4496" s="37" t="s">
        <v>355</v>
      </c>
      <c r="C4496" s="38">
        <v>2023.0</v>
      </c>
      <c r="D4496" s="38">
        <v>8.0</v>
      </c>
      <c r="E4496" s="38">
        <v>16.0</v>
      </c>
      <c r="F4496" s="38">
        <v>1900.0</v>
      </c>
      <c r="G4496" s="37" t="s">
        <v>350</v>
      </c>
      <c r="H4496" s="38">
        <v>2.0</v>
      </c>
      <c r="I4496" s="37" t="s">
        <v>418</v>
      </c>
      <c r="J4496" s="37" t="s">
        <v>419</v>
      </c>
      <c r="K4496" s="37" t="s">
        <v>354</v>
      </c>
      <c r="L4496" s="38">
        <v>19.0</v>
      </c>
      <c r="M4496" s="38">
        <v>39.0</v>
      </c>
      <c r="N4496" s="38">
        <v>39.0</v>
      </c>
      <c r="O4496" s="38">
        <v>19.0</v>
      </c>
      <c r="P4496" s="38">
        <v>40.0</v>
      </c>
      <c r="Q4496" s="38">
        <v>14.0</v>
      </c>
      <c r="R4496" s="36"/>
      <c r="S4496" s="36"/>
    </row>
    <row r="4497">
      <c r="A4497" s="37" t="s">
        <v>316</v>
      </c>
      <c r="B4497" s="37" t="s">
        <v>355</v>
      </c>
      <c r="C4497" s="38">
        <v>2023.0</v>
      </c>
      <c r="D4497" s="38">
        <v>8.0</v>
      </c>
      <c r="E4497" s="38">
        <v>16.0</v>
      </c>
      <c r="F4497" s="38">
        <v>1900.0</v>
      </c>
      <c r="G4497" s="37" t="s">
        <v>350</v>
      </c>
      <c r="H4497" s="38">
        <v>2.0</v>
      </c>
      <c r="I4497" s="37" t="s">
        <v>418</v>
      </c>
      <c r="J4497" s="37" t="s">
        <v>419</v>
      </c>
      <c r="K4497" s="37" t="s">
        <v>354</v>
      </c>
      <c r="L4497" s="38">
        <v>19.0</v>
      </c>
      <c r="M4497" s="38">
        <v>40.0</v>
      </c>
      <c r="N4497" s="38">
        <v>34.0</v>
      </c>
      <c r="O4497" s="38">
        <v>19.0</v>
      </c>
      <c r="P4497" s="38">
        <v>41.0</v>
      </c>
      <c r="Q4497" s="38">
        <v>10.0</v>
      </c>
      <c r="R4497" s="36"/>
      <c r="S4497" s="36"/>
    </row>
    <row r="4498">
      <c r="A4498" s="37" t="s">
        <v>316</v>
      </c>
      <c r="B4498" s="37" t="s">
        <v>355</v>
      </c>
      <c r="C4498" s="38">
        <v>2023.0</v>
      </c>
      <c r="D4498" s="38">
        <v>8.0</v>
      </c>
      <c r="E4498" s="38">
        <v>16.0</v>
      </c>
      <c r="F4498" s="38">
        <v>1900.0</v>
      </c>
      <c r="G4498" s="37" t="s">
        <v>350</v>
      </c>
      <c r="H4498" s="38">
        <v>2.0</v>
      </c>
      <c r="I4498" s="37" t="s">
        <v>549</v>
      </c>
      <c r="J4498" s="37" t="s">
        <v>418</v>
      </c>
      <c r="K4498" s="37" t="s">
        <v>354</v>
      </c>
      <c r="L4498" s="38">
        <v>19.0</v>
      </c>
      <c r="M4498" s="38">
        <v>42.0</v>
      </c>
      <c r="N4498" s="38">
        <v>47.0</v>
      </c>
      <c r="O4498" s="38">
        <v>19.0</v>
      </c>
      <c r="P4498" s="38">
        <v>42.0</v>
      </c>
      <c r="Q4498" s="38">
        <v>59.0</v>
      </c>
      <c r="R4498" s="36"/>
      <c r="S4498" s="36"/>
    </row>
    <row r="4499">
      <c r="A4499" s="37" t="s">
        <v>316</v>
      </c>
      <c r="B4499" s="37" t="s">
        <v>357</v>
      </c>
      <c r="C4499" s="38">
        <v>2023.0</v>
      </c>
      <c r="D4499" s="38">
        <v>8.0</v>
      </c>
      <c r="E4499" s="38">
        <v>16.0</v>
      </c>
      <c r="F4499" s="38">
        <v>1900.0</v>
      </c>
      <c r="G4499" s="37" t="s">
        <v>350</v>
      </c>
      <c r="H4499" s="38">
        <v>3.0</v>
      </c>
      <c r="I4499" s="36"/>
      <c r="J4499" s="36"/>
      <c r="K4499" s="36"/>
      <c r="L4499" s="36"/>
      <c r="M4499" s="36"/>
      <c r="N4499" s="36"/>
      <c r="O4499" s="36"/>
      <c r="P4499" s="36"/>
      <c r="Q4499" s="36"/>
      <c r="R4499" s="36"/>
      <c r="S4499" s="37" t="s">
        <v>509</v>
      </c>
    </row>
    <row r="4500">
      <c r="A4500" s="37" t="s">
        <v>316</v>
      </c>
      <c r="B4500" s="37" t="s">
        <v>358</v>
      </c>
      <c r="C4500" s="38">
        <v>2023.0</v>
      </c>
      <c r="D4500" s="38">
        <v>8.0</v>
      </c>
      <c r="E4500" s="38">
        <v>16.0</v>
      </c>
      <c r="F4500" s="38">
        <v>1900.0</v>
      </c>
      <c r="G4500" s="37" t="s">
        <v>350</v>
      </c>
      <c r="H4500" s="38">
        <v>4.0</v>
      </c>
      <c r="I4500" s="36"/>
      <c r="J4500" s="36"/>
      <c r="K4500" s="36"/>
      <c r="L4500" s="36"/>
      <c r="M4500" s="36"/>
      <c r="N4500" s="36"/>
      <c r="O4500" s="36"/>
      <c r="P4500" s="36"/>
      <c r="Q4500" s="36"/>
      <c r="R4500" s="36"/>
      <c r="S4500" s="37" t="s">
        <v>509</v>
      </c>
    </row>
    <row r="4501">
      <c r="A4501" s="37" t="s">
        <v>316</v>
      </c>
      <c r="B4501" s="37" t="s">
        <v>359</v>
      </c>
      <c r="C4501" s="38">
        <v>2023.0</v>
      </c>
      <c r="D4501" s="38">
        <v>8.0</v>
      </c>
      <c r="E4501" s="38">
        <v>16.0</v>
      </c>
      <c r="F4501" s="38">
        <v>1900.0</v>
      </c>
      <c r="G4501" s="37" t="s">
        <v>360</v>
      </c>
      <c r="H4501" s="38">
        <v>5.0</v>
      </c>
      <c r="I4501" s="37" t="s">
        <v>365</v>
      </c>
      <c r="J4501" s="37" t="s">
        <v>422</v>
      </c>
      <c r="K4501" s="37" t="s">
        <v>354</v>
      </c>
      <c r="L4501" s="38">
        <v>19.0</v>
      </c>
      <c r="M4501" s="38">
        <v>6.0</v>
      </c>
      <c r="N4501" s="38">
        <v>25.0</v>
      </c>
      <c r="O4501" s="38">
        <v>19.0</v>
      </c>
      <c r="P4501" s="38">
        <v>6.0</v>
      </c>
      <c r="Q4501" s="38">
        <v>43.0</v>
      </c>
      <c r="R4501" s="36"/>
      <c r="S4501" s="36"/>
    </row>
    <row r="4502">
      <c r="A4502" s="37" t="s">
        <v>316</v>
      </c>
      <c r="B4502" s="37" t="s">
        <v>359</v>
      </c>
      <c r="C4502" s="38">
        <v>2023.0</v>
      </c>
      <c r="D4502" s="38">
        <v>8.0</v>
      </c>
      <c r="E4502" s="38">
        <v>16.0</v>
      </c>
      <c r="F4502" s="38">
        <v>1900.0</v>
      </c>
      <c r="G4502" s="37" t="s">
        <v>360</v>
      </c>
      <c r="H4502" s="38">
        <v>5.0</v>
      </c>
      <c r="I4502" s="37" t="s">
        <v>365</v>
      </c>
      <c r="J4502" s="37" t="s">
        <v>422</v>
      </c>
      <c r="K4502" s="37" t="s">
        <v>354</v>
      </c>
      <c r="L4502" s="38">
        <v>19.0</v>
      </c>
      <c r="M4502" s="38">
        <v>6.0</v>
      </c>
      <c r="N4502" s="38">
        <v>46.0</v>
      </c>
      <c r="O4502" s="38">
        <v>19.0</v>
      </c>
      <c r="P4502" s="38">
        <v>7.0</v>
      </c>
      <c r="Q4502" s="38">
        <v>23.0</v>
      </c>
      <c r="R4502" s="36"/>
      <c r="S4502" s="36"/>
    </row>
    <row r="4503">
      <c r="A4503" s="37" t="s">
        <v>316</v>
      </c>
      <c r="B4503" s="37" t="s">
        <v>359</v>
      </c>
      <c r="C4503" s="38">
        <v>2023.0</v>
      </c>
      <c r="D4503" s="38">
        <v>8.0</v>
      </c>
      <c r="E4503" s="38">
        <v>16.0</v>
      </c>
      <c r="F4503" s="38">
        <v>1900.0</v>
      </c>
      <c r="G4503" s="37" t="s">
        <v>360</v>
      </c>
      <c r="H4503" s="38">
        <v>5.0</v>
      </c>
      <c r="I4503" s="37" t="s">
        <v>422</v>
      </c>
      <c r="J4503" s="37" t="s">
        <v>964</v>
      </c>
      <c r="K4503" s="37" t="s">
        <v>354</v>
      </c>
      <c r="L4503" s="38">
        <v>19.0</v>
      </c>
      <c r="M4503" s="38">
        <v>9.0</v>
      </c>
      <c r="N4503" s="38">
        <v>30.0</v>
      </c>
      <c r="O4503" s="38">
        <v>19.0</v>
      </c>
      <c r="P4503" s="38">
        <v>9.0</v>
      </c>
      <c r="Q4503" s="38">
        <v>42.0</v>
      </c>
      <c r="R4503" s="36"/>
      <c r="S4503" s="36"/>
    </row>
    <row r="4504">
      <c r="A4504" s="37" t="s">
        <v>316</v>
      </c>
      <c r="B4504" s="37" t="s">
        <v>359</v>
      </c>
      <c r="C4504" s="38">
        <v>2023.0</v>
      </c>
      <c r="D4504" s="38">
        <v>8.0</v>
      </c>
      <c r="E4504" s="38">
        <v>16.0</v>
      </c>
      <c r="F4504" s="38">
        <v>1900.0</v>
      </c>
      <c r="G4504" s="37" t="s">
        <v>360</v>
      </c>
      <c r="H4504" s="38">
        <v>5.0</v>
      </c>
      <c r="I4504" s="37" t="s">
        <v>422</v>
      </c>
      <c r="J4504" s="37" t="s">
        <v>964</v>
      </c>
      <c r="K4504" s="37" t="s">
        <v>354</v>
      </c>
      <c r="L4504" s="38">
        <v>19.0</v>
      </c>
      <c r="M4504" s="38">
        <v>9.0</v>
      </c>
      <c r="N4504" s="38">
        <v>46.0</v>
      </c>
      <c r="O4504" s="38">
        <v>19.0</v>
      </c>
      <c r="P4504" s="38">
        <v>9.0</v>
      </c>
      <c r="Q4504" s="38">
        <v>59.0</v>
      </c>
      <c r="R4504" s="36"/>
      <c r="S4504" s="36"/>
    </row>
    <row r="4505">
      <c r="A4505" s="37" t="s">
        <v>316</v>
      </c>
      <c r="B4505" s="37" t="s">
        <v>359</v>
      </c>
      <c r="C4505" s="38">
        <v>2023.0</v>
      </c>
      <c r="D4505" s="38">
        <v>8.0</v>
      </c>
      <c r="E4505" s="38">
        <v>16.0</v>
      </c>
      <c r="F4505" s="38">
        <v>1900.0</v>
      </c>
      <c r="G4505" s="37" t="s">
        <v>360</v>
      </c>
      <c r="H4505" s="38">
        <v>5.0</v>
      </c>
      <c r="I4505" s="37" t="s">
        <v>365</v>
      </c>
      <c r="J4505" s="37" t="s">
        <v>964</v>
      </c>
      <c r="K4505" s="37" t="s">
        <v>354</v>
      </c>
      <c r="L4505" s="38">
        <v>19.0</v>
      </c>
      <c r="M4505" s="38">
        <v>9.0</v>
      </c>
      <c r="N4505" s="38">
        <v>59.0</v>
      </c>
      <c r="O4505" s="38">
        <v>19.0</v>
      </c>
      <c r="P4505" s="38">
        <v>10.0</v>
      </c>
      <c r="Q4505" s="38">
        <v>6.0</v>
      </c>
      <c r="R4505" s="36"/>
      <c r="S4505" s="36"/>
    </row>
    <row r="4506">
      <c r="A4506" s="37" t="s">
        <v>316</v>
      </c>
      <c r="B4506" s="37" t="s">
        <v>359</v>
      </c>
      <c r="C4506" s="38">
        <v>2023.0</v>
      </c>
      <c r="D4506" s="38">
        <v>8.0</v>
      </c>
      <c r="E4506" s="38">
        <v>16.0</v>
      </c>
      <c r="F4506" s="38">
        <v>1900.0</v>
      </c>
      <c r="G4506" s="37" t="s">
        <v>360</v>
      </c>
      <c r="H4506" s="38">
        <v>5.0</v>
      </c>
      <c r="I4506" s="37" t="s">
        <v>524</v>
      </c>
      <c r="J4506" s="37" t="s">
        <v>365</v>
      </c>
      <c r="K4506" s="37" t="s">
        <v>354</v>
      </c>
      <c r="L4506" s="38">
        <v>19.0</v>
      </c>
      <c r="M4506" s="38">
        <v>10.0</v>
      </c>
      <c r="N4506" s="38">
        <v>19.0</v>
      </c>
      <c r="O4506" s="38">
        <v>19.0</v>
      </c>
      <c r="P4506" s="38">
        <v>10.0</v>
      </c>
      <c r="Q4506" s="38">
        <v>27.0</v>
      </c>
      <c r="R4506" s="36"/>
      <c r="S4506" s="36"/>
    </row>
    <row r="4507">
      <c r="A4507" s="37" t="s">
        <v>316</v>
      </c>
      <c r="B4507" s="37" t="s">
        <v>366</v>
      </c>
      <c r="C4507" s="38">
        <v>2023.0</v>
      </c>
      <c r="D4507" s="38">
        <v>8.0</v>
      </c>
      <c r="E4507" s="38">
        <v>16.0</v>
      </c>
      <c r="F4507" s="38">
        <v>1900.0</v>
      </c>
      <c r="G4507" s="37" t="s">
        <v>360</v>
      </c>
      <c r="H4507" s="38">
        <v>6.0</v>
      </c>
      <c r="I4507" s="36"/>
      <c r="J4507" s="36"/>
      <c r="K4507" s="36"/>
      <c r="L4507" s="36"/>
      <c r="M4507" s="36"/>
      <c r="N4507" s="36"/>
      <c r="O4507" s="36"/>
      <c r="P4507" s="36"/>
      <c r="Q4507" s="36"/>
      <c r="R4507" s="36"/>
      <c r="S4507" s="40" t="s">
        <v>356</v>
      </c>
    </row>
    <row r="4508">
      <c r="A4508" s="37" t="s">
        <v>316</v>
      </c>
      <c r="B4508" s="37" t="s">
        <v>368</v>
      </c>
      <c r="C4508" s="38">
        <v>2023.0</v>
      </c>
      <c r="D4508" s="38">
        <v>8.0</v>
      </c>
      <c r="E4508" s="38">
        <v>16.0</v>
      </c>
      <c r="F4508" s="38">
        <v>1900.0</v>
      </c>
      <c r="G4508" s="37" t="s">
        <v>360</v>
      </c>
      <c r="H4508" s="38">
        <v>7.0</v>
      </c>
      <c r="I4508" s="36"/>
      <c r="J4508" s="36"/>
      <c r="K4508" s="36"/>
      <c r="L4508" s="36"/>
      <c r="M4508" s="36"/>
      <c r="N4508" s="36"/>
      <c r="O4508" s="36"/>
      <c r="P4508" s="36"/>
      <c r="Q4508" s="36"/>
      <c r="R4508" s="36"/>
      <c r="S4508" s="40" t="s">
        <v>356</v>
      </c>
    </row>
    <row r="4509">
      <c r="A4509" s="37" t="s">
        <v>316</v>
      </c>
      <c r="B4509" s="37" t="s">
        <v>369</v>
      </c>
      <c r="C4509" s="38">
        <v>2023.0</v>
      </c>
      <c r="D4509" s="38">
        <v>8.0</v>
      </c>
      <c r="E4509" s="38">
        <v>16.0</v>
      </c>
      <c r="F4509" s="38">
        <v>1900.0</v>
      </c>
      <c r="G4509" s="37" t="s">
        <v>360</v>
      </c>
      <c r="H4509" s="38">
        <v>8.0</v>
      </c>
      <c r="I4509" s="36"/>
      <c r="J4509" s="36"/>
      <c r="K4509" s="36"/>
      <c r="L4509" s="36"/>
      <c r="M4509" s="36"/>
      <c r="N4509" s="36"/>
      <c r="O4509" s="36"/>
      <c r="P4509" s="36"/>
      <c r="Q4509" s="36"/>
      <c r="R4509" s="36"/>
      <c r="S4509" s="40" t="s">
        <v>356</v>
      </c>
    </row>
    <row r="4510">
      <c r="A4510" s="37" t="s">
        <v>316</v>
      </c>
      <c r="B4510" s="37" t="s">
        <v>370</v>
      </c>
      <c r="C4510" s="38">
        <v>2023.0</v>
      </c>
      <c r="D4510" s="38">
        <v>8.0</v>
      </c>
      <c r="E4510" s="38">
        <v>16.0</v>
      </c>
      <c r="F4510" s="38">
        <v>1900.0</v>
      </c>
      <c r="G4510" s="37" t="s">
        <v>371</v>
      </c>
      <c r="H4510" s="38">
        <v>9.0</v>
      </c>
      <c r="I4510" s="36"/>
      <c r="J4510" s="36"/>
      <c r="K4510" s="36"/>
      <c r="L4510" s="36"/>
      <c r="M4510" s="36"/>
      <c r="N4510" s="36"/>
      <c r="O4510" s="36"/>
      <c r="P4510" s="36"/>
      <c r="Q4510" s="36"/>
      <c r="R4510" s="36"/>
      <c r="S4510" s="40" t="s">
        <v>356</v>
      </c>
    </row>
    <row r="4511">
      <c r="A4511" s="37" t="s">
        <v>316</v>
      </c>
      <c r="B4511" s="37" t="s">
        <v>372</v>
      </c>
      <c r="C4511" s="38">
        <v>2023.0</v>
      </c>
      <c r="D4511" s="38">
        <v>8.0</v>
      </c>
      <c r="E4511" s="38">
        <v>16.0</v>
      </c>
      <c r="F4511" s="38">
        <v>1900.0</v>
      </c>
      <c r="G4511" s="37" t="s">
        <v>371</v>
      </c>
      <c r="H4511" s="38">
        <v>10.0</v>
      </c>
      <c r="I4511" s="36"/>
      <c r="J4511" s="36"/>
      <c r="K4511" s="36"/>
      <c r="L4511" s="36"/>
      <c r="M4511" s="36"/>
      <c r="N4511" s="36"/>
      <c r="O4511" s="36"/>
      <c r="P4511" s="36"/>
      <c r="Q4511" s="36"/>
      <c r="R4511" s="36"/>
      <c r="S4511" s="40" t="s">
        <v>2005</v>
      </c>
    </row>
    <row r="4512">
      <c r="A4512" s="37" t="s">
        <v>316</v>
      </c>
      <c r="B4512" s="37" t="s">
        <v>373</v>
      </c>
      <c r="C4512" s="38">
        <v>2023.0</v>
      </c>
      <c r="D4512" s="38">
        <v>8.0</v>
      </c>
      <c r="E4512" s="38">
        <v>16.0</v>
      </c>
      <c r="F4512" s="38">
        <v>1900.0</v>
      </c>
      <c r="G4512" s="37" t="s">
        <v>371</v>
      </c>
      <c r="H4512" s="38">
        <v>11.0</v>
      </c>
      <c r="I4512" s="36"/>
      <c r="J4512" s="36"/>
      <c r="K4512" s="36"/>
      <c r="L4512" s="36"/>
      <c r="M4512" s="36"/>
      <c r="N4512" s="36"/>
      <c r="O4512" s="36"/>
      <c r="P4512" s="36"/>
      <c r="Q4512" s="36"/>
      <c r="R4512" s="36"/>
      <c r="S4512" s="40" t="s">
        <v>356</v>
      </c>
    </row>
    <row r="4513">
      <c r="A4513" s="37" t="s">
        <v>316</v>
      </c>
      <c r="B4513" s="37" t="s">
        <v>374</v>
      </c>
      <c r="C4513" s="38">
        <v>2023.0</v>
      </c>
      <c r="D4513" s="38">
        <v>8.0</v>
      </c>
      <c r="E4513" s="38">
        <v>16.0</v>
      </c>
      <c r="F4513" s="38">
        <v>1900.0</v>
      </c>
      <c r="G4513" s="37" t="s">
        <v>371</v>
      </c>
      <c r="H4513" s="38">
        <v>12.0</v>
      </c>
      <c r="I4513" s="36"/>
      <c r="J4513" s="36"/>
      <c r="K4513" s="36"/>
      <c r="L4513" s="36"/>
      <c r="M4513" s="36"/>
      <c r="N4513" s="36"/>
      <c r="O4513" s="36"/>
      <c r="P4513" s="36"/>
      <c r="Q4513" s="36"/>
      <c r="R4513" s="36"/>
      <c r="S4513" s="40" t="s">
        <v>356</v>
      </c>
    </row>
    <row r="4514">
      <c r="A4514" s="36"/>
      <c r="B4514" s="36"/>
      <c r="C4514" s="36"/>
      <c r="D4514" s="36"/>
      <c r="E4514" s="36"/>
      <c r="F4514" s="36"/>
      <c r="G4514" s="36"/>
      <c r="H4514" s="36"/>
      <c r="I4514" s="36"/>
      <c r="J4514" s="36"/>
      <c r="K4514" s="36"/>
      <c r="L4514" s="36"/>
      <c r="M4514" s="36"/>
      <c r="N4514" s="36"/>
      <c r="O4514" s="36"/>
      <c r="P4514" s="36"/>
      <c r="Q4514" s="36"/>
      <c r="R4514" s="36"/>
      <c r="S4514" s="36"/>
    </row>
    <row r="4515">
      <c r="A4515" s="37" t="s">
        <v>318</v>
      </c>
      <c r="B4515" s="37" t="s">
        <v>2006</v>
      </c>
      <c r="C4515" s="37">
        <v>2023.0</v>
      </c>
      <c r="D4515" s="37">
        <v>8.0</v>
      </c>
      <c r="E4515" s="37">
        <v>16.0</v>
      </c>
      <c r="F4515" s="37">
        <v>2100.0</v>
      </c>
      <c r="G4515" s="37" t="s">
        <v>23</v>
      </c>
      <c r="H4515" s="37">
        <v>1.0</v>
      </c>
      <c r="I4515" s="36"/>
      <c r="J4515" s="36"/>
      <c r="K4515" s="36"/>
      <c r="L4515" s="36"/>
      <c r="M4515" s="36"/>
      <c r="N4515" s="36"/>
      <c r="O4515" s="36"/>
      <c r="P4515" s="36"/>
      <c r="Q4515" s="36"/>
      <c r="R4515" s="36"/>
      <c r="S4515" s="36"/>
    </row>
    <row r="4516">
      <c r="A4516" s="37" t="s">
        <v>318</v>
      </c>
      <c r="B4516" s="37" t="s">
        <v>1969</v>
      </c>
      <c r="C4516" s="37">
        <v>2023.0</v>
      </c>
      <c r="D4516" s="37">
        <v>8.0</v>
      </c>
      <c r="E4516" s="37">
        <v>16.0</v>
      </c>
      <c r="F4516" s="37">
        <v>2100.0</v>
      </c>
      <c r="G4516" s="37" t="s">
        <v>23</v>
      </c>
      <c r="H4516" s="37">
        <v>2.0</v>
      </c>
      <c r="I4516" s="36"/>
      <c r="J4516" s="36"/>
      <c r="K4516" s="36"/>
      <c r="L4516" s="36"/>
      <c r="M4516" s="36"/>
      <c r="N4516" s="36"/>
      <c r="O4516" s="36"/>
      <c r="P4516" s="36"/>
      <c r="Q4516" s="36"/>
      <c r="R4516" s="36"/>
      <c r="S4516" s="36"/>
    </row>
    <row r="4517">
      <c r="A4517" s="37" t="s">
        <v>318</v>
      </c>
      <c r="B4517" s="37" t="s">
        <v>2007</v>
      </c>
      <c r="C4517" s="37">
        <v>2023.0</v>
      </c>
      <c r="D4517" s="37">
        <v>8.0</v>
      </c>
      <c r="E4517" s="37">
        <v>16.0</v>
      </c>
      <c r="F4517" s="37">
        <v>2100.0</v>
      </c>
      <c r="G4517" s="37" t="s">
        <v>23</v>
      </c>
      <c r="H4517" s="37">
        <v>3.0</v>
      </c>
      <c r="I4517" s="36"/>
      <c r="J4517" s="36"/>
      <c r="K4517" s="36"/>
      <c r="L4517" s="36"/>
      <c r="M4517" s="36"/>
      <c r="N4517" s="36"/>
      <c r="O4517" s="36"/>
      <c r="P4517" s="36"/>
      <c r="Q4517" s="36"/>
      <c r="R4517" s="36"/>
      <c r="S4517" s="36"/>
    </row>
    <row r="4518">
      <c r="A4518" s="37" t="s">
        <v>318</v>
      </c>
      <c r="B4518" s="37" t="s">
        <v>2008</v>
      </c>
      <c r="C4518" s="37">
        <v>2023.0</v>
      </c>
      <c r="D4518" s="37">
        <v>8.0</v>
      </c>
      <c r="E4518" s="37">
        <v>16.0</v>
      </c>
      <c r="F4518" s="37">
        <v>2100.0</v>
      </c>
      <c r="G4518" s="37" t="s">
        <v>23</v>
      </c>
      <c r="H4518" s="37">
        <v>4.0</v>
      </c>
      <c r="I4518" s="36"/>
      <c r="J4518" s="36"/>
      <c r="K4518" s="36"/>
      <c r="L4518" s="36"/>
      <c r="M4518" s="36"/>
      <c r="N4518" s="36"/>
      <c r="O4518" s="36"/>
      <c r="P4518" s="36"/>
      <c r="Q4518" s="36"/>
      <c r="R4518" s="36"/>
      <c r="S4518" s="36"/>
    </row>
    <row r="4519">
      <c r="A4519" s="37" t="s">
        <v>318</v>
      </c>
      <c r="B4519" s="36"/>
      <c r="C4519" s="37">
        <v>2023.0</v>
      </c>
      <c r="D4519" s="37">
        <v>8.0</v>
      </c>
      <c r="E4519" s="37">
        <v>16.0</v>
      </c>
      <c r="F4519" s="37">
        <v>2100.0</v>
      </c>
      <c r="G4519" s="37" t="s">
        <v>122</v>
      </c>
      <c r="H4519" s="37">
        <v>5.0</v>
      </c>
      <c r="I4519" s="36"/>
      <c r="J4519" s="36"/>
      <c r="K4519" s="36"/>
      <c r="L4519" s="36"/>
      <c r="M4519" s="36"/>
      <c r="N4519" s="36"/>
      <c r="O4519" s="36"/>
      <c r="P4519" s="36"/>
      <c r="Q4519" s="36"/>
      <c r="R4519" s="36"/>
      <c r="S4519" s="36"/>
    </row>
    <row r="4520">
      <c r="A4520" s="37" t="s">
        <v>318</v>
      </c>
      <c r="B4520" s="37" t="s">
        <v>2009</v>
      </c>
      <c r="C4520" s="37">
        <v>2023.0</v>
      </c>
      <c r="D4520" s="37">
        <v>8.0</v>
      </c>
      <c r="E4520" s="37">
        <v>16.0</v>
      </c>
      <c r="F4520" s="37">
        <v>2100.0</v>
      </c>
      <c r="G4520" s="37" t="s">
        <v>122</v>
      </c>
      <c r="H4520" s="37">
        <v>6.0</v>
      </c>
      <c r="I4520" s="36"/>
      <c r="J4520" s="36"/>
      <c r="K4520" s="36"/>
      <c r="L4520" s="36"/>
      <c r="M4520" s="36"/>
      <c r="N4520" s="36"/>
      <c r="O4520" s="36"/>
      <c r="P4520" s="36"/>
      <c r="Q4520" s="36"/>
      <c r="R4520" s="36"/>
      <c r="S4520" s="36"/>
    </row>
    <row r="4521">
      <c r="A4521" s="37" t="s">
        <v>318</v>
      </c>
      <c r="B4521" s="37" t="s">
        <v>1969</v>
      </c>
      <c r="C4521" s="37">
        <v>2023.0</v>
      </c>
      <c r="D4521" s="37">
        <v>8.0</v>
      </c>
      <c r="E4521" s="37">
        <v>16.0</v>
      </c>
      <c r="F4521" s="37">
        <v>2100.0</v>
      </c>
      <c r="G4521" s="37" t="s">
        <v>122</v>
      </c>
      <c r="H4521" s="37">
        <v>7.0</v>
      </c>
      <c r="I4521" s="36"/>
      <c r="J4521" s="36"/>
      <c r="K4521" s="36"/>
      <c r="L4521" s="36"/>
      <c r="M4521" s="36"/>
      <c r="N4521" s="36"/>
      <c r="O4521" s="36"/>
      <c r="P4521" s="36"/>
      <c r="Q4521" s="36"/>
      <c r="R4521" s="36"/>
      <c r="S4521" s="36"/>
    </row>
    <row r="4522">
      <c r="A4522" s="37" t="s">
        <v>318</v>
      </c>
      <c r="B4522" s="37" t="s">
        <v>2010</v>
      </c>
      <c r="C4522" s="37">
        <v>2023.0</v>
      </c>
      <c r="D4522" s="37">
        <v>8.0</v>
      </c>
      <c r="E4522" s="37">
        <v>16.0</v>
      </c>
      <c r="F4522" s="37">
        <v>2100.0</v>
      </c>
      <c r="G4522" s="37" t="s">
        <v>122</v>
      </c>
      <c r="H4522" s="37">
        <v>8.0</v>
      </c>
      <c r="I4522" s="36"/>
      <c r="J4522" s="36"/>
      <c r="K4522" s="36"/>
      <c r="L4522" s="36"/>
      <c r="M4522" s="36"/>
      <c r="N4522" s="36"/>
      <c r="O4522" s="36"/>
      <c r="P4522" s="36"/>
      <c r="Q4522" s="36"/>
      <c r="R4522" s="36"/>
      <c r="S4522" s="36"/>
    </row>
    <row r="4523">
      <c r="A4523" s="37" t="s">
        <v>318</v>
      </c>
      <c r="B4523" s="37" t="s">
        <v>2011</v>
      </c>
      <c r="C4523" s="37">
        <v>2023.0</v>
      </c>
      <c r="D4523" s="37">
        <v>8.0</v>
      </c>
      <c r="E4523" s="37">
        <v>16.0</v>
      </c>
      <c r="F4523" s="37">
        <v>2100.0</v>
      </c>
      <c r="G4523" s="37" t="s">
        <v>201</v>
      </c>
      <c r="H4523" s="37">
        <v>9.0</v>
      </c>
      <c r="I4523" s="36"/>
      <c r="J4523" s="36"/>
      <c r="K4523" s="36"/>
      <c r="L4523" s="36"/>
      <c r="M4523" s="36"/>
      <c r="N4523" s="36"/>
      <c r="O4523" s="36"/>
      <c r="P4523" s="36"/>
      <c r="Q4523" s="36"/>
      <c r="R4523" s="36"/>
      <c r="S4523" s="36"/>
    </row>
    <row r="4524">
      <c r="A4524" s="37" t="s">
        <v>318</v>
      </c>
      <c r="B4524" s="37" t="s">
        <v>1969</v>
      </c>
      <c r="C4524" s="37">
        <v>2023.0</v>
      </c>
      <c r="D4524" s="37">
        <v>8.0</v>
      </c>
      <c r="E4524" s="37">
        <v>16.0</v>
      </c>
      <c r="F4524" s="37">
        <v>2100.0</v>
      </c>
      <c r="G4524" s="37" t="s">
        <v>201</v>
      </c>
      <c r="H4524" s="37">
        <v>10.0</v>
      </c>
      <c r="I4524" s="36"/>
      <c r="J4524" s="36"/>
      <c r="K4524" s="36"/>
      <c r="L4524" s="36"/>
      <c r="M4524" s="36"/>
      <c r="N4524" s="36"/>
      <c r="O4524" s="36"/>
      <c r="P4524" s="36"/>
      <c r="Q4524" s="36"/>
      <c r="R4524" s="36"/>
      <c r="S4524" s="36"/>
    </row>
    <row r="4525">
      <c r="A4525" s="37" t="s">
        <v>318</v>
      </c>
      <c r="B4525" s="37" t="s">
        <v>2012</v>
      </c>
      <c r="C4525" s="37">
        <v>2023.0</v>
      </c>
      <c r="D4525" s="37">
        <v>8.0</v>
      </c>
      <c r="E4525" s="37">
        <v>16.0</v>
      </c>
      <c r="F4525" s="37">
        <v>2100.0</v>
      </c>
      <c r="G4525" s="37" t="s">
        <v>201</v>
      </c>
      <c r="H4525" s="37">
        <v>11.0</v>
      </c>
      <c r="I4525" s="36"/>
      <c r="J4525" s="36"/>
      <c r="K4525" s="36"/>
      <c r="L4525" s="36"/>
      <c r="M4525" s="36"/>
      <c r="N4525" s="36"/>
      <c r="O4525" s="36"/>
      <c r="P4525" s="36"/>
      <c r="Q4525" s="36"/>
      <c r="R4525" s="36"/>
      <c r="S4525" s="36"/>
    </row>
    <row r="4526">
      <c r="A4526" s="37" t="s">
        <v>318</v>
      </c>
      <c r="B4526" s="37" t="s">
        <v>2013</v>
      </c>
      <c r="C4526" s="37">
        <v>2023.0</v>
      </c>
      <c r="D4526" s="37">
        <v>8.0</v>
      </c>
      <c r="E4526" s="37">
        <v>16.0</v>
      </c>
      <c r="F4526" s="37">
        <v>2100.0</v>
      </c>
      <c r="G4526" s="37" t="s">
        <v>201</v>
      </c>
      <c r="H4526" s="37">
        <v>12.0</v>
      </c>
      <c r="I4526" s="36"/>
      <c r="J4526" s="36"/>
      <c r="K4526" s="36"/>
      <c r="L4526" s="36"/>
      <c r="M4526" s="36"/>
      <c r="N4526" s="36"/>
      <c r="O4526" s="36"/>
      <c r="P4526" s="36"/>
      <c r="Q4526" s="36"/>
      <c r="R4526" s="36"/>
      <c r="S4526" s="36"/>
    </row>
    <row r="4527">
      <c r="A4527" s="36"/>
      <c r="B4527" s="36"/>
      <c r="C4527" s="36"/>
      <c r="D4527" s="36"/>
      <c r="E4527" s="36"/>
      <c r="F4527" s="36"/>
      <c r="G4527" s="36"/>
      <c r="H4527" s="36"/>
      <c r="I4527" s="36"/>
      <c r="J4527" s="36"/>
      <c r="K4527" s="36"/>
      <c r="L4527" s="36"/>
      <c r="M4527" s="36"/>
      <c r="N4527" s="36"/>
      <c r="O4527" s="36"/>
      <c r="P4527" s="36"/>
      <c r="Q4527" s="36"/>
      <c r="R4527" s="36"/>
      <c r="S4527" s="36"/>
    </row>
    <row r="4528">
      <c r="A4528" s="37" t="s">
        <v>316</v>
      </c>
      <c r="B4528" s="37" t="s">
        <v>349</v>
      </c>
      <c r="C4528" s="38">
        <v>2023.0</v>
      </c>
      <c r="D4528" s="38">
        <v>8.0</v>
      </c>
      <c r="E4528" s="38">
        <v>17.0</v>
      </c>
      <c r="F4528" s="38">
        <v>1900.0</v>
      </c>
      <c r="G4528" s="37" t="s">
        <v>350</v>
      </c>
      <c r="H4528" s="38">
        <v>1.0</v>
      </c>
      <c r="I4528" s="36"/>
      <c r="J4528" s="36"/>
      <c r="K4528" s="36"/>
      <c r="L4528" s="36"/>
      <c r="M4528" s="36"/>
      <c r="N4528" s="36"/>
      <c r="O4528" s="36"/>
      <c r="P4528" s="36"/>
      <c r="Q4528" s="36"/>
      <c r="R4528" s="36"/>
      <c r="S4528" s="40" t="s">
        <v>356</v>
      </c>
    </row>
    <row r="4529">
      <c r="A4529" s="37" t="s">
        <v>316</v>
      </c>
      <c r="B4529" s="37" t="s">
        <v>355</v>
      </c>
      <c r="C4529" s="38">
        <v>2023.0</v>
      </c>
      <c r="D4529" s="38">
        <v>8.0</v>
      </c>
      <c r="E4529" s="38">
        <v>17.0</v>
      </c>
      <c r="F4529" s="38">
        <v>1900.0</v>
      </c>
      <c r="G4529" s="37" t="s">
        <v>350</v>
      </c>
      <c r="H4529" s="38">
        <v>2.0</v>
      </c>
      <c r="I4529" s="37" t="s">
        <v>549</v>
      </c>
      <c r="J4529" s="37" t="s">
        <v>418</v>
      </c>
      <c r="K4529" s="37" t="s">
        <v>354</v>
      </c>
      <c r="L4529" s="38">
        <v>19.0</v>
      </c>
      <c r="M4529" s="38">
        <v>55.0</v>
      </c>
      <c r="N4529" s="38">
        <v>30.0</v>
      </c>
      <c r="O4529" s="38">
        <v>19.0</v>
      </c>
      <c r="P4529" s="38">
        <v>58.0</v>
      </c>
      <c r="Q4529" s="38">
        <v>25.0</v>
      </c>
      <c r="R4529" s="36"/>
      <c r="S4529" s="36"/>
    </row>
    <row r="4530">
      <c r="A4530" s="37" t="s">
        <v>316</v>
      </c>
      <c r="B4530" s="37" t="s">
        <v>355</v>
      </c>
      <c r="C4530" s="38">
        <v>2023.0</v>
      </c>
      <c r="D4530" s="38">
        <v>8.0</v>
      </c>
      <c r="E4530" s="38">
        <v>17.0</v>
      </c>
      <c r="F4530" s="38">
        <v>1900.0</v>
      </c>
      <c r="G4530" s="37" t="s">
        <v>350</v>
      </c>
      <c r="H4530" s="38">
        <v>2.0</v>
      </c>
      <c r="I4530" s="37" t="s">
        <v>549</v>
      </c>
      <c r="J4530" s="37" t="s">
        <v>418</v>
      </c>
      <c r="K4530" s="37" t="s">
        <v>354</v>
      </c>
      <c r="L4530" s="38">
        <v>19.0</v>
      </c>
      <c r="M4530" s="38">
        <v>58.0</v>
      </c>
      <c r="N4530" s="38">
        <v>40.0</v>
      </c>
      <c r="O4530" s="38">
        <v>19.0</v>
      </c>
      <c r="P4530" s="38">
        <v>59.0</v>
      </c>
      <c r="Q4530" s="38">
        <v>13.0</v>
      </c>
      <c r="R4530" s="36"/>
      <c r="S4530" s="36"/>
    </row>
    <row r="4531">
      <c r="A4531" s="37" t="s">
        <v>316</v>
      </c>
      <c r="B4531" s="37" t="s">
        <v>355</v>
      </c>
      <c r="C4531" s="38">
        <v>2023.0</v>
      </c>
      <c r="D4531" s="38">
        <v>8.0</v>
      </c>
      <c r="E4531" s="38">
        <v>17.0</v>
      </c>
      <c r="F4531" s="38">
        <v>1900.0</v>
      </c>
      <c r="G4531" s="37" t="s">
        <v>350</v>
      </c>
      <c r="H4531" s="38">
        <v>2.0</v>
      </c>
      <c r="I4531" s="37" t="s">
        <v>549</v>
      </c>
      <c r="J4531" s="37" t="s">
        <v>418</v>
      </c>
      <c r="K4531" s="37" t="s">
        <v>354</v>
      </c>
      <c r="L4531" s="38">
        <v>19.0</v>
      </c>
      <c r="M4531" s="38">
        <v>59.0</v>
      </c>
      <c r="N4531" s="38">
        <v>20.0</v>
      </c>
      <c r="O4531" s="38">
        <v>19.0</v>
      </c>
      <c r="P4531" s="38">
        <v>59.0</v>
      </c>
      <c r="Q4531" s="38">
        <v>35.0</v>
      </c>
      <c r="R4531" s="36"/>
      <c r="S4531" s="36"/>
    </row>
    <row r="4532">
      <c r="A4532" s="37" t="s">
        <v>316</v>
      </c>
      <c r="B4532" s="37" t="s">
        <v>357</v>
      </c>
      <c r="C4532" s="38">
        <v>2023.0</v>
      </c>
      <c r="D4532" s="38">
        <v>8.0</v>
      </c>
      <c r="E4532" s="38">
        <v>17.0</v>
      </c>
      <c r="F4532" s="38">
        <v>1900.0</v>
      </c>
      <c r="G4532" s="37" t="s">
        <v>350</v>
      </c>
      <c r="H4532" s="38">
        <v>3.0</v>
      </c>
      <c r="I4532" s="36"/>
      <c r="J4532" s="36"/>
      <c r="K4532" s="36"/>
      <c r="L4532" s="36"/>
      <c r="M4532" s="36"/>
      <c r="N4532" s="36"/>
      <c r="O4532" s="36"/>
      <c r="P4532" s="36"/>
      <c r="Q4532" s="36"/>
      <c r="R4532" s="36"/>
      <c r="S4532" s="37" t="s">
        <v>509</v>
      </c>
    </row>
    <row r="4533">
      <c r="A4533" s="37" t="s">
        <v>316</v>
      </c>
      <c r="B4533" s="37" t="s">
        <v>358</v>
      </c>
      <c r="C4533" s="38">
        <v>2023.0</v>
      </c>
      <c r="D4533" s="38">
        <v>8.0</v>
      </c>
      <c r="E4533" s="38">
        <v>17.0</v>
      </c>
      <c r="F4533" s="38">
        <v>1900.0</v>
      </c>
      <c r="G4533" s="37" t="s">
        <v>350</v>
      </c>
      <c r="H4533" s="38">
        <v>4.0</v>
      </c>
      <c r="I4533" s="36"/>
      <c r="J4533" s="36"/>
      <c r="K4533" s="36"/>
      <c r="L4533" s="36"/>
      <c r="M4533" s="36"/>
      <c r="N4533" s="36"/>
      <c r="O4533" s="36"/>
      <c r="P4533" s="36"/>
      <c r="Q4533" s="36"/>
      <c r="R4533" s="36"/>
      <c r="S4533" s="40" t="s">
        <v>356</v>
      </c>
    </row>
    <row r="4534">
      <c r="A4534" s="37" t="s">
        <v>316</v>
      </c>
      <c r="B4534" s="37" t="s">
        <v>359</v>
      </c>
      <c r="C4534" s="38">
        <v>2023.0</v>
      </c>
      <c r="D4534" s="38">
        <v>8.0</v>
      </c>
      <c r="E4534" s="38">
        <v>17.0</v>
      </c>
      <c r="F4534" s="38">
        <v>1900.0</v>
      </c>
      <c r="G4534" s="37" t="s">
        <v>360</v>
      </c>
      <c r="H4534" s="38">
        <v>5.0</v>
      </c>
      <c r="I4534" s="36"/>
      <c r="J4534" s="36"/>
      <c r="K4534" s="36"/>
      <c r="L4534" s="36"/>
      <c r="M4534" s="36"/>
      <c r="N4534" s="36"/>
      <c r="O4534" s="36"/>
      <c r="P4534" s="36"/>
      <c r="Q4534" s="36"/>
      <c r="R4534" s="36"/>
      <c r="S4534" s="40" t="s">
        <v>356</v>
      </c>
    </row>
    <row r="4535">
      <c r="A4535" s="37" t="s">
        <v>316</v>
      </c>
      <c r="B4535" s="37" t="s">
        <v>366</v>
      </c>
      <c r="C4535" s="38">
        <v>2023.0</v>
      </c>
      <c r="D4535" s="38">
        <v>8.0</v>
      </c>
      <c r="E4535" s="38">
        <v>17.0</v>
      </c>
      <c r="F4535" s="38">
        <v>1900.0</v>
      </c>
      <c r="G4535" s="37" t="s">
        <v>360</v>
      </c>
      <c r="H4535" s="38">
        <v>6.0</v>
      </c>
      <c r="I4535" s="36"/>
      <c r="J4535" s="36"/>
      <c r="K4535" s="36"/>
      <c r="L4535" s="36"/>
      <c r="M4535" s="36"/>
      <c r="N4535" s="36"/>
      <c r="O4535" s="36"/>
      <c r="P4535" s="36"/>
      <c r="Q4535" s="36"/>
      <c r="R4535" s="36"/>
      <c r="S4535" s="40" t="s">
        <v>356</v>
      </c>
    </row>
    <row r="4536">
      <c r="A4536" s="37" t="s">
        <v>316</v>
      </c>
      <c r="B4536" s="37" t="s">
        <v>368</v>
      </c>
      <c r="C4536" s="38">
        <v>2023.0</v>
      </c>
      <c r="D4536" s="38">
        <v>8.0</v>
      </c>
      <c r="E4536" s="38">
        <v>17.0</v>
      </c>
      <c r="F4536" s="38">
        <v>1900.0</v>
      </c>
      <c r="G4536" s="37" t="s">
        <v>360</v>
      </c>
      <c r="H4536" s="38">
        <v>7.0</v>
      </c>
      <c r="I4536" s="36"/>
      <c r="J4536" s="36"/>
      <c r="K4536" s="36"/>
      <c r="L4536" s="36"/>
      <c r="M4536" s="36"/>
      <c r="N4536" s="36"/>
      <c r="O4536" s="36"/>
      <c r="P4536" s="36"/>
      <c r="Q4536" s="36"/>
      <c r="R4536" s="36"/>
      <c r="S4536" s="40" t="s">
        <v>356</v>
      </c>
    </row>
    <row r="4537">
      <c r="A4537" s="37" t="s">
        <v>316</v>
      </c>
      <c r="B4537" s="37" t="s">
        <v>369</v>
      </c>
      <c r="C4537" s="38">
        <v>2023.0</v>
      </c>
      <c r="D4537" s="38">
        <v>8.0</v>
      </c>
      <c r="E4537" s="38">
        <v>17.0</v>
      </c>
      <c r="F4537" s="38">
        <v>1900.0</v>
      </c>
      <c r="G4537" s="37" t="s">
        <v>360</v>
      </c>
      <c r="H4537" s="38">
        <v>8.0</v>
      </c>
      <c r="I4537" s="36"/>
      <c r="J4537" s="36"/>
      <c r="K4537" s="36"/>
      <c r="L4537" s="36"/>
      <c r="M4537" s="36"/>
      <c r="N4537" s="36"/>
      <c r="O4537" s="36"/>
      <c r="P4537" s="36"/>
      <c r="Q4537" s="36"/>
      <c r="R4537" s="36"/>
      <c r="S4537" s="40" t="s">
        <v>356</v>
      </c>
    </row>
    <row r="4538">
      <c r="A4538" s="37" t="s">
        <v>316</v>
      </c>
      <c r="B4538" s="37" t="s">
        <v>370</v>
      </c>
      <c r="C4538" s="38">
        <v>2023.0</v>
      </c>
      <c r="D4538" s="38">
        <v>8.0</v>
      </c>
      <c r="E4538" s="38">
        <v>17.0</v>
      </c>
      <c r="F4538" s="38">
        <v>1900.0</v>
      </c>
      <c r="G4538" s="37" t="s">
        <v>371</v>
      </c>
      <c r="H4538" s="38">
        <v>9.0</v>
      </c>
      <c r="I4538" s="36"/>
      <c r="J4538" s="36"/>
      <c r="K4538" s="36"/>
      <c r="L4538" s="36"/>
      <c r="M4538" s="36"/>
      <c r="N4538" s="36"/>
      <c r="O4538" s="36"/>
      <c r="P4538" s="36"/>
      <c r="Q4538" s="36"/>
      <c r="R4538" s="36"/>
      <c r="S4538" s="40" t="s">
        <v>356</v>
      </c>
    </row>
    <row r="4539">
      <c r="A4539" s="37" t="s">
        <v>316</v>
      </c>
      <c r="B4539" s="37" t="s">
        <v>372</v>
      </c>
      <c r="C4539" s="38">
        <v>2023.0</v>
      </c>
      <c r="D4539" s="38">
        <v>8.0</v>
      </c>
      <c r="E4539" s="38">
        <v>17.0</v>
      </c>
      <c r="F4539" s="38">
        <v>1900.0</v>
      </c>
      <c r="G4539" s="37" t="s">
        <v>371</v>
      </c>
      <c r="H4539" s="38">
        <v>10.0</v>
      </c>
      <c r="I4539" s="37" t="s">
        <v>388</v>
      </c>
      <c r="J4539" s="37" t="s">
        <v>755</v>
      </c>
      <c r="K4539" s="37" t="s">
        <v>354</v>
      </c>
      <c r="L4539" s="38">
        <v>19.0</v>
      </c>
      <c r="M4539" s="38">
        <v>11.0</v>
      </c>
      <c r="N4539" s="38">
        <v>22.0</v>
      </c>
      <c r="O4539" s="38">
        <v>19.0</v>
      </c>
      <c r="P4539" s="38">
        <v>11.0</v>
      </c>
      <c r="Q4539" s="38">
        <v>56.0</v>
      </c>
      <c r="R4539" s="36"/>
      <c r="S4539" s="36"/>
    </row>
    <row r="4540">
      <c r="A4540" s="37" t="s">
        <v>316</v>
      </c>
      <c r="B4540" s="37" t="s">
        <v>372</v>
      </c>
      <c r="C4540" s="38">
        <v>2023.0</v>
      </c>
      <c r="D4540" s="38">
        <v>8.0</v>
      </c>
      <c r="E4540" s="38">
        <v>17.0</v>
      </c>
      <c r="F4540" s="38">
        <v>1900.0</v>
      </c>
      <c r="G4540" s="37" t="s">
        <v>371</v>
      </c>
      <c r="H4540" s="38">
        <v>10.0</v>
      </c>
      <c r="I4540" s="37" t="s">
        <v>753</v>
      </c>
      <c r="J4540" s="37" t="s">
        <v>754</v>
      </c>
      <c r="K4540" s="37" t="s">
        <v>353</v>
      </c>
      <c r="L4540" s="38">
        <v>19.0</v>
      </c>
      <c r="M4540" s="38">
        <v>39.0</v>
      </c>
      <c r="N4540" s="38">
        <v>4.0</v>
      </c>
      <c r="O4540" s="38">
        <v>19.0</v>
      </c>
      <c r="P4540" s="38">
        <v>39.0</v>
      </c>
      <c r="Q4540" s="38">
        <v>9.0</v>
      </c>
      <c r="R4540" s="36"/>
      <c r="S4540" s="36"/>
    </row>
    <row r="4541">
      <c r="A4541" s="37" t="s">
        <v>316</v>
      </c>
      <c r="B4541" s="37" t="s">
        <v>372</v>
      </c>
      <c r="C4541" s="38">
        <v>2023.0</v>
      </c>
      <c r="D4541" s="38">
        <v>8.0</v>
      </c>
      <c r="E4541" s="38">
        <v>17.0</v>
      </c>
      <c r="F4541" s="38">
        <v>1900.0</v>
      </c>
      <c r="G4541" s="37" t="s">
        <v>371</v>
      </c>
      <c r="H4541" s="38">
        <v>10.0</v>
      </c>
      <c r="I4541" s="37" t="s">
        <v>753</v>
      </c>
      <c r="J4541" s="37" t="s">
        <v>754</v>
      </c>
      <c r="K4541" s="37" t="s">
        <v>353</v>
      </c>
      <c r="L4541" s="38">
        <v>19.0</v>
      </c>
      <c r="M4541" s="38">
        <v>39.0</v>
      </c>
      <c r="N4541" s="38">
        <v>13.0</v>
      </c>
      <c r="O4541" s="38">
        <v>19.0</v>
      </c>
      <c r="P4541" s="38">
        <v>40.0</v>
      </c>
      <c r="Q4541" s="38">
        <v>34.0</v>
      </c>
      <c r="R4541" s="36"/>
      <c r="S4541" s="36"/>
    </row>
    <row r="4542">
      <c r="A4542" s="37" t="s">
        <v>316</v>
      </c>
      <c r="B4542" s="37" t="s">
        <v>373</v>
      </c>
      <c r="C4542" s="38">
        <v>2023.0</v>
      </c>
      <c r="D4542" s="38">
        <v>8.0</v>
      </c>
      <c r="E4542" s="38">
        <v>17.0</v>
      </c>
      <c r="F4542" s="38">
        <v>1900.0</v>
      </c>
      <c r="G4542" s="37" t="s">
        <v>371</v>
      </c>
      <c r="H4542" s="38">
        <v>11.0</v>
      </c>
      <c r="I4542" s="36"/>
      <c r="J4542" s="36"/>
      <c r="K4542" s="36"/>
      <c r="L4542" s="36"/>
      <c r="M4542" s="36"/>
      <c r="N4542" s="36"/>
      <c r="O4542" s="36"/>
      <c r="P4542" s="36"/>
      <c r="Q4542" s="36"/>
      <c r="R4542" s="36"/>
      <c r="S4542" s="37" t="s">
        <v>509</v>
      </c>
    </row>
    <row r="4543">
      <c r="A4543" s="37" t="s">
        <v>316</v>
      </c>
      <c r="B4543" s="37" t="s">
        <v>374</v>
      </c>
      <c r="C4543" s="38">
        <v>2023.0</v>
      </c>
      <c r="D4543" s="38">
        <v>8.0</v>
      </c>
      <c r="E4543" s="38">
        <v>17.0</v>
      </c>
      <c r="F4543" s="38">
        <v>1900.0</v>
      </c>
      <c r="G4543" s="37" t="s">
        <v>371</v>
      </c>
      <c r="H4543" s="38">
        <v>12.0</v>
      </c>
      <c r="I4543" s="36"/>
      <c r="J4543" s="36"/>
      <c r="K4543" s="36"/>
      <c r="L4543" s="36"/>
      <c r="M4543" s="36"/>
      <c r="N4543" s="36"/>
      <c r="O4543" s="36"/>
      <c r="P4543" s="36"/>
      <c r="Q4543" s="36"/>
      <c r="R4543" s="36"/>
      <c r="S4543" s="40" t="s">
        <v>356</v>
      </c>
    </row>
    <row r="4544">
      <c r="A4544" s="36"/>
      <c r="B4544" s="36"/>
      <c r="C4544" s="36"/>
      <c r="D4544" s="36"/>
      <c r="E4544" s="36"/>
      <c r="F4544" s="36"/>
      <c r="G4544" s="36"/>
      <c r="H4544" s="36"/>
      <c r="I4544" s="36"/>
      <c r="J4544" s="36"/>
      <c r="K4544" s="36"/>
      <c r="L4544" s="36"/>
      <c r="M4544" s="36"/>
      <c r="N4544" s="36"/>
      <c r="O4544" s="36"/>
      <c r="P4544" s="36"/>
      <c r="Q4544" s="36"/>
      <c r="R4544" s="36"/>
      <c r="S4544" s="36"/>
    </row>
    <row r="4545">
      <c r="A4545" s="37" t="s">
        <v>318</v>
      </c>
      <c r="B4545" s="37" t="s">
        <v>2014</v>
      </c>
      <c r="C4545" s="37">
        <v>2023.0</v>
      </c>
      <c r="D4545" s="37">
        <v>8.0</v>
      </c>
      <c r="E4545" s="37">
        <v>17.0</v>
      </c>
      <c r="F4545" s="37">
        <v>2100.0</v>
      </c>
      <c r="G4545" s="37" t="s">
        <v>23</v>
      </c>
      <c r="H4545" s="37">
        <v>1.0</v>
      </c>
      <c r="I4545" s="36"/>
      <c r="J4545" s="36"/>
      <c r="K4545" s="36"/>
      <c r="L4545" s="36"/>
      <c r="M4545" s="36"/>
      <c r="N4545" s="36"/>
      <c r="O4545" s="36"/>
      <c r="P4545" s="36"/>
      <c r="Q4545" s="36"/>
      <c r="R4545" s="36"/>
      <c r="S4545" s="36"/>
    </row>
    <row r="4546">
      <c r="A4546" s="37" t="s">
        <v>318</v>
      </c>
      <c r="B4546" s="37" t="s">
        <v>1969</v>
      </c>
      <c r="C4546" s="37">
        <v>2023.0</v>
      </c>
      <c r="D4546" s="37">
        <v>8.0</v>
      </c>
      <c r="E4546" s="37">
        <v>17.0</v>
      </c>
      <c r="F4546" s="37">
        <v>2100.0</v>
      </c>
      <c r="G4546" s="37" t="s">
        <v>23</v>
      </c>
      <c r="H4546" s="37">
        <v>2.0</v>
      </c>
      <c r="I4546" s="36"/>
      <c r="J4546" s="36"/>
      <c r="K4546" s="36"/>
      <c r="L4546" s="36"/>
      <c r="M4546" s="36"/>
      <c r="N4546" s="36"/>
      <c r="O4546" s="36"/>
      <c r="P4546" s="36"/>
      <c r="Q4546" s="36"/>
      <c r="R4546" s="36"/>
      <c r="S4546" s="36"/>
    </row>
    <row r="4547">
      <c r="A4547" s="37" t="s">
        <v>318</v>
      </c>
      <c r="B4547" s="37" t="s">
        <v>2015</v>
      </c>
      <c r="C4547" s="37">
        <v>2023.0</v>
      </c>
      <c r="D4547" s="37">
        <v>8.0</v>
      </c>
      <c r="E4547" s="37">
        <v>17.0</v>
      </c>
      <c r="F4547" s="37">
        <v>2100.0</v>
      </c>
      <c r="G4547" s="37" t="s">
        <v>23</v>
      </c>
      <c r="H4547" s="37">
        <v>3.0</v>
      </c>
      <c r="I4547" s="36"/>
      <c r="J4547" s="36"/>
      <c r="K4547" s="36"/>
      <c r="L4547" s="36"/>
      <c r="M4547" s="36"/>
      <c r="N4547" s="36"/>
      <c r="O4547" s="36"/>
      <c r="P4547" s="36"/>
      <c r="Q4547" s="36"/>
      <c r="R4547" s="36"/>
      <c r="S4547" s="36"/>
    </row>
    <row r="4548">
      <c r="A4548" s="37" t="s">
        <v>318</v>
      </c>
      <c r="B4548" s="37" t="s">
        <v>2016</v>
      </c>
      <c r="C4548" s="37">
        <v>2023.0</v>
      </c>
      <c r="D4548" s="37">
        <v>8.0</v>
      </c>
      <c r="E4548" s="37">
        <v>17.0</v>
      </c>
      <c r="F4548" s="37">
        <v>2100.0</v>
      </c>
      <c r="G4548" s="37" t="s">
        <v>23</v>
      </c>
      <c r="H4548" s="37">
        <v>4.0</v>
      </c>
      <c r="I4548" s="36"/>
      <c r="J4548" s="36"/>
      <c r="K4548" s="36"/>
      <c r="L4548" s="36"/>
      <c r="M4548" s="36"/>
      <c r="N4548" s="36"/>
      <c r="O4548" s="36"/>
      <c r="P4548" s="36"/>
      <c r="Q4548" s="36"/>
      <c r="R4548" s="36"/>
      <c r="S4548" s="36"/>
    </row>
    <row r="4549">
      <c r="A4549" s="37" t="s">
        <v>318</v>
      </c>
      <c r="B4549" s="36"/>
      <c r="C4549" s="37">
        <v>2023.0</v>
      </c>
      <c r="D4549" s="37">
        <v>8.0</v>
      </c>
      <c r="E4549" s="37">
        <v>17.0</v>
      </c>
      <c r="F4549" s="37">
        <v>2100.0</v>
      </c>
      <c r="G4549" s="37" t="s">
        <v>122</v>
      </c>
      <c r="H4549" s="37">
        <v>5.0</v>
      </c>
      <c r="I4549" s="36"/>
      <c r="J4549" s="36"/>
      <c r="K4549" s="36"/>
      <c r="L4549" s="36"/>
      <c r="M4549" s="36"/>
      <c r="N4549" s="36"/>
      <c r="O4549" s="36"/>
      <c r="P4549" s="36"/>
      <c r="Q4549" s="36"/>
      <c r="R4549" s="36"/>
      <c r="S4549" s="36"/>
    </row>
    <row r="4550">
      <c r="A4550" s="37" t="s">
        <v>318</v>
      </c>
      <c r="B4550" s="37" t="s">
        <v>2017</v>
      </c>
      <c r="C4550" s="37">
        <v>2023.0</v>
      </c>
      <c r="D4550" s="37">
        <v>8.0</v>
      </c>
      <c r="E4550" s="37">
        <v>17.0</v>
      </c>
      <c r="F4550" s="37">
        <v>2100.0</v>
      </c>
      <c r="G4550" s="37" t="s">
        <v>122</v>
      </c>
      <c r="H4550" s="37">
        <v>6.0</v>
      </c>
      <c r="I4550" s="36"/>
      <c r="J4550" s="36"/>
      <c r="K4550" s="36"/>
      <c r="L4550" s="36"/>
      <c r="M4550" s="36"/>
      <c r="N4550" s="36"/>
      <c r="O4550" s="36"/>
      <c r="P4550" s="36"/>
      <c r="Q4550" s="36"/>
      <c r="R4550" s="36"/>
      <c r="S4550" s="36"/>
    </row>
    <row r="4551">
      <c r="A4551" s="37" t="s">
        <v>318</v>
      </c>
      <c r="B4551" s="37" t="s">
        <v>1969</v>
      </c>
      <c r="C4551" s="37">
        <v>2023.0</v>
      </c>
      <c r="D4551" s="37">
        <v>8.0</v>
      </c>
      <c r="E4551" s="37">
        <v>17.0</v>
      </c>
      <c r="F4551" s="37">
        <v>2100.0</v>
      </c>
      <c r="G4551" s="37" t="s">
        <v>122</v>
      </c>
      <c r="H4551" s="37">
        <v>7.0</v>
      </c>
      <c r="I4551" s="36"/>
      <c r="J4551" s="36"/>
      <c r="K4551" s="36"/>
      <c r="L4551" s="36"/>
      <c r="M4551" s="36"/>
      <c r="N4551" s="36"/>
      <c r="O4551" s="36"/>
      <c r="P4551" s="36"/>
      <c r="Q4551" s="36"/>
      <c r="R4551" s="36"/>
      <c r="S4551" s="36"/>
    </row>
    <row r="4552">
      <c r="A4552" s="37" t="s">
        <v>318</v>
      </c>
      <c r="B4552" s="37"/>
      <c r="C4552" s="37">
        <v>2023.0</v>
      </c>
      <c r="D4552" s="37">
        <v>8.0</v>
      </c>
      <c r="E4552" s="37">
        <v>17.0</v>
      </c>
      <c r="F4552" s="37">
        <v>2100.0</v>
      </c>
      <c r="G4552" s="37" t="s">
        <v>122</v>
      </c>
      <c r="H4552" s="37">
        <v>8.0</v>
      </c>
      <c r="I4552" s="36"/>
      <c r="J4552" s="36"/>
      <c r="K4552" s="36"/>
      <c r="L4552" s="36"/>
      <c r="M4552" s="36"/>
      <c r="N4552" s="36"/>
      <c r="O4552" s="36"/>
      <c r="P4552" s="36"/>
      <c r="Q4552" s="36"/>
      <c r="R4552" s="36"/>
      <c r="S4552" s="36"/>
    </row>
    <row r="4553">
      <c r="A4553" s="37" t="s">
        <v>318</v>
      </c>
      <c r="B4553" s="37" t="s">
        <v>2018</v>
      </c>
      <c r="C4553" s="37">
        <v>2023.0</v>
      </c>
      <c r="D4553" s="37">
        <v>8.0</v>
      </c>
      <c r="E4553" s="37">
        <v>17.0</v>
      </c>
      <c r="F4553" s="37">
        <v>2100.0</v>
      </c>
      <c r="G4553" s="37" t="s">
        <v>201</v>
      </c>
      <c r="H4553" s="37">
        <v>9.0</v>
      </c>
      <c r="I4553" s="36"/>
      <c r="J4553" s="36"/>
      <c r="K4553" s="36"/>
      <c r="L4553" s="36"/>
      <c r="M4553" s="36"/>
      <c r="N4553" s="36"/>
      <c r="O4553" s="36"/>
      <c r="P4553" s="36"/>
      <c r="Q4553" s="36"/>
      <c r="R4553" s="36"/>
      <c r="S4553" s="36"/>
    </row>
    <row r="4554">
      <c r="A4554" s="37" t="s">
        <v>318</v>
      </c>
      <c r="B4554" s="37" t="s">
        <v>1969</v>
      </c>
      <c r="C4554" s="37">
        <v>2023.0</v>
      </c>
      <c r="D4554" s="37">
        <v>8.0</v>
      </c>
      <c r="E4554" s="37">
        <v>17.0</v>
      </c>
      <c r="F4554" s="37">
        <v>2100.0</v>
      </c>
      <c r="G4554" s="37" t="s">
        <v>201</v>
      </c>
      <c r="H4554" s="37">
        <v>10.0</v>
      </c>
      <c r="I4554" s="36"/>
      <c r="J4554" s="36"/>
      <c r="K4554" s="36"/>
      <c r="L4554" s="36"/>
      <c r="M4554" s="36"/>
      <c r="N4554" s="36"/>
      <c r="O4554" s="36"/>
      <c r="P4554" s="36"/>
      <c r="Q4554" s="36"/>
      <c r="R4554" s="36"/>
      <c r="S4554" s="36"/>
    </row>
    <row r="4555">
      <c r="A4555" s="37" t="s">
        <v>318</v>
      </c>
      <c r="B4555" s="37" t="s">
        <v>2019</v>
      </c>
      <c r="C4555" s="37">
        <v>2023.0</v>
      </c>
      <c r="D4555" s="37">
        <v>8.0</v>
      </c>
      <c r="E4555" s="37">
        <v>17.0</v>
      </c>
      <c r="F4555" s="37">
        <v>2100.0</v>
      </c>
      <c r="G4555" s="37" t="s">
        <v>201</v>
      </c>
      <c r="H4555" s="37">
        <v>11.0</v>
      </c>
      <c r="I4555" s="36"/>
      <c r="J4555" s="36"/>
      <c r="K4555" s="36"/>
      <c r="L4555" s="36"/>
      <c r="M4555" s="36"/>
      <c r="N4555" s="36"/>
      <c r="O4555" s="36"/>
      <c r="P4555" s="36"/>
      <c r="Q4555" s="36"/>
      <c r="R4555" s="36"/>
      <c r="S4555" s="36"/>
    </row>
    <row r="4556">
      <c r="A4556" s="37" t="s">
        <v>318</v>
      </c>
      <c r="B4556" s="37" t="s">
        <v>2020</v>
      </c>
      <c r="C4556" s="37">
        <v>2023.0</v>
      </c>
      <c r="D4556" s="37">
        <v>8.0</v>
      </c>
      <c r="E4556" s="37">
        <v>17.0</v>
      </c>
      <c r="F4556" s="37">
        <v>2100.0</v>
      </c>
      <c r="G4556" s="37" t="s">
        <v>201</v>
      </c>
      <c r="H4556" s="37">
        <v>12.0</v>
      </c>
      <c r="I4556" s="36"/>
      <c r="J4556" s="36"/>
      <c r="K4556" s="36"/>
      <c r="L4556" s="36"/>
      <c r="M4556" s="36"/>
      <c r="N4556" s="36"/>
      <c r="O4556" s="36"/>
      <c r="P4556" s="36"/>
      <c r="Q4556" s="36"/>
      <c r="R4556" s="36"/>
      <c r="S4556" s="36"/>
    </row>
    <row r="4557">
      <c r="A4557" s="36"/>
      <c r="B4557" s="36"/>
      <c r="C4557" s="36"/>
      <c r="D4557" s="36"/>
      <c r="E4557" s="36"/>
      <c r="F4557" s="36"/>
      <c r="G4557" s="36"/>
      <c r="H4557" s="36"/>
      <c r="I4557" s="36"/>
      <c r="J4557" s="36"/>
      <c r="K4557" s="36"/>
      <c r="L4557" s="36"/>
      <c r="M4557" s="36"/>
      <c r="N4557" s="36"/>
      <c r="O4557" s="36"/>
      <c r="P4557" s="36"/>
      <c r="Q4557" s="36"/>
      <c r="R4557" s="36"/>
      <c r="S4557" s="36"/>
    </row>
    <row r="4558">
      <c r="A4558" s="37" t="s">
        <v>316</v>
      </c>
      <c r="B4558" s="37" t="s">
        <v>349</v>
      </c>
      <c r="C4558" s="38">
        <v>2023.0</v>
      </c>
      <c r="D4558" s="38">
        <v>8.0</v>
      </c>
      <c r="E4558" s="38">
        <v>18.0</v>
      </c>
      <c r="F4558" s="38">
        <v>1900.0</v>
      </c>
      <c r="G4558" s="37" t="s">
        <v>350</v>
      </c>
      <c r="H4558" s="38">
        <v>1.0</v>
      </c>
      <c r="I4558" s="36"/>
      <c r="J4558" s="36"/>
      <c r="K4558" s="36"/>
      <c r="L4558" s="36"/>
      <c r="M4558" s="36"/>
      <c r="N4558" s="36"/>
      <c r="O4558" s="36"/>
      <c r="P4558" s="36"/>
      <c r="Q4558" s="36"/>
      <c r="R4558" s="36"/>
      <c r="S4558" s="40" t="s">
        <v>356</v>
      </c>
    </row>
    <row r="4559">
      <c r="A4559" s="37" t="s">
        <v>316</v>
      </c>
      <c r="B4559" s="37" t="s">
        <v>355</v>
      </c>
      <c r="C4559" s="38">
        <v>2023.0</v>
      </c>
      <c r="D4559" s="38">
        <v>8.0</v>
      </c>
      <c r="E4559" s="38">
        <v>18.0</v>
      </c>
      <c r="F4559" s="38">
        <v>1900.0</v>
      </c>
      <c r="G4559" s="37" t="s">
        <v>350</v>
      </c>
      <c r="H4559" s="38">
        <v>2.0</v>
      </c>
      <c r="I4559" s="36"/>
      <c r="J4559" s="36"/>
      <c r="K4559" s="36"/>
      <c r="L4559" s="36"/>
      <c r="M4559" s="36"/>
      <c r="N4559" s="36"/>
      <c r="O4559" s="36"/>
      <c r="P4559" s="36"/>
      <c r="Q4559" s="36"/>
      <c r="R4559" s="36"/>
      <c r="S4559" s="37" t="s">
        <v>509</v>
      </c>
    </row>
    <row r="4560">
      <c r="A4560" s="37" t="s">
        <v>316</v>
      </c>
      <c r="B4560" s="37" t="s">
        <v>357</v>
      </c>
      <c r="C4560" s="38">
        <v>2023.0</v>
      </c>
      <c r="D4560" s="38">
        <v>8.0</v>
      </c>
      <c r="E4560" s="38">
        <v>18.0</v>
      </c>
      <c r="F4560" s="38">
        <v>1900.0</v>
      </c>
      <c r="G4560" s="37" t="s">
        <v>350</v>
      </c>
      <c r="H4560" s="38">
        <v>3.0</v>
      </c>
      <c r="I4560" s="36"/>
      <c r="J4560" s="36"/>
      <c r="K4560" s="36"/>
      <c r="L4560" s="36"/>
      <c r="M4560" s="36"/>
      <c r="N4560" s="36"/>
      <c r="O4560" s="36"/>
      <c r="P4560" s="36"/>
      <c r="Q4560" s="36"/>
      <c r="R4560" s="36"/>
      <c r="S4560" s="40" t="s">
        <v>356</v>
      </c>
    </row>
    <row r="4561">
      <c r="A4561" s="37" t="s">
        <v>316</v>
      </c>
      <c r="B4561" s="37" t="s">
        <v>358</v>
      </c>
      <c r="C4561" s="38">
        <v>2023.0</v>
      </c>
      <c r="D4561" s="38">
        <v>8.0</v>
      </c>
      <c r="E4561" s="38">
        <v>18.0</v>
      </c>
      <c r="F4561" s="38">
        <v>1900.0</v>
      </c>
      <c r="G4561" s="37" t="s">
        <v>350</v>
      </c>
      <c r="H4561" s="38">
        <v>4.0</v>
      </c>
      <c r="I4561" s="36"/>
      <c r="J4561" s="36"/>
      <c r="K4561" s="36"/>
      <c r="L4561" s="36"/>
      <c r="M4561" s="36"/>
      <c r="N4561" s="36"/>
      <c r="O4561" s="36"/>
      <c r="P4561" s="36"/>
      <c r="Q4561" s="36"/>
      <c r="R4561" s="36"/>
      <c r="S4561" s="40" t="s">
        <v>509</v>
      </c>
    </row>
    <row r="4562">
      <c r="A4562" s="37" t="s">
        <v>316</v>
      </c>
      <c r="B4562" s="37" t="s">
        <v>359</v>
      </c>
      <c r="C4562" s="38">
        <v>2023.0</v>
      </c>
      <c r="D4562" s="38">
        <v>8.0</v>
      </c>
      <c r="E4562" s="38">
        <v>18.0</v>
      </c>
      <c r="F4562" s="38">
        <v>1900.0</v>
      </c>
      <c r="G4562" s="37" t="s">
        <v>360</v>
      </c>
      <c r="H4562" s="38">
        <v>5.0</v>
      </c>
      <c r="I4562" s="36"/>
      <c r="J4562" s="36"/>
      <c r="K4562" s="36"/>
      <c r="L4562" s="36"/>
      <c r="M4562" s="36"/>
      <c r="N4562" s="36"/>
      <c r="O4562" s="36"/>
      <c r="P4562" s="36"/>
      <c r="Q4562" s="36"/>
      <c r="R4562" s="36"/>
      <c r="S4562" s="40" t="s">
        <v>356</v>
      </c>
    </row>
    <row r="4563">
      <c r="A4563" s="37" t="s">
        <v>316</v>
      </c>
      <c r="B4563" s="37" t="s">
        <v>366</v>
      </c>
      <c r="C4563" s="38">
        <v>2023.0</v>
      </c>
      <c r="D4563" s="38">
        <v>8.0</v>
      </c>
      <c r="E4563" s="38">
        <v>18.0</v>
      </c>
      <c r="F4563" s="38">
        <v>1900.0</v>
      </c>
      <c r="G4563" s="37" t="s">
        <v>360</v>
      </c>
      <c r="H4563" s="38">
        <v>6.0</v>
      </c>
      <c r="I4563" s="36"/>
      <c r="J4563" s="36"/>
      <c r="K4563" s="36"/>
      <c r="L4563" s="36"/>
      <c r="M4563" s="36"/>
      <c r="N4563" s="36"/>
      <c r="O4563" s="36"/>
      <c r="P4563" s="36"/>
      <c r="Q4563" s="36"/>
      <c r="R4563" s="36"/>
      <c r="S4563" s="40" t="s">
        <v>509</v>
      </c>
    </row>
    <row r="4564">
      <c r="A4564" s="37" t="s">
        <v>316</v>
      </c>
      <c r="B4564" s="37" t="s">
        <v>368</v>
      </c>
      <c r="C4564" s="38">
        <v>2023.0</v>
      </c>
      <c r="D4564" s="38">
        <v>8.0</v>
      </c>
      <c r="E4564" s="38">
        <v>18.0</v>
      </c>
      <c r="F4564" s="38">
        <v>1900.0</v>
      </c>
      <c r="G4564" s="37" t="s">
        <v>360</v>
      </c>
      <c r="H4564" s="38">
        <v>7.0</v>
      </c>
      <c r="I4564" s="37" t="s">
        <v>422</v>
      </c>
      <c r="J4564" s="37" t="s">
        <v>365</v>
      </c>
      <c r="K4564" s="37" t="s">
        <v>354</v>
      </c>
      <c r="L4564" s="38">
        <v>19.0</v>
      </c>
      <c r="M4564" s="38">
        <v>4.0</v>
      </c>
      <c r="N4564" s="38">
        <v>27.0</v>
      </c>
      <c r="O4564" s="38">
        <v>19.0</v>
      </c>
      <c r="P4564" s="38">
        <v>4.0</v>
      </c>
      <c r="Q4564" s="38">
        <v>34.0</v>
      </c>
      <c r="R4564" s="36"/>
      <c r="S4564" s="36"/>
    </row>
    <row r="4565">
      <c r="A4565" s="37" t="s">
        <v>316</v>
      </c>
      <c r="B4565" s="37" t="s">
        <v>368</v>
      </c>
      <c r="C4565" s="38">
        <v>2023.0</v>
      </c>
      <c r="D4565" s="38">
        <v>8.0</v>
      </c>
      <c r="E4565" s="38">
        <v>18.0</v>
      </c>
      <c r="F4565" s="38">
        <v>1900.0</v>
      </c>
      <c r="G4565" s="37" t="s">
        <v>360</v>
      </c>
      <c r="H4565" s="38">
        <v>7.0</v>
      </c>
      <c r="I4565" s="37" t="s">
        <v>402</v>
      </c>
      <c r="J4565" s="37" t="s">
        <v>365</v>
      </c>
      <c r="K4565" s="37" t="s">
        <v>354</v>
      </c>
      <c r="L4565" s="38">
        <v>19.0</v>
      </c>
      <c r="M4565" s="38">
        <v>36.0</v>
      </c>
      <c r="N4565" s="38">
        <v>27.0</v>
      </c>
      <c r="O4565" s="38">
        <v>19.0</v>
      </c>
      <c r="P4565" s="38">
        <v>36.0</v>
      </c>
      <c r="Q4565" s="38">
        <v>34.0</v>
      </c>
      <c r="R4565" s="36"/>
      <c r="S4565" s="36"/>
    </row>
    <row r="4566">
      <c r="A4566" s="37" t="s">
        <v>316</v>
      </c>
      <c r="B4566" s="37" t="s">
        <v>368</v>
      </c>
      <c r="C4566" s="38">
        <v>2023.0</v>
      </c>
      <c r="D4566" s="38">
        <v>8.0</v>
      </c>
      <c r="E4566" s="38">
        <v>18.0</v>
      </c>
      <c r="F4566" s="38">
        <v>1900.0</v>
      </c>
      <c r="G4566" s="37" t="s">
        <v>360</v>
      </c>
      <c r="H4566" s="38">
        <v>7.0</v>
      </c>
      <c r="I4566" s="37" t="s">
        <v>365</v>
      </c>
      <c r="J4566" s="37" t="s">
        <v>1920</v>
      </c>
      <c r="K4566" s="37" t="s">
        <v>353</v>
      </c>
      <c r="L4566" s="38">
        <v>19.0</v>
      </c>
      <c r="M4566" s="38">
        <v>36.0</v>
      </c>
      <c r="N4566" s="38">
        <v>57.0</v>
      </c>
      <c r="O4566" s="38">
        <v>19.0</v>
      </c>
      <c r="P4566" s="38">
        <v>37.0</v>
      </c>
      <c r="Q4566" s="38">
        <v>54.0</v>
      </c>
      <c r="R4566" s="36"/>
      <c r="S4566" s="36"/>
    </row>
    <row r="4567">
      <c r="A4567" s="37" t="s">
        <v>316</v>
      </c>
      <c r="B4567" s="37" t="s">
        <v>369</v>
      </c>
      <c r="C4567" s="38">
        <v>2023.0</v>
      </c>
      <c r="D4567" s="38">
        <v>8.0</v>
      </c>
      <c r="E4567" s="38">
        <v>18.0</v>
      </c>
      <c r="F4567" s="38">
        <v>1900.0</v>
      </c>
      <c r="G4567" s="37" t="s">
        <v>360</v>
      </c>
      <c r="H4567" s="38">
        <v>8.0</v>
      </c>
      <c r="I4567" s="36"/>
      <c r="J4567" s="36"/>
      <c r="K4567" s="36"/>
      <c r="L4567" s="36"/>
      <c r="M4567" s="36"/>
      <c r="N4567" s="36"/>
      <c r="O4567" s="36"/>
      <c r="P4567" s="36"/>
      <c r="Q4567" s="36"/>
      <c r="R4567" s="36"/>
      <c r="S4567" s="40" t="s">
        <v>356</v>
      </c>
    </row>
    <row r="4568">
      <c r="A4568" s="37" t="s">
        <v>316</v>
      </c>
      <c r="B4568" s="37" t="s">
        <v>370</v>
      </c>
      <c r="C4568" s="38">
        <v>2023.0</v>
      </c>
      <c r="D4568" s="38">
        <v>8.0</v>
      </c>
      <c r="E4568" s="38">
        <v>18.0</v>
      </c>
      <c r="F4568" s="38">
        <v>1900.0</v>
      </c>
      <c r="G4568" s="37" t="s">
        <v>371</v>
      </c>
      <c r="H4568" s="38">
        <v>9.0</v>
      </c>
      <c r="I4568" s="36"/>
      <c r="J4568" s="36"/>
      <c r="K4568" s="36"/>
      <c r="L4568" s="36"/>
      <c r="M4568" s="36"/>
      <c r="N4568" s="36"/>
      <c r="O4568" s="36"/>
      <c r="P4568" s="36"/>
      <c r="Q4568" s="36"/>
      <c r="R4568" s="36"/>
      <c r="S4568" s="40" t="s">
        <v>356</v>
      </c>
    </row>
    <row r="4569">
      <c r="A4569" s="37" t="s">
        <v>316</v>
      </c>
      <c r="B4569" s="37" t="s">
        <v>372</v>
      </c>
      <c r="C4569" s="38">
        <v>2023.0</v>
      </c>
      <c r="D4569" s="38">
        <v>8.0</v>
      </c>
      <c r="E4569" s="38">
        <v>18.0</v>
      </c>
      <c r="F4569" s="38">
        <v>1900.0</v>
      </c>
      <c r="G4569" s="37" t="s">
        <v>371</v>
      </c>
      <c r="H4569" s="38">
        <v>10.0</v>
      </c>
      <c r="I4569" s="36"/>
      <c r="J4569" s="36"/>
      <c r="K4569" s="36"/>
      <c r="L4569" s="36"/>
      <c r="M4569" s="36"/>
      <c r="N4569" s="36"/>
      <c r="O4569" s="36"/>
      <c r="P4569" s="36"/>
      <c r="Q4569" s="36"/>
      <c r="R4569" s="36"/>
      <c r="S4569" s="37" t="s">
        <v>2021</v>
      </c>
    </row>
    <row r="4570">
      <c r="A4570" s="37" t="s">
        <v>316</v>
      </c>
      <c r="B4570" s="37" t="s">
        <v>372</v>
      </c>
      <c r="C4570" s="38">
        <v>2023.0</v>
      </c>
      <c r="D4570" s="38">
        <v>8.0</v>
      </c>
      <c r="E4570" s="38">
        <v>18.0</v>
      </c>
      <c r="F4570" s="38">
        <v>1900.0</v>
      </c>
      <c r="G4570" s="37" t="s">
        <v>371</v>
      </c>
      <c r="H4570" s="38">
        <v>10.0</v>
      </c>
      <c r="I4570" s="36"/>
      <c r="J4570" s="36"/>
      <c r="K4570" s="36"/>
      <c r="L4570" s="38">
        <v>19.0</v>
      </c>
      <c r="M4570" s="38">
        <v>37.0</v>
      </c>
      <c r="N4570" s="38">
        <v>54.0</v>
      </c>
      <c r="O4570" s="36"/>
      <c r="P4570" s="36"/>
      <c r="Q4570" s="36"/>
      <c r="R4570" s="36"/>
      <c r="S4570" s="37" t="s">
        <v>2022</v>
      </c>
    </row>
    <row r="4571">
      <c r="A4571" s="37" t="s">
        <v>316</v>
      </c>
      <c r="B4571" s="37" t="s">
        <v>372</v>
      </c>
      <c r="C4571" s="38">
        <v>2023.0</v>
      </c>
      <c r="D4571" s="38">
        <v>8.0</v>
      </c>
      <c r="E4571" s="38">
        <v>18.0</v>
      </c>
      <c r="F4571" s="38">
        <v>1900.0</v>
      </c>
      <c r="G4571" s="37" t="s">
        <v>371</v>
      </c>
      <c r="H4571" s="38">
        <v>10.0</v>
      </c>
      <c r="I4571" s="37" t="s">
        <v>755</v>
      </c>
      <c r="J4571" s="37" t="s">
        <v>753</v>
      </c>
      <c r="K4571" s="37" t="s">
        <v>354</v>
      </c>
      <c r="L4571" s="38">
        <v>19.0</v>
      </c>
      <c r="M4571" s="38">
        <v>54.0</v>
      </c>
      <c r="N4571" s="38">
        <v>54.0</v>
      </c>
      <c r="O4571" s="38">
        <v>19.0</v>
      </c>
      <c r="P4571" s="38">
        <v>55.0</v>
      </c>
      <c r="Q4571" s="38">
        <v>2.0</v>
      </c>
      <c r="R4571" s="36"/>
      <c r="S4571" s="36"/>
    </row>
    <row r="4572">
      <c r="A4572" s="37" t="s">
        <v>316</v>
      </c>
      <c r="B4572" s="37" t="s">
        <v>372</v>
      </c>
      <c r="C4572" s="38">
        <v>2023.0</v>
      </c>
      <c r="D4572" s="38">
        <v>8.0</v>
      </c>
      <c r="E4572" s="38">
        <v>18.0</v>
      </c>
      <c r="F4572" s="38">
        <v>1900.0</v>
      </c>
      <c r="G4572" s="37" t="s">
        <v>371</v>
      </c>
      <c r="H4572" s="38">
        <v>10.0</v>
      </c>
      <c r="I4572" s="37" t="s">
        <v>755</v>
      </c>
      <c r="J4572" s="37" t="s">
        <v>753</v>
      </c>
      <c r="K4572" s="37" t="s">
        <v>354</v>
      </c>
      <c r="L4572" s="38">
        <v>19.0</v>
      </c>
      <c r="M4572" s="38">
        <v>55.0</v>
      </c>
      <c r="N4572" s="38">
        <v>11.0</v>
      </c>
      <c r="O4572" s="38">
        <v>19.0</v>
      </c>
      <c r="P4572" s="38">
        <v>55.0</v>
      </c>
      <c r="Q4572" s="38">
        <v>25.0</v>
      </c>
      <c r="R4572" s="36"/>
      <c r="S4572" s="36"/>
    </row>
    <row r="4573">
      <c r="A4573" s="37" t="s">
        <v>316</v>
      </c>
      <c r="B4573" s="37" t="s">
        <v>372</v>
      </c>
      <c r="C4573" s="38">
        <v>2023.0</v>
      </c>
      <c r="D4573" s="38">
        <v>8.0</v>
      </c>
      <c r="E4573" s="38">
        <v>18.0</v>
      </c>
      <c r="F4573" s="38">
        <v>1900.0</v>
      </c>
      <c r="G4573" s="37" t="s">
        <v>371</v>
      </c>
      <c r="H4573" s="38">
        <v>11.0</v>
      </c>
      <c r="I4573" s="36"/>
      <c r="J4573" s="36"/>
      <c r="K4573" s="36"/>
      <c r="L4573" s="36"/>
      <c r="M4573" s="36"/>
      <c r="N4573" s="36"/>
      <c r="O4573" s="36"/>
      <c r="P4573" s="36"/>
      <c r="Q4573" s="36"/>
      <c r="R4573" s="36"/>
      <c r="S4573" s="37" t="s">
        <v>509</v>
      </c>
    </row>
    <row r="4574">
      <c r="A4574" s="37" t="s">
        <v>316</v>
      </c>
      <c r="B4574" s="37" t="s">
        <v>374</v>
      </c>
      <c r="C4574" s="38">
        <v>2023.0</v>
      </c>
      <c r="D4574" s="38">
        <v>8.0</v>
      </c>
      <c r="E4574" s="38">
        <v>18.0</v>
      </c>
      <c r="F4574" s="38">
        <v>1900.0</v>
      </c>
      <c r="G4574" s="37" t="s">
        <v>371</v>
      </c>
      <c r="H4574" s="38">
        <v>12.0</v>
      </c>
      <c r="I4574" s="36"/>
      <c r="J4574" s="36"/>
      <c r="K4574" s="36"/>
      <c r="L4574" s="36"/>
      <c r="M4574" s="36"/>
      <c r="N4574" s="36"/>
      <c r="O4574" s="36"/>
      <c r="P4574" s="36"/>
      <c r="Q4574" s="36"/>
      <c r="R4574" s="36"/>
      <c r="S4574" s="40" t="s">
        <v>356</v>
      </c>
    </row>
    <row r="4576">
      <c r="A4576" s="1" t="s">
        <v>318</v>
      </c>
      <c r="B4576" s="1" t="s">
        <v>2023</v>
      </c>
      <c r="C4576" s="1">
        <v>2023.0</v>
      </c>
      <c r="D4576" s="1">
        <v>8.0</v>
      </c>
      <c r="E4576" s="1">
        <v>18.0</v>
      </c>
      <c r="F4576" s="1">
        <v>2100.0</v>
      </c>
      <c r="G4576" s="1" t="s">
        <v>23</v>
      </c>
      <c r="H4576" s="1">
        <v>1.0</v>
      </c>
    </row>
    <row r="4577">
      <c r="A4577" s="1" t="s">
        <v>318</v>
      </c>
      <c r="B4577" s="1" t="s">
        <v>1969</v>
      </c>
      <c r="C4577" s="1">
        <v>2023.0</v>
      </c>
      <c r="D4577" s="1">
        <v>8.0</v>
      </c>
      <c r="E4577" s="1">
        <v>18.0</v>
      </c>
      <c r="F4577" s="1">
        <v>2100.0</v>
      </c>
      <c r="G4577" s="1" t="s">
        <v>23</v>
      </c>
      <c r="H4577" s="1">
        <v>2.0</v>
      </c>
    </row>
    <row r="4578">
      <c r="A4578" s="1" t="s">
        <v>318</v>
      </c>
      <c r="B4578" s="1" t="s">
        <v>2024</v>
      </c>
      <c r="C4578" s="1">
        <v>2023.0</v>
      </c>
      <c r="D4578" s="1">
        <v>8.0</v>
      </c>
      <c r="E4578" s="1">
        <v>18.0</v>
      </c>
      <c r="F4578" s="1">
        <v>2100.0</v>
      </c>
      <c r="G4578" s="1" t="s">
        <v>23</v>
      </c>
      <c r="H4578" s="1">
        <v>3.0</v>
      </c>
    </row>
    <row r="4579">
      <c r="A4579" s="1" t="s">
        <v>318</v>
      </c>
      <c r="B4579" s="1" t="s">
        <v>2025</v>
      </c>
      <c r="C4579" s="1">
        <v>2023.0</v>
      </c>
      <c r="D4579" s="1">
        <v>8.0</v>
      </c>
      <c r="E4579" s="1">
        <v>18.0</v>
      </c>
      <c r="F4579" s="1">
        <v>2100.0</v>
      </c>
      <c r="G4579" s="1" t="s">
        <v>23</v>
      </c>
      <c r="H4579" s="1">
        <v>4.0</v>
      </c>
    </row>
    <row r="4580">
      <c r="A4580" s="1" t="s">
        <v>318</v>
      </c>
      <c r="B4580" s="1" t="s">
        <v>2026</v>
      </c>
      <c r="C4580" s="1">
        <v>2023.0</v>
      </c>
      <c r="D4580" s="1">
        <v>8.0</v>
      </c>
      <c r="E4580" s="1">
        <v>18.0</v>
      </c>
      <c r="F4580" s="1">
        <v>2100.0</v>
      </c>
      <c r="G4580" s="1" t="s">
        <v>122</v>
      </c>
      <c r="H4580" s="1">
        <v>5.0</v>
      </c>
    </row>
    <row r="4581">
      <c r="A4581" s="1" t="s">
        <v>318</v>
      </c>
      <c r="B4581" s="1" t="s">
        <v>2027</v>
      </c>
      <c r="C4581" s="1">
        <v>2023.0</v>
      </c>
      <c r="D4581" s="1">
        <v>8.0</v>
      </c>
      <c r="E4581" s="1">
        <v>18.0</v>
      </c>
      <c r="F4581" s="1">
        <v>2100.0</v>
      </c>
      <c r="G4581" s="1" t="s">
        <v>122</v>
      </c>
      <c r="H4581" s="1">
        <v>6.0</v>
      </c>
    </row>
    <row r="4582">
      <c r="A4582" s="1" t="s">
        <v>318</v>
      </c>
      <c r="B4582" s="1" t="s">
        <v>1969</v>
      </c>
      <c r="C4582" s="1">
        <v>2023.0</v>
      </c>
      <c r="D4582" s="1">
        <v>8.0</v>
      </c>
      <c r="E4582" s="1">
        <v>18.0</v>
      </c>
      <c r="F4582" s="1">
        <v>2100.0</v>
      </c>
      <c r="G4582" s="1" t="s">
        <v>122</v>
      </c>
      <c r="H4582" s="1">
        <v>7.0</v>
      </c>
    </row>
    <row r="4583">
      <c r="A4583" s="1" t="s">
        <v>318</v>
      </c>
      <c r="B4583" s="1" t="s">
        <v>2028</v>
      </c>
      <c r="C4583" s="1">
        <v>2023.0</v>
      </c>
      <c r="D4583" s="1">
        <v>8.0</v>
      </c>
      <c r="E4583" s="1">
        <v>18.0</v>
      </c>
      <c r="F4583" s="1">
        <v>2100.0</v>
      </c>
      <c r="G4583" s="1" t="s">
        <v>122</v>
      </c>
      <c r="H4583" s="1">
        <v>8.0</v>
      </c>
    </row>
    <row r="4584">
      <c r="A4584" s="1" t="s">
        <v>318</v>
      </c>
      <c r="B4584" s="1" t="s">
        <v>2029</v>
      </c>
      <c r="C4584" s="1">
        <v>2023.0</v>
      </c>
      <c r="D4584" s="1">
        <v>8.0</v>
      </c>
      <c r="E4584" s="1">
        <v>18.0</v>
      </c>
      <c r="F4584" s="1">
        <v>2100.0</v>
      </c>
      <c r="G4584" s="1" t="s">
        <v>201</v>
      </c>
      <c r="H4584" s="1">
        <v>9.0</v>
      </c>
    </row>
    <row r="4585">
      <c r="A4585" s="1" t="s">
        <v>318</v>
      </c>
      <c r="B4585" s="1" t="s">
        <v>1969</v>
      </c>
      <c r="C4585" s="1">
        <v>2023.0</v>
      </c>
      <c r="D4585" s="1">
        <v>8.0</v>
      </c>
      <c r="E4585" s="1">
        <v>18.0</v>
      </c>
      <c r="F4585" s="1">
        <v>2100.0</v>
      </c>
      <c r="G4585" s="1" t="s">
        <v>201</v>
      </c>
      <c r="H4585" s="1">
        <v>10.0</v>
      </c>
    </row>
    <row r="4586">
      <c r="A4586" s="1" t="s">
        <v>318</v>
      </c>
      <c r="B4586" s="1" t="s">
        <v>2030</v>
      </c>
      <c r="C4586" s="1">
        <v>2023.0</v>
      </c>
      <c r="D4586" s="1">
        <v>8.0</v>
      </c>
      <c r="E4586" s="1">
        <v>18.0</v>
      </c>
      <c r="F4586" s="1">
        <v>2100.0</v>
      </c>
      <c r="G4586" s="1" t="s">
        <v>201</v>
      </c>
      <c r="H4586" s="1">
        <v>11.0</v>
      </c>
    </row>
    <row r="4587">
      <c r="A4587" s="1" t="s">
        <v>318</v>
      </c>
      <c r="B4587" s="1" t="s">
        <v>2031</v>
      </c>
      <c r="C4587" s="1">
        <v>2023.0</v>
      </c>
      <c r="D4587" s="1">
        <v>8.0</v>
      </c>
      <c r="E4587" s="1">
        <v>18.0</v>
      </c>
      <c r="F4587" s="1">
        <v>2100.0</v>
      </c>
      <c r="G4587" s="1" t="s">
        <v>201</v>
      </c>
      <c r="H4587" s="1">
        <v>12.0</v>
      </c>
    </row>
    <row r="4590">
      <c r="A4590" s="1" t="s">
        <v>318</v>
      </c>
      <c r="B4590" s="1" t="s">
        <v>2032</v>
      </c>
      <c r="C4590" s="1">
        <v>2023.0</v>
      </c>
      <c r="D4590" s="1">
        <v>8.0</v>
      </c>
      <c r="E4590" s="1">
        <v>19.0</v>
      </c>
      <c r="F4590" s="1">
        <v>2100.0</v>
      </c>
      <c r="G4590" s="1" t="s">
        <v>23</v>
      </c>
      <c r="H4590" s="1">
        <v>1.0</v>
      </c>
    </row>
    <row r="4591">
      <c r="A4591" s="1" t="s">
        <v>318</v>
      </c>
      <c r="B4591" s="1" t="s">
        <v>1969</v>
      </c>
      <c r="C4591" s="1">
        <v>2023.0</v>
      </c>
      <c r="D4591" s="1">
        <v>8.0</v>
      </c>
      <c r="E4591" s="1">
        <v>19.0</v>
      </c>
      <c r="F4591" s="1">
        <v>2100.0</v>
      </c>
      <c r="G4591" s="1" t="s">
        <v>23</v>
      </c>
      <c r="H4591" s="1">
        <v>2.0</v>
      </c>
    </row>
    <row r="4592">
      <c r="A4592" s="1" t="s">
        <v>318</v>
      </c>
      <c r="B4592" s="1" t="s">
        <v>2033</v>
      </c>
      <c r="C4592" s="1">
        <v>2023.0</v>
      </c>
      <c r="D4592" s="1">
        <v>8.0</v>
      </c>
      <c r="E4592" s="1">
        <v>19.0</v>
      </c>
      <c r="F4592" s="1">
        <v>2100.0</v>
      </c>
      <c r="G4592" s="1" t="s">
        <v>23</v>
      </c>
      <c r="H4592" s="1">
        <v>3.0</v>
      </c>
    </row>
    <row r="4593">
      <c r="A4593" s="1" t="s">
        <v>318</v>
      </c>
      <c r="B4593" s="1" t="s">
        <v>2034</v>
      </c>
      <c r="C4593" s="1">
        <v>2023.0</v>
      </c>
      <c r="D4593" s="1">
        <v>8.0</v>
      </c>
      <c r="E4593" s="1">
        <v>19.0</v>
      </c>
      <c r="F4593" s="1">
        <v>2100.0</v>
      </c>
      <c r="G4593" s="1" t="s">
        <v>23</v>
      </c>
      <c r="H4593" s="1">
        <v>4.0</v>
      </c>
    </row>
    <row r="4594">
      <c r="A4594" s="1" t="s">
        <v>318</v>
      </c>
      <c r="C4594" s="1">
        <v>2023.0</v>
      </c>
      <c r="D4594" s="1">
        <v>8.0</v>
      </c>
      <c r="E4594" s="1">
        <v>19.0</v>
      </c>
      <c r="F4594" s="1">
        <v>2100.0</v>
      </c>
      <c r="G4594" s="1" t="s">
        <v>122</v>
      </c>
      <c r="H4594" s="1">
        <v>5.0</v>
      </c>
    </row>
    <row r="4595">
      <c r="A4595" s="1" t="s">
        <v>318</v>
      </c>
      <c r="B4595" s="1" t="s">
        <v>2035</v>
      </c>
      <c r="C4595" s="1">
        <v>2023.0</v>
      </c>
      <c r="D4595" s="1">
        <v>8.0</v>
      </c>
      <c r="E4595" s="1">
        <v>19.0</v>
      </c>
      <c r="F4595" s="1">
        <v>2100.0</v>
      </c>
      <c r="G4595" s="1" t="s">
        <v>122</v>
      </c>
      <c r="H4595" s="1">
        <v>6.0</v>
      </c>
    </row>
    <row r="4596">
      <c r="A4596" s="1" t="s">
        <v>318</v>
      </c>
      <c r="B4596" s="1" t="s">
        <v>1969</v>
      </c>
      <c r="C4596" s="1">
        <v>2023.0</v>
      </c>
      <c r="D4596" s="1">
        <v>8.0</v>
      </c>
      <c r="E4596" s="1">
        <v>19.0</v>
      </c>
      <c r="F4596" s="1">
        <v>2100.0</v>
      </c>
      <c r="G4596" s="1" t="s">
        <v>122</v>
      </c>
      <c r="H4596" s="1">
        <v>7.0</v>
      </c>
    </row>
    <row r="4597">
      <c r="A4597" s="1" t="s">
        <v>318</v>
      </c>
      <c r="B4597" s="1" t="s">
        <v>2036</v>
      </c>
      <c r="C4597" s="1">
        <v>2023.0</v>
      </c>
      <c r="D4597" s="1">
        <v>8.0</v>
      </c>
      <c r="E4597" s="1">
        <v>19.0</v>
      </c>
      <c r="F4597" s="1">
        <v>2100.0</v>
      </c>
      <c r="G4597" s="1" t="s">
        <v>122</v>
      </c>
      <c r="H4597" s="1">
        <v>8.0</v>
      </c>
    </row>
    <row r="4598">
      <c r="A4598" s="1" t="s">
        <v>318</v>
      </c>
      <c r="B4598" s="1" t="s">
        <v>2037</v>
      </c>
      <c r="C4598" s="1">
        <v>2023.0</v>
      </c>
      <c r="D4598" s="1">
        <v>8.0</v>
      </c>
      <c r="E4598" s="1">
        <v>19.0</v>
      </c>
      <c r="F4598" s="1">
        <v>2100.0</v>
      </c>
      <c r="G4598" s="1" t="s">
        <v>201</v>
      </c>
      <c r="H4598" s="1">
        <v>9.0</v>
      </c>
    </row>
    <row r="4599">
      <c r="A4599" s="1" t="s">
        <v>318</v>
      </c>
      <c r="B4599" s="1" t="s">
        <v>1969</v>
      </c>
      <c r="C4599" s="1">
        <v>2023.0</v>
      </c>
      <c r="D4599" s="1">
        <v>8.0</v>
      </c>
      <c r="E4599" s="1">
        <v>19.0</v>
      </c>
      <c r="F4599" s="1">
        <v>2100.0</v>
      </c>
      <c r="G4599" s="1" t="s">
        <v>201</v>
      </c>
      <c r="H4599" s="1">
        <v>10.0</v>
      </c>
    </row>
    <row r="4600">
      <c r="A4600" s="1" t="s">
        <v>318</v>
      </c>
      <c r="B4600" s="1" t="s">
        <v>2038</v>
      </c>
      <c r="C4600" s="1">
        <v>2023.0</v>
      </c>
      <c r="D4600" s="1">
        <v>8.0</v>
      </c>
      <c r="E4600" s="1">
        <v>19.0</v>
      </c>
      <c r="F4600" s="1">
        <v>2100.0</v>
      </c>
      <c r="G4600" s="1" t="s">
        <v>201</v>
      </c>
      <c r="H4600" s="1">
        <v>11.0</v>
      </c>
    </row>
    <row r="4601">
      <c r="A4601" s="1" t="s">
        <v>318</v>
      </c>
      <c r="B4601" s="1" t="s">
        <v>2039</v>
      </c>
      <c r="C4601" s="1">
        <v>2023.0</v>
      </c>
      <c r="D4601" s="1">
        <v>8.0</v>
      </c>
      <c r="E4601" s="1">
        <v>19.0</v>
      </c>
      <c r="F4601" s="1">
        <v>2100.0</v>
      </c>
      <c r="G4601" s="1" t="s">
        <v>201</v>
      </c>
      <c r="H4601" s="1">
        <v>12.0</v>
      </c>
    </row>
    <row r="4605">
      <c r="A4605" s="1" t="s">
        <v>318</v>
      </c>
      <c r="B4605" s="1" t="s">
        <v>2040</v>
      </c>
      <c r="C4605" s="1">
        <v>2023.0</v>
      </c>
      <c r="D4605" s="1">
        <v>8.0</v>
      </c>
      <c r="E4605" s="1">
        <v>20.0</v>
      </c>
      <c r="F4605" s="1">
        <v>2100.0</v>
      </c>
      <c r="G4605" s="1" t="s">
        <v>23</v>
      </c>
      <c r="H4605" s="1">
        <v>1.0</v>
      </c>
    </row>
    <row r="4606">
      <c r="A4606" s="1" t="s">
        <v>318</v>
      </c>
      <c r="B4606" s="1" t="s">
        <v>1969</v>
      </c>
      <c r="C4606" s="1">
        <v>2023.0</v>
      </c>
      <c r="D4606" s="1">
        <v>8.0</v>
      </c>
      <c r="E4606" s="1">
        <v>20.0</v>
      </c>
      <c r="F4606" s="1">
        <v>2100.0</v>
      </c>
      <c r="G4606" s="1" t="s">
        <v>23</v>
      </c>
      <c r="H4606" s="1">
        <v>2.0</v>
      </c>
    </row>
    <row r="4607">
      <c r="A4607" s="1" t="s">
        <v>318</v>
      </c>
      <c r="B4607" s="1" t="s">
        <v>2041</v>
      </c>
      <c r="C4607" s="1">
        <v>2023.0</v>
      </c>
      <c r="D4607" s="1">
        <v>8.0</v>
      </c>
      <c r="E4607" s="1">
        <v>20.0</v>
      </c>
      <c r="F4607" s="1">
        <v>2100.0</v>
      </c>
      <c r="G4607" s="1" t="s">
        <v>23</v>
      </c>
      <c r="H4607" s="1">
        <v>3.0</v>
      </c>
    </row>
    <row r="4608">
      <c r="A4608" s="1" t="s">
        <v>318</v>
      </c>
      <c r="B4608" s="1" t="s">
        <v>2042</v>
      </c>
      <c r="C4608" s="1">
        <v>2023.0</v>
      </c>
      <c r="D4608" s="1">
        <v>8.0</v>
      </c>
      <c r="E4608" s="1">
        <v>20.0</v>
      </c>
      <c r="F4608" s="1">
        <v>2100.0</v>
      </c>
      <c r="G4608" s="1" t="s">
        <v>23</v>
      </c>
      <c r="H4608" s="1">
        <v>4.0</v>
      </c>
    </row>
    <row r="4609">
      <c r="A4609" s="1" t="s">
        <v>318</v>
      </c>
      <c r="C4609" s="1">
        <v>2023.0</v>
      </c>
      <c r="D4609" s="1">
        <v>8.0</v>
      </c>
      <c r="E4609" s="1">
        <v>20.0</v>
      </c>
      <c r="F4609" s="1">
        <v>2100.0</v>
      </c>
      <c r="G4609" s="1" t="s">
        <v>122</v>
      </c>
      <c r="H4609" s="1">
        <v>5.0</v>
      </c>
    </row>
    <row r="4610">
      <c r="A4610" s="1" t="s">
        <v>318</v>
      </c>
      <c r="B4610" s="1" t="s">
        <v>2043</v>
      </c>
      <c r="C4610" s="1">
        <v>2023.0</v>
      </c>
      <c r="D4610" s="1">
        <v>8.0</v>
      </c>
      <c r="E4610" s="1">
        <v>20.0</v>
      </c>
      <c r="F4610" s="1">
        <v>2100.0</v>
      </c>
      <c r="G4610" s="1" t="s">
        <v>122</v>
      </c>
      <c r="H4610" s="1">
        <v>6.0</v>
      </c>
    </row>
    <row r="4611">
      <c r="A4611" s="1" t="s">
        <v>318</v>
      </c>
      <c r="B4611" s="1" t="s">
        <v>1969</v>
      </c>
      <c r="C4611" s="1">
        <v>2023.0</v>
      </c>
      <c r="D4611" s="1">
        <v>8.0</v>
      </c>
      <c r="E4611" s="1">
        <v>20.0</v>
      </c>
      <c r="F4611" s="1">
        <v>2100.0</v>
      </c>
      <c r="G4611" s="1" t="s">
        <v>122</v>
      </c>
      <c r="H4611" s="1">
        <v>7.0</v>
      </c>
    </row>
    <row r="4612">
      <c r="A4612" s="1" t="s">
        <v>318</v>
      </c>
      <c r="B4612" s="1" t="s">
        <v>2044</v>
      </c>
      <c r="C4612" s="1">
        <v>2023.0</v>
      </c>
      <c r="D4612" s="1">
        <v>8.0</v>
      </c>
      <c r="E4612" s="1">
        <v>20.0</v>
      </c>
      <c r="F4612" s="1">
        <v>2100.0</v>
      </c>
      <c r="G4612" s="1" t="s">
        <v>122</v>
      </c>
      <c r="H4612" s="1">
        <v>8.0</v>
      </c>
    </row>
    <row r="4613">
      <c r="A4613" s="1" t="s">
        <v>318</v>
      </c>
      <c r="B4613" s="1" t="s">
        <v>2045</v>
      </c>
      <c r="C4613" s="1">
        <v>2023.0</v>
      </c>
      <c r="D4613" s="1">
        <v>8.0</v>
      </c>
      <c r="E4613" s="1">
        <v>20.0</v>
      </c>
      <c r="F4613" s="1">
        <v>2100.0</v>
      </c>
      <c r="G4613" s="1" t="s">
        <v>201</v>
      </c>
      <c r="H4613" s="1">
        <v>9.0</v>
      </c>
    </row>
    <row r="4614">
      <c r="A4614" s="1" t="s">
        <v>318</v>
      </c>
      <c r="B4614" s="1" t="s">
        <v>1969</v>
      </c>
      <c r="C4614" s="1">
        <v>2023.0</v>
      </c>
      <c r="D4614" s="1">
        <v>8.0</v>
      </c>
      <c r="E4614" s="1">
        <v>20.0</v>
      </c>
      <c r="F4614" s="1">
        <v>2100.0</v>
      </c>
      <c r="G4614" s="1" t="s">
        <v>201</v>
      </c>
      <c r="H4614" s="1">
        <v>10.0</v>
      </c>
    </row>
    <row r="4615">
      <c r="A4615" s="1" t="s">
        <v>318</v>
      </c>
      <c r="B4615" s="1" t="s">
        <v>2046</v>
      </c>
      <c r="C4615" s="1">
        <v>2023.0</v>
      </c>
      <c r="D4615" s="1">
        <v>8.0</v>
      </c>
      <c r="E4615" s="1">
        <v>20.0</v>
      </c>
      <c r="F4615" s="1">
        <v>2100.0</v>
      </c>
      <c r="G4615" s="1" t="s">
        <v>201</v>
      </c>
      <c r="H4615" s="1">
        <v>11.0</v>
      </c>
    </row>
    <row r="4616">
      <c r="A4616" s="1" t="s">
        <v>318</v>
      </c>
      <c r="B4616" s="1" t="s">
        <v>2047</v>
      </c>
      <c r="C4616" s="1">
        <v>2023.0</v>
      </c>
      <c r="D4616" s="1">
        <v>8.0</v>
      </c>
      <c r="E4616" s="1">
        <v>20.0</v>
      </c>
      <c r="F4616" s="1">
        <v>2100.0</v>
      </c>
      <c r="G4616" s="1" t="s">
        <v>201</v>
      </c>
      <c r="H4616" s="1">
        <v>12.0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38"/>
    <col customWidth="1" min="10" max="10" width="16.63"/>
  </cols>
  <sheetData>
    <row r="1">
      <c r="A1" s="1" t="s">
        <v>0</v>
      </c>
      <c r="B1" s="1" t="s">
        <v>1</v>
      </c>
      <c r="C1" s="1" t="s">
        <v>2</v>
      </c>
      <c r="D1" s="1" t="s">
        <v>3</v>
      </c>
      <c r="E1" s="1" t="s">
        <v>4</v>
      </c>
      <c r="F1" s="1" t="s">
        <v>5</v>
      </c>
      <c r="G1" s="1" t="s">
        <v>6</v>
      </c>
      <c r="H1" s="1" t="s">
        <v>2048</v>
      </c>
      <c r="I1" s="1" t="s">
        <v>8</v>
      </c>
      <c r="J1" s="1" t="s">
        <v>2049</v>
      </c>
      <c r="K1" s="1" t="s">
        <v>16</v>
      </c>
      <c r="L1" s="1" t="s">
        <v>9</v>
      </c>
      <c r="M1" s="1" t="s">
        <v>10</v>
      </c>
      <c r="N1" s="1" t="s">
        <v>11</v>
      </c>
      <c r="O1" s="1" t="s">
        <v>12</v>
      </c>
      <c r="P1" s="1" t="s">
        <v>13</v>
      </c>
      <c r="Q1" s="1" t="s">
        <v>14</v>
      </c>
      <c r="R1" s="1" t="s">
        <v>17</v>
      </c>
      <c r="S1" s="1" t="s">
        <v>18</v>
      </c>
      <c r="T1" s="1" t="s">
        <v>20</v>
      </c>
    </row>
    <row r="2">
      <c r="A2" s="1" t="s">
        <v>21</v>
      </c>
      <c r="B2" s="1">
        <v>2.0220207E7</v>
      </c>
      <c r="C2" s="1"/>
      <c r="D2" s="1" t="s">
        <v>22</v>
      </c>
      <c r="E2" s="1" t="s">
        <v>23</v>
      </c>
      <c r="F2" s="1" t="s">
        <v>24</v>
      </c>
      <c r="G2" s="1"/>
      <c r="H2" s="1" t="s">
        <v>25</v>
      </c>
      <c r="I2" s="1" t="s">
        <v>26</v>
      </c>
      <c r="J2" s="1" t="s">
        <v>25</v>
      </c>
      <c r="K2" s="1" t="s">
        <v>26</v>
      </c>
      <c r="L2" s="1" t="s">
        <v>27</v>
      </c>
      <c r="M2" s="1" t="s">
        <v>28</v>
      </c>
      <c r="N2" s="1">
        <v>63.4</v>
      </c>
      <c r="O2" s="1"/>
      <c r="P2" s="1">
        <v>37.0</v>
      </c>
      <c r="Q2" s="1"/>
      <c r="R2" s="1">
        <f>59-20</f>
        <v>39</v>
      </c>
      <c r="S2" s="1" t="s">
        <v>29</v>
      </c>
      <c r="T2" s="1" t="s">
        <v>30</v>
      </c>
      <c r="U2" s="2"/>
      <c r="V2" s="2"/>
      <c r="W2" s="2"/>
      <c r="X2" s="2"/>
      <c r="Y2" s="2"/>
      <c r="Z2" s="2"/>
      <c r="AA2" s="2"/>
      <c r="AB2" s="2"/>
      <c r="AC2" s="2"/>
      <c r="AD2" s="2"/>
      <c r="AE2" s="2"/>
      <c r="AF2" s="2"/>
      <c r="AG2" s="2"/>
      <c r="AH2" s="2"/>
      <c r="AI2" s="2"/>
      <c r="AJ2" s="2"/>
      <c r="AK2" s="2"/>
    </row>
    <row r="3">
      <c r="A3" s="1" t="s">
        <v>31</v>
      </c>
      <c r="B3" s="1">
        <v>2.0220207E7</v>
      </c>
      <c r="D3" s="1" t="s">
        <v>22</v>
      </c>
      <c r="E3" s="1" t="s">
        <v>23</v>
      </c>
      <c r="F3" s="1" t="s">
        <v>32</v>
      </c>
      <c r="G3" s="1" t="s">
        <v>33</v>
      </c>
      <c r="H3" s="1" t="s">
        <v>34</v>
      </c>
      <c r="I3" s="1" t="s">
        <v>35</v>
      </c>
      <c r="J3" s="1" t="s">
        <v>34</v>
      </c>
      <c r="K3" s="1" t="s">
        <v>35</v>
      </c>
      <c r="L3" s="1" t="s">
        <v>27</v>
      </c>
      <c r="M3" s="1" t="s">
        <v>28</v>
      </c>
      <c r="N3" s="1">
        <v>62.2</v>
      </c>
      <c r="O3" s="1">
        <v>28.7</v>
      </c>
      <c r="P3" s="1">
        <v>33.0</v>
      </c>
      <c r="Q3" s="1" t="s">
        <v>36</v>
      </c>
      <c r="R3" s="3">
        <f>51-21</f>
        <v>30</v>
      </c>
      <c r="S3" s="1" t="s">
        <v>29</v>
      </c>
      <c r="T3" s="9"/>
      <c r="U3" s="4"/>
      <c r="V3" s="4"/>
      <c r="W3" s="4"/>
      <c r="X3" s="4"/>
      <c r="Y3" s="4"/>
      <c r="Z3" s="4"/>
      <c r="AA3" s="4"/>
      <c r="AB3" s="4"/>
      <c r="AC3" s="4"/>
      <c r="AD3" s="4"/>
      <c r="AE3" s="4"/>
      <c r="AF3" s="4"/>
      <c r="AG3" s="4"/>
      <c r="AH3" s="4"/>
      <c r="AI3" s="4"/>
      <c r="AJ3" s="4"/>
      <c r="AK3" s="4"/>
    </row>
    <row r="4">
      <c r="A4" s="1" t="s">
        <v>37</v>
      </c>
      <c r="B4" s="1">
        <v>2.0220207E7</v>
      </c>
      <c r="C4" s="1"/>
      <c r="D4" s="1" t="s">
        <v>22</v>
      </c>
      <c r="E4" s="1" t="s">
        <v>23</v>
      </c>
      <c r="F4" s="2"/>
      <c r="G4" s="1" t="s">
        <v>38</v>
      </c>
      <c r="H4" s="1" t="s">
        <v>39</v>
      </c>
      <c r="I4" s="1" t="s">
        <v>40</v>
      </c>
      <c r="J4" s="1" t="s">
        <v>39</v>
      </c>
      <c r="K4" s="1" t="s">
        <v>40</v>
      </c>
      <c r="L4" s="1" t="s">
        <v>27</v>
      </c>
      <c r="M4" s="1" t="s">
        <v>28</v>
      </c>
      <c r="N4" s="1">
        <v>62.8</v>
      </c>
      <c r="O4" s="1">
        <v>29.2</v>
      </c>
      <c r="P4" s="1">
        <v>36.0</v>
      </c>
      <c r="Q4" s="1" t="s">
        <v>41</v>
      </c>
      <c r="R4" s="3">
        <f>58-22</f>
        <v>36</v>
      </c>
      <c r="S4" s="1" t="s">
        <v>29</v>
      </c>
      <c r="T4" s="9"/>
      <c r="U4" s="4"/>
      <c r="V4" s="4"/>
      <c r="W4" s="4"/>
      <c r="X4" s="4"/>
      <c r="Y4" s="4"/>
      <c r="Z4" s="4"/>
      <c r="AA4" s="4"/>
      <c r="AB4" s="4"/>
      <c r="AC4" s="4"/>
      <c r="AD4" s="4"/>
      <c r="AE4" s="4"/>
      <c r="AF4" s="4"/>
      <c r="AG4" s="4"/>
      <c r="AH4" s="4"/>
      <c r="AI4" s="4"/>
      <c r="AJ4" s="4"/>
      <c r="AK4" s="4"/>
    </row>
    <row r="5">
      <c r="A5" s="1" t="s">
        <v>42</v>
      </c>
      <c r="B5" s="1">
        <v>2.0220207E7</v>
      </c>
      <c r="C5" s="1"/>
      <c r="D5" s="1" t="s">
        <v>22</v>
      </c>
      <c r="E5" s="1" t="s">
        <v>23</v>
      </c>
      <c r="F5" s="1" t="s">
        <v>43</v>
      </c>
      <c r="G5" s="1" t="s">
        <v>44</v>
      </c>
      <c r="H5" s="1" t="s">
        <v>45</v>
      </c>
      <c r="I5" s="1" t="s">
        <v>46</v>
      </c>
      <c r="J5" s="1" t="s">
        <v>45</v>
      </c>
      <c r="K5" s="1" t="s">
        <v>46</v>
      </c>
      <c r="L5" s="1" t="s">
        <v>27</v>
      </c>
      <c r="M5" s="1" t="s">
        <v>28</v>
      </c>
      <c r="N5" s="1">
        <v>63.2</v>
      </c>
      <c r="O5" s="1">
        <v>29.6</v>
      </c>
      <c r="P5" s="1">
        <v>38.0</v>
      </c>
      <c r="Q5" s="1" t="s">
        <v>47</v>
      </c>
      <c r="R5" s="3">
        <f>61-20</f>
        <v>41</v>
      </c>
      <c r="S5" s="1" t="s">
        <v>29</v>
      </c>
      <c r="T5" s="9"/>
      <c r="U5" s="4"/>
      <c r="V5" s="4"/>
      <c r="W5" s="4"/>
      <c r="X5" s="4"/>
      <c r="Y5" s="4"/>
      <c r="Z5" s="4"/>
      <c r="AA5" s="4"/>
      <c r="AB5" s="4"/>
      <c r="AC5" s="4"/>
      <c r="AD5" s="4"/>
      <c r="AE5" s="4"/>
      <c r="AF5" s="4"/>
      <c r="AG5" s="4"/>
      <c r="AH5" s="4"/>
      <c r="AI5" s="4"/>
      <c r="AJ5" s="4"/>
      <c r="AK5" s="4"/>
    </row>
    <row r="6">
      <c r="A6" s="1" t="s">
        <v>48</v>
      </c>
      <c r="B6" s="1">
        <v>2.0220207E7</v>
      </c>
      <c r="C6" s="1"/>
      <c r="D6" s="1" t="s">
        <v>22</v>
      </c>
      <c r="E6" s="1" t="s">
        <v>23</v>
      </c>
      <c r="F6" s="48"/>
      <c r="G6" s="1" t="s">
        <v>49</v>
      </c>
      <c r="H6" s="1" t="s">
        <v>50</v>
      </c>
      <c r="I6" s="1" t="s">
        <v>51</v>
      </c>
      <c r="J6" s="1" t="s">
        <v>53</v>
      </c>
      <c r="K6" s="1" t="s">
        <v>54</v>
      </c>
      <c r="L6" s="1" t="s">
        <v>27</v>
      </c>
      <c r="M6" s="1" t="s">
        <v>28</v>
      </c>
      <c r="N6" s="1">
        <v>62.6</v>
      </c>
      <c r="O6" s="1">
        <v>29.6</v>
      </c>
      <c r="P6" s="1">
        <v>35.0</v>
      </c>
      <c r="Q6" s="1" t="s">
        <v>52</v>
      </c>
      <c r="R6" s="3">
        <f>57-21</f>
        <v>36</v>
      </c>
      <c r="S6" s="1" t="s">
        <v>29</v>
      </c>
      <c r="T6" s="9"/>
      <c r="U6" s="4"/>
      <c r="V6" s="4"/>
      <c r="W6" s="4"/>
      <c r="X6" s="4"/>
      <c r="Y6" s="4"/>
      <c r="Z6" s="4"/>
      <c r="AA6" s="4"/>
      <c r="AB6" s="4"/>
      <c r="AC6" s="4"/>
      <c r="AD6" s="4"/>
      <c r="AE6" s="4"/>
      <c r="AF6" s="4"/>
      <c r="AG6" s="4"/>
      <c r="AH6" s="4"/>
      <c r="AI6" s="4"/>
      <c r="AJ6" s="4"/>
      <c r="AK6" s="4"/>
    </row>
    <row r="7">
      <c r="A7" s="1" t="s">
        <v>57</v>
      </c>
      <c r="B7" s="1">
        <v>2.0220207E7</v>
      </c>
      <c r="C7" s="1"/>
      <c r="D7" s="1" t="s">
        <v>22</v>
      </c>
      <c r="E7" s="1" t="s">
        <v>23</v>
      </c>
      <c r="F7" s="1" t="s">
        <v>58</v>
      </c>
      <c r="G7" s="1" t="s">
        <v>59</v>
      </c>
      <c r="H7" s="1" t="s">
        <v>60</v>
      </c>
      <c r="I7" s="1" t="s">
        <v>61</v>
      </c>
      <c r="J7" s="1" t="s">
        <v>63</v>
      </c>
      <c r="K7" s="1" t="s">
        <v>64</v>
      </c>
      <c r="L7" s="1" t="s">
        <v>27</v>
      </c>
      <c r="M7" s="1" t="s">
        <v>28</v>
      </c>
      <c r="N7" s="1">
        <v>63.3</v>
      </c>
      <c r="O7" s="1">
        <v>28.9</v>
      </c>
      <c r="P7" s="1">
        <v>37.5</v>
      </c>
      <c r="Q7" s="1" t="s">
        <v>62</v>
      </c>
      <c r="R7" s="3">
        <f>58-20</f>
        <v>38</v>
      </c>
      <c r="S7" s="1" t="s">
        <v>29</v>
      </c>
      <c r="T7" s="9"/>
      <c r="U7" s="4"/>
      <c r="V7" s="4"/>
      <c r="W7" s="4"/>
      <c r="X7" s="4"/>
      <c r="Y7" s="4"/>
      <c r="Z7" s="4"/>
      <c r="AA7" s="4"/>
      <c r="AB7" s="4"/>
      <c r="AC7" s="4"/>
      <c r="AD7" s="4"/>
      <c r="AE7" s="4"/>
      <c r="AF7" s="4"/>
      <c r="AG7" s="4"/>
      <c r="AH7" s="4"/>
      <c r="AI7" s="4"/>
      <c r="AJ7" s="4"/>
      <c r="AK7" s="4"/>
    </row>
    <row r="8">
      <c r="A8" s="1" t="s">
        <v>70</v>
      </c>
      <c r="B8" s="1">
        <v>2.0220211E7</v>
      </c>
      <c r="C8" s="1"/>
      <c r="D8" s="1" t="s">
        <v>22</v>
      </c>
      <c r="E8" s="1" t="s">
        <v>23</v>
      </c>
      <c r="F8" s="1" t="s">
        <v>71</v>
      </c>
      <c r="G8" s="1" t="s">
        <v>72</v>
      </c>
      <c r="H8" s="1" t="s">
        <v>73</v>
      </c>
      <c r="I8" s="1" t="s">
        <v>74</v>
      </c>
      <c r="J8" s="1" t="s">
        <v>73</v>
      </c>
      <c r="K8" s="1" t="s">
        <v>74</v>
      </c>
      <c r="L8" s="1" t="s">
        <v>27</v>
      </c>
      <c r="M8" s="1" t="s">
        <v>28</v>
      </c>
      <c r="N8" s="1">
        <v>62.2</v>
      </c>
      <c r="O8" s="1">
        <v>27.2</v>
      </c>
      <c r="P8" s="1">
        <v>42.0</v>
      </c>
      <c r="Q8" s="1" t="s">
        <v>68</v>
      </c>
      <c r="R8" s="2">
        <f>54-11</f>
        <v>43</v>
      </c>
      <c r="S8" s="1" t="s">
        <v>29</v>
      </c>
    </row>
    <row r="9">
      <c r="A9" s="1" t="s">
        <v>80</v>
      </c>
      <c r="B9" s="1">
        <v>2.0220211E7</v>
      </c>
      <c r="C9" s="1"/>
      <c r="D9" s="1" t="s">
        <v>22</v>
      </c>
      <c r="E9" s="1" t="s">
        <v>23</v>
      </c>
      <c r="F9" s="1" t="s">
        <v>81</v>
      </c>
      <c r="H9" s="1" t="s">
        <v>82</v>
      </c>
      <c r="I9" s="1" t="s">
        <v>83</v>
      </c>
      <c r="J9" s="1" t="s">
        <v>82</v>
      </c>
      <c r="K9" s="1" t="s">
        <v>83</v>
      </c>
      <c r="L9" s="1" t="s">
        <v>27</v>
      </c>
      <c r="M9" s="1" t="s">
        <v>28</v>
      </c>
      <c r="N9" s="1">
        <v>63.5</v>
      </c>
      <c r="O9" s="1">
        <v>30.0</v>
      </c>
      <c r="P9" s="1">
        <v>45.0</v>
      </c>
      <c r="Q9" s="1" t="s">
        <v>68</v>
      </c>
      <c r="R9" s="2">
        <f>62-21</f>
        <v>41</v>
      </c>
      <c r="S9" s="1" t="s">
        <v>29</v>
      </c>
    </row>
    <row r="10">
      <c r="A10" s="1" t="s">
        <v>89</v>
      </c>
      <c r="B10" s="1">
        <v>2.0220211E7</v>
      </c>
      <c r="C10" s="1"/>
      <c r="D10" s="1" t="s">
        <v>22</v>
      </c>
      <c r="E10" s="1" t="s">
        <v>23</v>
      </c>
      <c r="F10" s="1" t="s">
        <v>90</v>
      </c>
      <c r="H10" s="1" t="s">
        <v>91</v>
      </c>
      <c r="I10" s="1" t="s">
        <v>92</v>
      </c>
      <c r="J10" s="1" t="s">
        <v>93</v>
      </c>
      <c r="K10" s="1" t="s">
        <v>94</v>
      </c>
      <c r="L10" s="1" t="s">
        <v>27</v>
      </c>
      <c r="M10" s="1" t="s">
        <v>28</v>
      </c>
      <c r="N10" s="1">
        <v>64.4</v>
      </c>
      <c r="O10" s="1">
        <v>28.5</v>
      </c>
      <c r="P10" s="1">
        <v>46.0</v>
      </c>
      <c r="Q10" s="1" t="s">
        <v>68</v>
      </c>
      <c r="R10" s="2">
        <f>66-21</f>
        <v>45</v>
      </c>
      <c r="S10" s="1" t="s">
        <v>29</v>
      </c>
    </row>
    <row r="11">
      <c r="A11" s="1" t="s">
        <v>95</v>
      </c>
      <c r="B11" s="1">
        <v>2.0220211E7</v>
      </c>
      <c r="C11" s="1"/>
      <c r="D11" s="1" t="s">
        <v>22</v>
      </c>
      <c r="E11" s="1" t="s">
        <v>23</v>
      </c>
      <c r="F11" s="1" t="s">
        <v>96</v>
      </c>
      <c r="G11" s="1" t="s">
        <v>97</v>
      </c>
      <c r="H11" s="1" t="s">
        <v>98</v>
      </c>
      <c r="I11" s="1" t="s">
        <v>99</v>
      </c>
      <c r="J11" s="1" t="s">
        <v>100</v>
      </c>
      <c r="K11" s="1" t="s">
        <v>101</v>
      </c>
      <c r="L11" s="1" t="s">
        <v>27</v>
      </c>
      <c r="M11" s="1" t="s">
        <v>28</v>
      </c>
      <c r="N11" s="1">
        <v>59.9</v>
      </c>
      <c r="O11" s="1">
        <v>27.8</v>
      </c>
      <c r="P11" s="1">
        <v>30.0</v>
      </c>
      <c r="Q11" s="1" t="s">
        <v>68</v>
      </c>
      <c r="R11" s="2">
        <f>53-20</f>
        <v>33</v>
      </c>
      <c r="S11" s="1" t="s">
        <v>29</v>
      </c>
    </row>
    <row r="12">
      <c r="A12" s="1" t="s">
        <v>102</v>
      </c>
      <c r="B12" s="1">
        <v>2.0220211E7</v>
      </c>
      <c r="C12" s="1"/>
      <c r="D12" s="1" t="s">
        <v>22</v>
      </c>
      <c r="E12" s="1" t="s">
        <v>23</v>
      </c>
      <c r="F12" s="1" t="s">
        <v>103</v>
      </c>
      <c r="G12" s="1" t="s">
        <v>104</v>
      </c>
      <c r="H12" s="1" t="s">
        <v>105</v>
      </c>
      <c r="I12" s="1" t="s">
        <v>106</v>
      </c>
      <c r="J12" s="1" t="s">
        <v>107</v>
      </c>
      <c r="K12" s="1" t="s">
        <v>108</v>
      </c>
      <c r="L12" s="1" t="s">
        <v>27</v>
      </c>
      <c r="M12" s="1" t="s">
        <v>28</v>
      </c>
      <c r="N12" s="1">
        <v>64.0</v>
      </c>
      <c r="O12" s="1">
        <v>30.0</v>
      </c>
      <c r="P12" s="1">
        <v>36.0</v>
      </c>
      <c r="Q12" s="1" t="s">
        <v>68</v>
      </c>
      <c r="R12" s="2">
        <f>55-22</f>
        <v>33</v>
      </c>
      <c r="S12" s="1" t="s">
        <v>29</v>
      </c>
    </row>
    <row r="13">
      <c r="A13" s="1" t="s">
        <v>120</v>
      </c>
      <c r="B13" s="1">
        <v>2.022021E7</v>
      </c>
      <c r="C13" s="1"/>
      <c r="D13" s="1" t="s">
        <v>121</v>
      </c>
      <c r="E13" s="1" t="s">
        <v>122</v>
      </c>
      <c r="F13" s="1" t="s">
        <v>123</v>
      </c>
      <c r="G13" s="1" t="s">
        <v>124</v>
      </c>
      <c r="H13" s="1" t="s">
        <v>60</v>
      </c>
      <c r="I13" s="1" t="s">
        <v>125</v>
      </c>
      <c r="J13" s="1" t="s">
        <v>127</v>
      </c>
      <c r="K13" s="1" t="s">
        <v>128</v>
      </c>
      <c r="L13" s="1" t="s">
        <v>27</v>
      </c>
      <c r="M13" s="1" t="s">
        <v>28</v>
      </c>
      <c r="N13" s="1">
        <v>62.9</v>
      </c>
      <c r="O13" s="1">
        <v>30.2</v>
      </c>
      <c r="P13" s="1">
        <v>42.0</v>
      </c>
      <c r="Q13" s="1" t="s">
        <v>126</v>
      </c>
      <c r="R13" s="1">
        <f>61-17</f>
        <v>44</v>
      </c>
      <c r="S13" s="1" t="s">
        <v>129</v>
      </c>
      <c r="T13" s="1" t="s">
        <v>130</v>
      </c>
    </row>
    <row r="14">
      <c r="A14" s="1" t="s">
        <v>131</v>
      </c>
      <c r="B14" s="1">
        <v>2.022021E7</v>
      </c>
      <c r="C14" s="1"/>
      <c r="D14" s="1" t="s">
        <v>121</v>
      </c>
      <c r="E14" s="1" t="s">
        <v>122</v>
      </c>
      <c r="F14" s="1" t="s">
        <v>132</v>
      </c>
      <c r="H14" s="1" t="s">
        <v>82</v>
      </c>
      <c r="I14" s="1" t="s">
        <v>133</v>
      </c>
      <c r="J14" s="1" t="s">
        <v>134</v>
      </c>
      <c r="K14" s="1" t="s">
        <v>135</v>
      </c>
      <c r="L14" s="1" t="s">
        <v>27</v>
      </c>
      <c r="M14" s="1" t="s">
        <v>28</v>
      </c>
      <c r="N14" s="1">
        <v>63.4</v>
      </c>
      <c r="O14" s="1">
        <v>28.3</v>
      </c>
      <c r="P14" s="1">
        <v>36.0</v>
      </c>
      <c r="Q14" s="1" t="s">
        <v>126</v>
      </c>
      <c r="R14" s="2">
        <f>62-21</f>
        <v>41</v>
      </c>
      <c r="S14" s="1" t="s">
        <v>129</v>
      </c>
    </row>
    <row r="15">
      <c r="A15" s="1" t="s">
        <v>140</v>
      </c>
      <c r="B15" s="1">
        <v>2.022021E7</v>
      </c>
      <c r="C15" s="1"/>
      <c r="D15" s="1" t="s">
        <v>121</v>
      </c>
      <c r="E15" s="1" t="s">
        <v>122</v>
      </c>
      <c r="F15" s="1" t="s">
        <v>141</v>
      </c>
      <c r="G15" s="1" t="s">
        <v>142</v>
      </c>
      <c r="H15" s="1" t="s">
        <v>98</v>
      </c>
      <c r="I15" s="1" t="s">
        <v>143</v>
      </c>
      <c r="J15" s="1" t="s">
        <v>144</v>
      </c>
      <c r="K15" s="1" t="s">
        <v>145</v>
      </c>
      <c r="L15" s="1" t="s">
        <v>27</v>
      </c>
      <c r="M15" s="1" t="s">
        <v>28</v>
      </c>
      <c r="N15" s="1">
        <v>62.0</v>
      </c>
      <c r="O15" s="1">
        <v>27.1</v>
      </c>
      <c r="P15" s="1">
        <v>32.0</v>
      </c>
      <c r="Q15" s="1" t="s">
        <v>126</v>
      </c>
      <c r="R15" s="2">
        <f>52-19</f>
        <v>33</v>
      </c>
      <c r="S15" s="1" t="s">
        <v>129</v>
      </c>
    </row>
    <row r="16">
      <c r="A16" s="1" t="s">
        <v>146</v>
      </c>
      <c r="B16" s="1">
        <v>2.022021E7</v>
      </c>
      <c r="C16" s="1"/>
      <c r="D16" s="1" t="s">
        <v>121</v>
      </c>
      <c r="E16" s="1" t="s">
        <v>122</v>
      </c>
      <c r="F16" s="1" t="s">
        <v>147</v>
      </c>
      <c r="H16" s="1" t="s">
        <v>25</v>
      </c>
      <c r="I16" s="1" t="s">
        <v>148</v>
      </c>
      <c r="J16" s="1" t="s">
        <v>149</v>
      </c>
      <c r="K16" s="1" t="s">
        <v>150</v>
      </c>
      <c r="L16" s="1" t="s">
        <v>27</v>
      </c>
      <c r="M16" s="1" t="s">
        <v>28</v>
      </c>
      <c r="N16" s="1">
        <v>66.8</v>
      </c>
      <c r="O16" s="1">
        <v>29.5</v>
      </c>
      <c r="P16" s="1">
        <v>39.0</v>
      </c>
      <c r="Q16" s="1" t="s">
        <v>126</v>
      </c>
      <c r="R16" s="2">
        <f>63-22</f>
        <v>41</v>
      </c>
      <c r="S16" s="1" t="s">
        <v>129</v>
      </c>
    </row>
    <row r="17">
      <c r="A17" s="1" t="s">
        <v>151</v>
      </c>
      <c r="B17" s="1">
        <v>2.022021E7</v>
      </c>
      <c r="C17" s="1"/>
      <c r="D17" s="1" t="s">
        <v>121</v>
      </c>
      <c r="E17" s="1" t="s">
        <v>122</v>
      </c>
      <c r="G17" s="1" t="s">
        <v>152</v>
      </c>
      <c r="H17" s="1" t="s">
        <v>50</v>
      </c>
      <c r="I17" s="1" t="s">
        <v>153</v>
      </c>
      <c r="J17" s="1" t="s">
        <v>154</v>
      </c>
      <c r="K17" s="1" t="s">
        <v>155</v>
      </c>
      <c r="L17" s="1" t="s">
        <v>27</v>
      </c>
      <c r="M17" s="1" t="s">
        <v>28</v>
      </c>
      <c r="N17" s="1">
        <v>64.8</v>
      </c>
      <c r="O17" s="1">
        <v>28.9</v>
      </c>
      <c r="P17" s="1">
        <v>42.0</v>
      </c>
      <c r="Q17" s="1" t="s">
        <v>126</v>
      </c>
      <c r="R17" s="1">
        <f>64-22</f>
        <v>42</v>
      </c>
      <c r="S17" s="1" t="s">
        <v>129</v>
      </c>
      <c r="T17" s="1" t="s">
        <v>130</v>
      </c>
    </row>
    <row r="18">
      <c r="A18" s="1" t="s">
        <v>169</v>
      </c>
      <c r="B18" s="1">
        <v>2.022021E7</v>
      </c>
      <c r="C18" s="1"/>
      <c r="D18" s="1" t="s">
        <v>121</v>
      </c>
      <c r="E18" s="1" t="s">
        <v>122</v>
      </c>
      <c r="F18" s="1" t="s">
        <v>170</v>
      </c>
      <c r="G18" s="1" t="s">
        <v>171</v>
      </c>
      <c r="H18" s="1" t="s">
        <v>112</v>
      </c>
      <c r="I18" s="1" t="s">
        <v>172</v>
      </c>
      <c r="J18" s="1" t="s">
        <v>173</v>
      </c>
      <c r="K18" s="1" t="s">
        <v>174</v>
      </c>
      <c r="L18" s="1" t="s">
        <v>27</v>
      </c>
      <c r="M18" s="1" t="s">
        <v>28</v>
      </c>
      <c r="N18" s="1">
        <v>59.2</v>
      </c>
      <c r="O18" s="1">
        <v>26.4</v>
      </c>
      <c r="P18" s="1">
        <v>36.0</v>
      </c>
      <c r="Q18" s="1" t="s">
        <v>126</v>
      </c>
      <c r="R18" s="2">
        <f>51-21</f>
        <v>30</v>
      </c>
      <c r="S18" s="1" t="s">
        <v>129</v>
      </c>
    </row>
    <row r="19">
      <c r="A19" s="1" t="s">
        <v>188</v>
      </c>
      <c r="B19" s="1">
        <v>2.022021E7</v>
      </c>
      <c r="C19" s="1"/>
      <c r="D19" s="1" t="s">
        <v>121</v>
      </c>
      <c r="E19" s="1" t="s">
        <v>122</v>
      </c>
      <c r="F19" s="1" t="s">
        <v>189</v>
      </c>
      <c r="G19" s="1" t="s">
        <v>190</v>
      </c>
      <c r="H19" s="1" t="s">
        <v>45</v>
      </c>
      <c r="I19" s="1" t="s">
        <v>191</v>
      </c>
      <c r="J19" s="1" t="s">
        <v>192</v>
      </c>
      <c r="K19" s="1" t="s">
        <v>193</v>
      </c>
      <c r="L19" s="1" t="s">
        <v>27</v>
      </c>
      <c r="M19" s="1" t="s">
        <v>28</v>
      </c>
      <c r="N19" s="1">
        <v>62.1</v>
      </c>
      <c r="O19" s="1">
        <v>28.9</v>
      </c>
      <c r="P19" s="1">
        <v>33.0</v>
      </c>
      <c r="Q19" s="1" t="s">
        <v>126</v>
      </c>
      <c r="R19" s="2">
        <f>62-21</f>
        <v>41</v>
      </c>
      <c r="S19" s="1" t="s">
        <v>129</v>
      </c>
    </row>
    <row r="20">
      <c r="A20" s="1" t="s">
        <v>210</v>
      </c>
      <c r="B20" s="1">
        <v>2.0220208E7</v>
      </c>
      <c r="C20" s="1"/>
      <c r="D20" s="1" t="s">
        <v>200</v>
      </c>
      <c r="E20" s="1" t="s">
        <v>201</v>
      </c>
      <c r="F20" s="1" t="s">
        <v>211</v>
      </c>
      <c r="G20" s="1" t="s">
        <v>212</v>
      </c>
      <c r="H20" s="1" t="s">
        <v>34</v>
      </c>
      <c r="I20" s="1" t="s">
        <v>213</v>
      </c>
      <c r="J20" s="1" t="s">
        <v>214</v>
      </c>
      <c r="K20" s="1" t="s">
        <v>215</v>
      </c>
      <c r="L20" s="1" t="s">
        <v>27</v>
      </c>
      <c r="M20" s="1" t="s">
        <v>28</v>
      </c>
      <c r="N20" s="1">
        <v>63.9</v>
      </c>
      <c r="O20" s="1">
        <v>30.6</v>
      </c>
      <c r="P20" s="1">
        <v>43.0</v>
      </c>
      <c r="Q20" s="1" t="s">
        <v>204</v>
      </c>
      <c r="R20" s="2">
        <f>65-22</f>
        <v>43</v>
      </c>
      <c r="S20" s="1" t="s">
        <v>216</v>
      </c>
    </row>
    <row r="21">
      <c r="A21" s="1" t="s">
        <v>217</v>
      </c>
      <c r="B21" s="1">
        <v>2.0220208E7</v>
      </c>
      <c r="C21" s="1"/>
      <c r="D21" s="1" t="s">
        <v>200</v>
      </c>
      <c r="E21" s="1" t="s">
        <v>201</v>
      </c>
      <c r="F21" s="1" t="s">
        <v>218</v>
      </c>
      <c r="H21" s="1" t="s">
        <v>91</v>
      </c>
      <c r="I21" s="1" t="s">
        <v>219</v>
      </c>
      <c r="J21" s="1" t="s">
        <v>220</v>
      </c>
      <c r="K21" s="1" t="s">
        <v>221</v>
      </c>
      <c r="L21" s="1" t="s">
        <v>27</v>
      </c>
      <c r="M21" s="1" t="s">
        <v>28</v>
      </c>
      <c r="N21" s="1">
        <v>62.4</v>
      </c>
      <c r="O21" s="1">
        <v>29.0</v>
      </c>
      <c r="P21" s="1">
        <v>35.0</v>
      </c>
      <c r="Q21" s="1" t="s">
        <v>204</v>
      </c>
      <c r="R21" s="2">
        <f>59-21</f>
        <v>38</v>
      </c>
      <c r="S21" s="1" t="s">
        <v>216</v>
      </c>
    </row>
    <row r="22">
      <c r="A22" s="1" t="s">
        <v>222</v>
      </c>
      <c r="B22" s="1">
        <v>2.0220208E7</v>
      </c>
      <c r="C22" s="1"/>
      <c r="D22" s="1" t="s">
        <v>200</v>
      </c>
      <c r="E22" s="1" t="s">
        <v>201</v>
      </c>
      <c r="F22" s="1" t="s">
        <v>223</v>
      </c>
      <c r="G22" s="1" t="s">
        <v>224</v>
      </c>
      <c r="H22" s="1" t="s">
        <v>105</v>
      </c>
      <c r="I22" s="1" t="s">
        <v>225</v>
      </c>
      <c r="J22" s="1" t="s">
        <v>226</v>
      </c>
      <c r="K22" s="1" t="s">
        <v>227</v>
      </c>
      <c r="L22" s="1" t="s">
        <v>27</v>
      </c>
      <c r="M22" s="1" t="s">
        <v>28</v>
      </c>
      <c r="N22" s="1">
        <v>61.1</v>
      </c>
      <c r="O22" s="1">
        <v>27.7</v>
      </c>
      <c r="P22" s="1">
        <v>34.0</v>
      </c>
      <c r="Q22" s="1" t="s">
        <v>204</v>
      </c>
      <c r="R22" s="2">
        <f>59-18</f>
        <v>41</v>
      </c>
      <c r="S22" s="1" t="s">
        <v>216</v>
      </c>
    </row>
    <row r="23">
      <c r="A23" s="1" t="s">
        <v>229</v>
      </c>
      <c r="B23" s="1">
        <v>2.0220208E7</v>
      </c>
      <c r="C23" s="1"/>
      <c r="D23" s="1" t="s">
        <v>200</v>
      </c>
      <c r="E23" s="1" t="s">
        <v>201</v>
      </c>
      <c r="F23" s="1" t="s">
        <v>230</v>
      </c>
      <c r="G23" s="1" t="s">
        <v>231</v>
      </c>
      <c r="H23" s="1" t="s">
        <v>112</v>
      </c>
      <c r="I23" s="1" t="s">
        <v>232</v>
      </c>
      <c r="J23" s="1" t="s">
        <v>233</v>
      </c>
      <c r="K23" s="1" t="s">
        <v>234</v>
      </c>
      <c r="L23" s="1" t="s">
        <v>27</v>
      </c>
      <c r="M23" s="1" t="s">
        <v>28</v>
      </c>
      <c r="N23" s="1">
        <v>63.1</v>
      </c>
      <c r="O23" s="1">
        <v>27.7</v>
      </c>
      <c r="P23" s="1">
        <v>37.0</v>
      </c>
      <c r="Q23" s="1" t="s">
        <v>204</v>
      </c>
      <c r="R23" s="2">
        <f>71-21</f>
        <v>50</v>
      </c>
      <c r="S23" s="1" t="s">
        <v>216</v>
      </c>
    </row>
    <row r="24">
      <c r="A24" s="1" t="s">
        <v>254</v>
      </c>
      <c r="B24" s="1">
        <v>2.0220217E7</v>
      </c>
      <c r="C24" s="1"/>
      <c r="D24" s="1" t="s">
        <v>240</v>
      </c>
      <c r="E24" s="1" t="s">
        <v>201</v>
      </c>
      <c r="F24" s="1" t="s">
        <v>255</v>
      </c>
      <c r="G24" s="1" t="s">
        <v>256</v>
      </c>
      <c r="H24" s="1" t="s">
        <v>73</v>
      </c>
      <c r="I24" s="1" t="s">
        <v>257</v>
      </c>
      <c r="J24" s="1" t="s">
        <v>258</v>
      </c>
      <c r="K24" s="1" t="s">
        <v>259</v>
      </c>
      <c r="L24" s="1" t="s">
        <v>27</v>
      </c>
      <c r="M24" s="1" t="s">
        <v>28</v>
      </c>
      <c r="N24" s="1">
        <v>64.9</v>
      </c>
      <c r="O24" s="1">
        <v>28.2</v>
      </c>
      <c r="P24" s="1">
        <v>38.0</v>
      </c>
      <c r="Q24" s="1" t="s">
        <v>68</v>
      </c>
      <c r="R24" s="2">
        <f>65-22</f>
        <v>43</v>
      </c>
      <c r="S24" s="1" t="s">
        <v>216</v>
      </c>
    </row>
    <row r="25">
      <c r="A25" s="1" t="s">
        <v>261</v>
      </c>
      <c r="B25" s="1">
        <v>2.0220217E7</v>
      </c>
      <c r="C25" s="1"/>
      <c r="D25" s="1" t="s">
        <v>240</v>
      </c>
      <c r="E25" s="1" t="s">
        <v>201</v>
      </c>
      <c r="F25" s="1" t="s">
        <v>262</v>
      </c>
      <c r="G25" s="1" t="s">
        <v>263</v>
      </c>
      <c r="H25" s="1" t="s">
        <v>98</v>
      </c>
      <c r="I25" s="1" t="s">
        <v>264</v>
      </c>
      <c r="J25" s="1" t="s">
        <v>265</v>
      </c>
      <c r="K25" s="1" t="s">
        <v>266</v>
      </c>
      <c r="L25" s="1" t="s">
        <v>27</v>
      </c>
      <c r="M25" s="1" t="s">
        <v>28</v>
      </c>
      <c r="N25" s="1">
        <v>62.9</v>
      </c>
      <c r="O25" s="1">
        <v>29.6</v>
      </c>
      <c r="P25" s="1">
        <v>46.0</v>
      </c>
      <c r="Q25" s="1" t="s">
        <v>68</v>
      </c>
      <c r="R25" s="2">
        <f>55-19</f>
        <v>36</v>
      </c>
      <c r="S25" s="1" t="s">
        <v>216</v>
      </c>
    </row>
    <row r="26">
      <c r="A26" s="1" t="s">
        <v>268</v>
      </c>
      <c r="B26" s="1">
        <v>2.0220217E7</v>
      </c>
      <c r="C26" s="1"/>
      <c r="D26" s="1" t="s">
        <v>240</v>
      </c>
      <c r="E26" s="1" t="s">
        <v>201</v>
      </c>
      <c r="F26" s="1" t="s">
        <v>269</v>
      </c>
      <c r="G26" s="1" t="s">
        <v>270</v>
      </c>
      <c r="H26" s="1" t="s">
        <v>60</v>
      </c>
      <c r="I26" s="1" t="s">
        <v>271</v>
      </c>
      <c r="J26" s="1" t="s">
        <v>272</v>
      </c>
      <c r="K26" s="1" t="s">
        <v>273</v>
      </c>
      <c r="L26" s="1" t="s">
        <v>27</v>
      </c>
      <c r="M26" s="1" t="s">
        <v>28</v>
      </c>
      <c r="N26" s="1">
        <v>58.6</v>
      </c>
      <c r="O26" s="1">
        <v>28.6</v>
      </c>
      <c r="P26" s="1">
        <v>32.0</v>
      </c>
      <c r="Q26" s="1" t="s">
        <v>68</v>
      </c>
      <c r="R26" s="2">
        <f>61-21</f>
        <v>40</v>
      </c>
      <c r="S26" s="1" t="s">
        <v>216</v>
      </c>
    </row>
    <row r="27">
      <c r="A27" s="1" t="s">
        <v>2050</v>
      </c>
      <c r="B27" s="1">
        <v>2.0220608E7</v>
      </c>
      <c r="C27" s="1"/>
      <c r="D27" s="1" t="s">
        <v>279</v>
      </c>
      <c r="E27" s="1" t="s">
        <v>280</v>
      </c>
      <c r="L27" s="1" t="s">
        <v>284</v>
      </c>
      <c r="M27" s="1" t="s">
        <v>281</v>
      </c>
      <c r="N27" s="1">
        <v>57.3</v>
      </c>
      <c r="O27" s="1">
        <v>26.6</v>
      </c>
      <c r="R27" s="1">
        <f>44-20</f>
        <v>24</v>
      </c>
      <c r="S27" s="1" t="s">
        <v>29</v>
      </c>
      <c r="T27" s="1" t="s">
        <v>289</v>
      </c>
    </row>
    <row r="28">
      <c r="A28" s="1" t="s">
        <v>2051</v>
      </c>
      <c r="B28" s="1" t="s">
        <v>294</v>
      </c>
      <c r="C28" s="1"/>
      <c r="D28" s="1" t="s">
        <v>279</v>
      </c>
      <c r="E28" s="1" t="s">
        <v>280</v>
      </c>
      <c r="L28" s="1" t="s">
        <v>27</v>
      </c>
      <c r="M28" s="1" t="s">
        <v>281</v>
      </c>
      <c r="N28" s="1">
        <v>56.4</v>
      </c>
      <c r="O28" s="1">
        <v>26.5</v>
      </c>
      <c r="R28" s="1">
        <f>35-16</f>
        <v>19</v>
      </c>
      <c r="S28" s="1" t="s">
        <v>129</v>
      </c>
      <c r="T28" s="1" t="s">
        <v>295</v>
      </c>
    </row>
    <row r="29">
      <c r="A29" s="1" t="s">
        <v>2052</v>
      </c>
      <c r="B29" s="1">
        <v>2.0220811E7</v>
      </c>
      <c r="C29" s="1"/>
      <c r="D29" s="1" t="s">
        <v>279</v>
      </c>
      <c r="E29" s="1" t="s">
        <v>280</v>
      </c>
      <c r="L29" s="1" t="s">
        <v>27</v>
      </c>
      <c r="M29" s="1" t="s">
        <v>281</v>
      </c>
      <c r="N29" s="1">
        <v>51.0</v>
      </c>
      <c r="O29" s="1">
        <v>24.6</v>
      </c>
      <c r="R29" s="1">
        <f>35-20</f>
        <v>15</v>
      </c>
      <c r="S29" s="1" t="s">
        <v>129</v>
      </c>
      <c r="T29" s="1" t="s">
        <v>2053</v>
      </c>
    </row>
    <row r="30">
      <c r="A30" s="1" t="s">
        <v>2054</v>
      </c>
      <c r="B30" s="1">
        <v>2.0220903E7</v>
      </c>
      <c r="D30" s="1" t="s">
        <v>279</v>
      </c>
      <c r="E30" s="1" t="s">
        <v>280</v>
      </c>
      <c r="L30" s="1" t="s">
        <v>284</v>
      </c>
      <c r="M30" s="1" t="s">
        <v>281</v>
      </c>
      <c r="N30" s="1">
        <v>51.1</v>
      </c>
      <c r="O30" s="1">
        <v>26.0</v>
      </c>
      <c r="R30" s="1">
        <f>38-20</f>
        <v>18</v>
      </c>
      <c r="S30" s="1" t="s">
        <v>29</v>
      </c>
      <c r="T30" s="1" t="s">
        <v>303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304</v>
      </c>
      <c r="B1" s="1" t="s">
        <v>305</v>
      </c>
      <c r="C1" s="1" t="s">
        <v>306</v>
      </c>
      <c r="D1" s="1" t="s">
        <v>307</v>
      </c>
      <c r="E1" s="1" t="s">
        <v>2055</v>
      </c>
    </row>
    <row r="2">
      <c r="A2" s="1">
        <v>2.0221206E7</v>
      </c>
      <c r="B2" s="1">
        <v>1844.0</v>
      </c>
      <c r="C2" s="1">
        <v>1.0</v>
      </c>
      <c r="D2" s="1" t="s">
        <v>2056</v>
      </c>
      <c r="E2" s="1" t="s">
        <v>93</v>
      </c>
    </row>
    <row r="3">
      <c r="A3" s="1">
        <v>2.0221208E7</v>
      </c>
      <c r="B3" s="1">
        <v>2017.0</v>
      </c>
      <c r="C3" s="1">
        <v>1.0</v>
      </c>
      <c r="D3" s="1" t="s">
        <v>2056</v>
      </c>
      <c r="E3" s="1" t="s">
        <v>93</v>
      </c>
    </row>
    <row r="4">
      <c r="A4" s="1">
        <v>2.0221212E7</v>
      </c>
      <c r="B4" s="1">
        <v>2000.0</v>
      </c>
      <c r="C4" s="1">
        <v>1.0</v>
      </c>
      <c r="D4" s="1" t="s">
        <v>2056</v>
      </c>
      <c r="E4" s="1" t="s">
        <v>93</v>
      </c>
    </row>
    <row r="5">
      <c r="A5" s="1">
        <v>2.0221213E7</v>
      </c>
      <c r="B5" s="1">
        <v>1125.0</v>
      </c>
      <c r="C5" s="1">
        <v>1.0</v>
      </c>
      <c r="D5" s="1" t="s">
        <v>2056</v>
      </c>
      <c r="E5" s="1" t="s">
        <v>93</v>
      </c>
    </row>
    <row r="6">
      <c r="A6" s="1">
        <v>2.0221214E7</v>
      </c>
      <c r="B6" s="1">
        <v>1650.0</v>
      </c>
      <c r="C6" s="1">
        <v>1.0</v>
      </c>
      <c r="D6" s="1" t="s">
        <v>2056</v>
      </c>
      <c r="E6" s="1" t="s">
        <v>93</v>
      </c>
    </row>
    <row r="7">
      <c r="A7" s="1">
        <v>2.0221215E7</v>
      </c>
      <c r="B7" s="1">
        <v>1724.0</v>
      </c>
      <c r="C7" s="1">
        <v>1.0</v>
      </c>
      <c r="D7" s="1" t="s">
        <v>2056</v>
      </c>
      <c r="E7" s="1" t="s">
        <v>93</v>
      </c>
    </row>
    <row r="8">
      <c r="A8" s="1">
        <v>2.0221216E7</v>
      </c>
      <c r="B8" s="1">
        <v>1158.0</v>
      </c>
      <c r="C8" s="1">
        <v>1.0</v>
      </c>
      <c r="D8" s="1" t="s">
        <v>2056</v>
      </c>
      <c r="E8" s="1" t="s">
        <v>93</v>
      </c>
    </row>
    <row r="9">
      <c r="A9" s="1">
        <v>2.0221217E7</v>
      </c>
      <c r="B9" s="1">
        <v>2009.0</v>
      </c>
      <c r="C9" s="1">
        <v>1.0</v>
      </c>
      <c r="D9" s="1" t="s">
        <v>2056</v>
      </c>
      <c r="E9" s="1" t="s">
        <v>93</v>
      </c>
    </row>
    <row r="10">
      <c r="A10" s="1">
        <v>2.0221219E7</v>
      </c>
      <c r="B10" s="1">
        <v>1500.0</v>
      </c>
      <c r="C10" s="1">
        <v>1.0</v>
      </c>
      <c r="D10" s="1" t="s">
        <v>2056</v>
      </c>
      <c r="E10" s="1" t="s">
        <v>93</v>
      </c>
    </row>
    <row r="11">
      <c r="A11" s="1">
        <v>2.022122E7</v>
      </c>
      <c r="B11" s="1">
        <v>1600.0</v>
      </c>
      <c r="C11" s="1">
        <v>1.0</v>
      </c>
      <c r="D11" s="1" t="s">
        <v>2056</v>
      </c>
    </row>
    <row r="12">
      <c r="A12" s="1">
        <v>2.0221221E7</v>
      </c>
      <c r="C12" s="1">
        <v>1.0</v>
      </c>
      <c r="D12" s="1" t="s">
        <v>2056</v>
      </c>
    </row>
    <row r="13">
      <c r="A13" s="1">
        <v>2.0230116E7</v>
      </c>
      <c r="B13" s="1">
        <v>1030.0</v>
      </c>
      <c r="C13" s="1">
        <v>1.0</v>
      </c>
      <c r="D13" s="1" t="s">
        <v>316</v>
      </c>
      <c r="E13" s="1" t="s">
        <v>93</v>
      </c>
    </row>
    <row r="14">
      <c r="A14" s="1">
        <v>2.0230117E7</v>
      </c>
      <c r="B14" s="1">
        <v>2000.0</v>
      </c>
      <c r="C14" s="1">
        <v>1.0</v>
      </c>
      <c r="D14" s="1" t="s">
        <v>318</v>
      </c>
      <c r="E14" s="1" t="s">
        <v>93</v>
      </c>
    </row>
    <row r="15">
      <c r="A15" s="1">
        <v>2.0230117E7</v>
      </c>
      <c r="B15" s="1">
        <v>2100.0</v>
      </c>
      <c r="C15" s="1">
        <v>1.0</v>
      </c>
      <c r="D15" s="1" t="s">
        <v>316</v>
      </c>
      <c r="E15" s="1" t="s">
        <v>93</v>
      </c>
    </row>
    <row r="16">
      <c r="A16" s="1">
        <v>2.0230118E7</v>
      </c>
      <c r="B16" s="1">
        <v>2130.0</v>
      </c>
      <c r="C16" s="1">
        <v>1.0</v>
      </c>
      <c r="D16" s="1" t="s">
        <v>318</v>
      </c>
    </row>
    <row r="17">
      <c r="A17" s="1">
        <v>2.0230119E7</v>
      </c>
      <c r="B17" s="1">
        <v>2000.0</v>
      </c>
      <c r="C17" s="1">
        <v>1.0</v>
      </c>
      <c r="D17" s="1" t="s">
        <v>316</v>
      </c>
      <c r="E17" s="1" t="s">
        <v>93</v>
      </c>
    </row>
    <row r="18">
      <c r="A18" s="1">
        <v>2.023012E7</v>
      </c>
      <c r="B18" s="1">
        <v>1636.0</v>
      </c>
      <c r="C18" s="1">
        <v>1.0</v>
      </c>
      <c r="D18" s="1" t="s">
        <v>318</v>
      </c>
    </row>
    <row r="19">
      <c r="A19" s="1">
        <v>2.0230121E7</v>
      </c>
      <c r="B19" s="1">
        <v>2000.0</v>
      </c>
      <c r="C19" s="1">
        <v>1.0</v>
      </c>
      <c r="D19" s="1" t="s">
        <v>316</v>
      </c>
      <c r="E19" s="1" t="s">
        <v>93</v>
      </c>
    </row>
    <row r="20">
      <c r="A20" s="1">
        <v>2.0230122E7</v>
      </c>
      <c r="B20" s="1">
        <v>635.0</v>
      </c>
      <c r="C20" s="1">
        <v>1.0</v>
      </c>
      <c r="D20" s="1" t="s">
        <v>318</v>
      </c>
      <c r="E20" s="1" t="s">
        <v>93</v>
      </c>
    </row>
    <row r="21">
      <c r="A21" s="1">
        <v>2.0230123E7</v>
      </c>
      <c r="B21" s="1">
        <v>635.0</v>
      </c>
      <c r="C21" s="1">
        <v>1.0</v>
      </c>
      <c r="D21" s="1" t="s">
        <v>772</v>
      </c>
    </row>
    <row r="22">
      <c r="A22" s="1">
        <v>2.0230123E7</v>
      </c>
      <c r="B22" s="1">
        <v>1816.0</v>
      </c>
      <c r="C22" s="1">
        <v>1.0</v>
      </c>
      <c r="D22" s="1" t="s">
        <v>316</v>
      </c>
      <c r="E22" s="1" t="s">
        <v>2057</v>
      </c>
    </row>
    <row r="23">
      <c r="A23" s="1"/>
      <c r="B23" s="1"/>
      <c r="C23" s="1"/>
      <c r="D23" s="1"/>
    </row>
    <row r="24">
      <c r="A24" s="1">
        <v>2.0230124E7</v>
      </c>
      <c r="B24" s="1">
        <v>1556.0</v>
      </c>
      <c r="C24" s="1">
        <v>1.0</v>
      </c>
      <c r="D24" s="1" t="s">
        <v>316</v>
      </c>
      <c r="E24" s="1" t="s">
        <v>93</v>
      </c>
    </row>
    <row r="25">
      <c r="A25" s="1">
        <v>2.0230124E7</v>
      </c>
      <c r="B25" s="1">
        <v>1658.0</v>
      </c>
      <c r="C25" s="1">
        <v>1.0</v>
      </c>
      <c r="D25" s="1" t="s">
        <v>316</v>
      </c>
      <c r="E25" s="1" t="s">
        <v>2057</v>
      </c>
    </row>
    <row r="26">
      <c r="A26" s="1">
        <v>2.0230226E7</v>
      </c>
      <c r="B26" s="1">
        <v>910.0</v>
      </c>
      <c r="C26" s="1">
        <v>1.0</v>
      </c>
      <c r="D26" s="1" t="s">
        <v>318</v>
      </c>
    </row>
    <row r="27">
      <c r="A27" s="1">
        <v>2.0230227E7</v>
      </c>
      <c r="B27" s="1">
        <v>2100.0</v>
      </c>
      <c r="C27" s="1">
        <v>1.0</v>
      </c>
      <c r="D27" s="1" t="s">
        <v>316</v>
      </c>
      <c r="E27" s="1" t="s">
        <v>93</v>
      </c>
    </row>
    <row r="28">
      <c r="A28" s="1">
        <v>2.0230228E7</v>
      </c>
      <c r="B28" s="1">
        <v>2018.0</v>
      </c>
      <c r="C28" s="1">
        <v>1.0</v>
      </c>
      <c r="D28" s="1" t="s">
        <v>318</v>
      </c>
    </row>
    <row r="29">
      <c r="A29" s="1">
        <v>2.0230301E7</v>
      </c>
      <c r="B29" s="1">
        <v>1500.0</v>
      </c>
      <c r="C29" s="1">
        <v>1.0</v>
      </c>
      <c r="D29" s="1" t="s">
        <v>316</v>
      </c>
      <c r="E29" s="1" t="s">
        <v>93</v>
      </c>
    </row>
    <row r="30">
      <c r="A30" s="1">
        <v>2.0230302E7</v>
      </c>
      <c r="B30" s="1">
        <v>2100.0</v>
      </c>
      <c r="C30" s="1">
        <v>1.0</v>
      </c>
      <c r="D30" s="1" t="s">
        <v>318</v>
      </c>
    </row>
    <row r="31">
      <c r="A31" s="1">
        <v>2.0230303E7</v>
      </c>
      <c r="B31" s="1">
        <v>1800.0</v>
      </c>
      <c r="C31" s="1">
        <v>1.0</v>
      </c>
      <c r="D31" s="1" t="s">
        <v>316</v>
      </c>
      <c r="E31" s="1" t="s">
        <v>2057</v>
      </c>
    </row>
    <row r="32">
      <c r="A32" s="1">
        <v>2.0230304E7</v>
      </c>
      <c r="B32" s="1">
        <v>1800.0</v>
      </c>
      <c r="C32" s="1">
        <v>1.0</v>
      </c>
      <c r="D32" s="1" t="s">
        <v>316</v>
      </c>
      <c r="E32" s="1" t="s">
        <v>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2058</v>
      </c>
      <c r="B1" s="1" t="s">
        <v>2059</v>
      </c>
      <c r="C1" s="1" t="s">
        <v>2060</v>
      </c>
      <c r="D1" s="1" t="s">
        <v>2061</v>
      </c>
      <c r="E1" s="1" t="s">
        <v>2062</v>
      </c>
      <c r="F1" s="1" t="s">
        <v>2063</v>
      </c>
    </row>
    <row r="2">
      <c r="A2" s="1">
        <v>1.0</v>
      </c>
      <c r="B2" s="1" t="s">
        <v>222</v>
      </c>
      <c r="C2" s="1" t="s">
        <v>188</v>
      </c>
      <c r="D2" s="1" t="s">
        <v>37</v>
      </c>
      <c r="E2" s="1">
        <v>2.0221206E7</v>
      </c>
      <c r="F2" s="1">
        <v>2.022122E7</v>
      </c>
    </row>
    <row r="3">
      <c r="A3" s="1">
        <v>2.0</v>
      </c>
      <c r="B3" s="1" t="s">
        <v>2064</v>
      </c>
      <c r="C3" s="1" t="s">
        <v>120</v>
      </c>
      <c r="D3" s="1" t="s">
        <v>31</v>
      </c>
      <c r="E3" s="1">
        <v>2.0230116E7</v>
      </c>
      <c r="F3" s="1">
        <v>2.0230124E7</v>
      </c>
    </row>
    <row r="4">
      <c r="A4" s="1">
        <v>3.0</v>
      </c>
      <c r="B4" s="1" t="s">
        <v>48</v>
      </c>
      <c r="C4" s="1" t="s">
        <v>254</v>
      </c>
      <c r="D4" s="1" t="s">
        <v>169</v>
      </c>
      <c r="E4" s="1">
        <v>2.0230226E7</v>
      </c>
    </row>
    <row r="5">
      <c r="A5" s="1">
        <v>4.0</v>
      </c>
      <c r="B5" s="49" t="s">
        <v>31</v>
      </c>
      <c r="C5" s="49" t="s">
        <v>261</v>
      </c>
      <c r="D5" s="49" t="s">
        <v>210</v>
      </c>
    </row>
    <row r="6">
      <c r="A6" s="1">
        <v>5.0</v>
      </c>
      <c r="B6" s="49" t="s">
        <v>42</v>
      </c>
      <c r="C6" s="49" t="s">
        <v>120</v>
      </c>
      <c r="D6" s="49" t="s">
        <v>210</v>
      </c>
    </row>
    <row r="7">
      <c r="A7" s="1">
        <v>6.0</v>
      </c>
      <c r="B7" s="49" t="s">
        <v>57</v>
      </c>
      <c r="C7" s="49" t="s">
        <v>131</v>
      </c>
      <c r="D7" s="49" t="s">
        <v>210</v>
      </c>
    </row>
    <row r="8">
      <c r="A8" s="1">
        <v>7.0</v>
      </c>
      <c r="B8" s="49" t="s">
        <v>131</v>
      </c>
      <c r="C8" s="49" t="s">
        <v>42</v>
      </c>
      <c r="D8" s="49" t="s">
        <v>210</v>
      </c>
    </row>
    <row r="9">
      <c r="A9" s="1">
        <v>8.0</v>
      </c>
      <c r="B9" s="49" t="s">
        <v>188</v>
      </c>
      <c r="C9" s="49" t="s">
        <v>268</v>
      </c>
      <c r="D9" s="49" t="s">
        <v>217</v>
      </c>
    </row>
    <row r="10">
      <c r="A10" s="1">
        <v>9.0</v>
      </c>
      <c r="B10" s="49" t="s">
        <v>89</v>
      </c>
      <c r="C10" s="49" t="s">
        <v>120</v>
      </c>
      <c r="D10" s="49" t="s">
        <v>217</v>
      </c>
    </row>
    <row r="11">
      <c r="A11" s="1">
        <v>10.0</v>
      </c>
      <c r="B11" s="49" t="s">
        <v>80</v>
      </c>
      <c r="C11" s="49" t="s">
        <v>169</v>
      </c>
      <c r="D11" s="49" t="s">
        <v>217</v>
      </c>
    </row>
    <row r="12">
      <c r="A12" s="1">
        <v>11.0</v>
      </c>
      <c r="B12" s="49" t="s">
        <v>21</v>
      </c>
      <c r="C12" s="49" t="s">
        <v>188</v>
      </c>
      <c r="D12" s="49" t="s">
        <v>217</v>
      </c>
    </row>
    <row r="13">
      <c r="A13" s="1">
        <v>12.0</v>
      </c>
      <c r="B13" s="49" t="s">
        <v>146</v>
      </c>
      <c r="C13" s="49" t="s">
        <v>48</v>
      </c>
      <c r="D13" s="49" t="s">
        <v>217</v>
      </c>
    </row>
    <row r="14">
      <c r="A14" s="1">
        <v>13.0</v>
      </c>
      <c r="B14" s="49" t="s">
        <v>151</v>
      </c>
      <c r="C14" s="49" t="s">
        <v>254</v>
      </c>
      <c r="D14" s="49" t="s">
        <v>222</v>
      </c>
    </row>
    <row r="15">
      <c r="A15" s="1">
        <v>14.0</v>
      </c>
      <c r="B15" s="49" t="s">
        <v>131</v>
      </c>
      <c r="C15" s="49" t="s">
        <v>261</v>
      </c>
      <c r="D15" s="49" t="s">
        <v>222</v>
      </c>
    </row>
    <row r="16">
      <c r="A16" s="1">
        <v>15.0</v>
      </c>
      <c r="B16" s="49" t="s">
        <v>95</v>
      </c>
      <c r="C16" s="49" t="s">
        <v>120</v>
      </c>
      <c r="D16" s="49" t="s">
        <v>222</v>
      </c>
    </row>
    <row r="17">
      <c r="A17" s="1">
        <v>16.0</v>
      </c>
      <c r="B17" s="49" t="s">
        <v>31</v>
      </c>
      <c r="C17" s="49" t="s">
        <v>140</v>
      </c>
      <c r="D17" s="49" t="s">
        <v>222</v>
      </c>
    </row>
    <row r="18">
      <c r="A18" s="1">
        <v>17.0</v>
      </c>
      <c r="B18" s="49" t="s">
        <v>169</v>
      </c>
      <c r="C18" s="49" t="s">
        <v>57</v>
      </c>
      <c r="D18" s="49" t="s">
        <v>222</v>
      </c>
    </row>
    <row r="19">
      <c r="A19" s="1">
        <v>18.0</v>
      </c>
      <c r="B19" s="49" t="s">
        <v>140</v>
      </c>
      <c r="C19" s="49" t="s">
        <v>89</v>
      </c>
      <c r="D19" s="49" t="s">
        <v>222</v>
      </c>
    </row>
    <row r="20">
      <c r="A20" s="1">
        <v>19.0</v>
      </c>
      <c r="B20" s="49" t="s">
        <v>21</v>
      </c>
      <c r="C20" s="49" t="s">
        <v>169</v>
      </c>
      <c r="D20" s="49" t="s">
        <v>229</v>
      </c>
    </row>
    <row r="21">
      <c r="A21" s="1">
        <v>20.0</v>
      </c>
      <c r="B21" s="49" t="s">
        <v>21</v>
      </c>
      <c r="C21" s="49" t="s">
        <v>268</v>
      </c>
      <c r="D21" s="49" t="s">
        <v>254</v>
      </c>
    </row>
    <row r="22">
      <c r="A22" s="1">
        <v>21.0</v>
      </c>
      <c r="B22" s="49" t="s">
        <v>57</v>
      </c>
      <c r="C22" s="49" t="s">
        <v>146</v>
      </c>
      <c r="D22" s="49" t="s">
        <v>254</v>
      </c>
    </row>
    <row r="23">
      <c r="A23" s="1">
        <v>22.0</v>
      </c>
      <c r="B23" s="49" t="s">
        <v>89</v>
      </c>
      <c r="C23" s="49" t="s">
        <v>188</v>
      </c>
      <c r="D23" s="49" t="s">
        <v>254</v>
      </c>
    </row>
    <row r="24">
      <c r="A24" s="1">
        <v>23.0</v>
      </c>
      <c r="B24" s="49" t="s">
        <v>188</v>
      </c>
      <c r="C24" s="49" t="s">
        <v>42</v>
      </c>
      <c r="D24" s="49" t="s">
        <v>254</v>
      </c>
    </row>
    <row r="25">
      <c r="A25" s="1">
        <v>24.0</v>
      </c>
      <c r="B25" s="49" t="s">
        <v>140</v>
      </c>
      <c r="C25" s="49" t="s">
        <v>80</v>
      </c>
      <c r="D25" s="49" t="s">
        <v>254</v>
      </c>
    </row>
    <row r="26">
      <c r="A26" s="1">
        <v>25.0</v>
      </c>
      <c r="B26" s="49" t="s">
        <v>57</v>
      </c>
      <c r="C26" s="49" t="s">
        <v>268</v>
      </c>
      <c r="D26" s="49" t="s">
        <v>261</v>
      </c>
    </row>
    <row r="27">
      <c r="A27" s="1">
        <v>26.0</v>
      </c>
      <c r="B27" s="49" t="s">
        <v>21</v>
      </c>
      <c r="C27" s="49" t="s">
        <v>151</v>
      </c>
      <c r="D27" s="49" t="s">
        <v>261</v>
      </c>
    </row>
    <row r="28">
      <c r="A28" s="1">
        <v>27.0</v>
      </c>
      <c r="B28" s="49" t="s">
        <v>70</v>
      </c>
      <c r="C28" s="49" t="s">
        <v>188</v>
      </c>
      <c r="D28" s="49" t="s">
        <v>261</v>
      </c>
    </row>
    <row r="29">
      <c r="A29" s="1">
        <v>28.0</v>
      </c>
      <c r="B29" s="49" t="s">
        <v>140</v>
      </c>
      <c r="C29" s="49" t="s">
        <v>37</v>
      </c>
      <c r="D29" s="49" t="s">
        <v>261</v>
      </c>
    </row>
    <row r="30">
      <c r="A30" s="1">
        <v>29.0</v>
      </c>
      <c r="B30" s="49" t="s">
        <v>89</v>
      </c>
      <c r="C30" s="49" t="s">
        <v>151</v>
      </c>
      <c r="D30" s="49" t="s">
        <v>268</v>
      </c>
    </row>
    <row r="31">
      <c r="A31" s="1">
        <v>30.0</v>
      </c>
      <c r="B31" s="49" t="s">
        <v>268</v>
      </c>
      <c r="C31" s="49" t="s">
        <v>48</v>
      </c>
      <c r="D31" s="49" t="s">
        <v>120</v>
      </c>
    </row>
    <row r="32">
      <c r="A32" s="1">
        <v>31.0</v>
      </c>
      <c r="B32" s="49" t="s">
        <v>31</v>
      </c>
      <c r="C32" s="49" t="s">
        <v>169</v>
      </c>
      <c r="D32" s="49" t="s">
        <v>131</v>
      </c>
    </row>
    <row r="33">
      <c r="A33" s="1">
        <v>32.0</v>
      </c>
      <c r="B33" s="49" t="s">
        <v>95</v>
      </c>
      <c r="C33" s="49" t="s">
        <v>146</v>
      </c>
      <c r="D33" s="49" t="s">
        <v>140</v>
      </c>
    </row>
    <row r="34">
      <c r="A34" s="1">
        <v>33.0</v>
      </c>
      <c r="B34" s="49" t="s">
        <v>31</v>
      </c>
      <c r="C34" s="49" t="s">
        <v>268</v>
      </c>
      <c r="D34" s="49" t="s">
        <v>146</v>
      </c>
    </row>
    <row r="35">
      <c r="A35" s="1">
        <v>34.0</v>
      </c>
      <c r="B35" s="49" t="s">
        <v>37</v>
      </c>
      <c r="C35" s="49" t="s">
        <v>217</v>
      </c>
      <c r="D35" s="49" t="s">
        <v>151</v>
      </c>
    </row>
    <row r="36">
      <c r="A36" s="1">
        <v>35.0</v>
      </c>
      <c r="B36" s="49" t="s">
        <v>268</v>
      </c>
      <c r="C36" s="49" t="s">
        <v>140</v>
      </c>
      <c r="D36" s="49" t="s">
        <v>151</v>
      </c>
    </row>
    <row r="37">
      <c r="A37" s="1">
        <v>36.0</v>
      </c>
      <c r="B37" s="49" t="s">
        <v>42</v>
      </c>
      <c r="C37" s="49" t="s">
        <v>261</v>
      </c>
      <c r="D37" s="49" t="s">
        <v>169</v>
      </c>
    </row>
    <row r="38">
      <c r="A38" s="1">
        <v>37.0</v>
      </c>
      <c r="B38" s="49" t="s">
        <v>151</v>
      </c>
      <c r="C38" s="49" t="s">
        <v>70</v>
      </c>
      <c r="D38" s="49" t="s">
        <v>31</v>
      </c>
    </row>
    <row r="39">
      <c r="A39" s="1">
        <v>38.0</v>
      </c>
      <c r="B39" s="49" t="s">
        <v>188</v>
      </c>
      <c r="C39" s="49" t="s">
        <v>95</v>
      </c>
      <c r="D39" s="49" t="s">
        <v>57</v>
      </c>
    </row>
    <row r="40">
      <c r="A40" s="1">
        <v>39.0</v>
      </c>
      <c r="B40" s="50"/>
      <c r="C40" s="50"/>
      <c r="D40" s="50"/>
    </row>
    <row r="41">
      <c r="A41" s="1">
        <v>40.0</v>
      </c>
      <c r="B41" s="50"/>
      <c r="C41" s="50"/>
      <c r="D41" s="50"/>
    </row>
    <row r="42">
      <c r="A42" s="1">
        <v>41.0</v>
      </c>
      <c r="B42" s="50"/>
      <c r="C42" s="50"/>
      <c r="D42" s="50"/>
    </row>
    <row r="43">
      <c r="A43" s="1">
        <v>42.0</v>
      </c>
      <c r="B43" s="50"/>
      <c r="C43" s="50"/>
      <c r="D43" s="50"/>
    </row>
    <row r="44">
      <c r="A44" s="1">
        <v>43.0</v>
      </c>
      <c r="B44" s="50"/>
      <c r="C44" s="50"/>
      <c r="D44" s="50"/>
    </row>
    <row r="45">
      <c r="A45" s="1">
        <v>44.0</v>
      </c>
      <c r="B45" s="50"/>
      <c r="C45" s="50"/>
      <c r="D45" s="50"/>
    </row>
    <row r="46">
      <c r="A46" s="1">
        <v>45.0</v>
      </c>
      <c r="B46" s="50"/>
      <c r="C46" s="50"/>
      <c r="D46" s="50"/>
    </row>
    <row r="47">
      <c r="A47" s="1">
        <v>46.0</v>
      </c>
      <c r="B47" s="50"/>
      <c r="C47" s="50"/>
      <c r="D47" s="50"/>
    </row>
    <row r="48">
      <c r="B48" s="50"/>
      <c r="C48" s="50"/>
      <c r="D48" s="50"/>
    </row>
    <row r="49">
      <c r="B49" s="49"/>
      <c r="C49" s="49"/>
      <c r="D49" s="4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307</v>
      </c>
      <c r="B1" s="26" t="s">
        <v>334</v>
      </c>
      <c r="C1" s="26" t="s">
        <v>335</v>
      </c>
      <c r="D1" s="26" t="s">
        <v>336</v>
      </c>
      <c r="E1" s="26" t="s">
        <v>337</v>
      </c>
      <c r="F1" s="26" t="s">
        <v>2065</v>
      </c>
      <c r="G1" s="26" t="s">
        <v>338</v>
      </c>
      <c r="H1" s="26" t="s">
        <v>2066</v>
      </c>
      <c r="I1" s="26" t="s">
        <v>339</v>
      </c>
      <c r="J1" s="26" t="s">
        <v>340</v>
      </c>
      <c r="K1" s="26" t="s">
        <v>341</v>
      </c>
      <c r="L1" s="26" t="s">
        <v>343</v>
      </c>
      <c r="M1" s="26" t="s">
        <v>344</v>
      </c>
      <c r="N1" s="26" t="s">
        <v>346</v>
      </c>
      <c r="O1" s="26" t="s">
        <v>347</v>
      </c>
      <c r="P1" s="26" t="s">
        <v>348</v>
      </c>
      <c r="Q1" s="26" t="s">
        <v>20</v>
      </c>
      <c r="R1" s="26"/>
      <c r="S1" s="26"/>
      <c r="T1" s="48"/>
      <c r="U1" s="48"/>
      <c r="V1" s="48"/>
      <c r="W1" s="48"/>
      <c r="X1" s="48"/>
    </row>
    <row r="2">
      <c r="A2" s="1" t="s">
        <v>2056</v>
      </c>
      <c r="B2" s="49" t="s">
        <v>2067</v>
      </c>
      <c r="C2" s="1">
        <v>2022.0</v>
      </c>
      <c r="D2" s="1">
        <v>12.0</v>
      </c>
      <c r="E2" s="1">
        <v>6.0</v>
      </c>
      <c r="F2" s="1">
        <v>1844.0</v>
      </c>
      <c r="G2" s="1">
        <v>1.0</v>
      </c>
      <c r="P2" s="1">
        <v>0.0</v>
      </c>
    </row>
    <row r="3">
      <c r="A3" s="1" t="s">
        <v>2056</v>
      </c>
      <c r="B3" s="49" t="s">
        <v>2068</v>
      </c>
      <c r="C3" s="1">
        <v>2022.0</v>
      </c>
      <c r="D3" s="1">
        <v>12.0</v>
      </c>
      <c r="E3" s="1">
        <v>6.0</v>
      </c>
      <c r="F3" s="1">
        <v>1844.0</v>
      </c>
      <c r="G3" s="1">
        <v>1.0</v>
      </c>
      <c r="H3" s="49"/>
      <c r="I3" s="49" t="s">
        <v>188</v>
      </c>
      <c r="J3" s="49" t="s">
        <v>37</v>
      </c>
      <c r="K3" s="49" t="s">
        <v>354</v>
      </c>
      <c r="L3" s="51">
        <v>12.0</v>
      </c>
      <c r="M3" s="51">
        <v>19.0</v>
      </c>
      <c r="N3" s="51">
        <v>12.0</v>
      </c>
      <c r="O3" s="51">
        <v>45.0</v>
      </c>
      <c r="P3" s="2">
        <f t="shared" ref="P3:P125" si="1">((N3*60)+O3)-((L3*60)+M3)</f>
        <v>26</v>
      </c>
    </row>
    <row r="4">
      <c r="A4" s="1" t="s">
        <v>2056</v>
      </c>
      <c r="B4" s="49" t="s">
        <v>2068</v>
      </c>
      <c r="C4" s="1">
        <v>2022.0</v>
      </c>
      <c r="D4" s="1">
        <v>12.0</v>
      </c>
      <c r="E4" s="1">
        <v>6.0</v>
      </c>
      <c r="F4" s="1">
        <v>1844.0</v>
      </c>
      <c r="G4" s="1">
        <v>1.0</v>
      </c>
      <c r="H4" s="49"/>
      <c r="I4" s="49" t="s">
        <v>37</v>
      </c>
      <c r="J4" s="49" t="s">
        <v>188</v>
      </c>
      <c r="K4" s="49" t="s">
        <v>354</v>
      </c>
      <c r="L4" s="51">
        <v>12.0</v>
      </c>
      <c r="M4" s="51">
        <v>19.0</v>
      </c>
      <c r="N4" s="51">
        <v>12.0</v>
      </c>
      <c r="O4" s="51">
        <v>45.0</v>
      </c>
      <c r="P4" s="2">
        <f t="shared" si="1"/>
        <v>26</v>
      </c>
    </row>
    <row r="5">
      <c r="A5" s="1" t="s">
        <v>2056</v>
      </c>
      <c r="B5" s="49" t="s">
        <v>2068</v>
      </c>
      <c r="C5" s="1">
        <v>2022.0</v>
      </c>
      <c r="D5" s="1">
        <v>12.0</v>
      </c>
      <c r="E5" s="1">
        <v>6.0</v>
      </c>
      <c r="F5" s="1">
        <v>1844.0</v>
      </c>
      <c r="G5" s="1">
        <v>1.0</v>
      </c>
      <c r="H5" s="49"/>
      <c r="I5" s="49" t="s">
        <v>188</v>
      </c>
      <c r="J5" s="49" t="s">
        <v>222</v>
      </c>
      <c r="K5" s="49" t="s">
        <v>354</v>
      </c>
      <c r="L5" s="51">
        <v>12.0</v>
      </c>
      <c r="M5" s="51">
        <v>54.0</v>
      </c>
      <c r="N5" s="51">
        <v>13.0</v>
      </c>
      <c r="O5" s="51">
        <v>9.0</v>
      </c>
      <c r="P5" s="2">
        <f t="shared" si="1"/>
        <v>15</v>
      </c>
    </row>
    <row r="6">
      <c r="A6" s="1" t="s">
        <v>2056</v>
      </c>
      <c r="B6" s="49" t="s">
        <v>2069</v>
      </c>
      <c r="C6" s="1">
        <v>2022.0</v>
      </c>
      <c r="D6" s="1">
        <v>12.0</v>
      </c>
      <c r="E6" s="1">
        <v>8.0</v>
      </c>
      <c r="F6" s="1">
        <v>2017.0</v>
      </c>
      <c r="G6" s="1">
        <v>1.0</v>
      </c>
      <c r="H6" s="1">
        <v>1.0</v>
      </c>
      <c r="P6" s="2">
        <f t="shared" si="1"/>
        <v>0</v>
      </c>
    </row>
    <row r="7">
      <c r="A7" s="1" t="s">
        <v>2056</v>
      </c>
      <c r="B7" s="49" t="s">
        <v>2070</v>
      </c>
      <c r="C7" s="1">
        <v>2022.0</v>
      </c>
      <c r="D7" s="1">
        <v>12.0</v>
      </c>
      <c r="E7" s="1">
        <v>8.0</v>
      </c>
      <c r="F7" s="1">
        <v>2017.0</v>
      </c>
      <c r="G7" s="1">
        <v>1.0</v>
      </c>
      <c r="H7" s="49">
        <v>1.0</v>
      </c>
      <c r="I7" s="49" t="s">
        <v>222</v>
      </c>
      <c r="J7" s="49" t="s">
        <v>37</v>
      </c>
      <c r="K7" s="49" t="s">
        <v>354</v>
      </c>
      <c r="L7" s="51">
        <v>5.0</v>
      </c>
      <c r="M7" s="51">
        <v>24.0</v>
      </c>
      <c r="N7" s="51">
        <v>5.0</v>
      </c>
      <c r="O7" s="51">
        <v>43.0</v>
      </c>
      <c r="P7" s="2">
        <f t="shared" si="1"/>
        <v>19</v>
      </c>
    </row>
    <row r="8">
      <c r="A8" s="1" t="s">
        <v>2056</v>
      </c>
      <c r="B8" s="49" t="s">
        <v>2070</v>
      </c>
      <c r="C8" s="1">
        <v>2022.0</v>
      </c>
      <c r="D8" s="1">
        <v>12.0</v>
      </c>
      <c r="E8" s="1">
        <v>8.0</v>
      </c>
      <c r="F8" s="1">
        <v>2017.0</v>
      </c>
      <c r="G8" s="1">
        <v>1.0</v>
      </c>
      <c r="H8" s="49">
        <v>1.0</v>
      </c>
      <c r="I8" s="49" t="s">
        <v>37</v>
      </c>
      <c r="J8" s="49" t="s">
        <v>222</v>
      </c>
      <c r="K8" s="49" t="s">
        <v>354</v>
      </c>
      <c r="L8" s="51">
        <v>5.0</v>
      </c>
      <c r="M8" s="51">
        <v>24.0</v>
      </c>
      <c r="N8" s="51">
        <v>5.0</v>
      </c>
      <c r="O8" s="51">
        <v>51.0</v>
      </c>
      <c r="P8" s="2">
        <f t="shared" si="1"/>
        <v>27</v>
      </c>
    </row>
    <row r="9">
      <c r="A9" s="1" t="s">
        <v>2056</v>
      </c>
      <c r="B9" s="49" t="s">
        <v>2070</v>
      </c>
      <c r="C9" s="1">
        <v>2022.0</v>
      </c>
      <c r="D9" s="1">
        <v>12.0</v>
      </c>
      <c r="E9" s="1">
        <v>8.0</v>
      </c>
      <c r="F9" s="1">
        <v>2017.0</v>
      </c>
      <c r="G9" s="1">
        <v>1.0</v>
      </c>
      <c r="H9" s="49">
        <v>1.0</v>
      </c>
      <c r="I9" s="49" t="s">
        <v>222</v>
      </c>
      <c r="J9" s="49" t="s">
        <v>37</v>
      </c>
      <c r="K9" s="49" t="s">
        <v>354</v>
      </c>
      <c r="L9" s="51">
        <v>6.0</v>
      </c>
      <c r="M9" s="51">
        <v>36.0</v>
      </c>
      <c r="N9" s="51">
        <v>7.0</v>
      </c>
      <c r="O9" s="51">
        <v>12.0</v>
      </c>
      <c r="P9" s="2">
        <f t="shared" si="1"/>
        <v>36</v>
      </c>
    </row>
    <row r="10">
      <c r="A10" s="1" t="s">
        <v>2056</v>
      </c>
      <c r="B10" s="49" t="s">
        <v>2070</v>
      </c>
      <c r="C10" s="1">
        <v>2022.0</v>
      </c>
      <c r="D10" s="1">
        <v>12.0</v>
      </c>
      <c r="E10" s="1">
        <v>8.0</v>
      </c>
      <c r="F10" s="1">
        <v>2017.0</v>
      </c>
      <c r="G10" s="1">
        <v>1.0</v>
      </c>
      <c r="H10" s="49">
        <v>1.0</v>
      </c>
      <c r="I10" s="49" t="s">
        <v>37</v>
      </c>
      <c r="J10" s="49" t="s">
        <v>222</v>
      </c>
      <c r="K10" s="49" t="s">
        <v>354</v>
      </c>
      <c r="L10" s="51">
        <v>6.0</v>
      </c>
      <c r="M10" s="51">
        <v>36.0</v>
      </c>
      <c r="N10" s="51">
        <v>7.0</v>
      </c>
      <c r="O10" s="51">
        <v>14.0</v>
      </c>
      <c r="P10" s="2">
        <f t="shared" si="1"/>
        <v>38</v>
      </c>
    </row>
    <row r="11">
      <c r="A11" s="1" t="s">
        <v>2056</v>
      </c>
      <c r="B11" s="49" t="s">
        <v>2070</v>
      </c>
      <c r="C11" s="1">
        <v>2022.0</v>
      </c>
      <c r="D11" s="1">
        <v>12.0</v>
      </c>
      <c r="E11" s="1">
        <v>8.0</v>
      </c>
      <c r="F11" s="1">
        <v>2017.0</v>
      </c>
      <c r="G11" s="1">
        <v>1.0</v>
      </c>
      <c r="H11" s="49">
        <v>1.0</v>
      </c>
      <c r="I11" s="49" t="s">
        <v>222</v>
      </c>
      <c r="J11" s="49" t="s">
        <v>37</v>
      </c>
      <c r="K11" s="49" t="s">
        <v>354</v>
      </c>
      <c r="L11" s="51">
        <v>7.0</v>
      </c>
      <c r="M11" s="51">
        <v>19.0</v>
      </c>
      <c r="N11" s="51">
        <v>7.0</v>
      </c>
      <c r="O11" s="51">
        <v>46.0</v>
      </c>
      <c r="P11" s="2">
        <f t="shared" si="1"/>
        <v>27</v>
      </c>
    </row>
    <row r="12">
      <c r="A12" s="1" t="s">
        <v>2056</v>
      </c>
      <c r="B12" s="49" t="s">
        <v>2070</v>
      </c>
      <c r="C12" s="1">
        <v>2022.0</v>
      </c>
      <c r="D12" s="1">
        <v>12.0</v>
      </c>
      <c r="E12" s="1">
        <v>8.0</v>
      </c>
      <c r="F12" s="1">
        <v>2017.0</v>
      </c>
      <c r="G12" s="1">
        <v>1.0</v>
      </c>
      <c r="H12" s="49">
        <v>1.0</v>
      </c>
      <c r="I12" s="49" t="s">
        <v>37</v>
      </c>
      <c r="J12" s="49" t="s">
        <v>222</v>
      </c>
      <c r="K12" s="49" t="s">
        <v>354</v>
      </c>
      <c r="L12" s="51">
        <v>7.0</v>
      </c>
      <c r="M12" s="51">
        <v>19.0</v>
      </c>
      <c r="N12" s="51">
        <v>7.0</v>
      </c>
      <c r="O12" s="51">
        <v>54.0</v>
      </c>
      <c r="P12" s="2">
        <f t="shared" si="1"/>
        <v>35</v>
      </c>
    </row>
    <row r="13">
      <c r="A13" s="1" t="s">
        <v>2056</v>
      </c>
      <c r="B13" s="49" t="s">
        <v>2070</v>
      </c>
      <c r="C13" s="1">
        <v>2022.0</v>
      </c>
      <c r="D13" s="1">
        <v>12.0</v>
      </c>
      <c r="E13" s="1">
        <v>8.0</v>
      </c>
      <c r="F13" s="1">
        <v>2017.0</v>
      </c>
      <c r="G13" s="1">
        <v>1.0</v>
      </c>
      <c r="H13" s="49">
        <v>1.0</v>
      </c>
      <c r="I13" s="49" t="s">
        <v>222</v>
      </c>
      <c r="J13" s="49" t="s">
        <v>37</v>
      </c>
      <c r="K13" s="49" t="s">
        <v>354</v>
      </c>
      <c r="L13" s="51">
        <v>8.0</v>
      </c>
      <c r="M13" s="51">
        <v>55.0</v>
      </c>
      <c r="N13" s="51">
        <v>9.0</v>
      </c>
      <c r="O13" s="51">
        <v>0.0</v>
      </c>
      <c r="P13" s="2">
        <f t="shared" si="1"/>
        <v>5</v>
      </c>
    </row>
    <row r="14">
      <c r="A14" s="1" t="s">
        <v>2056</v>
      </c>
      <c r="B14" s="49" t="s">
        <v>2070</v>
      </c>
      <c r="C14" s="1">
        <v>2022.0</v>
      </c>
      <c r="D14" s="1">
        <v>12.0</v>
      </c>
      <c r="E14" s="1">
        <v>8.0</v>
      </c>
      <c r="F14" s="1">
        <v>2017.0</v>
      </c>
      <c r="G14" s="1">
        <v>1.0</v>
      </c>
      <c r="H14" s="49">
        <v>1.0</v>
      </c>
      <c r="I14" s="49" t="s">
        <v>37</v>
      </c>
      <c r="J14" s="49" t="s">
        <v>222</v>
      </c>
      <c r="K14" s="49" t="s">
        <v>354</v>
      </c>
      <c r="L14" s="51">
        <v>8.0</v>
      </c>
      <c r="M14" s="51">
        <v>55.0</v>
      </c>
      <c r="N14" s="51">
        <v>9.0</v>
      </c>
      <c r="O14" s="51">
        <v>0.0</v>
      </c>
      <c r="P14" s="2">
        <f t="shared" si="1"/>
        <v>5</v>
      </c>
    </row>
    <row r="15">
      <c r="A15" s="1" t="s">
        <v>2056</v>
      </c>
      <c r="B15" s="49" t="s">
        <v>2070</v>
      </c>
      <c r="C15" s="1">
        <v>2022.0</v>
      </c>
      <c r="D15" s="1">
        <v>12.0</v>
      </c>
      <c r="E15" s="1">
        <v>8.0</v>
      </c>
      <c r="F15" s="1">
        <v>2017.0</v>
      </c>
      <c r="G15" s="1">
        <v>1.0</v>
      </c>
      <c r="H15" s="49">
        <v>1.0</v>
      </c>
      <c r="I15" s="49" t="s">
        <v>222</v>
      </c>
      <c r="J15" s="49" t="s">
        <v>37</v>
      </c>
      <c r="K15" s="49" t="s">
        <v>354</v>
      </c>
      <c r="L15" s="51">
        <v>9.0</v>
      </c>
      <c r="M15" s="51">
        <v>5.0</v>
      </c>
      <c r="N15" s="51">
        <v>9.0</v>
      </c>
      <c r="O15" s="51">
        <v>12.0</v>
      </c>
      <c r="P15" s="2">
        <f t="shared" si="1"/>
        <v>7</v>
      </c>
    </row>
    <row r="16">
      <c r="A16" s="1" t="s">
        <v>2056</v>
      </c>
      <c r="B16" s="49" t="s">
        <v>2070</v>
      </c>
      <c r="C16" s="1">
        <v>2022.0</v>
      </c>
      <c r="D16" s="1">
        <v>12.0</v>
      </c>
      <c r="E16" s="1">
        <v>8.0</v>
      </c>
      <c r="F16" s="1">
        <v>2017.0</v>
      </c>
      <c r="G16" s="1">
        <v>1.0</v>
      </c>
      <c r="H16" s="49">
        <v>1.0</v>
      </c>
      <c r="I16" s="49" t="s">
        <v>37</v>
      </c>
      <c r="J16" s="49" t="s">
        <v>222</v>
      </c>
      <c r="K16" s="49" t="s">
        <v>354</v>
      </c>
      <c r="L16" s="51">
        <v>9.0</v>
      </c>
      <c r="M16" s="51">
        <v>5.0</v>
      </c>
      <c r="N16" s="51">
        <v>9.0</v>
      </c>
      <c r="O16" s="51">
        <v>12.0</v>
      </c>
      <c r="P16" s="2">
        <f t="shared" si="1"/>
        <v>7</v>
      </c>
    </row>
    <row r="17">
      <c r="A17" s="1" t="s">
        <v>2056</v>
      </c>
      <c r="B17" s="49" t="s">
        <v>2070</v>
      </c>
      <c r="C17" s="1">
        <v>2022.0</v>
      </c>
      <c r="D17" s="1">
        <v>12.0</v>
      </c>
      <c r="E17" s="1">
        <v>8.0</v>
      </c>
      <c r="F17" s="1">
        <v>2017.0</v>
      </c>
      <c r="G17" s="1">
        <v>1.0</v>
      </c>
      <c r="H17" s="49">
        <v>1.0</v>
      </c>
      <c r="I17" s="49" t="s">
        <v>222</v>
      </c>
      <c r="J17" s="49" t="s">
        <v>37</v>
      </c>
      <c r="K17" s="49" t="s">
        <v>354</v>
      </c>
      <c r="L17" s="51">
        <v>10.0</v>
      </c>
      <c r="M17" s="51">
        <v>31.0</v>
      </c>
      <c r="N17" s="51">
        <v>10.0</v>
      </c>
      <c r="O17" s="51">
        <v>45.0</v>
      </c>
      <c r="P17" s="2">
        <f t="shared" si="1"/>
        <v>14</v>
      </c>
    </row>
    <row r="18">
      <c r="A18" s="1" t="s">
        <v>2056</v>
      </c>
      <c r="B18" s="49" t="s">
        <v>2070</v>
      </c>
      <c r="C18" s="1">
        <v>2022.0</v>
      </c>
      <c r="D18" s="1">
        <v>12.0</v>
      </c>
      <c r="E18" s="1">
        <v>8.0</v>
      </c>
      <c r="F18" s="1">
        <v>2017.0</v>
      </c>
      <c r="G18" s="1">
        <v>1.0</v>
      </c>
      <c r="H18" s="49">
        <v>1.0</v>
      </c>
      <c r="I18" s="49" t="s">
        <v>37</v>
      </c>
      <c r="J18" s="49" t="s">
        <v>222</v>
      </c>
      <c r="K18" s="49" t="s">
        <v>354</v>
      </c>
      <c r="L18" s="51">
        <v>10.0</v>
      </c>
      <c r="M18" s="51">
        <v>31.0</v>
      </c>
      <c r="N18" s="51">
        <v>10.0</v>
      </c>
      <c r="O18" s="51">
        <v>45.0</v>
      </c>
      <c r="P18" s="2">
        <f t="shared" si="1"/>
        <v>14</v>
      </c>
    </row>
    <row r="19">
      <c r="A19" s="1" t="s">
        <v>2056</v>
      </c>
      <c r="B19" s="49" t="s">
        <v>2070</v>
      </c>
      <c r="C19" s="1">
        <v>2022.0</v>
      </c>
      <c r="D19" s="1">
        <v>12.0</v>
      </c>
      <c r="E19" s="1">
        <v>8.0</v>
      </c>
      <c r="F19" s="1">
        <v>2017.0</v>
      </c>
      <c r="G19" s="1">
        <v>1.0</v>
      </c>
      <c r="H19" s="49">
        <v>1.0</v>
      </c>
      <c r="I19" s="49" t="s">
        <v>222</v>
      </c>
      <c r="J19" s="49" t="s">
        <v>188</v>
      </c>
      <c r="K19" s="49" t="s">
        <v>354</v>
      </c>
      <c r="L19" s="51">
        <v>11.0</v>
      </c>
      <c r="M19" s="51">
        <v>13.0</v>
      </c>
      <c r="N19" s="51">
        <v>11.0</v>
      </c>
      <c r="O19" s="51">
        <v>43.0</v>
      </c>
      <c r="P19" s="2">
        <f t="shared" si="1"/>
        <v>30</v>
      </c>
    </row>
    <row r="20">
      <c r="A20" s="1" t="s">
        <v>2056</v>
      </c>
      <c r="B20" s="49" t="s">
        <v>2070</v>
      </c>
      <c r="C20" s="1">
        <v>2022.0</v>
      </c>
      <c r="D20" s="1">
        <v>12.0</v>
      </c>
      <c r="E20" s="1">
        <v>8.0</v>
      </c>
      <c r="F20" s="1">
        <v>2017.0</v>
      </c>
      <c r="G20" s="1">
        <v>1.0</v>
      </c>
      <c r="H20" s="49">
        <v>1.0</v>
      </c>
      <c r="I20" s="49" t="s">
        <v>188</v>
      </c>
      <c r="J20" s="49" t="s">
        <v>222</v>
      </c>
      <c r="K20" s="49" t="s">
        <v>354</v>
      </c>
      <c r="L20" s="51">
        <v>11.0</v>
      </c>
      <c r="M20" s="51">
        <v>37.0</v>
      </c>
      <c r="N20" s="51">
        <v>11.0</v>
      </c>
      <c r="O20" s="51">
        <v>43.0</v>
      </c>
      <c r="P20" s="2">
        <f t="shared" si="1"/>
        <v>6</v>
      </c>
    </row>
    <row r="21">
      <c r="A21" s="1" t="s">
        <v>2056</v>
      </c>
      <c r="B21" s="49" t="s">
        <v>2071</v>
      </c>
      <c r="C21" s="1">
        <v>2022.0</v>
      </c>
      <c r="D21" s="1">
        <v>12.0</v>
      </c>
      <c r="E21" s="1">
        <v>12.0</v>
      </c>
      <c r="F21" s="1">
        <v>2000.0</v>
      </c>
      <c r="G21" s="1">
        <v>1.0</v>
      </c>
      <c r="H21" s="1">
        <v>2.0</v>
      </c>
      <c r="I21" s="49" t="s">
        <v>222</v>
      </c>
      <c r="J21" s="49" t="s">
        <v>188</v>
      </c>
      <c r="K21" s="49" t="s">
        <v>354</v>
      </c>
      <c r="L21" s="51">
        <v>2.0</v>
      </c>
      <c r="M21" s="51">
        <v>46.0</v>
      </c>
      <c r="N21" s="51">
        <v>4.0</v>
      </c>
      <c r="O21" s="51">
        <v>6.0</v>
      </c>
      <c r="P21" s="2">
        <f t="shared" si="1"/>
        <v>80</v>
      </c>
    </row>
    <row r="22">
      <c r="A22" s="1" t="s">
        <v>2056</v>
      </c>
      <c r="B22" s="49" t="s">
        <v>2071</v>
      </c>
      <c r="C22" s="1">
        <v>2022.0</v>
      </c>
      <c r="D22" s="1">
        <v>12.0</v>
      </c>
      <c r="E22" s="1">
        <v>12.0</v>
      </c>
      <c r="F22" s="1">
        <v>2000.0</v>
      </c>
      <c r="G22" s="1">
        <v>1.0</v>
      </c>
      <c r="H22" s="1">
        <v>2.0</v>
      </c>
      <c r="I22" s="49" t="s">
        <v>188</v>
      </c>
      <c r="J22" s="49" t="s">
        <v>222</v>
      </c>
      <c r="K22" s="49" t="s">
        <v>354</v>
      </c>
      <c r="L22" s="51">
        <v>2.0</v>
      </c>
      <c r="M22" s="51">
        <v>46.0</v>
      </c>
      <c r="N22" s="51">
        <v>4.0</v>
      </c>
      <c r="O22" s="51">
        <v>4.0</v>
      </c>
      <c r="P22" s="2">
        <f t="shared" si="1"/>
        <v>78</v>
      </c>
    </row>
    <row r="23">
      <c r="A23" s="1" t="s">
        <v>2056</v>
      </c>
      <c r="B23" s="49" t="s">
        <v>2071</v>
      </c>
      <c r="C23" s="1">
        <v>2022.0</v>
      </c>
      <c r="D23" s="1">
        <v>12.0</v>
      </c>
      <c r="E23" s="1">
        <v>12.0</v>
      </c>
      <c r="F23" s="1">
        <v>2000.0</v>
      </c>
      <c r="G23" s="1">
        <v>1.0</v>
      </c>
      <c r="H23" s="1">
        <v>2.0</v>
      </c>
      <c r="I23" s="49" t="s">
        <v>222</v>
      </c>
      <c r="J23" s="49" t="s">
        <v>188</v>
      </c>
      <c r="K23" s="49" t="s">
        <v>354</v>
      </c>
      <c r="L23" s="51">
        <v>5.0</v>
      </c>
      <c r="M23" s="51">
        <v>13.0</v>
      </c>
      <c r="N23" s="51">
        <v>6.0</v>
      </c>
      <c r="O23" s="51">
        <v>2.0</v>
      </c>
      <c r="P23" s="2">
        <f t="shared" si="1"/>
        <v>49</v>
      </c>
    </row>
    <row r="24">
      <c r="A24" s="1" t="s">
        <v>2056</v>
      </c>
      <c r="B24" s="49" t="s">
        <v>2071</v>
      </c>
      <c r="C24" s="1">
        <v>2022.0</v>
      </c>
      <c r="D24" s="1">
        <v>12.0</v>
      </c>
      <c r="E24" s="1">
        <v>12.0</v>
      </c>
      <c r="F24" s="1">
        <v>2000.0</v>
      </c>
      <c r="G24" s="1">
        <v>1.0</v>
      </c>
      <c r="H24" s="1">
        <v>2.0</v>
      </c>
      <c r="I24" s="49" t="s">
        <v>188</v>
      </c>
      <c r="J24" s="49" t="s">
        <v>222</v>
      </c>
      <c r="K24" s="49" t="s">
        <v>354</v>
      </c>
      <c r="L24" s="51">
        <v>5.0</v>
      </c>
      <c r="M24" s="51">
        <v>13.0</v>
      </c>
      <c r="N24" s="51">
        <v>6.0</v>
      </c>
      <c r="O24" s="51">
        <v>2.0</v>
      </c>
      <c r="P24" s="2">
        <f t="shared" si="1"/>
        <v>49</v>
      </c>
    </row>
    <row r="25">
      <c r="A25" s="1" t="s">
        <v>2056</v>
      </c>
      <c r="B25" s="49" t="s">
        <v>2071</v>
      </c>
      <c r="C25" s="1">
        <v>2022.0</v>
      </c>
      <c r="D25" s="1">
        <v>12.0</v>
      </c>
      <c r="E25" s="1">
        <v>12.0</v>
      </c>
      <c r="F25" s="1">
        <v>2000.0</v>
      </c>
      <c r="G25" s="1">
        <v>1.0</v>
      </c>
      <c r="H25" s="1">
        <v>2.0</v>
      </c>
      <c r="I25" s="49" t="s">
        <v>222</v>
      </c>
      <c r="J25" s="49" t="s">
        <v>188</v>
      </c>
      <c r="K25" s="49" t="s">
        <v>354</v>
      </c>
      <c r="L25" s="51">
        <v>6.0</v>
      </c>
      <c r="M25" s="51">
        <v>16.0</v>
      </c>
      <c r="N25" s="51">
        <v>6.0</v>
      </c>
      <c r="O25" s="51">
        <v>27.0</v>
      </c>
      <c r="P25" s="2">
        <f t="shared" si="1"/>
        <v>11</v>
      </c>
    </row>
    <row r="26">
      <c r="A26" s="1" t="s">
        <v>2056</v>
      </c>
      <c r="B26" s="49" t="s">
        <v>2071</v>
      </c>
      <c r="C26" s="1">
        <v>2022.0</v>
      </c>
      <c r="D26" s="1">
        <v>12.0</v>
      </c>
      <c r="E26" s="1">
        <v>12.0</v>
      </c>
      <c r="F26" s="1">
        <v>2000.0</v>
      </c>
      <c r="G26" s="1">
        <v>1.0</v>
      </c>
      <c r="H26" s="1">
        <v>2.0</v>
      </c>
      <c r="I26" s="49" t="s">
        <v>188</v>
      </c>
      <c r="J26" s="49" t="s">
        <v>222</v>
      </c>
      <c r="K26" s="49" t="s">
        <v>354</v>
      </c>
      <c r="L26" s="51">
        <v>6.0</v>
      </c>
      <c r="M26" s="51">
        <v>16.0</v>
      </c>
      <c r="N26" s="51">
        <v>6.0</v>
      </c>
      <c r="O26" s="51">
        <v>27.0</v>
      </c>
      <c r="P26" s="2">
        <f t="shared" si="1"/>
        <v>11</v>
      </c>
    </row>
    <row r="27">
      <c r="A27" s="1" t="s">
        <v>2056</v>
      </c>
      <c r="B27" s="49" t="s">
        <v>2071</v>
      </c>
      <c r="C27" s="1">
        <v>2022.0</v>
      </c>
      <c r="D27" s="1">
        <v>12.0</v>
      </c>
      <c r="E27" s="1">
        <v>12.0</v>
      </c>
      <c r="F27" s="1">
        <v>2000.0</v>
      </c>
      <c r="G27" s="1">
        <v>1.0</v>
      </c>
      <c r="H27" s="1">
        <v>2.0</v>
      </c>
      <c r="I27" s="49" t="s">
        <v>222</v>
      </c>
      <c r="J27" s="49" t="s">
        <v>188</v>
      </c>
      <c r="K27" s="49" t="s">
        <v>354</v>
      </c>
      <c r="L27" s="51">
        <v>8.0</v>
      </c>
      <c r="M27" s="51">
        <v>22.0</v>
      </c>
      <c r="N27" s="51">
        <v>8.0</v>
      </c>
      <c r="O27" s="51">
        <v>34.0</v>
      </c>
      <c r="P27" s="2">
        <f t="shared" si="1"/>
        <v>12</v>
      </c>
    </row>
    <row r="28">
      <c r="A28" s="1" t="s">
        <v>2056</v>
      </c>
      <c r="B28" s="49" t="s">
        <v>2071</v>
      </c>
      <c r="C28" s="1">
        <v>2022.0</v>
      </c>
      <c r="D28" s="1">
        <v>12.0</v>
      </c>
      <c r="E28" s="1">
        <v>12.0</v>
      </c>
      <c r="F28" s="1">
        <v>2000.0</v>
      </c>
      <c r="G28" s="1">
        <v>1.0</v>
      </c>
      <c r="H28" s="1">
        <v>2.0</v>
      </c>
      <c r="I28" s="49" t="s">
        <v>188</v>
      </c>
      <c r="J28" s="49" t="s">
        <v>222</v>
      </c>
      <c r="K28" s="49" t="s">
        <v>354</v>
      </c>
      <c r="L28" s="51">
        <v>8.0</v>
      </c>
      <c r="M28" s="51">
        <v>28.0</v>
      </c>
      <c r="N28" s="51">
        <v>8.0</v>
      </c>
      <c r="O28" s="51">
        <v>34.0</v>
      </c>
      <c r="P28" s="2">
        <f t="shared" si="1"/>
        <v>6</v>
      </c>
    </row>
    <row r="29">
      <c r="A29" s="1" t="s">
        <v>2056</v>
      </c>
      <c r="B29" s="49" t="s">
        <v>2071</v>
      </c>
      <c r="C29" s="1">
        <v>2022.0</v>
      </c>
      <c r="D29" s="1">
        <v>12.0</v>
      </c>
      <c r="E29" s="1">
        <v>12.0</v>
      </c>
      <c r="F29" s="1">
        <v>2000.0</v>
      </c>
      <c r="G29" s="1">
        <v>1.0</v>
      </c>
      <c r="H29" s="1">
        <v>2.0</v>
      </c>
      <c r="I29" s="49" t="s">
        <v>222</v>
      </c>
      <c r="J29" s="49" t="s">
        <v>188</v>
      </c>
      <c r="K29" s="49" t="s">
        <v>354</v>
      </c>
      <c r="L29" s="51">
        <v>8.0</v>
      </c>
      <c r="M29" s="51">
        <v>40.0</v>
      </c>
      <c r="N29" s="51">
        <v>8.0</v>
      </c>
      <c r="O29" s="51">
        <v>52.0</v>
      </c>
      <c r="P29" s="2">
        <f t="shared" si="1"/>
        <v>12</v>
      </c>
    </row>
    <row r="30">
      <c r="A30" s="1" t="s">
        <v>2056</v>
      </c>
      <c r="B30" s="49" t="s">
        <v>2071</v>
      </c>
      <c r="C30" s="1">
        <v>2022.0</v>
      </c>
      <c r="D30" s="1">
        <v>12.0</v>
      </c>
      <c r="E30" s="1">
        <v>12.0</v>
      </c>
      <c r="F30" s="1">
        <v>2000.0</v>
      </c>
      <c r="G30" s="1">
        <v>1.0</v>
      </c>
      <c r="H30" s="1">
        <v>2.0</v>
      </c>
      <c r="I30" s="49" t="s">
        <v>188</v>
      </c>
      <c r="J30" s="49" t="s">
        <v>222</v>
      </c>
      <c r="K30" s="49" t="s">
        <v>354</v>
      </c>
      <c r="L30" s="51">
        <v>8.0</v>
      </c>
      <c r="M30" s="51">
        <v>40.0</v>
      </c>
      <c r="N30" s="51">
        <v>8.0</v>
      </c>
      <c r="O30" s="51">
        <v>52.0</v>
      </c>
      <c r="P30" s="2">
        <f t="shared" si="1"/>
        <v>12</v>
      </c>
    </row>
    <row r="31">
      <c r="A31" s="1" t="s">
        <v>2056</v>
      </c>
      <c r="B31" s="49" t="s">
        <v>2071</v>
      </c>
      <c r="C31" s="1">
        <v>2022.0</v>
      </c>
      <c r="D31" s="1">
        <v>12.0</v>
      </c>
      <c r="E31" s="1">
        <v>12.0</v>
      </c>
      <c r="F31" s="1">
        <v>2000.0</v>
      </c>
      <c r="G31" s="1">
        <v>1.0</v>
      </c>
      <c r="H31" s="1">
        <v>2.0</v>
      </c>
      <c r="I31" s="49" t="s">
        <v>222</v>
      </c>
      <c r="J31" s="49" t="s">
        <v>188</v>
      </c>
      <c r="K31" s="49" t="s">
        <v>354</v>
      </c>
      <c r="L31" s="51">
        <v>38.0</v>
      </c>
      <c r="M31" s="51">
        <v>32.0</v>
      </c>
      <c r="N31" s="51">
        <v>38.0</v>
      </c>
      <c r="O31" s="51">
        <v>37.0</v>
      </c>
      <c r="P31" s="2">
        <f t="shared" si="1"/>
        <v>5</v>
      </c>
    </row>
    <row r="32">
      <c r="A32" s="1" t="s">
        <v>2056</v>
      </c>
      <c r="B32" s="49" t="s">
        <v>2071</v>
      </c>
      <c r="C32" s="1">
        <v>2022.0</v>
      </c>
      <c r="D32" s="1">
        <v>12.0</v>
      </c>
      <c r="E32" s="1">
        <v>12.0</v>
      </c>
      <c r="F32" s="1">
        <v>2000.0</v>
      </c>
      <c r="G32" s="1">
        <v>1.0</v>
      </c>
      <c r="H32" s="1">
        <v>2.0</v>
      </c>
      <c r="I32" s="49" t="s">
        <v>188</v>
      </c>
      <c r="J32" s="49" t="s">
        <v>222</v>
      </c>
      <c r="K32" s="49" t="s">
        <v>354</v>
      </c>
      <c r="L32" s="51">
        <v>38.0</v>
      </c>
      <c r="M32" s="51">
        <v>32.0</v>
      </c>
      <c r="N32" s="51">
        <v>38.0</v>
      </c>
      <c r="O32" s="51">
        <v>37.0</v>
      </c>
      <c r="P32" s="2">
        <f t="shared" si="1"/>
        <v>5</v>
      </c>
    </row>
    <row r="33">
      <c r="A33" s="1" t="s">
        <v>2056</v>
      </c>
      <c r="B33" s="49" t="s">
        <v>2072</v>
      </c>
      <c r="C33" s="1">
        <v>2022.0</v>
      </c>
      <c r="D33" s="1">
        <v>12.0</v>
      </c>
      <c r="E33" s="1">
        <v>12.0</v>
      </c>
      <c r="F33" s="1">
        <v>2000.0</v>
      </c>
      <c r="G33" s="1">
        <v>1.0</v>
      </c>
      <c r="H33" s="1">
        <v>2.0</v>
      </c>
      <c r="P33" s="2">
        <f t="shared" si="1"/>
        <v>0</v>
      </c>
    </row>
    <row r="34">
      <c r="A34" s="1" t="s">
        <v>2056</v>
      </c>
      <c r="B34" s="49" t="s">
        <v>2073</v>
      </c>
      <c r="C34" s="1">
        <v>2022.0</v>
      </c>
      <c r="D34" s="1">
        <v>12.0</v>
      </c>
      <c r="E34" s="1">
        <v>12.0</v>
      </c>
      <c r="F34" s="1">
        <v>2100.0</v>
      </c>
      <c r="G34" s="1">
        <v>1.0</v>
      </c>
      <c r="P34" s="2">
        <f t="shared" si="1"/>
        <v>0</v>
      </c>
    </row>
    <row r="35">
      <c r="A35" s="1" t="s">
        <v>2056</v>
      </c>
      <c r="B35" s="49" t="s">
        <v>2074</v>
      </c>
      <c r="C35" s="1">
        <v>2022.0</v>
      </c>
      <c r="D35" s="1">
        <v>12.0</v>
      </c>
      <c r="E35" s="1">
        <v>12.0</v>
      </c>
      <c r="F35" s="1">
        <v>2100.0</v>
      </c>
      <c r="G35" s="1">
        <v>1.0</v>
      </c>
      <c r="P35" s="2">
        <f t="shared" si="1"/>
        <v>0</v>
      </c>
    </row>
    <row r="36">
      <c r="A36" s="1" t="s">
        <v>2056</v>
      </c>
      <c r="B36" s="49" t="s">
        <v>2075</v>
      </c>
      <c r="C36" s="1">
        <v>2022.0</v>
      </c>
      <c r="D36" s="1">
        <v>12.0</v>
      </c>
      <c r="E36" s="1">
        <v>13.0</v>
      </c>
      <c r="F36" s="1">
        <v>1125.0</v>
      </c>
      <c r="G36" s="1">
        <v>1.0</v>
      </c>
      <c r="I36" s="1" t="s">
        <v>222</v>
      </c>
      <c r="J36" s="1" t="s">
        <v>188</v>
      </c>
      <c r="K36" s="1" t="s">
        <v>354</v>
      </c>
      <c r="L36" s="1">
        <v>4.0</v>
      </c>
      <c r="M36" s="1">
        <v>23.0</v>
      </c>
      <c r="N36" s="1">
        <v>4.0</v>
      </c>
      <c r="O36" s="1">
        <v>42.0</v>
      </c>
      <c r="P36" s="2">
        <f t="shared" si="1"/>
        <v>19</v>
      </c>
    </row>
    <row r="37">
      <c r="A37" s="1" t="s">
        <v>2056</v>
      </c>
      <c r="B37" s="49" t="s">
        <v>2075</v>
      </c>
      <c r="C37" s="1">
        <v>2022.0</v>
      </c>
      <c r="D37" s="1">
        <v>12.0</v>
      </c>
      <c r="E37" s="1">
        <v>13.0</v>
      </c>
      <c r="F37" s="1">
        <v>1125.0</v>
      </c>
      <c r="G37" s="1">
        <v>1.0</v>
      </c>
      <c r="I37" s="1" t="s">
        <v>188</v>
      </c>
      <c r="J37" s="1" t="s">
        <v>222</v>
      </c>
      <c r="K37" s="1" t="s">
        <v>354</v>
      </c>
      <c r="L37" s="1">
        <v>4.0</v>
      </c>
      <c r="M37" s="1">
        <v>23.0</v>
      </c>
      <c r="N37" s="1">
        <v>4.0</v>
      </c>
      <c r="O37" s="1">
        <v>42.0</v>
      </c>
      <c r="P37" s="2">
        <f t="shared" si="1"/>
        <v>19</v>
      </c>
    </row>
    <row r="38">
      <c r="A38" s="1" t="s">
        <v>2056</v>
      </c>
      <c r="B38" s="49" t="s">
        <v>2075</v>
      </c>
      <c r="C38" s="1">
        <v>2022.0</v>
      </c>
      <c r="D38" s="1">
        <v>12.0</v>
      </c>
      <c r="E38" s="1">
        <v>13.0</v>
      </c>
      <c r="F38" s="1">
        <v>1125.0</v>
      </c>
      <c r="G38" s="1">
        <v>1.0</v>
      </c>
      <c r="I38" s="1" t="s">
        <v>188</v>
      </c>
      <c r="J38" s="1" t="s">
        <v>37</v>
      </c>
      <c r="K38" s="1" t="s">
        <v>354</v>
      </c>
      <c r="L38" s="1">
        <v>8.0</v>
      </c>
      <c r="M38" s="1">
        <v>11.0</v>
      </c>
      <c r="N38" s="1">
        <v>8.0</v>
      </c>
      <c r="O38" s="1">
        <v>22.0</v>
      </c>
      <c r="P38" s="2">
        <f t="shared" si="1"/>
        <v>11</v>
      </c>
    </row>
    <row r="39">
      <c r="A39" s="1" t="s">
        <v>2056</v>
      </c>
      <c r="B39" s="49" t="s">
        <v>2075</v>
      </c>
      <c r="C39" s="1">
        <v>2022.0</v>
      </c>
      <c r="D39" s="1">
        <v>12.0</v>
      </c>
      <c r="E39" s="1">
        <v>13.0</v>
      </c>
      <c r="F39" s="1">
        <v>1125.0</v>
      </c>
      <c r="G39" s="1">
        <v>1.0</v>
      </c>
      <c r="I39" s="1" t="s">
        <v>37</v>
      </c>
      <c r="J39" s="1" t="s">
        <v>188</v>
      </c>
      <c r="K39" s="1" t="s">
        <v>354</v>
      </c>
      <c r="L39" s="1">
        <v>8.0</v>
      </c>
      <c r="M39" s="1">
        <v>11.0</v>
      </c>
      <c r="N39" s="1">
        <v>8.0</v>
      </c>
      <c r="O39" s="1">
        <v>22.0</v>
      </c>
      <c r="P39" s="2">
        <f t="shared" si="1"/>
        <v>11</v>
      </c>
    </row>
    <row r="40">
      <c r="A40" s="1" t="s">
        <v>2056</v>
      </c>
      <c r="B40" s="49" t="s">
        <v>2075</v>
      </c>
      <c r="C40" s="1">
        <v>2022.0</v>
      </c>
      <c r="D40" s="1">
        <v>12.0</v>
      </c>
      <c r="E40" s="1">
        <v>13.0</v>
      </c>
      <c r="F40" s="1">
        <v>1125.0</v>
      </c>
      <c r="G40" s="1">
        <v>1.0</v>
      </c>
      <c r="I40" s="1" t="s">
        <v>222</v>
      </c>
      <c r="J40" s="1" t="s">
        <v>188</v>
      </c>
      <c r="K40" s="1" t="s">
        <v>354</v>
      </c>
      <c r="L40" s="1">
        <v>11.0</v>
      </c>
      <c r="M40" s="1">
        <v>11.0</v>
      </c>
      <c r="N40" s="1">
        <v>11.0</v>
      </c>
      <c r="O40" s="1">
        <v>25.0</v>
      </c>
      <c r="P40" s="2">
        <f t="shared" si="1"/>
        <v>14</v>
      </c>
    </row>
    <row r="41">
      <c r="A41" s="1" t="s">
        <v>2056</v>
      </c>
      <c r="B41" s="49" t="s">
        <v>2075</v>
      </c>
      <c r="C41" s="1">
        <v>2022.0</v>
      </c>
      <c r="D41" s="1">
        <v>12.0</v>
      </c>
      <c r="E41" s="1">
        <v>13.0</v>
      </c>
      <c r="F41" s="1">
        <v>1125.0</v>
      </c>
      <c r="G41" s="1">
        <v>1.0</v>
      </c>
      <c r="I41" s="1" t="s">
        <v>188</v>
      </c>
      <c r="J41" s="1" t="s">
        <v>222</v>
      </c>
      <c r="K41" s="1" t="s">
        <v>354</v>
      </c>
      <c r="L41" s="1">
        <v>11.0</v>
      </c>
      <c r="M41" s="1">
        <v>11.0</v>
      </c>
      <c r="N41" s="1">
        <v>11.0</v>
      </c>
      <c r="O41" s="1">
        <v>25.0</v>
      </c>
      <c r="P41" s="2">
        <f t="shared" si="1"/>
        <v>14</v>
      </c>
    </row>
    <row r="42">
      <c r="A42" s="1" t="s">
        <v>2056</v>
      </c>
      <c r="B42" s="49" t="s">
        <v>2075</v>
      </c>
      <c r="C42" s="1">
        <v>2022.0</v>
      </c>
      <c r="D42" s="1">
        <v>12.0</v>
      </c>
      <c r="E42" s="1">
        <v>13.0</v>
      </c>
      <c r="F42" s="1">
        <v>1125.0</v>
      </c>
      <c r="G42" s="1">
        <v>1.0</v>
      </c>
      <c r="I42" s="1" t="s">
        <v>222</v>
      </c>
      <c r="J42" s="1" t="s">
        <v>188</v>
      </c>
      <c r="K42" s="1" t="s">
        <v>354</v>
      </c>
      <c r="L42" s="1">
        <v>11.0</v>
      </c>
      <c r="M42" s="1">
        <v>39.0</v>
      </c>
      <c r="N42" s="1">
        <v>11.0</v>
      </c>
      <c r="O42" s="1">
        <v>47.0</v>
      </c>
      <c r="P42" s="2">
        <f t="shared" si="1"/>
        <v>8</v>
      </c>
    </row>
    <row r="43">
      <c r="A43" s="1" t="s">
        <v>2056</v>
      </c>
      <c r="B43" s="49" t="s">
        <v>2075</v>
      </c>
      <c r="C43" s="1">
        <v>2022.0</v>
      </c>
      <c r="D43" s="1">
        <v>12.0</v>
      </c>
      <c r="E43" s="1">
        <v>13.0</v>
      </c>
      <c r="F43" s="1">
        <v>1125.0</v>
      </c>
      <c r="G43" s="1">
        <v>1.0</v>
      </c>
      <c r="I43" s="1" t="s">
        <v>188</v>
      </c>
      <c r="J43" s="1" t="s">
        <v>222</v>
      </c>
      <c r="K43" s="1" t="s">
        <v>354</v>
      </c>
      <c r="L43" s="1">
        <v>11.0</v>
      </c>
      <c r="M43" s="1">
        <v>39.0</v>
      </c>
      <c r="N43" s="1">
        <v>11.0</v>
      </c>
      <c r="O43" s="1">
        <v>47.0</v>
      </c>
      <c r="P43" s="2">
        <f t="shared" si="1"/>
        <v>8</v>
      </c>
    </row>
    <row r="44">
      <c r="A44" s="1" t="s">
        <v>2056</v>
      </c>
      <c r="B44" s="49" t="s">
        <v>2075</v>
      </c>
      <c r="C44" s="1">
        <v>2022.0</v>
      </c>
      <c r="D44" s="1">
        <v>12.0</v>
      </c>
      <c r="E44" s="1">
        <v>13.0</v>
      </c>
      <c r="F44" s="1">
        <v>1125.0</v>
      </c>
      <c r="G44" s="1">
        <v>1.0</v>
      </c>
      <c r="I44" s="1" t="s">
        <v>222</v>
      </c>
      <c r="J44" s="1" t="s">
        <v>188</v>
      </c>
      <c r="K44" s="1" t="s">
        <v>354</v>
      </c>
      <c r="L44" s="1">
        <v>13.0</v>
      </c>
      <c r="M44" s="1">
        <v>5.0</v>
      </c>
      <c r="N44" s="1">
        <v>14.0</v>
      </c>
      <c r="O44" s="1">
        <v>0.0</v>
      </c>
      <c r="P44" s="2">
        <f t="shared" si="1"/>
        <v>55</v>
      </c>
    </row>
    <row r="45">
      <c r="A45" s="1" t="s">
        <v>2056</v>
      </c>
      <c r="B45" s="49" t="s">
        <v>2075</v>
      </c>
      <c r="C45" s="1">
        <v>2022.0</v>
      </c>
      <c r="D45" s="1">
        <v>12.0</v>
      </c>
      <c r="E45" s="1">
        <v>13.0</v>
      </c>
      <c r="F45" s="1">
        <v>1125.0</v>
      </c>
      <c r="G45" s="1">
        <v>1.0</v>
      </c>
      <c r="I45" s="1" t="s">
        <v>188</v>
      </c>
      <c r="J45" s="1" t="s">
        <v>222</v>
      </c>
      <c r="K45" s="1" t="s">
        <v>354</v>
      </c>
      <c r="L45" s="1">
        <v>13.0</v>
      </c>
      <c r="M45" s="1">
        <v>18.0</v>
      </c>
      <c r="N45" s="1">
        <v>14.0</v>
      </c>
      <c r="O45" s="1">
        <v>0.0</v>
      </c>
      <c r="P45" s="2">
        <f t="shared" si="1"/>
        <v>42</v>
      </c>
    </row>
    <row r="46">
      <c r="A46" s="1" t="s">
        <v>2056</v>
      </c>
      <c r="B46" s="49" t="s">
        <v>2075</v>
      </c>
      <c r="C46" s="1">
        <v>2022.0</v>
      </c>
      <c r="D46" s="1">
        <v>12.0</v>
      </c>
      <c r="E46" s="1">
        <v>13.0</v>
      </c>
      <c r="F46" s="1">
        <v>1125.0</v>
      </c>
      <c r="G46" s="1">
        <v>1.0</v>
      </c>
      <c r="I46" s="1" t="s">
        <v>188</v>
      </c>
      <c r="J46" s="1" t="s">
        <v>37</v>
      </c>
      <c r="K46" s="1" t="s">
        <v>354</v>
      </c>
      <c r="L46" s="1">
        <v>15.0</v>
      </c>
      <c r="M46" s="1">
        <v>51.0</v>
      </c>
      <c r="N46" s="1">
        <v>17.0</v>
      </c>
      <c r="O46" s="1">
        <v>12.0</v>
      </c>
      <c r="P46" s="2">
        <f t="shared" si="1"/>
        <v>81</v>
      </c>
    </row>
    <row r="47">
      <c r="A47" s="1" t="s">
        <v>2056</v>
      </c>
      <c r="B47" s="49" t="s">
        <v>2075</v>
      </c>
      <c r="C47" s="1">
        <v>2022.0</v>
      </c>
      <c r="D47" s="1">
        <v>12.0</v>
      </c>
      <c r="E47" s="1">
        <v>13.0</v>
      </c>
      <c r="F47" s="1">
        <v>1125.0</v>
      </c>
      <c r="G47" s="1">
        <v>1.0</v>
      </c>
      <c r="I47" s="1" t="s">
        <v>37</v>
      </c>
      <c r="J47" s="1" t="s">
        <v>188</v>
      </c>
      <c r="K47" s="1" t="s">
        <v>354</v>
      </c>
      <c r="L47" s="1">
        <v>15.0</v>
      </c>
      <c r="M47" s="1">
        <v>51.0</v>
      </c>
      <c r="N47" s="1">
        <v>17.0</v>
      </c>
      <c r="O47" s="1">
        <v>12.0</v>
      </c>
      <c r="P47" s="2">
        <f t="shared" si="1"/>
        <v>81</v>
      </c>
    </row>
    <row r="48">
      <c r="A48" s="1" t="s">
        <v>2056</v>
      </c>
      <c r="B48" s="49" t="s">
        <v>2076</v>
      </c>
      <c r="C48" s="1">
        <v>2022.0</v>
      </c>
      <c r="D48" s="1">
        <v>12.0</v>
      </c>
      <c r="E48" s="1">
        <v>13.0</v>
      </c>
      <c r="F48" s="1">
        <v>1125.0</v>
      </c>
      <c r="G48" s="1">
        <v>1.0</v>
      </c>
      <c r="P48" s="2">
        <f t="shared" si="1"/>
        <v>0</v>
      </c>
    </row>
    <row r="49">
      <c r="A49" s="1" t="s">
        <v>2056</v>
      </c>
      <c r="B49" s="49" t="s">
        <v>2077</v>
      </c>
      <c r="C49" s="1">
        <v>2022.0</v>
      </c>
      <c r="D49" s="1">
        <v>12.0</v>
      </c>
      <c r="E49" s="1">
        <v>14.0</v>
      </c>
      <c r="F49" s="1">
        <v>1650.0</v>
      </c>
      <c r="G49" s="1">
        <v>1.0</v>
      </c>
      <c r="I49" s="1" t="s">
        <v>222</v>
      </c>
      <c r="J49" s="1" t="s">
        <v>37</v>
      </c>
      <c r="K49" s="1" t="s">
        <v>354</v>
      </c>
      <c r="L49" s="1">
        <v>6.0</v>
      </c>
      <c r="M49" s="1">
        <v>37.0</v>
      </c>
      <c r="N49" s="1">
        <v>8.0</v>
      </c>
      <c r="O49" s="1">
        <v>8.0</v>
      </c>
      <c r="P49" s="2">
        <f t="shared" si="1"/>
        <v>91</v>
      </c>
    </row>
    <row r="50">
      <c r="A50" s="1" t="s">
        <v>2056</v>
      </c>
      <c r="B50" s="49" t="s">
        <v>2077</v>
      </c>
      <c r="C50" s="1">
        <v>2022.0</v>
      </c>
      <c r="D50" s="1">
        <v>12.0</v>
      </c>
      <c r="E50" s="1">
        <v>14.0</v>
      </c>
      <c r="F50" s="1">
        <v>1650.0</v>
      </c>
      <c r="G50" s="1">
        <v>1.0</v>
      </c>
      <c r="I50" s="1" t="s">
        <v>37</v>
      </c>
      <c r="J50" s="1" t="s">
        <v>222</v>
      </c>
      <c r="K50" s="1" t="s">
        <v>354</v>
      </c>
      <c r="L50" s="1">
        <v>6.0</v>
      </c>
      <c r="M50" s="1">
        <v>37.0</v>
      </c>
      <c r="N50" s="1">
        <v>8.0</v>
      </c>
      <c r="O50" s="1">
        <v>8.0</v>
      </c>
      <c r="P50" s="2">
        <f t="shared" si="1"/>
        <v>91</v>
      </c>
    </row>
    <row r="51">
      <c r="A51" s="1" t="s">
        <v>2056</v>
      </c>
      <c r="B51" s="49" t="s">
        <v>2077</v>
      </c>
      <c r="C51" s="1">
        <v>2022.0</v>
      </c>
      <c r="D51" s="1">
        <v>12.0</v>
      </c>
      <c r="E51" s="1">
        <v>14.0</v>
      </c>
      <c r="F51" s="1">
        <v>1650.0</v>
      </c>
      <c r="G51" s="1">
        <v>1.0</v>
      </c>
      <c r="I51" s="1" t="s">
        <v>37</v>
      </c>
      <c r="J51" s="1" t="s">
        <v>188</v>
      </c>
      <c r="K51" s="1" t="s">
        <v>354</v>
      </c>
      <c r="L51" s="1">
        <v>8.0</v>
      </c>
      <c r="M51" s="1">
        <v>11.0</v>
      </c>
      <c r="N51" s="1">
        <v>8.0</v>
      </c>
      <c r="O51" s="1">
        <v>34.0</v>
      </c>
      <c r="P51" s="2">
        <f t="shared" si="1"/>
        <v>23</v>
      </c>
    </row>
    <row r="52">
      <c r="A52" s="1" t="s">
        <v>2056</v>
      </c>
      <c r="B52" s="49" t="s">
        <v>2077</v>
      </c>
      <c r="C52" s="1">
        <v>2022.0</v>
      </c>
      <c r="D52" s="1">
        <v>12.0</v>
      </c>
      <c r="E52" s="1">
        <v>14.0</v>
      </c>
      <c r="F52" s="1">
        <v>1650.0</v>
      </c>
      <c r="G52" s="1">
        <v>1.0</v>
      </c>
      <c r="I52" s="1" t="s">
        <v>188</v>
      </c>
      <c r="J52" s="1" t="s">
        <v>37</v>
      </c>
      <c r="K52" s="1" t="s">
        <v>354</v>
      </c>
      <c r="L52" s="1">
        <v>8.0</v>
      </c>
      <c r="M52" s="1">
        <v>11.0</v>
      </c>
      <c r="N52" s="1">
        <v>8.0</v>
      </c>
      <c r="O52" s="1">
        <v>34.0</v>
      </c>
      <c r="P52" s="2">
        <f t="shared" si="1"/>
        <v>23</v>
      </c>
    </row>
    <row r="53">
      <c r="A53" s="1" t="s">
        <v>2056</v>
      </c>
      <c r="B53" s="49" t="s">
        <v>2077</v>
      </c>
      <c r="C53" s="1">
        <v>2022.0</v>
      </c>
      <c r="D53" s="1">
        <v>12.0</v>
      </c>
      <c r="E53" s="1">
        <v>14.0</v>
      </c>
      <c r="F53" s="1">
        <v>1650.0</v>
      </c>
      <c r="G53" s="1">
        <v>1.0</v>
      </c>
      <c r="I53" s="1" t="s">
        <v>222</v>
      </c>
      <c r="J53" s="1" t="s">
        <v>37</v>
      </c>
      <c r="K53" s="1" t="s">
        <v>354</v>
      </c>
      <c r="L53" s="1">
        <v>28.0</v>
      </c>
      <c r="M53" s="1">
        <v>7.0</v>
      </c>
      <c r="N53" s="1">
        <v>33.0</v>
      </c>
      <c r="O53" s="1">
        <v>17.0</v>
      </c>
      <c r="P53" s="2">
        <f t="shared" si="1"/>
        <v>310</v>
      </c>
    </row>
    <row r="54">
      <c r="A54" s="1" t="s">
        <v>2056</v>
      </c>
      <c r="B54" s="49" t="s">
        <v>2077</v>
      </c>
      <c r="C54" s="1">
        <v>2022.0</v>
      </c>
      <c r="D54" s="1">
        <v>12.0</v>
      </c>
      <c r="E54" s="1">
        <v>14.0</v>
      </c>
      <c r="F54" s="1">
        <v>1650.0</v>
      </c>
      <c r="G54" s="1">
        <v>1.0</v>
      </c>
      <c r="I54" s="1" t="s">
        <v>37</v>
      </c>
      <c r="J54" s="1" t="s">
        <v>222</v>
      </c>
      <c r="K54" s="1" t="s">
        <v>354</v>
      </c>
      <c r="L54" s="1">
        <v>28.0</v>
      </c>
      <c r="M54" s="1">
        <v>7.0</v>
      </c>
      <c r="N54" s="1">
        <v>33.0</v>
      </c>
      <c r="O54" s="1">
        <v>17.0</v>
      </c>
      <c r="P54" s="2">
        <f t="shared" si="1"/>
        <v>310</v>
      </c>
    </row>
    <row r="55">
      <c r="A55" s="1" t="s">
        <v>2056</v>
      </c>
      <c r="B55" s="49" t="s">
        <v>2077</v>
      </c>
      <c r="C55" s="1">
        <v>2022.0</v>
      </c>
      <c r="D55" s="1">
        <v>12.0</v>
      </c>
      <c r="E55" s="1">
        <v>14.0</v>
      </c>
      <c r="F55" s="1">
        <v>1650.0</v>
      </c>
      <c r="G55" s="1">
        <v>1.0</v>
      </c>
      <c r="I55" s="1" t="s">
        <v>222</v>
      </c>
      <c r="J55" s="1" t="s">
        <v>37</v>
      </c>
      <c r="K55" s="1" t="s">
        <v>354</v>
      </c>
      <c r="L55" s="1">
        <v>33.0</v>
      </c>
      <c r="M55" s="1">
        <v>29.0</v>
      </c>
      <c r="N55" s="1">
        <v>34.0</v>
      </c>
      <c r="O55" s="1">
        <v>23.0</v>
      </c>
      <c r="P55" s="2">
        <f t="shared" si="1"/>
        <v>54</v>
      </c>
    </row>
    <row r="56">
      <c r="A56" s="1" t="s">
        <v>2056</v>
      </c>
      <c r="B56" s="49" t="s">
        <v>2077</v>
      </c>
      <c r="C56" s="1">
        <v>2022.0</v>
      </c>
      <c r="D56" s="1">
        <v>12.0</v>
      </c>
      <c r="E56" s="1">
        <v>14.0</v>
      </c>
      <c r="F56" s="1">
        <v>1650.0</v>
      </c>
      <c r="G56" s="1">
        <v>1.0</v>
      </c>
      <c r="I56" s="1" t="s">
        <v>37</v>
      </c>
      <c r="J56" s="1" t="s">
        <v>222</v>
      </c>
      <c r="K56" s="1" t="s">
        <v>354</v>
      </c>
      <c r="L56" s="1">
        <v>33.0</v>
      </c>
      <c r="M56" s="1">
        <v>29.0</v>
      </c>
      <c r="N56" s="1">
        <v>34.0</v>
      </c>
      <c r="O56" s="1">
        <v>23.0</v>
      </c>
      <c r="P56" s="2">
        <f t="shared" si="1"/>
        <v>54</v>
      </c>
    </row>
    <row r="57">
      <c r="A57" s="1" t="s">
        <v>2056</v>
      </c>
      <c r="B57" s="1" t="s">
        <v>2078</v>
      </c>
      <c r="C57" s="1">
        <v>2022.0</v>
      </c>
      <c r="D57" s="1">
        <v>12.0</v>
      </c>
      <c r="E57" s="1">
        <v>14.0</v>
      </c>
      <c r="F57" s="1">
        <v>1650.0</v>
      </c>
      <c r="G57" s="1">
        <v>1.0</v>
      </c>
      <c r="P57" s="2">
        <f t="shared" si="1"/>
        <v>0</v>
      </c>
    </row>
    <row r="58">
      <c r="A58" s="1" t="s">
        <v>2056</v>
      </c>
      <c r="B58" s="1" t="s">
        <v>2079</v>
      </c>
      <c r="C58" s="1">
        <v>2022.0</v>
      </c>
      <c r="D58" s="1">
        <v>12.0</v>
      </c>
      <c r="E58" s="1">
        <v>15.0</v>
      </c>
      <c r="F58" s="1">
        <v>1724.0</v>
      </c>
      <c r="G58" s="1">
        <v>1.0</v>
      </c>
      <c r="I58" s="1" t="s">
        <v>222</v>
      </c>
      <c r="J58" s="1" t="s">
        <v>188</v>
      </c>
      <c r="K58" s="1" t="s">
        <v>354</v>
      </c>
      <c r="L58" s="1">
        <v>3.0</v>
      </c>
      <c r="M58" s="1">
        <v>18.0</v>
      </c>
      <c r="N58" s="1">
        <v>4.0</v>
      </c>
      <c r="O58" s="1">
        <v>28.0</v>
      </c>
      <c r="P58" s="2">
        <f t="shared" si="1"/>
        <v>70</v>
      </c>
    </row>
    <row r="59">
      <c r="A59" s="1" t="s">
        <v>2056</v>
      </c>
      <c r="B59" s="1" t="s">
        <v>2079</v>
      </c>
      <c r="C59" s="1">
        <v>2022.0</v>
      </c>
      <c r="D59" s="1">
        <v>12.0</v>
      </c>
      <c r="E59" s="1">
        <v>15.0</v>
      </c>
      <c r="F59" s="1">
        <v>1724.0</v>
      </c>
      <c r="G59" s="1">
        <v>1.0</v>
      </c>
      <c r="I59" s="1" t="s">
        <v>188</v>
      </c>
      <c r="J59" s="1" t="s">
        <v>222</v>
      </c>
      <c r="K59" s="1" t="s">
        <v>354</v>
      </c>
      <c r="L59" s="1">
        <v>3.0</v>
      </c>
      <c r="M59" s="1">
        <v>18.0</v>
      </c>
      <c r="N59" s="1">
        <v>4.0</v>
      </c>
      <c r="O59" s="1">
        <v>28.0</v>
      </c>
      <c r="P59" s="2">
        <f t="shared" si="1"/>
        <v>70</v>
      </c>
    </row>
    <row r="60">
      <c r="A60" s="1" t="s">
        <v>2056</v>
      </c>
      <c r="B60" s="1" t="s">
        <v>2079</v>
      </c>
      <c r="C60" s="1">
        <v>2022.0</v>
      </c>
      <c r="D60" s="1">
        <v>12.0</v>
      </c>
      <c r="E60" s="1">
        <v>15.0</v>
      </c>
      <c r="F60" s="1">
        <v>1724.0</v>
      </c>
      <c r="G60" s="1">
        <v>1.0</v>
      </c>
      <c r="I60" s="1" t="s">
        <v>222</v>
      </c>
      <c r="J60" s="1" t="s">
        <v>37</v>
      </c>
      <c r="K60" s="1" t="s">
        <v>354</v>
      </c>
      <c r="L60" s="1">
        <v>23.0</v>
      </c>
      <c r="M60" s="1">
        <v>42.0</v>
      </c>
      <c r="N60" s="1">
        <v>28.0</v>
      </c>
      <c r="O60" s="1">
        <v>29.0</v>
      </c>
      <c r="P60" s="2">
        <f t="shared" si="1"/>
        <v>287</v>
      </c>
    </row>
    <row r="61">
      <c r="A61" s="1" t="s">
        <v>2056</v>
      </c>
      <c r="B61" s="1" t="s">
        <v>2079</v>
      </c>
      <c r="C61" s="1">
        <v>2022.0</v>
      </c>
      <c r="D61" s="1">
        <v>12.0</v>
      </c>
      <c r="E61" s="1">
        <v>15.0</v>
      </c>
      <c r="F61" s="1">
        <v>1724.0</v>
      </c>
      <c r="G61" s="1">
        <v>1.0</v>
      </c>
      <c r="I61" s="1" t="s">
        <v>37</v>
      </c>
      <c r="J61" s="1" t="s">
        <v>222</v>
      </c>
      <c r="K61" s="1" t="s">
        <v>354</v>
      </c>
      <c r="L61" s="1">
        <v>23.0</v>
      </c>
      <c r="M61" s="1">
        <v>42.0</v>
      </c>
      <c r="N61" s="1">
        <v>28.0</v>
      </c>
      <c r="O61" s="1">
        <v>29.0</v>
      </c>
      <c r="P61" s="2">
        <f t="shared" si="1"/>
        <v>287</v>
      </c>
    </row>
    <row r="62">
      <c r="A62" s="1" t="s">
        <v>2056</v>
      </c>
      <c r="B62" s="1" t="s">
        <v>2080</v>
      </c>
      <c r="C62" s="1">
        <v>2022.0</v>
      </c>
      <c r="D62" s="1">
        <v>12.0</v>
      </c>
      <c r="E62" s="1">
        <v>15.0</v>
      </c>
      <c r="F62" s="1">
        <v>1724.0</v>
      </c>
      <c r="G62" s="1">
        <v>1.0</v>
      </c>
      <c r="P62" s="2">
        <f t="shared" si="1"/>
        <v>0</v>
      </c>
    </row>
    <row r="63">
      <c r="A63" s="1" t="s">
        <v>2056</v>
      </c>
      <c r="B63" s="1" t="s">
        <v>2081</v>
      </c>
      <c r="C63" s="1">
        <v>2022.0</v>
      </c>
      <c r="D63" s="1">
        <v>12.0</v>
      </c>
      <c r="E63" s="1">
        <v>16.0</v>
      </c>
      <c r="F63" s="1">
        <v>1158.0</v>
      </c>
      <c r="G63" s="1">
        <v>1.0</v>
      </c>
      <c r="I63" s="1" t="s">
        <v>222</v>
      </c>
      <c r="J63" s="1" t="s">
        <v>37</v>
      </c>
      <c r="K63" s="1" t="s">
        <v>354</v>
      </c>
      <c r="L63" s="1">
        <v>4.0</v>
      </c>
      <c r="M63" s="1">
        <v>5.0</v>
      </c>
      <c r="N63" s="1">
        <v>4.0</v>
      </c>
      <c r="O63" s="1">
        <v>35.0</v>
      </c>
      <c r="P63" s="2">
        <f t="shared" si="1"/>
        <v>30</v>
      </c>
    </row>
    <row r="64">
      <c r="A64" s="1" t="s">
        <v>2056</v>
      </c>
      <c r="B64" s="1" t="s">
        <v>2081</v>
      </c>
      <c r="C64" s="1">
        <v>2022.0</v>
      </c>
      <c r="D64" s="1">
        <v>12.0</v>
      </c>
      <c r="E64" s="1">
        <v>16.0</v>
      </c>
      <c r="F64" s="1">
        <v>1158.0</v>
      </c>
      <c r="G64" s="1">
        <v>1.0</v>
      </c>
      <c r="I64" s="1" t="s">
        <v>37</v>
      </c>
      <c r="J64" s="1" t="s">
        <v>222</v>
      </c>
      <c r="K64" s="1" t="s">
        <v>354</v>
      </c>
      <c r="L64" s="1">
        <v>4.0</v>
      </c>
      <c r="M64" s="1">
        <v>5.0</v>
      </c>
      <c r="N64" s="1">
        <v>4.0</v>
      </c>
      <c r="O64" s="1">
        <v>35.0</v>
      </c>
      <c r="P64" s="2">
        <f t="shared" si="1"/>
        <v>30</v>
      </c>
    </row>
    <row r="65">
      <c r="A65" s="1" t="s">
        <v>2056</v>
      </c>
      <c r="B65" s="1" t="s">
        <v>2081</v>
      </c>
      <c r="C65" s="1">
        <v>2022.0</v>
      </c>
      <c r="D65" s="1">
        <v>12.0</v>
      </c>
      <c r="E65" s="1">
        <v>16.0</v>
      </c>
      <c r="F65" s="1">
        <v>1158.0</v>
      </c>
      <c r="G65" s="1">
        <v>1.0</v>
      </c>
      <c r="I65" s="1" t="s">
        <v>222</v>
      </c>
      <c r="J65" s="1" t="s">
        <v>37</v>
      </c>
      <c r="K65" s="1" t="s">
        <v>354</v>
      </c>
      <c r="L65" s="1">
        <v>6.0</v>
      </c>
      <c r="M65" s="1">
        <v>34.0</v>
      </c>
      <c r="N65" s="1">
        <v>6.0</v>
      </c>
      <c r="O65" s="1">
        <v>51.0</v>
      </c>
      <c r="P65" s="2">
        <f t="shared" si="1"/>
        <v>17</v>
      </c>
    </row>
    <row r="66">
      <c r="A66" s="1" t="s">
        <v>2056</v>
      </c>
      <c r="B66" s="1" t="s">
        <v>2081</v>
      </c>
      <c r="C66" s="1">
        <v>2022.0</v>
      </c>
      <c r="D66" s="1">
        <v>12.0</v>
      </c>
      <c r="E66" s="1">
        <v>16.0</v>
      </c>
      <c r="F66" s="1">
        <v>1158.0</v>
      </c>
      <c r="G66" s="1">
        <v>1.0</v>
      </c>
      <c r="I66" s="1" t="s">
        <v>37</v>
      </c>
      <c r="J66" s="1" t="s">
        <v>222</v>
      </c>
      <c r="K66" s="1" t="s">
        <v>354</v>
      </c>
      <c r="L66" s="1">
        <v>6.0</v>
      </c>
      <c r="M66" s="1">
        <v>34.0</v>
      </c>
      <c r="N66" s="1">
        <v>6.0</v>
      </c>
      <c r="O66" s="1">
        <v>51.0</v>
      </c>
      <c r="P66" s="2">
        <f t="shared" si="1"/>
        <v>17</v>
      </c>
    </row>
    <row r="67">
      <c r="A67" s="1" t="s">
        <v>2056</v>
      </c>
      <c r="B67" s="1" t="s">
        <v>2081</v>
      </c>
      <c r="C67" s="1">
        <v>2022.0</v>
      </c>
      <c r="D67" s="1">
        <v>12.0</v>
      </c>
      <c r="E67" s="1">
        <v>16.0</v>
      </c>
      <c r="F67" s="1">
        <v>1158.0</v>
      </c>
      <c r="G67" s="1">
        <v>1.0</v>
      </c>
      <c r="I67" s="1" t="s">
        <v>188</v>
      </c>
      <c r="J67" s="1" t="s">
        <v>37</v>
      </c>
      <c r="K67" s="1" t="s">
        <v>354</v>
      </c>
      <c r="L67" s="1">
        <v>8.0</v>
      </c>
      <c r="M67" s="1">
        <v>29.0</v>
      </c>
      <c r="N67" s="1">
        <v>8.0</v>
      </c>
      <c r="O67" s="1">
        <v>39.0</v>
      </c>
      <c r="P67" s="2">
        <f t="shared" si="1"/>
        <v>10</v>
      </c>
    </row>
    <row r="68">
      <c r="A68" s="1" t="s">
        <v>2056</v>
      </c>
      <c r="B68" s="1" t="s">
        <v>2081</v>
      </c>
      <c r="C68" s="1">
        <v>2022.0</v>
      </c>
      <c r="D68" s="1">
        <v>12.0</v>
      </c>
      <c r="E68" s="1">
        <v>16.0</v>
      </c>
      <c r="F68" s="1">
        <v>1158.0</v>
      </c>
      <c r="G68" s="1">
        <v>1.0</v>
      </c>
      <c r="I68" s="1" t="s">
        <v>37</v>
      </c>
      <c r="J68" s="1" t="s">
        <v>188</v>
      </c>
      <c r="K68" s="1" t="s">
        <v>354</v>
      </c>
      <c r="L68" s="1">
        <v>8.0</v>
      </c>
      <c r="M68" s="1">
        <v>29.0</v>
      </c>
      <c r="N68" s="1">
        <v>8.0</v>
      </c>
      <c r="O68" s="1">
        <v>39.0</v>
      </c>
      <c r="P68" s="2">
        <f t="shared" si="1"/>
        <v>10</v>
      </c>
    </row>
    <row r="69">
      <c r="A69" s="1" t="s">
        <v>2056</v>
      </c>
      <c r="B69" s="1" t="s">
        <v>2081</v>
      </c>
      <c r="C69" s="1">
        <v>2022.0</v>
      </c>
      <c r="D69" s="1">
        <v>12.0</v>
      </c>
      <c r="E69" s="1">
        <v>16.0</v>
      </c>
      <c r="F69" s="1">
        <v>1158.0</v>
      </c>
      <c r="G69" s="1">
        <v>1.0</v>
      </c>
      <c r="I69" s="1" t="s">
        <v>222</v>
      </c>
      <c r="J69" s="1" t="s">
        <v>188</v>
      </c>
      <c r="K69" s="1" t="s">
        <v>354</v>
      </c>
      <c r="L69" s="1">
        <v>10.0</v>
      </c>
      <c r="M69" s="1">
        <v>14.0</v>
      </c>
      <c r="N69" s="1">
        <v>10.0</v>
      </c>
      <c r="O69" s="1">
        <v>23.0</v>
      </c>
      <c r="P69" s="2">
        <f t="shared" si="1"/>
        <v>9</v>
      </c>
    </row>
    <row r="70">
      <c r="A70" s="1" t="s">
        <v>2056</v>
      </c>
      <c r="B70" s="1" t="s">
        <v>2081</v>
      </c>
      <c r="C70" s="1">
        <v>2022.0</v>
      </c>
      <c r="D70" s="1">
        <v>12.0</v>
      </c>
      <c r="E70" s="1">
        <v>16.0</v>
      </c>
      <c r="F70" s="1">
        <v>1158.0</v>
      </c>
      <c r="G70" s="1">
        <v>1.0</v>
      </c>
      <c r="I70" s="1" t="s">
        <v>188</v>
      </c>
      <c r="J70" s="1" t="s">
        <v>222</v>
      </c>
      <c r="K70" s="1" t="s">
        <v>354</v>
      </c>
      <c r="L70" s="1">
        <v>10.0</v>
      </c>
      <c r="M70" s="1">
        <v>14.0</v>
      </c>
      <c r="N70" s="1">
        <v>10.0</v>
      </c>
      <c r="O70" s="1">
        <v>23.0</v>
      </c>
      <c r="P70" s="2">
        <f t="shared" si="1"/>
        <v>9</v>
      </c>
    </row>
    <row r="71">
      <c r="A71" s="1" t="s">
        <v>2056</v>
      </c>
      <c r="B71" s="1" t="s">
        <v>2081</v>
      </c>
      <c r="C71" s="1">
        <v>2022.0</v>
      </c>
      <c r="D71" s="1">
        <v>12.0</v>
      </c>
      <c r="E71" s="1">
        <v>16.0</v>
      </c>
      <c r="F71" s="1">
        <v>1158.0</v>
      </c>
      <c r="G71" s="1">
        <v>1.0</v>
      </c>
      <c r="I71" s="1" t="s">
        <v>222</v>
      </c>
      <c r="J71" s="1" t="s">
        <v>188</v>
      </c>
      <c r="K71" s="1" t="s">
        <v>354</v>
      </c>
      <c r="L71" s="1">
        <v>13.0</v>
      </c>
      <c r="M71" s="1">
        <v>45.0</v>
      </c>
      <c r="N71" s="1">
        <v>14.0</v>
      </c>
      <c r="O71" s="1">
        <v>31.0</v>
      </c>
      <c r="P71" s="2">
        <f t="shared" si="1"/>
        <v>46</v>
      </c>
    </row>
    <row r="72">
      <c r="A72" s="1" t="s">
        <v>2056</v>
      </c>
      <c r="B72" s="1" t="s">
        <v>2081</v>
      </c>
      <c r="C72" s="1">
        <v>2022.0</v>
      </c>
      <c r="D72" s="1">
        <v>12.0</v>
      </c>
      <c r="E72" s="1">
        <v>16.0</v>
      </c>
      <c r="F72" s="1">
        <v>1158.0</v>
      </c>
      <c r="G72" s="1">
        <v>1.0</v>
      </c>
      <c r="I72" s="1" t="s">
        <v>188</v>
      </c>
      <c r="J72" s="1" t="s">
        <v>222</v>
      </c>
      <c r="K72" s="1" t="s">
        <v>354</v>
      </c>
      <c r="L72" s="1">
        <v>13.0</v>
      </c>
      <c r="M72" s="1">
        <v>45.0</v>
      </c>
      <c r="N72" s="1">
        <v>14.0</v>
      </c>
      <c r="O72" s="1">
        <v>31.0</v>
      </c>
      <c r="P72" s="2">
        <f t="shared" si="1"/>
        <v>46</v>
      </c>
    </row>
    <row r="73">
      <c r="A73" s="1" t="s">
        <v>2056</v>
      </c>
      <c r="B73" s="1" t="s">
        <v>2082</v>
      </c>
      <c r="C73" s="1">
        <v>2022.0</v>
      </c>
      <c r="D73" s="1">
        <v>12.0</v>
      </c>
      <c r="E73" s="1">
        <v>16.0</v>
      </c>
      <c r="F73" s="1">
        <v>1158.0</v>
      </c>
      <c r="G73" s="1">
        <v>1.0</v>
      </c>
      <c r="P73" s="2">
        <f t="shared" si="1"/>
        <v>0</v>
      </c>
    </row>
    <row r="74">
      <c r="A74" s="1" t="s">
        <v>2056</v>
      </c>
      <c r="B74" s="1" t="s">
        <v>2083</v>
      </c>
      <c r="C74" s="1">
        <v>2022.0</v>
      </c>
      <c r="D74" s="1">
        <v>12.0</v>
      </c>
      <c r="E74" s="1">
        <v>17.0</v>
      </c>
      <c r="F74" s="1">
        <v>2009.0</v>
      </c>
      <c r="G74" s="1">
        <v>1.0</v>
      </c>
      <c r="H74" s="1">
        <v>3.0</v>
      </c>
      <c r="I74" s="1" t="s">
        <v>222</v>
      </c>
      <c r="J74" s="1" t="s">
        <v>188</v>
      </c>
      <c r="K74" s="1" t="s">
        <v>354</v>
      </c>
      <c r="L74" s="1">
        <v>4.0</v>
      </c>
      <c r="M74" s="1">
        <v>17.0</v>
      </c>
      <c r="N74" s="1">
        <v>4.0</v>
      </c>
      <c r="O74" s="1">
        <v>32.0</v>
      </c>
      <c r="P74" s="2">
        <f t="shared" si="1"/>
        <v>15</v>
      </c>
    </row>
    <row r="75">
      <c r="A75" s="1" t="s">
        <v>2056</v>
      </c>
      <c r="B75" s="1" t="s">
        <v>2083</v>
      </c>
      <c r="C75" s="1">
        <v>2022.0</v>
      </c>
      <c r="D75" s="1">
        <v>12.0</v>
      </c>
      <c r="E75" s="1">
        <v>17.0</v>
      </c>
      <c r="F75" s="1">
        <v>2009.0</v>
      </c>
      <c r="G75" s="1">
        <v>1.0</v>
      </c>
      <c r="H75" s="1">
        <v>3.0</v>
      </c>
      <c r="I75" s="1" t="s">
        <v>188</v>
      </c>
      <c r="J75" s="1" t="s">
        <v>222</v>
      </c>
      <c r="K75" s="1" t="s">
        <v>354</v>
      </c>
      <c r="L75" s="1">
        <v>4.0</v>
      </c>
      <c r="M75" s="1">
        <v>21.0</v>
      </c>
      <c r="N75" s="1">
        <v>4.0</v>
      </c>
      <c r="O75" s="1">
        <v>32.0</v>
      </c>
      <c r="P75" s="2">
        <f t="shared" si="1"/>
        <v>11</v>
      </c>
    </row>
    <row r="76">
      <c r="A76" s="1" t="s">
        <v>2056</v>
      </c>
      <c r="B76" s="1" t="s">
        <v>2083</v>
      </c>
      <c r="C76" s="1">
        <v>2022.0</v>
      </c>
      <c r="D76" s="1">
        <v>12.0</v>
      </c>
      <c r="E76" s="1">
        <v>17.0</v>
      </c>
      <c r="F76" s="1">
        <v>2009.0</v>
      </c>
      <c r="G76" s="1">
        <v>1.0</v>
      </c>
      <c r="H76" s="1">
        <v>3.0</v>
      </c>
      <c r="I76" s="1" t="s">
        <v>222</v>
      </c>
      <c r="J76" s="1" t="s">
        <v>188</v>
      </c>
      <c r="K76" s="1" t="s">
        <v>354</v>
      </c>
      <c r="L76" s="1">
        <v>4.0</v>
      </c>
      <c r="M76" s="1">
        <v>46.0</v>
      </c>
      <c r="N76" s="1">
        <v>4.0</v>
      </c>
      <c r="O76" s="1">
        <v>53.0</v>
      </c>
      <c r="P76" s="2">
        <f t="shared" si="1"/>
        <v>7</v>
      </c>
    </row>
    <row r="77">
      <c r="A77" s="1" t="s">
        <v>2056</v>
      </c>
      <c r="B77" s="1" t="s">
        <v>2083</v>
      </c>
      <c r="C77" s="1">
        <v>2022.0</v>
      </c>
      <c r="D77" s="1">
        <v>12.0</v>
      </c>
      <c r="E77" s="1">
        <v>17.0</v>
      </c>
      <c r="F77" s="1">
        <v>2009.0</v>
      </c>
      <c r="G77" s="1">
        <v>1.0</v>
      </c>
      <c r="H77" s="1">
        <v>3.0</v>
      </c>
      <c r="I77" s="1" t="s">
        <v>188</v>
      </c>
      <c r="J77" s="1" t="s">
        <v>222</v>
      </c>
      <c r="K77" s="1" t="s">
        <v>354</v>
      </c>
      <c r="L77" s="1">
        <v>4.0</v>
      </c>
      <c r="M77" s="1">
        <v>46.0</v>
      </c>
      <c r="N77" s="1">
        <v>4.0</v>
      </c>
      <c r="O77" s="1">
        <v>53.0</v>
      </c>
      <c r="P77" s="2">
        <f t="shared" si="1"/>
        <v>7</v>
      </c>
    </row>
    <row r="78">
      <c r="A78" s="1" t="s">
        <v>2056</v>
      </c>
      <c r="B78" s="1" t="s">
        <v>2084</v>
      </c>
      <c r="C78" s="1">
        <v>2022.0</v>
      </c>
      <c r="D78" s="1">
        <v>12.0</v>
      </c>
      <c r="E78" s="1">
        <v>19.0</v>
      </c>
      <c r="F78" s="1">
        <v>1500.0</v>
      </c>
      <c r="G78" s="1">
        <v>1.0</v>
      </c>
      <c r="I78" s="1" t="s">
        <v>222</v>
      </c>
      <c r="J78" s="1" t="s">
        <v>188</v>
      </c>
      <c r="K78" s="1" t="s">
        <v>354</v>
      </c>
      <c r="L78" s="1">
        <v>12.0</v>
      </c>
      <c r="M78" s="1">
        <v>27.0</v>
      </c>
      <c r="N78" s="1">
        <v>12.0</v>
      </c>
      <c r="O78" s="1">
        <v>47.0</v>
      </c>
      <c r="P78" s="2">
        <f t="shared" si="1"/>
        <v>20</v>
      </c>
    </row>
    <row r="79">
      <c r="A79" s="1" t="s">
        <v>2056</v>
      </c>
      <c r="B79" s="1" t="s">
        <v>2084</v>
      </c>
      <c r="C79" s="1">
        <v>2022.0</v>
      </c>
      <c r="D79" s="1">
        <v>12.0</v>
      </c>
      <c r="E79" s="1">
        <v>19.0</v>
      </c>
      <c r="F79" s="1">
        <v>1500.0</v>
      </c>
      <c r="G79" s="1">
        <v>1.0</v>
      </c>
      <c r="I79" s="1" t="s">
        <v>188</v>
      </c>
      <c r="J79" s="1" t="s">
        <v>222</v>
      </c>
      <c r="K79" s="1" t="s">
        <v>354</v>
      </c>
      <c r="L79" s="1">
        <v>12.0</v>
      </c>
      <c r="M79" s="1">
        <v>27.0</v>
      </c>
      <c r="N79" s="1">
        <v>12.0</v>
      </c>
      <c r="O79" s="1">
        <v>47.0</v>
      </c>
      <c r="P79" s="2">
        <f t="shared" si="1"/>
        <v>20</v>
      </c>
    </row>
    <row r="80">
      <c r="A80" s="1" t="s">
        <v>2056</v>
      </c>
      <c r="B80" s="1" t="s">
        <v>2084</v>
      </c>
      <c r="C80" s="1">
        <v>2022.0</v>
      </c>
      <c r="D80" s="1">
        <v>12.0</v>
      </c>
      <c r="E80" s="1">
        <v>19.0</v>
      </c>
      <c r="F80" s="1">
        <v>1500.0</v>
      </c>
      <c r="G80" s="1">
        <v>1.0</v>
      </c>
      <c r="I80" s="1" t="s">
        <v>188</v>
      </c>
      <c r="J80" s="1" t="s">
        <v>37</v>
      </c>
      <c r="K80" s="1" t="s">
        <v>354</v>
      </c>
      <c r="L80" s="1">
        <v>13.0</v>
      </c>
      <c r="M80" s="1">
        <v>5.0</v>
      </c>
      <c r="N80" s="1">
        <v>13.0</v>
      </c>
      <c r="O80" s="1">
        <v>21.0</v>
      </c>
      <c r="P80" s="2">
        <f t="shared" si="1"/>
        <v>16</v>
      </c>
    </row>
    <row r="81">
      <c r="A81" s="1" t="s">
        <v>2056</v>
      </c>
      <c r="B81" s="1" t="s">
        <v>2084</v>
      </c>
      <c r="C81" s="1">
        <v>2022.0</v>
      </c>
      <c r="D81" s="1">
        <v>12.0</v>
      </c>
      <c r="E81" s="1">
        <v>19.0</v>
      </c>
      <c r="F81" s="1">
        <v>1500.0</v>
      </c>
      <c r="G81" s="1">
        <v>1.0</v>
      </c>
      <c r="I81" s="1" t="s">
        <v>37</v>
      </c>
      <c r="J81" s="1" t="s">
        <v>188</v>
      </c>
      <c r="K81" s="1" t="s">
        <v>354</v>
      </c>
      <c r="L81" s="1">
        <v>13.0</v>
      </c>
      <c r="M81" s="1">
        <v>5.0</v>
      </c>
      <c r="N81" s="1">
        <v>13.0</v>
      </c>
      <c r="O81" s="1">
        <v>21.0</v>
      </c>
      <c r="P81" s="2">
        <f t="shared" si="1"/>
        <v>16</v>
      </c>
    </row>
    <row r="82">
      <c r="A82" s="1" t="s">
        <v>2056</v>
      </c>
      <c r="B82" s="1" t="s">
        <v>2085</v>
      </c>
      <c r="C82" s="1">
        <v>2022.0</v>
      </c>
      <c r="D82" s="1">
        <v>12.0</v>
      </c>
      <c r="E82" s="1">
        <v>19.0</v>
      </c>
      <c r="F82" s="1">
        <v>1500.0</v>
      </c>
      <c r="G82" s="1">
        <v>1.0</v>
      </c>
      <c r="P82" s="2">
        <f t="shared" si="1"/>
        <v>0</v>
      </c>
    </row>
    <row r="83">
      <c r="A83" s="1" t="s">
        <v>2056</v>
      </c>
      <c r="B83" s="1" t="s">
        <v>2086</v>
      </c>
      <c r="C83" s="1">
        <v>2022.0</v>
      </c>
      <c r="D83" s="1">
        <v>12.0</v>
      </c>
      <c r="E83" s="1">
        <v>20.0</v>
      </c>
      <c r="F83" s="1">
        <v>1600.0</v>
      </c>
      <c r="G83" s="1">
        <v>1.0</v>
      </c>
      <c r="I83" s="1" t="s">
        <v>222</v>
      </c>
      <c r="J83" s="1" t="s">
        <v>37</v>
      </c>
      <c r="K83" s="1" t="s">
        <v>354</v>
      </c>
      <c r="L83" s="1">
        <v>3.0</v>
      </c>
      <c r="M83" s="1">
        <v>56.0</v>
      </c>
      <c r="N83" s="1">
        <v>4.0</v>
      </c>
      <c r="O83" s="1">
        <v>13.0</v>
      </c>
      <c r="P83" s="2">
        <f t="shared" si="1"/>
        <v>17</v>
      </c>
    </row>
    <row r="84">
      <c r="A84" s="1" t="s">
        <v>2056</v>
      </c>
      <c r="B84" s="1" t="s">
        <v>2086</v>
      </c>
      <c r="C84" s="1">
        <v>2022.0</v>
      </c>
      <c r="D84" s="1">
        <v>12.0</v>
      </c>
      <c r="E84" s="1">
        <v>20.0</v>
      </c>
      <c r="F84" s="1">
        <v>1600.0</v>
      </c>
      <c r="G84" s="1">
        <v>1.0</v>
      </c>
      <c r="I84" s="1" t="s">
        <v>37</v>
      </c>
      <c r="J84" s="1" t="s">
        <v>222</v>
      </c>
      <c r="K84" s="1" t="s">
        <v>354</v>
      </c>
      <c r="L84" s="1">
        <v>3.0</v>
      </c>
      <c r="M84" s="1">
        <v>56.0</v>
      </c>
      <c r="N84" s="1">
        <v>4.0</v>
      </c>
      <c r="O84" s="1">
        <v>13.0</v>
      </c>
      <c r="P84" s="2">
        <f t="shared" si="1"/>
        <v>17</v>
      </c>
    </row>
    <row r="85">
      <c r="A85" s="1" t="s">
        <v>2056</v>
      </c>
      <c r="B85" s="1" t="s">
        <v>2086</v>
      </c>
      <c r="C85" s="1">
        <v>2022.0</v>
      </c>
      <c r="D85" s="1">
        <v>12.0</v>
      </c>
      <c r="E85" s="1">
        <v>20.0</v>
      </c>
      <c r="F85" s="1">
        <v>1600.0</v>
      </c>
      <c r="G85" s="1">
        <v>1.0</v>
      </c>
      <c r="I85" s="1" t="s">
        <v>222</v>
      </c>
      <c r="J85" s="1" t="s">
        <v>37</v>
      </c>
      <c r="K85" s="1" t="s">
        <v>354</v>
      </c>
      <c r="L85" s="1">
        <v>7.0</v>
      </c>
      <c r="M85" s="1">
        <v>12.0</v>
      </c>
      <c r="N85" s="1">
        <v>12.0</v>
      </c>
      <c r="O85" s="1">
        <v>0.0</v>
      </c>
      <c r="P85" s="2">
        <f t="shared" si="1"/>
        <v>288</v>
      </c>
    </row>
    <row r="86">
      <c r="A86" s="1" t="s">
        <v>2056</v>
      </c>
      <c r="B86" s="1" t="s">
        <v>2086</v>
      </c>
      <c r="C86" s="1">
        <v>2022.0</v>
      </c>
      <c r="D86" s="1">
        <v>12.0</v>
      </c>
      <c r="E86" s="1">
        <v>20.0</v>
      </c>
      <c r="F86" s="1">
        <v>1600.0</v>
      </c>
      <c r="G86" s="1">
        <v>1.0</v>
      </c>
      <c r="I86" s="1" t="s">
        <v>37</v>
      </c>
      <c r="J86" s="1" t="s">
        <v>222</v>
      </c>
      <c r="K86" s="1" t="s">
        <v>354</v>
      </c>
      <c r="L86" s="1">
        <v>7.0</v>
      </c>
      <c r="M86" s="1">
        <v>12.0</v>
      </c>
      <c r="N86" s="1">
        <v>11.0</v>
      </c>
      <c r="O86" s="1">
        <v>40.0</v>
      </c>
      <c r="P86" s="2">
        <f t="shared" si="1"/>
        <v>268</v>
      </c>
    </row>
    <row r="87">
      <c r="A87" s="1" t="s">
        <v>2056</v>
      </c>
      <c r="B87" s="1" t="s">
        <v>2086</v>
      </c>
      <c r="C87" s="1">
        <v>2022.0</v>
      </c>
      <c r="D87" s="1">
        <v>12.0</v>
      </c>
      <c r="E87" s="1">
        <v>20.0</v>
      </c>
      <c r="F87" s="1">
        <v>1600.0</v>
      </c>
      <c r="G87" s="1">
        <v>1.0</v>
      </c>
      <c r="I87" s="1" t="s">
        <v>37</v>
      </c>
      <c r="J87" s="1" t="s">
        <v>222</v>
      </c>
      <c r="K87" s="1" t="s">
        <v>354</v>
      </c>
      <c r="L87" s="1">
        <v>11.0</v>
      </c>
      <c r="M87" s="1">
        <v>52.0</v>
      </c>
      <c r="N87" s="1">
        <v>11.0</v>
      </c>
      <c r="O87" s="1">
        <v>58.0</v>
      </c>
      <c r="P87" s="2">
        <f t="shared" si="1"/>
        <v>6</v>
      </c>
    </row>
    <row r="88">
      <c r="A88" s="1" t="s">
        <v>2056</v>
      </c>
      <c r="B88" s="1" t="s">
        <v>2086</v>
      </c>
      <c r="C88" s="1">
        <v>2022.0</v>
      </c>
      <c r="D88" s="1">
        <v>12.0</v>
      </c>
      <c r="E88" s="1">
        <v>20.0</v>
      </c>
      <c r="F88" s="1">
        <v>1600.0</v>
      </c>
      <c r="G88" s="1">
        <v>1.0</v>
      </c>
      <c r="I88" s="1" t="s">
        <v>37</v>
      </c>
      <c r="J88" s="1" t="s">
        <v>222</v>
      </c>
      <c r="K88" s="1" t="s">
        <v>354</v>
      </c>
      <c r="L88" s="1">
        <v>12.0</v>
      </c>
      <c r="M88" s="1">
        <v>10.0</v>
      </c>
      <c r="N88" s="1">
        <v>12.0</v>
      </c>
      <c r="O88" s="1">
        <v>25.0</v>
      </c>
      <c r="P88" s="2">
        <f t="shared" si="1"/>
        <v>15</v>
      </c>
    </row>
    <row r="89">
      <c r="A89" s="1" t="s">
        <v>2056</v>
      </c>
      <c r="B89" s="1" t="s">
        <v>2086</v>
      </c>
      <c r="C89" s="1">
        <v>2022.0</v>
      </c>
      <c r="D89" s="1">
        <v>12.0</v>
      </c>
      <c r="E89" s="1">
        <v>20.0</v>
      </c>
      <c r="F89" s="1">
        <v>1600.0</v>
      </c>
      <c r="G89" s="1">
        <v>1.0</v>
      </c>
      <c r="I89" s="1" t="s">
        <v>222</v>
      </c>
      <c r="J89" s="1" t="s">
        <v>37</v>
      </c>
      <c r="K89" s="1" t="s">
        <v>354</v>
      </c>
      <c r="L89" s="1">
        <v>12.0</v>
      </c>
      <c r="M89" s="1">
        <v>11.0</v>
      </c>
      <c r="N89" s="1">
        <v>12.0</v>
      </c>
      <c r="O89" s="1">
        <v>25.0</v>
      </c>
      <c r="P89" s="2">
        <f t="shared" si="1"/>
        <v>14</v>
      </c>
    </row>
    <row r="90">
      <c r="A90" s="1" t="s">
        <v>2056</v>
      </c>
      <c r="B90" s="1" t="s">
        <v>2086</v>
      </c>
      <c r="C90" s="1">
        <v>2022.0</v>
      </c>
      <c r="D90" s="1">
        <v>12.0</v>
      </c>
      <c r="E90" s="1">
        <v>20.0</v>
      </c>
      <c r="F90" s="1">
        <v>1600.0</v>
      </c>
      <c r="G90" s="1">
        <v>1.0</v>
      </c>
      <c r="I90" s="1" t="s">
        <v>222</v>
      </c>
      <c r="J90" s="1" t="s">
        <v>188</v>
      </c>
      <c r="K90" s="1" t="s">
        <v>354</v>
      </c>
      <c r="L90" s="1">
        <v>12.0</v>
      </c>
      <c r="M90" s="1">
        <v>31.0</v>
      </c>
      <c r="N90" s="1">
        <v>15.0</v>
      </c>
      <c r="O90" s="1">
        <v>20.0</v>
      </c>
      <c r="P90" s="2">
        <f t="shared" si="1"/>
        <v>169</v>
      </c>
    </row>
    <row r="91">
      <c r="A91" s="1" t="s">
        <v>2056</v>
      </c>
      <c r="B91" s="1" t="s">
        <v>2086</v>
      </c>
      <c r="C91" s="1">
        <v>2022.0</v>
      </c>
      <c r="D91" s="1">
        <v>12.0</v>
      </c>
      <c r="E91" s="1">
        <v>20.0</v>
      </c>
      <c r="F91" s="1">
        <v>1600.0</v>
      </c>
      <c r="G91" s="1">
        <v>1.0</v>
      </c>
      <c r="I91" s="1" t="s">
        <v>188</v>
      </c>
      <c r="J91" s="1" t="s">
        <v>222</v>
      </c>
      <c r="K91" s="1" t="s">
        <v>354</v>
      </c>
      <c r="L91" s="1">
        <v>12.0</v>
      </c>
      <c r="M91" s="1">
        <v>31.0</v>
      </c>
      <c r="N91" s="1">
        <v>15.0</v>
      </c>
      <c r="O91" s="1">
        <v>20.0</v>
      </c>
      <c r="P91" s="2">
        <f t="shared" si="1"/>
        <v>169</v>
      </c>
      <c r="Q91" s="1" t="s">
        <v>2087</v>
      </c>
    </row>
    <row r="92">
      <c r="A92" s="1" t="s">
        <v>316</v>
      </c>
      <c r="B92" s="1" t="s">
        <v>2088</v>
      </c>
      <c r="C92" s="1">
        <v>2023.0</v>
      </c>
      <c r="D92" s="1">
        <v>1.0</v>
      </c>
      <c r="E92" s="1">
        <v>16.0</v>
      </c>
      <c r="F92" s="1">
        <v>1030.0</v>
      </c>
      <c r="G92" s="1">
        <v>2.0</v>
      </c>
      <c r="I92" s="1" t="s">
        <v>254</v>
      </c>
      <c r="J92" s="1" t="s">
        <v>120</v>
      </c>
      <c r="K92" s="1" t="s">
        <v>354</v>
      </c>
      <c r="L92" s="1">
        <v>4.0</v>
      </c>
      <c r="M92" s="1">
        <v>28.0</v>
      </c>
      <c r="N92" s="1">
        <v>4.0</v>
      </c>
      <c r="O92" s="1">
        <v>41.0</v>
      </c>
      <c r="P92" s="2">
        <f t="shared" si="1"/>
        <v>13</v>
      </c>
    </row>
    <row r="93">
      <c r="A93" s="1" t="s">
        <v>316</v>
      </c>
      <c r="B93" s="1" t="s">
        <v>2088</v>
      </c>
      <c r="C93" s="1">
        <v>2023.0</v>
      </c>
      <c r="D93" s="1">
        <v>1.0</v>
      </c>
      <c r="E93" s="1">
        <v>16.0</v>
      </c>
      <c r="F93" s="1">
        <v>1030.0</v>
      </c>
      <c r="G93" s="1">
        <v>2.0</v>
      </c>
      <c r="I93" s="1" t="s">
        <v>254</v>
      </c>
      <c r="J93" s="1" t="s">
        <v>120</v>
      </c>
      <c r="K93" s="1" t="s">
        <v>354</v>
      </c>
      <c r="L93" s="1">
        <v>4.0</v>
      </c>
      <c r="M93" s="1">
        <v>48.0</v>
      </c>
      <c r="N93" s="1">
        <v>4.0</v>
      </c>
      <c r="O93" s="1">
        <v>55.0</v>
      </c>
      <c r="P93" s="2">
        <f t="shared" si="1"/>
        <v>7</v>
      </c>
    </row>
    <row r="94">
      <c r="A94" s="1" t="s">
        <v>316</v>
      </c>
      <c r="B94" s="1" t="s">
        <v>2088</v>
      </c>
      <c r="C94" s="1">
        <v>2023.0</v>
      </c>
      <c r="D94" s="1">
        <v>1.0</v>
      </c>
      <c r="E94" s="1">
        <v>16.0</v>
      </c>
      <c r="F94" s="1">
        <v>1030.0</v>
      </c>
      <c r="G94" s="1">
        <v>2.0</v>
      </c>
      <c r="I94" s="1" t="s">
        <v>254</v>
      </c>
      <c r="J94" s="1" t="s">
        <v>31</v>
      </c>
      <c r="K94" s="1" t="s">
        <v>354</v>
      </c>
      <c r="L94" s="1">
        <v>8.0</v>
      </c>
      <c r="M94" s="1">
        <v>18.0</v>
      </c>
      <c r="N94" s="1">
        <v>8.0</v>
      </c>
      <c r="O94" s="1">
        <v>28.0</v>
      </c>
      <c r="P94" s="2">
        <f t="shared" si="1"/>
        <v>10</v>
      </c>
    </row>
    <row r="95">
      <c r="A95" s="1" t="s">
        <v>316</v>
      </c>
      <c r="B95" s="1" t="s">
        <v>2088</v>
      </c>
      <c r="C95" s="1">
        <v>2023.0</v>
      </c>
      <c r="D95" s="1">
        <v>1.0</v>
      </c>
      <c r="E95" s="1">
        <v>16.0</v>
      </c>
      <c r="F95" s="1">
        <v>1030.0</v>
      </c>
      <c r="G95" s="1">
        <v>2.0</v>
      </c>
      <c r="I95" s="1" t="s">
        <v>31</v>
      </c>
      <c r="J95" s="1" t="s">
        <v>254</v>
      </c>
      <c r="K95" s="1" t="s">
        <v>353</v>
      </c>
      <c r="L95" s="1">
        <v>11.0</v>
      </c>
      <c r="M95" s="1">
        <v>20.0</v>
      </c>
      <c r="N95" s="1">
        <v>11.0</v>
      </c>
      <c r="O95" s="1">
        <v>30.0</v>
      </c>
      <c r="P95" s="2">
        <f t="shared" si="1"/>
        <v>10</v>
      </c>
    </row>
    <row r="96">
      <c r="A96" s="1" t="s">
        <v>316</v>
      </c>
      <c r="B96" s="1" t="s">
        <v>2088</v>
      </c>
      <c r="C96" s="1">
        <v>2023.0</v>
      </c>
      <c r="D96" s="1">
        <v>1.0</v>
      </c>
      <c r="E96" s="1">
        <v>16.0</v>
      </c>
      <c r="F96" s="1">
        <v>1030.0</v>
      </c>
      <c r="G96" s="1">
        <v>2.0</v>
      </c>
      <c r="I96" s="1" t="s">
        <v>254</v>
      </c>
      <c r="J96" s="1" t="s">
        <v>120</v>
      </c>
      <c r="K96" s="1" t="s">
        <v>353</v>
      </c>
      <c r="L96" s="1">
        <v>16.0</v>
      </c>
      <c r="M96" s="1">
        <v>13.0</v>
      </c>
      <c r="N96" s="1">
        <v>16.0</v>
      </c>
      <c r="O96" s="1">
        <v>20.0</v>
      </c>
      <c r="P96" s="2">
        <f t="shared" si="1"/>
        <v>7</v>
      </c>
    </row>
    <row r="97">
      <c r="A97" s="1" t="s">
        <v>316</v>
      </c>
      <c r="B97" s="1" t="s">
        <v>2088</v>
      </c>
      <c r="C97" s="1">
        <v>2023.0</v>
      </c>
      <c r="D97" s="1">
        <v>1.0</v>
      </c>
      <c r="E97" s="1">
        <v>16.0</v>
      </c>
      <c r="F97" s="1">
        <v>1030.0</v>
      </c>
      <c r="G97" s="1">
        <v>2.0</v>
      </c>
      <c r="I97" s="1" t="s">
        <v>120</v>
      </c>
      <c r="J97" s="1" t="s">
        <v>254</v>
      </c>
      <c r="K97" s="1" t="s">
        <v>353</v>
      </c>
      <c r="L97" s="1">
        <v>17.0</v>
      </c>
      <c r="M97" s="1">
        <v>7.0</v>
      </c>
      <c r="N97" s="1">
        <v>17.0</v>
      </c>
      <c r="O97" s="1">
        <v>15.0</v>
      </c>
      <c r="P97" s="2">
        <f t="shared" si="1"/>
        <v>8</v>
      </c>
    </row>
    <row r="98">
      <c r="A98" s="1" t="s">
        <v>316</v>
      </c>
      <c r="B98" s="1" t="s">
        <v>2088</v>
      </c>
      <c r="C98" s="1">
        <v>2023.0</v>
      </c>
      <c r="D98" s="1">
        <v>1.0</v>
      </c>
      <c r="E98" s="1">
        <v>16.0</v>
      </c>
      <c r="F98" s="1">
        <v>1030.0</v>
      </c>
      <c r="G98" s="1">
        <v>2.0</v>
      </c>
      <c r="I98" s="1" t="s">
        <v>254</v>
      </c>
      <c r="J98" s="1" t="s">
        <v>31</v>
      </c>
      <c r="K98" s="1" t="s">
        <v>354</v>
      </c>
      <c r="L98" s="1">
        <v>18.0</v>
      </c>
      <c r="M98" s="1">
        <v>17.0</v>
      </c>
      <c r="N98" s="1">
        <v>18.0</v>
      </c>
      <c r="O98" s="1">
        <v>30.0</v>
      </c>
      <c r="P98" s="2">
        <f t="shared" si="1"/>
        <v>13</v>
      </c>
    </row>
    <row r="99">
      <c r="A99" s="1" t="s">
        <v>316</v>
      </c>
      <c r="B99" s="1" t="s">
        <v>2088</v>
      </c>
      <c r="C99" s="1">
        <v>2023.0</v>
      </c>
      <c r="D99" s="1">
        <v>1.0</v>
      </c>
      <c r="E99" s="1">
        <v>16.0</v>
      </c>
      <c r="F99" s="1">
        <v>1030.0</v>
      </c>
      <c r="G99" s="1">
        <v>2.0</v>
      </c>
      <c r="I99" s="1" t="s">
        <v>254</v>
      </c>
      <c r="J99" s="1" t="s">
        <v>120</v>
      </c>
      <c r="K99" s="1" t="s">
        <v>354</v>
      </c>
      <c r="L99" s="1">
        <v>19.0</v>
      </c>
      <c r="M99" s="1">
        <v>4.0</v>
      </c>
      <c r="N99" s="1">
        <v>19.0</v>
      </c>
      <c r="O99" s="1">
        <v>21.0</v>
      </c>
      <c r="P99" s="2">
        <f t="shared" si="1"/>
        <v>17</v>
      </c>
    </row>
    <row r="100">
      <c r="A100" s="1" t="s">
        <v>316</v>
      </c>
      <c r="B100" s="1" t="s">
        <v>2088</v>
      </c>
      <c r="C100" s="1">
        <v>2023.0</v>
      </c>
      <c r="D100" s="1">
        <v>1.0</v>
      </c>
      <c r="E100" s="1">
        <v>16.0</v>
      </c>
      <c r="F100" s="1">
        <v>1030.0</v>
      </c>
      <c r="G100" s="1">
        <v>2.0</v>
      </c>
      <c r="I100" s="1" t="s">
        <v>254</v>
      </c>
      <c r="J100" s="1" t="s">
        <v>31</v>
      </c>
      <c r="K100" s="1" t="s">
        <v>353</v>
      </c>
      <c r="L100" s="1">
        <v>20.0</v>
      </c>
      <c r="M100" s="1">
        <v>41.0</v>
      </c>
      <c r="N100" s="1">
        <v>20.0</v>
      </c>
      <c r="O100" s="1">
        <v>51.0</v>
      </c>
      <c r="P100" s="2">
        <f t="shared" si="1"/>
        <v>10</v>
      </c>
    </row>
    <row r="101">
      <c r="A101" s="1" t="s">
        <v>316</v>
      </c>
      <c r="B101" s="1" t="s">
        <v>2088</v>
      </c>
      <c r="C101" s="1">
        <v>2023.0</v>
      </c>
      <c r="D101" s="1">
        <v>1.0</v>
      </c>
      <c r="E101" s="1">
        <v>16.0</v>
      </c>
      <c r="F101" s="1">
        <v>1030.0</v>
      </c>
      <c r="G101" s="1">
        <v>2.0</v>
      </c>
      <c r="I101" s="1" t="s">
        <v>120</v>
      </c>
      <c r="J101" s="1" t="s">
        <v>254</v>
      </c>
      <c r="K101" s="1" t="s">
        <v>353</v>
      </c>
      <c r="L101" s="1">
        <v>21.0</v>
      </c>
      <c r="M101" s="1">
        <v>38.0</v>
      </c>
      <c r="N101" s="1">
        <v>21.0</v>
      </c>
      <c r="O101" s="1">
        <v>44.0</v>
      </c>
      <c r="P101" s="2">
        <f t="shared" si="1"/>
        <v>6</v>
      </c>
    </row>
    <row r="102">
      <c r="A102" s="1" t="s">
        <v>316</v>
      </c>
      <c r="B102" s="1" t="s">
        <v>2088</v>
      </c>
      <c r="C102" s="1">
        <v>2023.0</v>
      </c>
      <c r="D102" s="1">
        <v>1.0</v>
      </c>
      <c r="E102" s="1">
        <v>16.0</v>
      </c>
      <c r="F102" s="1">
        <v>1030.0</v>
      </c>
      <c r="G102" s="1">
        <v>2.0</v>
      </c>
      <c r="I102" s="1" t="s">
        <v>120</v>
      </c>
      <c r="J102" s="1" t="s">
        <v>254</v>
      </c>
      <c r="K102" s="1" t="s">
        <v>354</v>
      </c>
      <c r="L102" s="1">
        <v>24.0</v>
      </c>
      <c r="M102" s="1">
        <v>35.0</v>
      </c>
      <c r="N102" s="1">
        <v>24.0</v>
      </c>
      <c r="O102" s="1">
        <v>44.0</v>
      </c>
      <c r="P102" s="2">
        <f t="shared" si="1"/>
        <v>9</v>
      </c>
    </row>
    <row r="103">
      <c r="A103" s="1" t="s">
        <v>316</v>
      </c>
      <c r="B103" s="1" t="s">
        <v>2088</v>
      </c>
      <c r="C103" s="1">
        <v>2023.0</v>
      </c>
      <c r="D103" s="1">
        <v>1.0</v>
      </c>
      <c r="E103" s="1">
        <v>16.0</v>
      </c>
      <c r="F103" s="1">
        <v>1030.0</v>
      </c>
      <c r="G103" s="1">
        <v>2.0</v>
      </c>
      <c r="I103" s="1" t="s">
        <v>254</v>
      </c>
      <c r="J103" s="1" t="s">
        <v>31</v>
      </c>
      <c r="K103" s="1" t="s">
        <v>354</v>
      </c>
      <c r="L103" s="1">
        <v>29.0</v>
      </c>
      <c r="M103" s="1">
        <v>1.0</v>
      </c>
      <c r="N103" s="1">
        <v>29.0</v>
      </c>
      <c r="O103" s="1">
        <v>15.0</v>
      </c>
      <c r="P103" s="2">
        <f t="shared" si="1"/>
        <v>14</v>
      </c>
    </row>
    <row r="104">
      <c r="A104" s="1" t="s">
        <v>316</v>
      </c>
      <c r="B104" s="1" t="s">
        <v>2088</v>
      </c>
      <c r="C104" s="1">
        <v>2023.0</v>
      </c>
      <c r="D104" s="1">
        <v>1.0</v>
      </c>
      <c r="E104" s="1">
        <v>16.0</v>
      </c>
      <c r="F104" s="1">
        <v>1030.0</v>
      </c>
      <c r="G104" s="1">
        <v>2.0</v>
      </c>
      <c r="I104" s="1" t="s">
        <v>254</v>
      </c>
      <c r="J104" s="1" t="s">
        <v>120</v>
      </c>
      <c r="K104" s="1" t="s">
        <v>353</v>
      </c>
      <c r="L104" s="1">
        <v>31.0</v>
      </c>
      <c r="M104" s="1">
        <v>37.0</v>
      </c>
      <c r="N104" s="1">
        <v>31.0</v>
      </c>
      <c r="O104" s="1">
        <v>45.0</v>
      </c>
      <c r="P104" s="2">
        <f t="shared" si="1"/>
        <v>8</v>
      </c>
    </row>
    <row r="105">
      <c r="A105" s="1" t="s">
        <v>316</v>
      </c>
      <c r="B105" s="1" t="s">
        <v>2088</v>
      </c>
      <c r="C105" s="1">
        <v>2023.0</v>
      </c>
      <c r="D105" s="1">
        <v>1.0</v>
      </c>
      <c r="E105" s="1">
        <v>16.0</v>
      </c>
      <c r="F105" s="1">
        <v>1030.0</v>
      </c>
      <c r="G105" s="1">
        <v>2.0</v>
      </c>
      <c r="I105" s="1" t="s">
        <v>254</v>
      </c>
      <c r="J105" s="1" t="s">
        <v>120</v>
      </c>
      <c r="K105" s="1" t="s">
        <v>353</v>
      </c>
      <c r="L105" s="1">
        <v>36.0</v>
      </c>
      <c r="M105" s="1">
        <v>56.0</v>
      </c>
      <c r="N105" s="1">
        <v>37.0</v>
      </c>
      <c r="O105" s="1">
        <v>2.0</v>
      </c>
      <c r="P105" s="2">
        <f t="shared" si="1"/>
        <v>6</v>
      </c>
    </row>
    <row r="106">
      <c r="A106" s="1" t="s">
        <v>318</v>
      </c>
      <c r="B106" s="1" t="s">
        <v>2089</v>
      </c>
      <c r="C106" s="1">
        <v>2023.0</v>
      </c>
      <c r="D106" s="1">
        <v>1.0</v>
      </c>
      <c r="E106" s="1">
        <v>17.0</v>
      </c>
      <c r="F106" s="1">
        <v>2000.0</v>
      </c>
      <c r="G106" s="1">
        <v>2.0</v>
      </c>
      <c r="H106" s="1">
        <v>4.0</v>
      </c>
      <c r="I106" s="1" t="s">
        <v>254</v>
      </c>
      <c r="J106" s="1" t="s">
        <v>120</v>
      </c>
      <c r="K106" s="1" t="s">
        <v>354</v>
      </c>
      <c r="L106" s="1">
        <v>1.0</v>
      </c>
      <c r="M106" s="1">
        <v>50.0</v>
      </c>
      <c r="N106" s="1">
        <v>1.0</v>
      </c>
      <c r="O106" s="1">
        <v>55.0</v>
      </c>
      <c r="P106" s="2">
        <f t="shared" si="1"/>
        <v>5</v>
      </c>
      <c r="Q106" s="1"/>
    </row>
    <row r="107">
      <c r="A107" s="1" t="s">
        <v>318</v>
      </c>
      <c r="B107" s="1" t="s">
        <v>2089</v>
      </c>
      <c r="C107" s="1">
        <v>2023.0</v>
      </c>
      <c r="D107" s="1">
        <v>1.0</v>
      </c>
      <c r="E107" s="1">
        <v>17.0</v>
      </c>
      <c r="F107" s="1">
        <v>2000.0</v>
      </c>
      <c r="G107" s="1">
        <v>2.0</v>
      </c>
      <c r="H107" s="1">
        <v>4.0</v>
      </c>
      <c r="I107" s="1" t="s">
        <v>254</v>
      </c>
      <c r="J107" s="1" t="s">
        <v>120</v>
      </c>
      <c r="K107" s="1" t="s">
        <v>354</v>
      </c>
      <c r="L107" s="1">
        <v>5.0</v>
      </c>
      <c r="M107" s="1">
        <v>31.0</v>
      </c>
      <c r="N107" s="1">
        <v>5.0</v>
      </c>
      <c r="O107" s="1">
        <v>37.0</v>
      </c>
      <c r="P107" s="2">
        <f t="shared" si="1"/>
        <v>6</v>
      </c>
      <c r="Q107" s="1"/>
    </row>
    <row r="108">
      <c r="A108" s="1" t="s">
        <v>318</v>
      </c>
      <c r="B108" s="1" t="s">
        <v>2089</v>
      </c>
      <c r="C108" s="1">
        <v>2023.0</v>
      </c>
      <c r="D108" s="1">
        <v>1.0</v>
      </c>
      <c r="E108" s="1">
        <v>17.0</v>
      </c>
      <c r="F108" s="1">
        <v>2000.0</v>
      </c>
      <c r="G108" s="1">
        <v>2.0</v>
      </c>
      <c r="H108" s="1">
        <v>4.0</v>
      </c>
      <c r="I108" s="1" t="s">
        <v>254</v>
      </c>
      <c r="J108" s="1" t="s">
        <v>120</v>
      </c>
      <c r="K108" s="1" t="s">
        <v>353</v>
      </c>
      <c r="L108" s="1">
        <v>8.0</v>
      </c>
      <c r="M108" s="1">
        <v>48.0</v>
      </c>
      <c r="N108" s="1">
        <v>9.0</v>
      </c>
      <c r="O108" s="1">
        <v>2.0</v>
      </c>
      <c r="P108" s="2">
        <f t="shared" si="1"/>
        <v>14</v>
      </c>
      <c r="Q108" s="1"/>
    </row>
    <row r="109">
      <c r="A109" s="1" t="s">
        <v>318</v>
      </c>
      <c r="B109" s="1" t="s">
        <v>2089</v>
      </c>
      <c r="C109" s="1">
        <v>2023.0</v>
      </c>
      <c r="D109" s="1">
        <v>1.0</v>
      </c>
      <c r="E109" s="1">
        <v>17.0</v>
      </c>
      <c r="F109" s="1">
        <v>2000.0</v>
      </c>
      <c r="G109" s="1">
        <v>2.0</v>
      </c>
      <c r="H109" s="1">
        <v>4.0</v>
      </c>
      <c r="I109" s="1" t="s">
        <v>120</v>
      </c>
      <c r="J109" s="1" t="s">
        <v>254</v>
      </c>
      <c r="K109" s="1" t="s">
        <v>354</v>
      </c>
      <c r="L109" s="1">
        <v>35.0</v>
      </c>
      <c r="M109" s="1">
        <v>28.0</v>
      </c>
      <c r="N109" s="1">
        <v>35.0</v>
      </c>
      <c r="O109" s="1">
        <v>33.0</v>
      </c>
      <c r="P109" s="2">
        <f t="shared" si="1"/>
        <v>5</v>
      </c>
      <c r="Q109" s="1"/>
    </row>
    <row r="110">
      <c r="A110" s="1" t="s">
        <v>316</v>
      </c>
      <c r="B110" s="1" t="s">
        <v>2090</v>
      </c>
      <c r="C110" s="1">
        <v>2023.0</v>
      </c>
      <c r="D110" s="1">
        <v>1.0</v>
      </c>
      <c r="E110" s="1">
        <v>17.0</v>
      </c>
      <c r="F110" s="1">
        <v>2100.0</v>
      </c>
      <c r="G110" s="1">
        <v>2.0</v>
      </c>
      <c r="H110" s="1">
        <v>4.0</v>
      </c>
      <c r="I110" s="1" t="s">
        <v>31</v>
      </c>
      <c r="J110" s="1" t="s">
        <v>254</v>
      </c>
      <c r="K110" s="1" t="s">
        <v>354</v>
      </c>
      <c r="L110" s="1">
        <v>0.0</v>
      </c>
      <c r="M110" s="1">
        <v>51.0</v>
      </c>
      <c r="N110" s="1">
        <v>0.0</v>
      </c>
      <c r="O110" s="1">
        <v>58.0</v>
      </c>
      <c r="P110" s="2">
        <f t="shared" si="1"/>
        <v>7</v>
      </c>
    </row>
    <row r="111">
      <c r="A111" s="1" t="s">
        <v>316</v>
      </c>
      <c r="B111" s="1" t="s">
        <v>2090</v>
      </c>
      <c r="C111" s="1">
        <v>2023.0</v>
      </c>
      <c r="D111" s="1">
        <v>1.0</v>
      </c>
      <c r="E111" s="1">
        <v>17.0</v>
      </c>
      <c r="F111" s="1">
        <v>2100.0</v>
      </c>
      <c r="G111" s="1">
        <v>2.0</v>
      </c>
      <c r="H111" s="1">
        <v>4.0</v>
      </c>
      <c r="I111" s="1" t="s">
        <v>254</v>
      </c>
      <c r="J111" s="1" t="s">
        <v>31</v>
      </c>
      <c r="K111" s="1" t="s">
        <v>354</v>
      </c>
      <c r="L111" s="1">
        <v>2.0</v>
      </c>
      <c r="M111" s="1">
        <v>16.0</v>
      </c>
      <c r="N111" s="1">
        <v>2.0</v>
      </c>
      <c r="O111" s="1">
        <v>29.0</v>
      </c>
      <c r="P111" s="2">
        <f t="shared" si="1"/>
        <v>13</v>
      </c>
    </row>
    <row r="112">
      <c r="A112" s="1" t="s">
        <v>316</v>
      </c>
      <c r="B112" s="1" t="s">
        <v>2090</v>
      </c>
      <c r="C112" s="1">
        <v>2023.0</v>
      </c>
      <c r="D112" s="1">
        <v>1.0</v>
      </c>
      <c r="E112" s="1">
        <v>17.0</v>
      </c>
      <c r="F112" s="1">
        <v>2100.0</v>
      </c>
      <c r="G112" s="1">
        <v>2.0</v>
      </c>
      <c r="H112" s="1">
        <v>4.0</v>
      </c>
      <c r="I112" s="1" t="s">
        <v>254</v>
      </c>
      <c r="J112" s="1" t="s">
        <v>31</v>
      </c>
      <c r="K112" s="1" t="s">
        <v>354</v>
      </c>
      <c r="L112" s="1">
        <v>9.0</v>
      </c>
      <c r="M112" s="1">
        <v>12.0</v>
      </c>
      <c r="N112" s="1">
        <v>9.0</v>
      </c>
      <c r="O112" s="1">
        <v>20.0</v>
      </c>
      <c r="P112" s="2">
        <f t="shared" si="1"/>
        <v>8</v>
      </c>
    </row>
    <row r="113">
      <c r="A113" s="1" t="s">
        <v>316</v>
      </c>
      <c r="B113" s="1" t="s">
        <v>2090</v>
      </c>
      <c r="C113" s="1">
        <v>2023.0</v>
      </c>
      <c r="D113" s="1">
        <v>1.0</v>
      </c>
      <c r="E113" s="1">
        <v>17.0</v>
      </c>
      <c r="F113" s="1">
        <v>2100.0</v>
      </c>
      <c r="G113" s="1">
        <v>2.0</v>
      </c>
      <c r="H113" s="1">
        <v>4.0</v>
      </c>
      <c r="I113" s="1" t="s">
        <v>31</v>
      </c>
      <c r="J113" s="1" t="s">
        <v>254</v>
      </c>
      <c r="K113" s="1" t="s">
        <v>354</v>
      </c>
      <c r="L113" s="1">
        <v>9.0</v>
      </c>
      <c r="M113" s="1">
        <v>29.0</v>
      </c>
      <c r="N113" s="1">
        <v>9.0</v>
      </c>
      <c r="O113" s="1">
        <v>37.0</v>
      </c>
      <c r="P113" s="2">
        <f t="shared" si="1"/>
        <v>8</v>
      </c>
    </row>
    <row r="114">
      <c r="A114" s="1" t="s">
        <v>316</v>
      </c>
      <c r="B114" s="1" t="s">
        <v>2090</v>
      </c>
      <c r="C114" s="1">
        <v>2023.0</v>
      </c>
      <c r="D114" s="1">
        <v>1.0</v>
      </c>
      <c r="E114" s="1">
        <v>17.0</v>
      </c>
      <c r="F114" s="1">
        <v>2100.0</v>
      </c>
      <c r="G114" s="1">
        <v>2.0</v>
      </c>
      <c r="H114" s="1">
        <v>4.0</v>
      </c>
      <c r="I114" s="1" t="s">
        <v>31</v>
      </c>
      <c r="J114" s="1" t="s">
        <v>254</v>
      </c>
      <c r="K114" s="1" t="s">
        <v>353</v>
      </c>
      <c r="L114" s="1">
        <v>9.0</v>
      </c>
      <c r="M114" s="1">
        <v>48.0</v>
      </c>
      <c r="N114" s="1">
        <v>9.0</v>
      </c>
      <c r="O114" s="1">
        <v>59.0</v>
      </c>
      <c r="P114" s="2">
        <f t="shared" si="1"/>
        <v>11</v>
      </c>
    </row>
    <row r="115">
      <c r="A115" s="1" t="s">
        <v>316</v>
      </c>
      <c r="B115" s="1" t="s">
        <v>2090</v>
      </c>
      <c r="C115" s="1">
        <v>2023.0</v>
      </c>
      <c r="D115" s="1">
        <v>1.0</v>
      </c>
      <c r="E115" s="1">
        <v>17.0</v>
      </c>
      <c r="F115" s="1">
        <v>2100.0</v>
      </c>
      <c r="G115" s="1">
        <v>2.0</v>
      </c>
      <c r="H115" s="1">
        <v>4.0</v>
      </c>
      <c r="I115" s="1" t="s">
        <v>31</v>
      </c>
      <c r="J115" s="1" t="s">
        <v>254</v>
      </c>
      <c r="K115" s="1" t="s">
        <v>354</v>
      </c>
      <c r="L115" s="1">
        <v>10.0</v>
      </c>
      <c r="M115" s="1">
        <v>4.0</v>
      </c>
      <c r="N115" s="1">
        <v>10.0</v>
      </c>
      <c r="O115" s="1">
        <v>12.0</v>
      </c>
      <c r="P115" s="2">
        <f t="shared" si="1"/>
        <v>8</v>
      </c>
    </row>
    <row r="116">
      <c r="A116" s="1" t="s">
        <v>316</v>
      </c>
      <c r="B116" s="1" t="s">
        <v>2090</v>
      </c>
      <c r="C116" s="1">
        <v>2023.0</v>
      </c>
      <c r="D116" s="1">
        <v>1.0</v>
      </c>
      <c r="E116" s="1">
        <v>17.0</v>
      </c>
      <c r="F116" s="1">
        <v>2100.0</v>
      </c>
      <c r="G116" s="1">
        <v>2.0</v>
      </c>
      <c r="H116" s="1">
        <v>4.0</v>
      </c>
      <c r="I116" s="1" t="s">
        <v>31</v>
      </c>
      <c r="J116" s="1" t="s">
        <v>254</v>
      </c>
      <c r="K116" s="1" t="s">
        <v>353</v>
      </c>
      <c r="L116" s="1">
        <v>10.0</v>
      </c>
      <c r="M116" s="1">
        <v>17.0</v>
      </c>
      <c r="N116" s="1">
        <v>10.0</v>
      </c>
      <c r="O116" s="1">
        <v>57.0</v>
      </c>
      <c r="P116" s="2">
        <f t="shared" si="1"/>
        <v>40</v>
      </c>
    </row>
    <row r="117">
      <c r="A117" s="1" t="s">
        <v>316</v>
      </c>
      <c r="B117" s="1" t="s">
        <v>2090</v>
      </c>
      <c r="C117" s="1">
        <v>2023.0</v>
      </c>
      <c r="D117" s="1">
        <v>1.0</v>
      </c>
      <c r="E117" s="1">
        <v>17.0</v>
      </c>
      <c r="F117" s="1">
        <v>2100.0</v>
      </c>
      <c r="G117" s="1">
        <v>2.0</v>
      </c>
      <c r="H117" s="1">
        <v>4.0</v>
      </c>
      <c r="I117" s="1" t="s">
        <v>31</v>
      </c>
      <c r="J117" s="1" t="s">
        <v>254</v>
      </c>
      <c r="K117" s="1" t="s">
        <v>353</v>
      </c>
      <c r="L117" s="1">
        <v>12.0</v>
      </c>
      <c r="M117" s="1">
        <v>18.0</v>
      </c>
      <c r="N117" s="1">
        <v>12.0</v>
      </c>
      <c r="O117" s="1">
        <v>24.0</v>
      </c>
      <c r="P117" s="2">
        <f t="shared" si="1"/>
        <v>6</v>
      </c>
    </row>
    <row r="118">
      <c r="A118" s="1" t="s">
        <v>316</v>
      </c>
      <c r="B118" s="1" t="s">
        <v>2090</v>
      </c>
      <c r="C118" s="1">
        <v>2023.0</v>
      </c>
      <c r="D118" s="1">
        <v>1.0</v>
      </c>
      <c r="E118" s="1">
        <v>17.0</v>
      </c>
      <c r="F118" s="1">
        <v>2100.0</v>
      </c>
      <c r="G118" s="1">
        <v>2.0</v>
      </c>
      <c r="H118" s="1">
        <v>4.0</v>
      </c>
      <c r="I118" s="1" t="s">
        <v>31</v>
      </c>
      <c r="J118" s="1" t="s">
        <v>254</v>
      </c>
      <c r="K118" s="1" t="s">
        <v>353</v>
      </c>
      <c r="L118" s="1">
        <v>40.0</v>
      </c>
      <c r="M118" s="1">
        <v>23.0</v>
      </c>
      <c r="N118" s="1">
        <v>40.0</v>
      </c>
      <c r="O118" s="1">
        <v>31.0</v>
      </c>
      <c r="P118" s="2">
        <f t="shared" si="1"/>
        <v>8</v>
      </c>
    </row>
    <row r="119">
      <c r="A119" s="1" t="s">
        <v>772</v>
      </c>
      <c r="B119" s="1" t="s">
        <v>2091</v>
      </c>
      <c r="C119" s="1">
        <v>2023.0</v>
      </c>
      <c r="D119" s="1">
        <v>1.0</v>
      </c>
      <c r="E119" s="1">
        <v>18.0</v>
      </c>
      <c r="F119" s="1">
        <v>2230.0</v>
      </c>
      <c r="G119" s="1">
        <v>2.0</v>
      </c>
      <c r="I119" s="1" t="s">
        <v>2092</v>
      </c>
      <c r="J119" s="1" t="s">
        <v>120</v>
      </c>
      <c r="K119" s="1" t="s">
        <v>354</v>
      </c>
      <c r="L119" s="1">
        <v>19.0</v>
      </c>
      <c r="M119" s="1">
        <v>56.0</v>
      </c>
      <c r="N119" s="1">
        <v>20.0</v>
      </c>
      <c r="O119" s="1">
        <v>20.0</v>
      </c>
      <c r="P119" s="2">
        <f t="shared" si="1"/>
        <v>24</v>
      </c>
    </row>
    <row r="120">
      <c r="A120" s="1" t="s">
        <v>772</v>
      </c>
      <c r="B120" s="1" t="s">
        <v>2091</v>
      </c>
      <c r="C120" s="1">
        <v>2023.0</v>
      </c>
      <c r="D120" s="1">
        <v>1.0</v>
      </c>
      <c r="E120" s="1">
        <v>18.0</v>
      </c>
      <c r="F120" s="1">
        <v>2230.0</v>
      </c>
      <c r="G120" s="1">
        <v>2.0</v>
      </c>
      <c r="I120" s="1" t="s">
        <v>120</v>
      </c>
      <c r="J120" s="1" t="s">
        <v>254</v>
      </c>
      <c r="K120" s="1" t="s">
        <v>354</v>
      </c>
      <c r="L120" s="1">
        <v>24.0</v>
      </c>
      <c r="M120" s="1">
        <v>48.0</v>
      </c>
      <c r="N120" s="1">
        <v>24.0</v>
      </c>
      <c r="O120" s="1">
        <v>56.0</v>
      </c>
      <c r="P120" s="2">
        <f t="shared" si="1"/>
        <v>8</v>
      </c>
    </row>
    <row r="121">
      <c r="A121" s="1" t="s">
        <v>772</v>
      </c>
      <c r="B121" s="1" t="s">
        <v>2091</v>
      </c>
      <c r="C121" s="1">
        <v>2023.0</v>
      </c>
      <c r="D121" s="1">
        <v>1.0</v>
      </c>
      <c r="E121" s="1">
        <v>18.0</v>
      </c>
      <c r="F121" s="1">
        <v>2230.0</v>
      </c>
      <c r="G121" s="1">
        <v>2.0</v>
      </c>
      <c r="I121" s="1" t="s">
        <v>120</v>
      </c>
      <c r="J121" s="1" t="s">
        <v>254</v>
      </c>
      <c r="K121" s="1" t="s">
        <v>354</v>
      </c>
      <c r="L121" s="1">
        <v>25.0</v>
      </c>
      <c r="M121" s="1">
        <v>9.0</v>
      </c>
      <c r="N121" s="1">
        <v>25.0</v>
      </c>
      <c r="O121" s="1">
        <v>27.0</v>
      </c>
      <c r="P121" s="2">
        <f t="shared" si="1"/>
        <v>18</v>
      </c>
    </row>
    <row r="122">
      <c r="A122" s="1" t="s">
        <v>316</v>
      </c>
      <c r="B122" s="1" t="s">
        <v>2093</v>
      </c>
      <c r="C122" s="1">
        <v>2023.0</v>
      </c>
      <c r="D122" s="1">
        <v>1.0</v>
      </c>
      <c r="E122" s="1">
        <v>19.0</v>
      </c>
      <c r="F122" s="1">
        <v>2000.0</v>
      </c>
      <c r="G122" s="1">
        <v>2.0</v>
      </c>
      <c r="I122" s="1" t="s">
        <v>254</v>
      </c>
      <c r="J122" s="1" t="s">
        <v>120</v>
      </c>
      <c r="K122" s="1" t="s">
        <v>353</v>
      </c>
      <c r="L122" s="1">
        <v>20.0</v>
      </c>
      <c r="M122" s="1">
        <v>11.0</v>
      </c>
      <c r="N122" s="1">
        <v>20.0</v>
      </c>
      <c r="O122" s="1">
        <v>18.0</v>
      </c>
      <c r="P122" s="2">
        <f t="shared" si="1"/>
        <v>7</v>
      </c>
    </row>
    <row r="123">
      <c r="A123" s="1" t="s">
        <v>316</v>
      </c>
      <c r="B123" s="1" t="s">
        <v>2093</v>
      </c>
      <c r="C123" s="1">
        <v>2023.0</v>
      </c>
      <c r="D123" s="1">
        <v>1.0</v>
      </c>
      <c r="E123" s="1">
        <v>19.0</v>
      </c>
      <c r="F123" s="1">
        <v>2000.0</v>
      </c>
      <c r="G123" s="1">
        <v>2.0</v>
      </c>
      <c r="I123" s="1" t="s">
        <v>254</v>
      </c>
      <c r="J123" s="1" t="s">
        <v>31</v>
      </c>
      <c r="K123" s="1" t="s">
        <v>354</v>
      </c>
      <c r="L123" s="1">
        <v>20.0</v>
      </c>
      <c r="M123" s="1">
        <v>47.0</v>
      </c>
      <c r="N123" s="1">
        <v>21.0</v>
      </c>
      <c r="O123" s="1">
        <v>15.0</v>
      </c>
      <c r="P123" s="2">
        <f t="shared" si="1"/>
        <v>28</v>
      </c>
    </row>
    <row r="124">
      <c r="A124" s="1" t="s">
        <v>316</v>
      </c>
      <c r="B124" s="1" t="s">
        <v>2093</v>
      </c>
      <c r="C124" s="1">
        <v>2023.0</v>
      </c>
      <c r="D124" s="1">
        <v>1.0</v>
      </c>
      <c r="E124" s="1">
        <v>19.0</v>
      </c>
      <c r="F124" s="1">
        <v>2000.0</v>
      </c>
      <c r="G124" s="1">
        <v>2.0</v>
      </c>
      <c r="I124" s="1" t="s">
        <v>254</v>
      </c>
      <c r="J124" s="1" t="s">
        <v>31</v>
      </c>
      <c r="K124" s="1" t="s">
        <v>354</v>
      </c>
      <c r="L124" s="1">
        <v>21.0</v>
      </c>
      <c r="M124" s="1">
        <v>46.0</v>
      </c>
      <c r="N124" s="1">
        <v>22.0</v>
      </c>
      <c r="O124" s="1">
        <v>1.0</v>
      </c>
      <c r="P124" s="2">
        <f t="shared" si="1"/>
        <v>15</v>
      </c>
    </row>
    <row r="125">
      <c r="A125" s="1" t="s">
        <v>316</v>
      </c>
      <c r="B125" s="1" t="s">
        <v>2093</v>
      </c>
      <c r="C125" s="1">
        <v>2023.0</v>
      </c>
      <c r="D125" s="1">
        <v>1.0</v>
      </c>
      <c r="E125" s="1">
        <v>19.0</v>
      </c>
      <c r="F125" s="1">
        <v>2000.0</v>
      </c>
      <c r="G125" s="1">
        <v>2.0</v>
      </c>
      <c r="I125" s="1" t="s">
        <v>120</v>
      </c>
      <c r="J125" s="1" t="s">
        <v>254</v>
      </c>
      <c r="K125" s="1" t="s">
        <v>353</v>
      </c>
      <c r="L125" s="1">
        <v>27.0</v>
      </c>
      <c r="M125" s="1">
        <v>0.0</v>
      </c>
      <c r="N125" s="1">
        <v>27.0</v>
      </c>
      <c r="O125" s="1">
        <v>8.0</v>
      </c>
      <c r="P125" s="2">
        <f t="shared" si="1"/>
        <v>8</v>
      </c>
    </row>
    <row r="126">
      <c r="B126" s="1"/>
      <c r="C126" s="1"/>
      <c r="D126" s="1"/>
      <c r="E126" s="1"/>
      <c r="F126" s="1"/>
      <c r="G126" s="1"/>
      <c r="I126" s="1"/>
      <c r="J126" s="1"/>
      <c r="K126" s="1"/>
    </row>
    <row r="127">
      <c r="A127" s="1" t="s">
        <v>316</v>
      </c>
      <c r="B127" s="1" t="s">
        <v>2094</v>
      </c>
      <c r="C127" s="1">
        <v>2023.0</v>
      </c>
      <c r="D127" s="1">
        <v>1.0</v>
      </c>
      <c r="E127" s="1">
        <v>21.0</v>
      </c>
      <c r="F127" s="1">
        <v>2000.0</v>
      </c>
      <c r="G127" s="1">
        <v>2.0</v>
      </c>
      <c r="H127" s="1">
        <v>5.0</v>
      </c>
      <c r="I127" s="1" t="s">
        <v>120</v>
      </c>
      <c r="J127" s="1" t="s">
        <v>254</v>
      </c>
      <c r="K127" s="1" t="s">
        <v>354</v>
      </c>
      <c r="L127" s="1">
        <v>1.0</v>
      </c>
      <c r="M127" s="1">
        <v>30.0</v>
      </c>
      <c r="N127" s="1">
        <v>1.0</v>
      </c>
      <c r="O127" s="1">
        <v>42.0</v>
      </c>
      <c r="P127" s="2">
        <f t="shared" ref="P127:P153" si="2">((N127*60)+O127)-((L127*60)+M127)</f>
        <v>12</v>
      </c>
    </row>
    <row r="128">
      <c r="A128" s="1" t="s">
        <v>316</v>
      </c>
      <c r="B128" s="1" t="s">
        <v>2094</v>
      </c>
      <c r="C128" s="1">
        <v>2023.0</v>
      </c>
      <c r="D128" s="1">
        <v>1.0</v>
      </c>
      <c r="E128" s="1">
        <v>21.0</v>
      </c>
      <c r="F128" s="1">
        <v>2000.0</v>
      </c>
      <c r="G128" s="1">
        <v>2.0</v>
      </c>
      <c r="H128" s="1">
        <v>5.0</v>
      </c>
      <c r="I128" s="1" t="s">
        <v>254</v>
      </c>
      <c r="J128" s="1" t="s">
        <v>120</v>
      </c>
      <c r="K128" s="1" t="s">
        <v>354</v>
      </c>
      <c r="L128" s="1">
        <v>2.0</v>
      </c>
      <c r="M128" s="1">
        <v>29.0</v>
      </c>
      <c r="N128" s="1">
        <v>2.0</v>
      </c>
      <c r="O128" s="1">
        <v>51.0</v>
      </c>
      <c r="P128" s="2">
        <f t="shared" si="2"/>
        <v>22</v>
      </c>
    </row>
    <row r="129">
      <c r="A129" s="1" t="s">
        <v>316</v>
      </c>
      <c r="B129" s="1" t="s">
        <v>2094</v>
      </c>
      <c r="C129" s="1">
        <v>2023.0</v>
      </c>
      <c r="D129" s="1">
        <v>1.0</v>
      </c>
      <c r="E129" s="1">
        <v>21.0</v>
      </c>
      <c r="F129" s="1">
        <v>2000.0</v>
      </c>
      <c r="G129" s="1">
        <v>2.0</v>
      </c>
      <c r="H129" s="1">
        <v>5.0</v>
      </c>
      <c r="I129" s="1" t="s">
        <v>254</v>
      </c>
      <c r="J129" s="1" t="s">
        <v>120</v>
      </c>
      <c r="K129" s="1" t="s">
        <v>354</v>
      </c>
      <c r="L129" s="1">
        <v>4.0</v>
      </c>
      <c r="M129" s="1">
        <v>30.0</v>
      </c>
      <c r="N129" s="1">
        <v>4.0</v>
      </c>
      <c r="O129" s="1">
        <v>47.0</v>
      </c>
      <c r="P129" s="2">
        <f t="shared" si="2"/>
        <v>17</v>
      </c>
    </row>
    <row r="130">
      <c r="A130" s="1" t="s">
        <v>316</v>
      </c>
      <c r="B130" s="1" t="s">
        <v>2094</v>
      </c>
      <c r="C130" s="1">
        <v>2023.0</v>
      </c>
      <c r="D130" s="1">
        <v>1.0</v>
      </c>
      <c r="E130" s="1">
        <v>21.0</v>
      </c>
      <c r="F130" s="1">
        <v>2000.0</v>
      </c>
      <c r="G130" s="1">
        <v>2.0</v>
      </c>
      <c r="H130" s="1">
        <v>5.0</v>
      </c>
      <c r="I130" s="1" t="s">
        <v>120</v>
      </c>
      <c r="J130" s="1" t="s">
        <v>254</v>
      </c>
      <c r="K130" s="1" t="s">
        <v>354</v>
      </c>
      <c r="L130" s="1">
        <v>8.0</v>
      </c>
      <c r="M130" s="1">
        <v>40.0</v>
      </c>
      <c r="N130" s="1">
        <v>8.0</v>
      </c>
      <c r="O130" s="1">
        <v>49.0</v>
      </c>
      <c r="P130" s="2">
        <f t="shared" si="2"/>
        <v>9</v>
      </c>
    </row>
    <row r="131">
      <c r="A131" s="1" t="s">
        <v>316</v>
      </c>
      <c r="B131" s="1" t="s">
        <v>2094</v>
      </c>
      <c r="C131" s="1">
        <v>2023.0</v>
      </c>
      <c r="D131" s="1">
        <v>1.0</v>
      </c>
      <c r="E131" s="1">
        <v>21.0</v>
      </c>
      <c r="F131" s="1">
        <v>2000.0</v>
      </c>
      <c r="G131" s="1">
        <v>2.0</v>
      </c>
      <c r="H131" s="1">
        <v>5.0</v>
      </c>
      <c r="I131" s="1" t="s">
        <v>120</v>
      </c>
      <c r="J131" s="1" t="s">
        <v>254</v>
      </c>
      <c r="K131" s="1" t="s">
        <v>353</v>
      </c>
      <c r="L131" s="1">
        <v>21.0</v>
      </c>
      <c r="M131" s="1">
        <v>48.0</v>
      </c>
      <c r="N131" s="1">
        <v>21.0</v>
      </c>
      <c r="O131" s="1">
        <v>55.0</v>
      </c>
      <c r="P131" s="2">
        <f t="shared" si="2"/>
        <v>7</v>
      </c>
    </row>
    <row r="132">
      <c r="A132" s="1" t="s">
        <v>316</v>
      </c>
      <c r="B132" s="1" t="s">
        <v>2094</v>
      </c>
      <c r="C132" s="1">
        <v>2023.0</v>
      </c>
      <c r="D132" s="1">
        <v>1.0</v>
      </c>
      <c r="E132" s="1">
        <v>21.0</v>
      </c>
      <c r="F132" s="1">
        <v>2000.0</v>
      </c>
      <c r="G132" s="1">
        <v>2.0</v>
      </c>
      <c r="H132" s="1">
        <v>5.0</v>
      </c>
      <c r="I132" s="1" t="s">
        <v>120</v>
      </c>
      <c r="J132" s="1" t="s">
        <v>254</v>
      </c>
      <c r="K132" s="1" t="s">
        <v>354</v>
      </c>
      <c r="L132" s="1">
        <v>48.0</v>
      </c>
      <c r="M132" s="1">
        <v>24.0</v>
      </c>
      <c r="N132" s="1">
        <v>48.0</v>
      </c>
      <c r="O132" s="1">
        <v>32.0</v>
      </c>
      <c r="P132" s="2">
        <f t="shared" si="2"/>
        <v>8</v>
      </c>
    </row>
    <row r="133">
      <c r="A133" s="1" t="s">
        <v>316</v>
      </c>
      <c r="B133" s="1" t="s">
        <v>2094</v>
      </c>
      <c r="C133" s="1">
        <v>2023.0</v>
      </c>
      <c r="D133" s="1">
        <v>1.0</v>
      </c>
      <c r="E133" s="1">
        <v>21.0</v>
      </c>
      <c r="F133" s="1">
        <v>2000.0</v>
      </c>
      <c r="G133" s="1">
        <v>2.0</v>
      </c>
      <c r="H133" s="1">
        <v>5.0</v>
      </c>
      <c r="I133" s="1" t="s">
        <v>120</v>
      </c>
      <c r="J133" s="1" t="s">
        <v>254</v>
      </c>
      <c r="K133" s="1" t="s">
        <v>354</v>
      </c>
      <c r="L133" s="1">
        <v>52.0</v>
      </c>
      <c r="M133" s="1">
        <v>10.0</v>
      </c>
      <c r="N133" s="1">
        <v>52.0</v>
      </c>
      <c r="O133" s="1">
        <v>24.0</v>
      </c>
      <c r="P133" s="2">
        <f t="shared" si="2"/>
        <v>14</v>
      </c>
    </row>
    <row r="134">
      <c r="P134" s="2">
        <f t="shared" si="2"/>
        <v>0</v>
      </c>
    </row>
    <row r="135">
      <c r="A135" s="1" t="s">
        <v>316</v>
      </c>
      <c r="B135" s="1" t="s">
        <v>2095</v>
      </c>
      <c r="C135" s="1">
        <v>2023.0</v>
      </c>
      <c r="D135" s="1">
        <v>1.0</v>
      </c>
      <c r="E135" s="1">
        <v>24.0</v>
      </c>
      <c r="F135" s="1">
        <v>1556.0</v>
      </c>
      <c r="G135" s="1">
        <v>2.0</v>
      </c>
      <c r="I135" s="1" t="s">
        <v>120</v>
      </c>
      <c r="J135" s="1" t="s">
        <v>31</v>
      </c>
      <c r="K135" s="1" t="s">
        <v>354</v>
      </c>
      <c r="L135" s="1">
        <v>3.0</v>
      </c>
      <c r="M135" s="1">
        <v>29.0</v>
      </c>
      <c r="N135" s="1">
        <v>3.0</v>
      </c>
      <c r="O135" s="1">
        <v>39.0</v>
      </c>
      <c r="P135" s="2">
        <f t="shared" si="2"/>
        <v>10</v>
      </c>
    </row>
    <row r="136">
      <c r="A136" s="1" t="s">
        <v>316</v>
      </c>
      <c r="B136" s="1" t="s">
        <v>2095</v>
      </c>
      <c r="C136" s="1">
        <v>2023.0</v>
      </c>
      <c r="D136" s="1">
        <v>1.0</v>
      </c>
      <c r="E136" s="1">
        <v>24.0</v>
      </c>
      <c r="F136" s="1">
        <v>1556.0</v>
      </c>
      <c r="G136" s="1">
        <v>2.0</v>
      </c>
      <c r="I136" s="1" t="s">
        <v>31</v>
      </c>
      <c r="J136" s="1" t="s">
        <v>120</v>
      </c>
      <c r="K136" s="1" t="s">
        <v>354</v>
      </c>
      <c r="L136" s="1">
        <v>3.0</v>
      </c>
      <c r="M136" s="1">
        <v>42.0</v>
      </c>
      <c r="N136" s="1">
        <v>3.0</v>
      </c>
      <c r="O136" s="1">
        <v>53.0</v>
      </c>
      <c r="P136" s="2">
        <f t="shared" si="2"/>
        <v>11</v>
      </c>
    </row>
    <row r="137">
      <c r="A137" s="1" t="s">
        <v>316</v>
      </c>
      <c r="B137" s="1" t="s">
        <v>2095</v>
      </c>
      <c r="C137" s="1">
        <v>2023.0</v>
      </c>
      <c r="D137" s="1">
        <v>1.0</v>
      </c>
      <c r="E137" s="1">
        <v>24.0</v>
      </c>
      <c r="F137" s="1">
        <v>1556.0</v>
      </c>
      <c r="G137" s="1">
        <v>2.0</v>
      </c>
      <c r="I137" s="1" t="s">
        <v>120</v>
      </c>
      <c r="J137" s="1" t="s">
        <v>31</v>
      </c>
      <c r="K137" s="1" t="s">
        <v>354</v>
      </c>
      <c r="L137" s="1">
        <v>4.0</v>
      </c>
      <c r="M137" s="1">
        <v>36.0</v>
      </c>
      <c r="N137" s="1">
        <v>5.0</v>
      </c>
      <c r="O137" s="1">
        <v>9.0</v>
      </c>
      <c r="P137" s="2">
        <f t="shared" si="2"/>
        <v>33</v>
      </c>
    </row>
    <row r="138">
      <c r="A138" s="1" t="s">
        <v>316</v>
      </c>
      <c r="B138" s="1" t="s">
        <v>2095</v>
      </c>
      <c r="C138" s="1">
        <v>2023.0</v>
      </c>
      <c r="D138" s="1">
        <v>1.0</v>
      </c>
      <c r="E138" s="1">
        <v>24.0</v>
      </c>
      <c r="F138" s="1">
        <v>1556.0</v>
      </c>
      <c r="G138" s="1">
        <v>2.0</v>
      </c>
      <c r="I138" s="1" t="s">
        <v>120</v>
      </c>
      <c r="J138" s="1" t="s">
        <v>31</v>
      </c>
      <c r="K138" s="1" t="s">
        <v>354</v>
      </c>
      <c r="L138" s="1">
        <v>5.0</v>
      </c>
      <c r="M138" s="1">
        <v>11.0</v>
      </c>
      <c r="N138" s="1">
        <v>5.0</v>
      </c>
      <c r="O138" s="1">
        <v>41.0</v>
      </c>
      <c r="P138" s="2">
        <f t="shared" si="2"/>
        <v>30</v>
      </c>
    </row>
    <row r="139">
      <c r="P139" s="2">
        <f t="shared" si="2"/>
        <v>0</v>
      </c>
    </row>
    <row r="140">
      <c r="A140" s="1" t="s">
        <v>316</v>
      </c>
      <c r="B140" s="1" t="s">
        <v>2096</v>
      </c>
      <c r="C140" s="1">
        <v>2023.0</v>
      </c>
      <c r="D140" s="1">
        <v>2.0</v>
      </c>
      <c r="E140" s="1">
        <v>27.0</v>
      </c>
      <c r="F140" s="1">
        <v>2100.0</v>
      </c>
      <c r="G140" s="1">
        <v>3.0</v>
      </c>
      <c r="H140" s="1">
        <v>6.0</v>
      </c>
      <c r="I140" s="1" t="s">
        <v>254</v>
      </c>
      <c r="J140" s="1" t="s">
        <v>48</v>
      </c>
      <c r="K140" s="1" t="s">
        <v>353</v>
      </c>
      <c r="L140" s="1">
        <v>0.0</v>
      </c>
      <c r="M140" s="1">
        <v>19.0</v>
      </c>
      <c r="N140" s="1">
        <v>0.0</v>
      </c>
      <c r="O140" s="1">
        <v>24.0</v>
      </c>
      <c r="P140" s="2">
        <f t="shared" si="2"/>
        <v>5</v>
      </c>
    </row>
    <row r="141">
      <c r="A141" s="1" t="s">
        <v>316</v>
      </c>
      <c r="B141" s="1" t="s">
        <v>2096</v>
      </c>
      <c r="C141" s="1">
        <v>2023.0</v>
      </c>
      <c r="D141" s="1">
        <v>2.0</v>
      </c>
      <c r="E141" s="1">
        <v>27.0</v>
      </c>
      <c r="F141" s="1">
        <v>2100.0</v>
      </c>
      <c r="G141" s="1">
        <v>3.0</v>
      </c>
      <c r="H141" s="1">
        <v>6.0</v>
      </c>
      <c r="I141" s="1" t="s">
        <v>254</v>
      </c>
      <c r="J141" s="1" t="s">
        <v>48</v>
      </c>
      <c r="K141" s="1" t="s">
        <v>353</v>
      </c>
      <c r="L141" s="1">
        <v>1.0</v>
      </c>
      <c r="M141" s="1">
        <v>12.0</v>
      </c>
      <c r="N141" s="1">
        <v>1.0</v>
      </c>
      <c r="O141" s="1">
        <v>18.0</v>
      </c>
      <c r="P141" s="2">
        <f t="shared" si="2"/>
        <v>6</v>
      </c>
    </row>
    <row r="142">
      <c r="A142" s="1" t="s">
        <v>316</v>
      </c>
      <c r="B142" s="1" t="s">
        <v>2096</v>
      </c>
      <c r="C142" s="1">
        <v>2023.0</v>
      </c>
      <c r="D142" s="1">
        <v>2.0</v>
      </c>
      <c r="E142" s="1">
        <v>27.0</v>
      </c>
      <c r="F142" s="1">
        <v>2100.0</v>
      </c>
      <c r="G142" s="1">
        <v>3.0</v>
      </c>
      <c r="H142" s="1">
        <v>6.0</v>
      </c>
      <c r="I142" s="1" t="s">
        <v>254</v>
      </c>
      <c r="J142" s="1" t="s">
        <v>48</v>
      </c>
      <c r="K142" s="1" t="s">
        <v>353</v>
      </c>
      <c r="L142" s="1">
        <v>3.0</v>
      </c>
      <c r="M142" s="1">
        <v>36.0</v>
      </c>
      <c r="N142" s="1">
        <v>3.0</v>
      </c>
      <c r="O142" s="1">
        <v>43.0</v>
      </c>
      <c r="P142" s="2">
        <f t="shared" si="2"/>
        <v>7</v>
      </c>
    </row>
    <row r="143">
      <c r="A143" s="1" t="s">
        <v>316</v>
      </c>
      <c r="B143" s="1" t="s">
        <v>2096</v>
      </c>
      <c r="C143" s="1">
        <v>2023.0</v>
      </c>
      <c r="D143" s="1">
        <v>2.0</v>
      </c>
      <c r="E143" s="1">
        <v>27.0</v>
      </c>
      <c r="F143" s="1">
        <v>2100.0</v>
      </c>
      <c r="G143" s="1">
        <v>3.0</v>
      </c>
      <c r="H143" s="1">
        <v>6.0</v>
      </c>
      <c r="I143" s="1" t="s">
        <v>254</v>
      </c>
      <c r="J143" s="1" t="s">
        <v>48</v>
      </c>
      <c r="K143" s="1" t="s">
        <v>353</v>
      </c>
      <c r="L143" s="1">
        <v>3.0</v>
      </c>
      <c r="M143" s="1">
        <v>56.0</v>
      </c>
      <c r="N143" s="1">
        <v>4.0</v>
      </c>
      <c r="O143" s="1">
        <v>1.0</v>
      </c>
      <c r="P143" s="2">
        <f t="shared" si="2"/>
        <v>5</v>
      </c>
    </row>
    <row r="144">
      <c r="A144" s="1" t="s">
        <v>316</v>
      </c>
      <c r="B144" s="1" t="s">
        <v>2097</v>
      </c>
      <c r="C144" s="1">
        <v>2023.0</v>
      </c>
      <c r="D144" s="1">
        <v>3.0</v>
      </c>
      <c r="E144" s="1">
        <v>1.0</v>
      </c>
      <c r="F144" s="1">
        <v>1500.0</v>
      </c>
      <c r="G144" s="1">
        <v>3.0</v>
      </c>
      <c r="H144" s="1"/>
      <c r="I144" s="1" t="s">
        <v>169</v>
      </c>
      <c r="J144" s="1" t="s">
        <v>254</v>
      </c>
      <c r="K144" s="1" t="s">
        <v>354</v>
      </c>
      <c r="L144" s="1">
        <v>11.0</v>
      </c>
      <c r="M144" s="1">
        <v>29.0</v>
      </c>
      <c r="N144" s="1">
        <v>12.0</v>
      </c>
      <c r="O144" s="1">
        <v>33.0</v>
      </c>
      <c r="P144" s="2">
        <f t="shared" si="2"/>
        <v>64</v>
      </c>
    </row>
    <row r="145">
      <c r="A145" s="1" t="s">
        <v>316</v>
      </c>
      <c r="B145" s="1" t="s">
        <v>2097</v>
      </c>
      <c r="C145" s="1">
        <v>2023.0</v>
      </c>
      <c r="D145" s="1">
        <v>3.0</v>
      </c>
      <c r="E145" s="1">
        <v>1.0</v>
      </c>
      <c r="F145" s="1">
        <v>1500.0</v>
      </c>
      <c r="G145" s="1">
        <v>3.0</v>
      </c>
      <c r="H145" s="1"/>
      <c r="I145" s="1" t="s">
        <v>254</v>
      </c>
      <c r="J145" s="1" t="s">
        <v>48</v>
      </c>
      <c r="K145" s="1" t="s">
        <v>354</v>
      </c>
      <c r="L145" s="1">
        <v>12.0</v>
      </c>
      <c r="M145" s="1">
        <v>41.0</v>
      </c>
      <c r="N145" s="1">
        <v>12.0</v>
      </c>
      <c r="O145" s="1">
        <v>51.0</v>
      </c>
      <c r="P145" s="2">
        <f t="shared" si="2"/>
        <v>10</v>
      </c>
    </row>
    <row r="146">
      <c r="A146" s="1" t="s">
        <v>316</v>
      </c>
      <c r="B146" s="1" t="s">
        <v>2097</v>
      </c>
      <c r="C146" s="1">
        <v>2023.0</v>
      </c>
      <c r="D146" s="1">
        <v>3.0</v>
      </c>
      <c r="E146" s="1">
        <v>1.0</v>
      </c>
      <c r="F146" s="1">
        <v>1500.0</v>
      </c>
      <c r="G146" s="1">
        <v>3.0</v>
      </c>
      <c r="H146" s="1"/>
      <c r="I146" s="1" t="s">
        <v>254</v>
      </c>
      <c r="J146" s="1" t="s">
        <v>48</v>
      </c>
      <c r="K146" s="1" t="s">
        <v>354</v>
      </c>
      <c r="L146" s="1">
        <v>12.0</v>
      </c>
      <c r="M146" s="1">
        <v>55.0</v>
      </c>
      <c r="N146" s="1">
        <v>15.0</v>
      </c>
      <c r="O146" s="1">
        <v>43.0</v>
      </c>
      <c r="P146" s="2">
        <f t="shared" si="2"/>
        <v>168</v>
      </c>
    </row>
    <row r="147">
      <c r="A147" s="1" t="s">
        <v>316</v>
      </c>
      <c r="B147" s="1" t="s">
        <v>2097</v>
      </c>
      <c r="C147" s="1">
        <v>2023.0</v>
      </c>
      <c r="D147" s="1">
        <v>3.0</v>
      </c>
      <c r="E147" s="1">
        <v>1.0</v>
      </c>
      <c r="F147" s="1">
        <v>1500.0</v>
      </c>
      <c r="G147" s="1">
        <v>3.0</v>
      </c>
      <c r="H147" s="1"/>
      <c r="I147" s="1" t="s">
        <v>254</v>
      </c>
      <c r="J147" s="1" t="s">
        <v>169</v>
      </c>
      <c r="K147" s="1" t="s">
        <v>354</v>
      </c>
      <c r="L147" s="1">
        <v>22.0</v>
      </c>
      <c r="M147" s="1">
        <v>37.0</v>
      </c>
      <c r="N147" s="1">
        <v>25.0</v>
      </c>
      <c r="O147" s="1">
        <v>32.0</v>
      </c>
      <c r="P147" s="2">
        <f t="shared" si="2"/>
        <v>175</v>
      </c>
    </row>
    <row r="148">
      <c r="A148" s="1" t="s">
        <v>316</v>
      </c>
      <c r="B148" s="1" t="s">
        <v>2097</v>
      </c>
      <c r="C148" s="1">
        <v>2023.0</v>
      </c>
      <c r="D148" s="1">
        <v>3.0</v>
      </c>
      <c r="E148" s="1">
        <v>1.0</v>
      </c>
      <c r="F148" s="1">
        <v>1500.0</v>
      </c>
      <c r="G148" s="1">
        <v>3.0</v>
      </c>
      <c r="H148" s="1"/>
      <c r="I148" s="1" t="s">
        <v>169</v>
      </c>
      <c r="J148" s="1" t="s">
        <v>254</v>
      </c>
      <c r="K148" s="1" t="s">
        <v>354</v>
      </c>
      <c r="L148" s="1">
        <v>25.0</v>
      </c>
      <c r="M148" s="1">
        <v>40.0</v>
      </c>
      <c r="N148" s="1">
        <v>25.0</v>
      </c>
      <c r="O148" s="1">
        <v>45.0</v>
      </c>
      <c r="P148" s="2">
        <f t="shared" si="2"/>
        <v>5</v>
      </c>
    </row>
    <row r="149">
      <c r="A149" s="1" t="s">
        <v>316</v>
      </c>
      <c r="B149" s="1" t="s">
        <v>2097</v>
      </c>
      <c r="C149" s="1">
        <v>2023.0</v>
      </c>
      <c r="D149" s="1">
        <v>3.0</v>
      </c>
      <c r="E149" s="1">
        <v>1.0</v>
      </c>
      <c r="F149" s="1">
        <v>1500.0</v>
      </c>
      <c r="G149" s="1">
        <v>3.0</v>
      </c>
      <c r="H149" s="1"/>
      <c r="I149" s="1" t="s">
        <v>169</v>
      </c>
      <c r="J149" s="1" t="s">
        <v>254</v>
      </c>
      <c r="K149" s="1" t="s">
        <v>354</v>
      </c>
      <c r="L149" s="1">
        <v>25.0</v>
      </c>
      <c r="M149" s="1">
        <v>50.0</v>
      </c>
      <c r="N149" s="1">
        <v>26.0</v>
      </c>
      <c r="O149" s="1">
        <v>19.0</v>
      </c>
      <c r="P149" s="2">
        <f t="shared" si="2"/>
        <v>29</v>
      </c>
    </row>
    <row r="150">
      <c r="A150" s="1"/>
      <c r="B150" s="1"/>
      <c r="C150" s="1"/>
      <c r="D150" s="1"/>
      <c r="E150" s="1"/>
      <c r="F150" s="1"/>
      <c r="G150" s="1"/>
      <c r="H150" s="1"/>
      <c r="I150" s="1"/>
      <c r="J150" s="1"/>
      <c r="K150" s="1"/>
      <c r="L150" s="1"/>
      <c r="M150" s="1"/>
      <c r="N150" s="1"/>
      <c r="O150" s="1"/>
      <c r="P150" s="2">
        <f t="shared" si="2"/>
        <v>0</v>
      </c>
    </row>
    <row r="151">
      <c r="A151" s="1" t="s">
        <v>318</v>
      </c>
      <c r="B151" s="1" t="s">
        <v>2098</v>
      </c>
      <c r="C151" s="1">
        <v>2023.0</v>
      </c>
      <c r="D151" s="1">
        <v>3.0</v>
      </c>
      <c r="E151" s="1">
        <v>2.0</v>
      </c>
      <c r="F151" s="1">
        <v>2100.0</v>
      </c>
      <c r="G151" s="1">
        <v>3.0</v>
      </c>
      <c r="H151" s="1">
        <v>7.0</v>
      </c>
      <c r="I151" s="1" t="s">
        <v>254</v>
      </c>
      <c r="J151" s="1" t="s">
        <v>48</v>
      </c>
      <c r="K151" s="1" t="s">
        <v>2099</v>
      </c>
      <c r="L151" s="1">
        <v>3.0</v>
      </c>
      <c r="M151" s="1">
        <v>44.0</v>
      </c>
      <c r="N151" s="1">
        <v>3.0</v>
      </c>
      <c r="O151" s="1">
        <v>52.0</v>
      </c>
      <c r="P151" s="2">
        <f t="shared" si="2"/>
        <v>8</v>
      </c>
    </row>
    <row r="152">
      <c r="P152" s="2">
        <f t="shared" si="2"/>
        <v>0</v>
      </c>
    </row>
    <row r="153">
      <c r="A153" s="1" t="s">
        <v>316</v>
      </c>
      <c r="B153" s="1" t="s">
        <v>2100</v>
      </c>
      <c r="C153" s="1">
        <v>2023.0</v>
      </c>
      <c r="D153" s="1">
        <v>3.0</v>
      </c>
      <c r="E153" s="1">
        <v>4.0</v>
      </c>
      <c r="F153" s="1">
        <v>1800.0</v>
      </c>
      <c r="G153" s="1">
        <v>3.0</v>
      </c>
      <c r="I153" s="1" t="s">
        <v>254</v>
      </c>
      <c r="J153" s="1" t="s">
        <v>169</v>
      </c>
      <c r="K153" s="1" t="s">
        <v>354</v>
      </c>
      <c r="L153" s="1">
        <v>4.0</v>
      </c>
      <c r="M153" s="1">
        <v>0.0</v>
      </c>
      <c r="N153" s="1">
        <v>4.0</v>
      </c>
      <c r="O153" s="1">
        <v>17.0</v>
      </c>
      <c r="P153" s="2">
        <f t="shared" si="2"/>
        <v>17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2" t="s">
        <v>2066</v>
      </c>
      <c r="B1" s="52" t="s">
        <v>335</v>
      </c>
      <c r="C1" s="52" t="s">
        <v>336</v>
      </c>
      <c r="D1" s="52" t="s">
        <v>337</v>
      </c>
      <c r="E1" s="53" t="s">
        <v>2101</v>
      </c>
      <c r="F1" s="52" t="s">
        <v>2102</v>
      </c>
      <c r="G1" s="54" t="s">
        <v>2103</v>
      </c>
      <c r="H1" s="52" t="s">
        <v>2104</v>
      </c>
      <c r="I1" s="52" t="s">
        <v>2105</v>
      </c>
      <c r="J1" s="52" t="s">
        <v>2106</v>
      </c>
      <c r="K1" s="52" t="s">
        <v>2107</v>
      </c>
      <c r="L1" s="52" t="s">
        <v>2108</v>
      </c>
      <c r="M1" s="52" t="s">
        <v>2109</v>
      </c>
      <c r="N1" s="53" t="s">
        <v>20</v>
      </c>
      <c r="O1" s="48"/>
      <c r="P1" s="48"/>
      <c r="Q1" s="48"/>
      <c r="R1" s="48"/>
      <c r="S1" s="48"/>
      <c r="T1" s="48"/>
      <c r="U1" s="48"/>
      <c r="V1" s="48"/>
      <c r="W1" s="48"/>
      <c r="X1" s="48"/>
      <c r="Y1" s="48"/>
      <c r="Z1" s="48"/>
    </row>
    <row r="2">
      <c r="A2" s="1">
        <v>1.0</v>
      </c>
      <c r="B2" s="1">
        <v>2022.0</v>
      </c>
      <c r="C2" s="1">
        <v>12.0</v>
      </c>
      <c r="D2" s="1">
        <v>8.0</v>
      </c>
      <c r="E2" s="1" t="s">
        <v>222</v>
      </c>
      <c r="F2" s="1">
        <v>35.94</v>
      </c>
      <c r="G2" s="1">
        <v>2.0221207E7</v>
      </c>
      <c r="H2" s="1">
        <v>1900.0</v>
      </c>
      <c r="I2" s="2">
        <f>65.21-32.14</f>
        <v>33.07</v>
      </c>
      <c r="J2" s="1">
        <v>2017.0</v>
      </c>
      <c r="K2" s="2">
        <f>65.16-32.14</f>
        <v>33.02</v>
      </c>
      <c r="L2" s="1">
        <v>2112.0</v>
      </c>
      <c r="M2" s="2">
        <f t="shared" ref="M2:M8" si="1">K2-I2</f>
        <v>-0.05</v>
      </c>
    </row>
    <row r="3">
      <c r="A3" s="1">
        <v>2.0</v>
      </c>
      <c r="B3" s="1">
        <v>2022.0</v>
      </c>
      <c r="C3" s="1">
        <v>12.0</v>
      </c>
      <c r="D3" s="1">
        <v>12.0</v>
      </c>
      <c r="E3" s="1" t="s">
        <v>222</v>
      </c>
      <c r="F3" s="1">
        <v>33.65</v>
      </c>
      <c r="G3" s="1">
        <v>2.0221211E7</v>
      </c>
      <c r="H3" s="1">
        <v>1836.0</v>
      </c>
      <c r="I3" s="2">
        <f>63.28-32.21</f>
        <v>31.07</v>
      </c>
      <c r="J3" s="1">
        <v>2000.0</v>
      </c>
      <c r="K3" s="2">
        <f>63.16-32.21</f>
        <v>30.95</v>
      </c>
      <c r="L3" s="1">
        <v>2100.0</v>
      </c>
      <c r="M3" s="2">
        <f t="shared" si="1"/>
        <v>-0.12</v>
      </c>
    </row>
    <row r="4">
      <c r="A4" s="1">
        <v>3.0</v>
      </c>
      <c r="B4" s="1">
        <v>2022.0</v>
      </c>
      <c r="C4" s="1">
        <v>12.0</v>
      </c>
      <c r="D4" s="1">
        <v>17.0</v>
      </c>
      <c r="E4" s="1" t="s">
        <v>222</v>
      </c>
      <c r="G4" s="1">
        <v>2.0221216E7</v>
      </c>
      <c r="I4" s="2">
        <f>64.2-32.21</f>
        <v>31.99</v>
      </c>
      <c r="J4" s="1">
        <v>2009.0</v>
      </c>
      <c r="K4" s="2">
        <f>63.99-32.21</f>
        <v>31.78</v>
      </c>
      <c r="L4" s="1">
        <v>2110.0</v>
      </c>
      <c r="M4" s="2">
        <f t="shared" si="1"/>
        <v>-0.21</v>
      </c>
    </row>
    <row r="5">
      <c r="A5" s="1">
        <v>4.0</v>
      </c>
      <c r="B5" s="1">
        <v>2023.0</v>
      </c>
      <c r="C5" s="1">
        <v>1.0</v>
      </c>
      <c r="D5" s="1">
        <v>17.0</v>
      </c>
      <c r="E5" s="1" t="s">
        <v>2064</v>
      </c>
      <c r="F5" s="1">
        <v>39.05</v>
      </c>
      <c r="G5" s="1">
        <v>2.0230116E7</v>
      </c>
      <c r="H5" s="1">
        <v>1934.0</v>
      </c>
      <c r="I5" s="1">
        <v>35.62</v>
      </c>
      <c r="J5" s="1">
        <v>1948.0</v>
      </c>
      <c r="K5" s="1">
        <v>35.67</v>
      </c>
      <c r="L5" s="1">
        <v>2104.0</v>
      </c>
      <c r="M5" s="2">
        <f t="shared" si="1"/>
        <v>0.05</v>
      </c>
    </row>
    <row r="6">
      <c r="A6" s="1">
        <v>5.0</v>
      </c>
      <c r="B6" s="1">
        <v>2023.0</v>
      </c>
      <c r="C6" s="1">
        <v>1.0</v>
      </c>
      <c r="D6" s="1">
        <v>21.0</v>
      </c>
      <c r="E6" s="1" t="s">
        <v>2064</v>
      </c>
      <c r="F6" s="1">
        <v>36.73</v>
      </c>
      <c r="G6" s="1">
        <v>2.023012E7</v>
      </c>
      <c r="H6" s="1">
        <v>1956.0</v>
      </c>
      <c r="I6" s="1">
        <v>34.25</v>
      </c>
      <c r="J6" s="1">
        <v>1955.0</v>
      </c>
      <c r="K6" s="1">
        <v>33.74</v>
      </c>
      <c r="L6" s="1">
        <v>2106.0</v>
      </c>
      <c r="M6" s="2">
        <f t="shared" si="1"/>
        <v>-0.51</v>
      </c>
    </row>
    <row r="7">
      <c r="A7" s="1">
        <v>6.0</v>
      </c>
      <c r="B7" s="1">
        <v>2023.0</v>
      </c>
      <c r="C7" s="1">
        <v>2.0</v>
      </c>
      <c r="D7" s="1">
        <v>27.0</v>
      </c>
      <c r="E7" s="1" t="s">
        <v>2110</v>
      </c>
      <c r="F7" s="1">
        <v>32.72</v>
      </c>
      <c r="G7" s="1">
        <v>2.0230226E7</v>
      </c>
      <c r="H7" s="1">
        <v>2000.0</v>
      </c>
      <c r="I7" s="1">
        <v>29.1</v>
      </c>
      <c r="J7" s="1">
        <v>2100.0</v>
      </c>
      <c r="K7" s="1">
        <v>29.9</v>
      </c>
      <c r="L7" s="1">
        <v>2300.0</v>
      </c>
      <c r="M7" s="2">
        <f t="shared" si="1"/>
        <v>0.8</v>
      </c>
    </row>
    <row r="8">
      <c r="A8" s="1">
        <v>7.0</v>
      </c>
      <c r="B8" s="1">
        <v>2023.0</v>
      </c>
      <c r="C8" s="1">
        <v>3.0</v>
      </c>
      <c r="D8" s="1">
        <v>2.0</v>
      </c>
      <c r="E8" s="1" t="s">
        <v>2110</v>
      </c>
      <c r="F8" s="1">
        <v>31.0</v>
      </c>
      <c r="G8" s="1">
        <v>2.0230301E7</v>
      </c>
      <c r="H8" s="1">
        <v>2000.0</v>
      </c>
      <c r="I8" s="1">
        <v>27.9</v>
      </c>
      <c r="J8" s="1">
        <v>2057.0</v>
      </c>
      <c r="K8" s="1">
        <v>29.2</v>
      </c>
      <c r="L8" s="1">
        <v>2304.0</v>
      </c>
      <c r="M8" s="2">
        <f t="shared" si="1"/>
        <v>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5" t="s">
        <v>2111</v>
      </c>
      <c r="B1" s="49" t="s">
        <v>2112</v>
      </c>
      <c r="C1" s="49" t="s">
        <v>2113</v>
      </c>
      <c r="D1" s="1" t="s">
        <v>2114</v>
      </c>
      <c r="E1" s="1" t="s">
        <v>2115</v>
      </c>
      <c r="F1" s="1" t="s">
        <v>20</v>
      </c>
    </row>
    <row r="2">
      <c r="A2" s="49" t="s">
        <v>2116</v>
      </c>
      <c r="B2" s="49" t="s">
        <v>220</v>
      </c>
      <c r="C2" s="56"/>
    </row>
    <row r="3">
      <c r="A3" s="49" t="s">
        <v>2117</v>
      </c>
      <c r="B3" s="49" t="s">
        <v>220</v>
      </c>
      <c r="C3" s="56"/>
    </row>
    <row r="4">
      <c r="A4" s="49" t="s">
        <v>2118</v>
      </c>
      <c r="B4" s="49" t="s">
        <v>220</v>
      </c>
      <c r="C4" s="51"/>
    </row>
    <row r="5">
      <c r="A5" s="49" t="s">
        <v>2119</v>
      </c>
      <c r="B5" s="49" t="s">
        <v>220</v>
      </c>
      <c r="C5" s="56"/>
    </row>
    <row r="6">
      <c r="A6" s="49" t="s">
        <v>2120</v>
      </c>
      <c r="B6" s="49" t="s">
        <v>93</v>
      </c>
      <c r="C6" s="49">
        <v>2.0</v>
      </c>
      <c r="D6" s="1">
        <v>2.0230116E7</v>
      </c>
      <c r="E6" s="1">
        <v>2.0230124E7</v>
      </c>
      <c r="F6" s="1" t="s">
        <v>2121</v>
      </c>
    </row>
    <row r="7">
      <c r="A7" s="49" t="s">
        <v>2122</v>
      </c>
      <c r="B7" s="49" t="s">
        <v>220</v>
      </c>
      <c r="C7" s="56"/>
    </row>
    <row r="8">
      <c r="A8" s="49" t="s">
        <v>2123</v>
      </c>
      <c r="B8" s="49" t="s">
        <v>220</v>
      </c>
      <c r="C8" s="56"/>
    </row>
    <row r="9">
      <c r="A9" s="49" t="s">
        <v>2124</v>
      </c>
      <c r="B9" s="49" t="s">
        <v>220</v>
      </c>
      <c r="C9" s="56"/>
    </row>
    <row r="10">
      <c r="A10" s="49" t="s">
        <v>2125</v>
      </c>
      <c r="B10" s="49" t="s">
        <v>220</v>
      </c>
      <c r="C10" s="56"/>
    </row>
    <row r="11">
      <c r="A11" s="49" t="s">
        <v>2126</v>
      </c>
      <c r="B11" s="49" t="s">
        <v>220</v>
      </c>
      <c r="C11" s="56"/>
    </row>
    <row r="12">
      <c r="A12" s="49" t="s">
        <v>2127</v>
      </c>
      <c r="B12" s="49" t="s">
        <v>220</v>
      </c>
      <c r="C12" s="56"/>
    </row>
    <row r="13">
      <c r="A13" s="49" t="s">
        <v>2128</v>
      </c>
      <c r="B13" s="49" t="s">
        <v>220</v>
      </c>
      <c r="C13" s="56"/>
    </row>
    <row r="14">
      <c r="A14" s="49" t="s">
        <v>2129</v>
      </c>
      <c r="B14" s="49" t="s">
        <v>220</v>
      </c>
      <c r="C14" s="56"/>
    </row>
    <row r="15">
      <c r="A15" s="49" t="s">
        <v>2130</v>
      </c>
      <c r="B15" s="49" t="s">
        <v>220</v>
      </c>
      <c r="C15" s="56"/>
    </row>
    <row r="16">
      <c r="A16" s="49" t="s">
        <v>2131</v>
      </c>
      <c r="B16" s="49" t="s">
        <v>93</v>
      </c>
      <c r="C16" s="51">
        <v>2.0</v>
      </c>
      <c r="D16" s="1">
        <v>2.0230116E7</v>
      </c>
      <c r="E16" s="1">
        <v>2.0230124E7</v>
      </c>
      <c r="F16" s="1" t="s">
        <v>2121</v>
      </c>
    </row>
    <row r="17">
      <c r="A17" s="49" t="s">
        <v>2132</v>
      </c>
      <c r="B17" s="49" t="s">
        <v>220</v>
      </c>
      <c r="C17" s="56"/>
    </row>
    <row r="18">
      <c r="A18" s="49" t="s">
        <v>2133</v>
      </c>
      <c r="B18" s="49" t="s">
        <v>220</v>
      </c>
      <c r="C18" s="56"/>
    </row>
    <row r="19">
      <c r="A19" s="49" t="s">
        <v>2134</v>
      </c>
      <c r="B19" s="49" t="s">
        <v>220</v>
      </c>
      <c r="C19" s="56"/>
    </row>
    <row r="20">
      <c r="A20" s="49" t="s">
        <v>2135</v>
      </c>
      <c r="B20" s="49" t="s">
        <v>220</v>
      </c>
      <c r="C20" s="56"/>
    </row>
    <row r="21">
      <c r="A21" s="49" t="s">
        <v>2136</v>
      </c>
      <c r="B21" s="49" t="s">
        <v>220</v>
      </c>
      <c r="C21" s="56"/>
    </row>
    <row r="22">
      <c r="A22" s="49" t="s">
        <v>2137</v>
      </c>
      <c r="B22" s="49" t="s">
        <v>220</v>
      </c>
      <c r="C22" s="56"/>
    </row>
    <row r="23">
      <c r="A23" s="49" t="s">
        <v>2138</v>
      </c>
      <c r="B23" s="49" t="s">
        <v>220</v>
      </c>
      <c r="C23" s="56"/>
    </row>
    <row r="24">
      <c r="A24" s="49" t="s">
        <v>2139</v>
      </c>
      <c r="B24" s="49" t="s">
        <v>220</v>
      </c>
      <c r="C24" s="56"/>
    </row>
    <row r="25">
      <c r="A25" s="49" t="s">
        <v>2140</v>
      </c>
      <c r="B25" s="49" t="s">
        <v>220</v>
      </c>
      <c r="C25" s="49"/>
    </row>
    <row r="26">
      <c r="A26" s="49" t="s">
        <v>2141</v>
      </c>
      <c r="B26" s="49" t="s">
        <v>220</v>
      </c>
      <c r="C26" s="56"/>
    </row>
    <row r="27">
      <c r="A27" s="49" t="s">
        <v>2142</v>
      </c>
      <c r="B27" s="49" t="s">
        <v>220</v>
      </c>
      <c r="C27" s="56"/>
    </row>
    <row r="28">
      <c r="A28" s="49" t="s">
        <v>2143</v>
      </c>
      <c r="B28" s="49" t="s">
        <v>220</v>
      </c>
      <c r="C28" s="56"/>
    </row>
    <row r="29">
      <c r="A29" s="49" t="s">
        <v>2144</v>
      </c>
      <c r="B29" s="49" t="s">
        <v>220</v>
      </c>
      <c r="C29" s="56"/>
    </row>
    <row r="30">
      <c r="A30" s="49" t="s">
        <v>2145</v>
      </c>
      <c r="B30" s="49" t="s">
        <v>220</v>
      </c>
      <c r="C30" s="56"/>
    </row>
    <row r="31">
      <c r="A31" s="49" t="s">
        <v>2146</v>
      </c>
      <c r="B31" s="49" t="s">
        <v>220</v>
      </c>
      <c r="C31" s="56"/>
    </row>
    <row r="32">
      <c r="A32" s="49" t="s">
        <v>2147</v>
      </c>
      <c r="B32" s="49" t="s">
        <v>220</v>
      </c>
      <c r="C32" s="49"/>
    </row>
    <row r="33">
      <c r="A33" s="49" t="s">
        <v>2148</v>
      </c>
      <c r="B33" s="49" t="s">
        <v>220</v>
      </c>
      <c r="C33" s="56"/>
    </row>
    <row r="34">
      <c r="A34" s="49" t="s">
        <v>2149</v>
      </c>
      <c r="B34" s="49" t="s">
        <v>220</v>
      </c>
      <c r="C34" s="49"/>
    </row>
    <row r="35">
      <c r="A35" s="49" t="s">
        <v>2150</v>
      </c>
      <c r="B35" s="49" t="s">
        <v>220</v>
      </c>
      <c r="C35" s="56"/>
    </row>
    <row r="36">
      <c r="A36" s="49" t="s">
        <v>2151</v>
      </c>
      <c r="B36" s="49" t="s">
        <v>220</v>
      </c>
      <c r="C36" s="56"/>
    </row>
    <row r="37">
      <c r="A37" s="49" t="s">
        <v>2152</v>
      </c>
      <c r="B37" s="49" t="s">
        <v>220</v>
      </c>
      <c r="C37" s="56"/>
    </row>
    <row r="38">
      <c r="A38" s="49" t="s">
        <v>2153</v>
      </c>
      <c r="B38" s="49" t="s">
        <v>220</v>
      </c>
      <c r="C38" s="56"/>
    </row>
    <row r="39">
      <c r="A39" s="49" t="s">
        <v>2154</v>
      </c>
      <c r="B39" s="49" t="s">
        <v>220</v>
      </c>
      <c r="C39" s="49"/>
    </row>
    <row r="40">
      <c r="A40" s="49" t="s">
        <v>2155</v>
      </c>
      <c r="B40" s="49" t="s">
        <v>220</v>
      </c>
      <c r="C40" s="56"/>
    </row>
    <row r="41">
      <c r="A41" s="49" t="s">
        <v>2156</v>
      </c>
      <c r="B41" s="49" t="s">
        <v>220</v>
      </c>
      <c r="C41" s="56"/>
    </row>
    <row r="42">
      <c r="A42" s="49" t="s">
        <v>2157</v>
      </c>
      <c r="B42" s="49" t="s">
        <v>220</v>
      </c>
      <c r="C42" s="56"/>
    </row>
    <row r="43">
      <c r="A43" s="49" t="s">
        <v>2158</v>
      </c>
      <c r="B43" s="49" t="s">
        <v>220</v>
      </c>
      <c r="C43" s="49"/>
    </row>
    <row r="44">
      <c r="A44" s="49" t="s">
        <v>2159</v>
      </c>
      <c r="B44" s="49" t="s">
        <v>220</v>
      </c>
      <c r="C44" s="56"/>
    </row>
    <row r="45">
      <c r="A45" s="49" t="s">
        <v>2160</v>
      </c>
      <c r="B45" s="49" t="s">
        <v>220</v>
      </c>
      <c r="C45" s="56"/>
    </row>
    <row r="46">
      <c r="A46" s="49" t="s">
        <v>2161</v>
      </c>
      <c r="B46" s="49" t="s">
        <v>220</v>
      </c>
      <c r="C46" s="56"/>
    </row>
    <row r="47">
      <c r="A47" s="49" t="s">
        <v>2162</v>
      </c>
      <c r="B47" s="49" t="s">
        <v>220</v>
      </c>
      <c r="C47" s="56"/>
    </row>
    <row r="48">
      <c r="A48" s="49" t="s">
        <v>2163</v>
      </c>
      <c r="B48" s="49" t="s">
        <v>220</v>
      </c>
      <c r="C48" s="56"/>
    </row>
    <row r="49">
      <c r="A49" s="49" t="s">
        <v>2164</v>
      </c>
      <c r="B49" s="49" t="s">
        <v>220</v>
      </c>
      <c r="C49" s="56"/>
    </row>
    <row r="50">
      <c r="A50" s="49" t="s">
        <v>2165</v>
      </c>
      <c r="B50" s="49" t="s">
        <v>220</v>
      </c>
      <c r="C50" s="56"/>
    </row>
    <row r="51">
      <c r="A51" s="49" t="s">
        <v>2166</v>
      </c>
      <c r="B51" s="49" t="s">
        <v>220</v>
      </c>
      <c r="C51" s="56"/>
    </row>
    <row r="52">
      <c r="A52" s="49" t="s">
        <v>2167</v>
      </c>
      <c r="B52" s="49" t="s">
        <v>220</v>
      </c>
      <c r="C52" s="56"/>
    </row>
    <row r="53">
      <c r="A53" s="49" t="s">
        <v>2168</v>
      </c>
      <c r="B53" s="49" t="s">
        <v>220</v>
      </c>
      <c r="C53" s="56"/>
    </row>
    <row r="54">
      <c r="A54" s="49" t="s">
        <v>2169</v>
      </c>
      <c r="B54" s="49" t="s">
        <v>93</v>
      </c>
      <c r="C54" s="51">
        <v>1.0</v>
      </c>
      <c r="D54" s="1">
        <v>2.0221206E7</v>
      </c>
      <c r="E54" s="1">
        <v>2.022122E7</v>
      </c>
    </row>
    <row r="55">
      <c r="A55" s="49" t="s">
        <v>2170</v>
      </c>
      <c r="B55" s="49" t="s">
        <v>220</v>
      </c>
      <c r="C55" s="56"/>
    </row>
    <row r="56">
      <c r="A56" s="49" t="s">
        <v>2171</v>
      </c>
      <c r="B56" s="49" t="s">
        <v>220</v>
      </c>
      <c r="C56" s="56"/>
    </row>
    <row r="57">
      <c r="A57" s="49" t="s">
        <v>2172</v>
      </c>
      <c r="B57" s="49" t="s">
        <v>220</v>
      </c>
      <c r="C57" s="56"/>
    </row>
    <row r="58">
      <c r="A58" s="49" t="s">
        <v>2173</v>
      </c>
      <c r="B58" s="49" t="s">
        <v>220</v>
      </c>
      <c r="C58" s="56"/>
    </row>
    <row r="59">
      <c r="A59" s="49" t="s">
        <v>2174</v>
      </c>
      <c r="B59" s="49" t="s">
        <v>220</v>
      </c>
      <c r="C59" s="56"/>
    </row>
    <row r="60">
      <c r="A60" s="49" t="s">
        <v>2175</v>
      </c>
      <c r="B60" s="49" t="s">
        <v>220</v>
      </c>
      <c r="C60" s="56"/>
    </row>
    <row r="61">
      <c r="A61" s="49" t="s">
        <v>2176</v>
      </c>
      <c r="B61" s="49" t="s">
        <v>220</v>
      </c>
      <c r="C61" s="56"/>
    </row>
    <row r="62">
      <c r="A62" s="49" t="s">
        <v>2177</v>
      </c>
      <c r="B62" s="49" t="s">
        <v>220</v>
      </c>
      <c r="C62" s="56"/>
    </row>
    <row r="63">
      <c r="A63" s="49" t="s">
        <v>2178</v>
      </c>
      <c r="B63" s="49" t="s">
        <v>93</v>
      </c>
      <c r="C63" s="51">
        <v>1.0</v>
      </c>
      <c r="D63" s="1">
        <v>2.0221206E7</v>
      </c>
      <c r="E63" s="1">
        <v>2.022122E7</v>
      </c>
    </row>
    <row r="64">
      <c r="A64" s="49" t="s">
        <v>2179</v>
      </c>
      <c r="B64" s="49" t="s">
        <v>220</v>
      </c>
      <c r="C64" s="56"/>
    </row>
    <row r="65">
      <c r="A65" s="49" t="s">
        <v>2180</v>
      </c>
      <c r="B65" s="49" t="s">
        <v>220</v>
      </c>
      <c r="C65" s="56"/>
    </row>
    <row r="66">
      <c r="A66" s="49" t="s">
        <v>2181</v>
      </c>
      <c r="B66" s="49" t="s">
        <v>220</v>
      </c>
      <c r="C66" s="56"/>
    </row>
    <row r="67">
      <c r="A67" s="49" t="s">
        <v>2182</v>
      </c>
      <c r="B67" s="49" t="s">
        <v>220</v>
      </c>
      <c r="C67" s="56"/>
    </row>
    <row r="68">
      <c r="A68" s="49" t="s">
        <v>2183</v>
      </c>
      <c r="B68" s="49" t="s">
        <v>220</v>
      </c>
      <c r="C68" s="56"/>
    </row>
    <row r="69">
      <c r="A69" s="49" t="s">
        <v>2184</v>
      </c>
      <c r="B69" s="49" t="s">
        <v>220</v>
      </c>
      <c r="C69" s="56"/>
    </row>
    <row r="70">
      <c r="A70" s="49" t="s">
        <v>2185</v>
      </c>
      <c r="B70" s="49" t="s">
        <v>220</v>
      </c>
      <c r="C70" s="56"/>
    </row>
    <row r="71">
      <c r="A71" s="49" t="s">
        <v>2186</v>
      </c>
      <c r="B71" s="49" t="s">
        <v>220</v>
      </c>
      <c r="C71" s="56"/>
    </row>
    <row r="72">
      <c r="A72" s="49" t="s">
        <v>2187</v>
      </c>
      <c r="B72" s="49" t="s">
        <v>220</v>
      </c>
      <c r="C72" s="56"/>
    </row>
    <row r="73">
      <c r="A73" s="49" t="s">
        <v>2188</v>
      </c>
      <c r="B73" s="49" t="s">
        <v>220</v>
      </c>
      <c r="C73" s="56"/>
    </row>
    <row r="74">
      <c r="A74" s="49" t="s">
        <v>2189</v>
      </c>
      <c r="B74" s="49" t="s">
        <v>220</v>
      </c>
      <c r="C74" s="56"/>
    </row>
    <row r="75">
      <c r="A75" s="49" t="s">
        <v>2190</v>
      </c>
      <c r="B75" s="49" t="s">
        <v>220</v>
      </c>
      <c r="C75" s="56"/>
    </row>
    <row r="76">
      <c r="A76" s="49" t="s">
        <v>2191</v>
      </c>
      <c r="B76" s="49" t="s">
        <v>220</v>
      </c>
      <c r="C76" s="56"/>
    </row>
    <row r="77">
      <c r="A77" s="49" t="s">
        <v>2192</v>
      </c>
      <c r="B77" s="49" t="s">
        <v>220</v>
      </c>
      <c r="C77" s="56"/>
    </row>
    <row r="78">
      <c r="A78" s="49" t="s">
        <v>2193</v>
      </c>
      <c r="B78" s="49" t="s">
        <v>220</v>
      </c>
      <c r="C78" s="56"/>
    </row>
    <row r="79">
      <c r="A79" s="49" t="s">
        <v>2194</v>
      </c>
      <c r="B79" s="49" t="s">
        <v>220</v>
      </c>
      <c r="C79" s="56"/>
    </row>
    <row r="80">
      <c r="A80" s="49" t="s">
        <v>2195</v>
      </c>
      <c r="B80" s="49" t="s">
        <v>220</v>
      </c>
      <c r="C80" s="56"/>
    </row>
    <row r="81">
      <c r="A81" s="49" t="s">
        <v>2196</v>
      </c>
      <c r="B81" s="49" t="s">
        <v>220</v>
      </c>
      <c r="C81" s="56"/>
    </row>
    <row r="82">
      <c r="A82" s="49" t="s">
        <v>2197</v>
      </c>
      <c r="B82" s="49" t="s">
        <v>220</v>
      </c>
      <c r="C82" s="56"/>
    </row>
    <row r="83">
      <c r="A83" s="49" t="s">
        <v>2198</v>
      </c>
      <c r="B83" s="49" t="s">
        <v>220</v>
      </c>
      <c r="C83" s="56"/>
    </row>
    <row r="84">
      <c r="A84" s="49" t="s">
        <v>2199</v>
      </c>
      <c r="B84" s="49" t="s">
        <v>220</v>
      </c>
      <c r="C84" s="56"/>
    </row>
    <row r="85">
      <c r="A85" s="49" t="s">
        <v>2200</v>
      </c>
      <c r="B85" s="49" t="s">
        <v>220</v>
      </c>
      <c r="C85" s="56"/>
    </row>
    <row r="86">
      <c r="A86" s="49" t="s">
        <v>2201</v>
      </c>
      <c r="B86" s="49" t="s">
        <v>220</v>
      </c>
      <c r="C86" s="56"/>
    </row>
    <row r="87">
      <c r="A87" s="49" t="s">
        <v>2202</v>
      </c>
      <c r="B87" s="49" t="s">
        <v>220</v>
      </c>
      <c r="C87" s="56"/>
    </row>
    <row r="88">
      <c r="A88" s="49" t="s">
        <v>2203</v>
      </c>
      <c r="B88" s="49" t="s">
        <v>220</v>
      </c>
      <c r="C88" s="56"/>
    </row>
    <row r="89">
      <c r="A89" s="49" t="s">
        <v>2204</v>
      </c>
      <c r="B89" s="49" t="s">
        <v>220</v>
      </c>
      <c r="C89" s="56"/>
    </row>
    <row r="90">
      <c r="A90" s="49" t="s">
        <v>2205</v>
      </c>
      <c r="B90" s="49" t="s">
        <v>220</v>
      </c>
      <c r="C90" s="56"/>
    </row>
    <row r="91">
      <c r="A91" s="49" t="s">
        <v>2206</v>
      </c>
      <c r="B91" s="49" t="s">
        <v>220</v>
      </c>
      <c r="C91" s="56"/>
    </row>
    <row r="92">
      <c r="A92" s="49" t="s">
        <v>2207</v>
      </c>
      <c r="B92" s="49" t="s">
        <v>220</v>
      </c>
      <c r="C92" s="56"/>
    </row>
    <row r="93">
      <c r="A93" s="49" t="s">
        <v>2208</v>
      </c>
      <c r="B93" s="49" t="s">
        <v>220</v>
      </c>
      <c r="C93" s="56"/>
    </row>
    <row r="94">
      <c r="A94" s="49" t="s">
        <v>2209</v>
      </c>
      <c r="B94" s="49" t="s">
        <v>220</v>
      </c>
      <c r="C94" s="56"/>
    </row>
    <row r="95">
      <c r="A95" s="49" t="s">
        <v>2210</v>
      </c>
      <c r="B95" s="49" t="s">
        <v>220</v>
      </c>
      <c r="C95" s="56"/>
    </row>
    <row r="96">
      <c r="A96" s="49" t="s">
        <v>2211</v>
      </c>
      <c r="B96" s="49" t="s">
        <v>220</v>
      </c>
      <c r="C96" s="56"/>
    </row>
    <row r="97">
      <c r="A97" s="49" t="s">
        <v>2212</v>
      </c>
      <c r="B97" s="49" t="s">
        <v>220</v>
      </c>
      <c r="C97" s="56"/>
    </row>
    <row r="98">
      <c r="A98" s="49" t="s">
        <v>2213</v>
      </c>
      <c r="B98" s="49" t="s">
        <v>220</v>
      </c>
      <c r="C98" s="56"/>
    </row>
    <row r="99">
      <c r="A99" s="49" t="s">
        <v>2214</v>
      </c>
      <c r="B99" s="49" t="s">
        <v>220</v>
      </c>
      <c r="C99" s="56"/>
    </row>
    <row r="100">
      <c r="A100" s="49" t="s">
        <v>2215</v>
      </c>
      <c r="B100" s="49" t="s">
        <v>220</v>
      </c>
      <c r="C100" s="56"/>
    </row>
    <row r="101">
      <c r="A101" s="49" t="s">
        <v>2216</v>
      </c>
      <c r="B101" s="49" t="s">
        <v>220</v>
      </c>
      <c r="C101" s="56"/>
    </row>
    <row r="102">
      <c r="A102" s="49" t="s">
        <v>2217</v>
      </c>
      <c r="B102" s="49" t="s">
        <v>220</v>
      </c>
      <c r="C102" s="56"/>
    </row>
    <row r="103">
      <c r="A103" s="49" t="s">
        <v>2218</v>
      </c>
      <c r="B103" s="49" t="s">
        <v>220</v>
      </c>
      <c r="C103" s="56"/>
    </row>
    <row r="104">
      <c r="A104" s="49" t="s">
        <v>2219</v>
      </c>
      <c r="B104" s="49" t="s">
        <v>220</v>
      </c>
      <c r="C104" s="56"/>
    </row>
    <row r="105">
      <c r="A105" s="49" t="s">
        <v>2220</v>
      </c>
      <c r="B105" s="49" t="s">
        <v>220</v>
      </c>
      <c r="C105" s="56"/>
    </row>
    <row r="106">
      <c r="A106" s="49" t="s">
        <v>2221</v>
      </c>
      <c r="B106" s="49" t="s">
        <v>220</v>
      </c>
      <c r="C106" s="56"/>
    </row>
    <row r="107">
      <c r="A107" s="49" t="s">
        <v>2222</v>
      </c>
      <c r="B107" s="49" t="s">
        <v>220</v>
      </c>
      <c r="C107" s="56"/>
    </row>
    <row r="108">
      <c r="A108" s="49" t="s">
        <v>2223</v>
      </c>
      <c r="B108" s="49" t="s">
        <v>220</v>
      </c>
      <c r="C108" s="56"/>
    </row>
    <row r="109">
      <c r="A109" s="49" t="s">
        <v>2224</v>
      </c>
      <c r="B109" s="49" t="s">
        <v>220</v>
      </c>
      <c r="C109" s="56"/>
    </row>
    <row r="110">
      <c r="A110" s="49" t="s">
        <v>2225</v>
      </c>
      <c r="B110" s="49" t="s">
        <v>220</v>
      </c>
      <c r="C110" s="56"/>
    </row>
    <row r="111">
      <c r="A111" s="49" t="s">
        <v>2226</v>
      </c>
      <c r="B111" s="49" t="s">
        <v>220</v>
      </c>
      <c r="C111" s="56"/>
    </row>
    <row r="112">
      <c r="A112" s="49" t="s">
        <v>2227</v>
      </c>
      <c r="B112" s="49" t="s">
        <v>220</v>
      </c>
      <c r="C112" s="56"/>
    </row>
    <row r="113">
      <c r="A113" s="49" t="s">
        <v>2228</v>
      </c>
      <c r="B113" s="49" t="s">
        <v>220</v>
      </c>
      <c r="C113" s="56"/>
    </row>
    <row r="114">
      <c r="A114" s="49" t="s">
        <v>2229</v>
      </c>
      <c r="B114" s="49" t="s">
        <v>220</v>
      </c>
      <c r="C114" s="56"/>
    </row>
    <row r="115">
      <c r="A115" s="49" t="s">
        <v>2230</v>
      </c>
      <c r="B115" s="49" t="s">
        <v>220</v>
      </c>
      <c r="C115" s="56"/>
    </row>
    <row r="116">
      <c r="A116" s="49" t="s">
        <v>2231</v>
      </c>
      <c r="B116" s="49" t="s">
        <v>220</v>
      </c>
      <c r="C116" s="56"/>
    </row>
    <row r="117">
      <c r="A117" s="49" t="s">
        <v>2232</v>
      </c>
      <c r="B117" s="49" t="s">
        <v>220</v>
      </c>
      <c r="C117" s="56"/>
    </row>
    <row r="118">
      <c r="A118" s="49" t="s">
        <v>2233</v>
      </c>
      <c r="B118" s="49" t="s">
        <v>220</v>
      </c>
      <c r="C118" s="56"/>
    </row>
    <row r="119">
      <c r="A119" s="49" t="s">
        <v>2234</v>
      </c>
      <c r="B119" s="49" t="s">
        <v>220</v>
      </c>
      <c r="C119" s="56"/>
    </row>
    <row r="120">
      <c r="A120" s="49" t="s">
        <v>2235</v>
      </c>
      <c r="B120" s="49" t="s">
        <v>220</v>
      </c>
      <c r="C120" s="49">
        <v>4.0</v>
      </c>
      <c r="D120" s="1">
        <v>2.0230212E7</v>
      </c>
    </row>
    <row r="121">
      <c r="A121" s="49" t="s">
        <v>2236</v>
      </c>
      <c r="B121" s="49" t="s">
        <v>220</v>
      </c>
      <c r="C121" s="56"/>
    </row>
    <row r="122">
      <c r="A122" s="49" t="s">
        <v>2237</v>
      </c>
      <c r="B122" s="49" t="s">
        <v>220</v>
      </c>
      <c r="C122" s="56"/>
    </row>
    <row r="123">
      <c r="A123" s="49" t="s">
        <v>2238</v>
      </c>
      <c r="B123" s="49" t="s">
        <v>220</v>
      </c>
      <c r="C123" s="56"/>
    </row>
    <row r="124">
      <c r="A124" s="49" t="s">
        <v>2239</v>
      </c>
      <c r="B124" s="49" t="s">
        <v>220</v>
      </c>
      <c r="C124" s="56"/>
    </row>
    <row r="125">
      <c r="A125" s="49" t="s">
        <v>2240</v>
      </c>
      <c r="B125" s="49" t="s">
        <v>220</v>
      </c>
      <c r="C125" s="56"/>
    </row>
    <row r="126">
      <c r="A126" s="49" t="s">
        <v>2241</v>
      </c>
      <c r="B126" s="49" t="s">
        <v>220</v>
      </c>
      <c r="C126" s="49"/>
    </row>
    <row r="127">
      <c r="A127" s="49" t="s">
        <v>2242</v>
      </c>
      <c r="B127" s="49" t="s">
        <v>220</v>
      </c>
      <c r="C127" s="56"/>
    </row>
    <row r="128">
      <c r="A128" s="49" t="s">
        <v>2243</v>
      </c>
      <c r="B128" s="49" t="s">
        <v>220</v>
      </c>
      <c r="C128" s="56"/>
    </row>
    <row r="129">
      <c r="A129" s="49" t="s">
        <v>2244</v>
      </c>
      <c r="B129" s="49" t="s">
        <v>220</v>
      </c>
      <c r="C129" s="56"/>
    </row>
    <row r="130">
      <c r="A130" s="49" t="s">
        <v>2245</v>
      </c>
      <c r="B130" s="49" t="s">
        <v>220</v>
      </c>
      <c r="C130" s="56"/>
    </row>
    <row r="131">
      <c r="A131" s="49" t="s">
        <v>2246</v>
      </c>
      <c r="B131" s="49" t="s">
        <v>220</v>
      </c>
      <c r="C131" s="56"/>
    </row>
    <row r="132">
      <c r="A132" s="49" t="s">
        <v>2247</v>
      </c>
      <c r="B132" s="49" t="s">
        <v>220</v>
      </c>
      <c r="C132" s="51"/>
    </row>
    <row r="133">
      <c r="A133" s="49" t="s">
        <v>2248</v>
      </c>
      <c r="B133" s="49" t="s">
        <v>220</v>
      </c>
      <c r="C133" s="56"/>
    </row>
    <row r="134">
      <c r="A134" s="49" t="s">
        <v>2249</v>
      </c>
      <c r="B134" s="49" t="s">
        <v>220</v>
      </c>
      <c r="C134" s="56"/>
    </row>
    <row r="135">
      <c r="A135" s="49" t="s">
        <v>2250</v>
      </c>
      <c r="B135" s="49" t="s">
        <v>220</v>
      </c>
      <c r="C135" s="56"/>
    </row>
    <row r="136">
      <c r="A136" s="49" t="s">
        <v>2251</v>
      </c>
      <c r="B136" s="49" t="s">
        <v>220</v>
      </c>
      <c r="C136" s="56"/>
    </row>
    <row r="137">
      <c r="A137" s="49" t="s">
        <v>2252</v>
      </c>
      <c r="B137" s="49" t="s">
        <v>220</v>
      </c>
      <c r="C137" s="56"/>
    </row>
    <row r="138">
      <c r="A138" s="49" t="s">
        <v>2253</v>
      </c>
      <c r="B138" s="49" t="s">
        <v>220</v>
      </c>
      <c r="C138" s="56"/>
    </row>
    <row r="139">
      <c r="A139" s="49" t="s">
        <v>2254</v>
      </c>
      <c r="B139" s="49" t="s">
        <v>220</v>
      </c>
      <c r="C139" s="56"/>
    </row>
    <row r="140">
      <c r="A140" s="49" t="s">
        <v>2255</v>
      </c>
      <c r="B140" s="49" t="s">
        <v>220</v>
      </c>
      <c r="C140" s="56"/>
    </row>
    <row r="141">
      <c r="A141" s="49" t="s">
        <v>2256</v>
      </c>
      <c r="B141" s="49" t="s">
        <v>220</v>
      </c>
      <c r="C141" s="56"/>
    </row>
    <row r="142">
      <c r="A142" s="49" t="s">
        <v>2257</v>
      </c>
      <c r="B142" s="49" t="s">
        <v>220</v>
      </c>
      <c r="C142" s="56"/>
    </row>
    <row r="143">
      <c r="A143" s="49" t="s">
        <v>2258</v>
      </c>
      <c r="B143" s="49" t="s">
        <v>220</v>
      </c>
      <c r="C143" s="56"/>
    </row>
    <row r="144">
      <c r="A144" s="49" t="s">
        <v>2259</v>
      </c>
      <c r="B144" s="49" t="s">
        <v>220</v>
      </c>
      <c r="C144" s="56"/>
    </row>
    <row r="145">
      <c r="A145" s="49" t="s">
        <v>2260</v>
      </c>
      <c r="B145" s="49" t="s">
        <v>220</v>
      </c>
      <c r="C145" s="49">
        <v>2.0</v>
      </c>
      <c r="D145" s="1">
        <v>2.0230116E7</v>
      </c>
      <c r="E145" s="1">
        <v>2.0230124E7</v>
      </c>
      <c r="F145" s="1" t="s">
        <v>2121</v>
      </c>
    </row>
    <row r="146">
      <c r="A146" s="49" t="s">
        <v>2261</v>
      </c>
      <c r="B146" s="49" t="s">
        <v>220</v>
      </c>
      <c r="C146" s="56"/>
    </row>
    <row r="147">
      <c r="A147" s="49" t="s">
        <v>2262</v>
      </c>
      <c r="B147" s="49" t="s">
        <v>220</v>
      </c>
      <c r="C147" s="56"/>
    </row>
    <row r="148">
      <c r="A148" s="49" t="s">
        <v>2263</v>
      </c>
      <c r="B148" s="49" t="s">
        <v>220</v>
      </c>
      <c r="C148" s="56"/>
    </row>
    <row r="149">
      <c r="A149" s="49" t="s">
        <v>2264</v>
      </c>
      <c r="B149" s="49" t="s">
        <v>220</v>
      </c>
      <c r="C149" s="56"/>
    </row>
    <row r="150">
      <c r="A150" s="49" t="s">
        <v>2265</v>
      </c>
      <c r="B150" s="49" t="s">
        <v>220</v>
      </c>
      <c r="C150" s="56"/>
    </row>
    <row r="151">
      <c r="A151" s="49" t="s">
        <v>2266</v>
      </c>
      <c r="B151" s="49" t="s">
        <v>220</v>
      </c>
      <c r="C151" s="56"/>
    </row>
    <row r="152">
      <c r="A152" s="49" t="s">
        <v>2267</v>
      </c>
      <c r="B152" s="49" t="s">
        <v>220</v>
      </c>
      <c r="C152" s="56"/>
    </row>
    <row r="153">
      <c r="A153" s="49" t="s">
        <v>2268</v>
      </c>
      <c r="B153" s="49" t="s">
        <v>220</v>
      </c>
      <c r="C153" s="56"/>
    </row>
    <row r="154">
      <c r="A154" s="49" t="s">
        <v>2269</v>
      </c>
      <c r="B154" s="49" t="s">
        <v>220</v>
      </c>
      <c r="C154" s="56"/>
    </row>
    <row r="155">
      <c r="A155" s="49" t="s">
        <v>2270</v>
      </c>
      <c r="B155" s="49" t="s">
        <v>220</v>
      </c>
      <c r="C155" s="56"/>
    </row>
    <row r="156">
      <c r="A156" s="49" t="s">
        <v>2271</v>
      </c>
      <c r="B156" s="49" t="s">
        <v>93</v>
      </c>
      <c r="C156" s="51">
        <v>1.0</v>
      </c>
      <c r="D156" s="1">
        <v>2.0221206E7</v>
      </c>
      <c r="E156" s="1">
        <v>2.022122E7</v>
      </c>
    </row>
    <row r="157">
      <c r="A157" s="49" t="s">
        <v>2272</v>
      </c>
      <c r="B157" s="49" t="s">
        <v>220</v>
      </c>
      <c r="C157" s="56"/>
    </row>
    <row r="158">
      <c r="A158" s="49" t="s">
        <v>2273</v>
      </c>
      <c r="B158" s="49" t="s">
        <v>220</v>
      </c>
      <c r="C158" s="56"/>
    </row>
    <row r="159">
      <c r="A159" s="49" t="s">
        <v>2274</v>
      </c>
      <c r="B159" s="49" t="s">
        <v>220</v>
      </c>
      <c r="C159" s="56"/>
    </row>
    <row r="160">
      <c r="A160" s="49" t="s">
        <v>2275</v>
      </c>
      <c r="B160" s="49" t="s">
        <v>220</v>
      </c>
      <c r="C160" s="56"/>
    </row>
    <row r="161">
      <c r="A161" s="49" t="s">
        <v>2276</v>
      </c>
      <c r="B161" s="49" t="s">
        <v>220</v>
      </c>
      <c r="C161" s="56"/>
    </row>
    <row r="162">
      <c r="A162" s="49" t="s">
        <v>2277</v>
      </c>
      <c r="B162" s="49" t="s">
        <v>220</v>
      </c>
      <c r="C162" s="56"/>
    </row>
    <row r="163">
      <c r="A163" s="49" t="s">
        <v>2278</v>
      </c>
      <c r="B163" s="49" t="s">
        <v>220</v>
      </c>
      <c r="C163" s="56"/>
    </row>
    <row r="164">
      <c r="A164" s="49" t="s">
        <v>2279</v>
      </c>
      <c r="B164" s="49" t="s">
        <v>220</v>
      </c>
      <c r="C164" s="56"/>
    </row>
    <row r="165">
      <c r="A165" s="49" t="s">
        <v>2280</v>
      </c>
      <c r="B165" s="49" t="s">
        <v>220</v>
      </c>
      <c r="C165" s="56"/>
    </row>
    <row r="166">
      <c r="A166" s="49" t="s">
        <v>2281</v>
      </c>
      <c r="B166" s="49" t="s">
        <v>220</v>
      </c>
      <c r="C166" s="56"/>
    </row>
    <row r="167">
      <c r="A167" s="49" t="s">
        <v>2282</v>
      </c>
      <c r="B167" s="49" t="s">
        <v>220</v>
      </c>
      <c r="C167" s="56"/>
    </row>
    <row r="168">
      <c r="A168" s="49" t="s">
        <v>2283</v>
      </c>
      <c r="B168" s="49" t="s">
        <v>220</v>
      </c>
      <c r="C168" s="56"/>
    </row>
    <row r="169">
      <c r="A169" s="49" t="s">
        <v>2284</v>
      </c>
      <c r="B169" s="49" t="s">
        <v>220</v>
      </c>
      <c r="C169" s="56"/>
    </row>
    <row r="170">
      <c r="A170" s="49" t="s">
        <v>2285</v>
      </c>
      <c r="B170" s="49" t="s">
        <v>220</v>
      </c>
      <c r="C170" s="49">
        <v>3.0</v>
      </c>
      <c r="D170" s="1">
        <v>2.0230212E7</v>
      </c>
    </row>
    <row r="171">
      <c r="A171" s="49" t="s">
        <v>2286</v>
      </c>
      <c r="B171" s="49" t="s">
        <v>220</v>
      </c>
      <c r="C171" s="56"/>
    </row>
    <row r="172">
      <c r="A172" s="49" t="s">
        <v>2287</v>
      </c>
      <c r="B172" s="49" t="s">
        <v>220</v>
      </c>
      <c r="C172" s="56"/>
    </row>
    <row r="173">
      <c r="A173" s="49" t="s">
        <v>2288</v>
      </c>
      <c r="B173" s="49" t="s">
        <v>220</v>
      </c>
      <c r="C173" s="56"/>
    </row>
    <row r="174">
      <c r="A174" s="49" t="s">
        <v>2289</v>
      </c>
      <c r="B174" s="49" t="s">
        <v>220</v>
      </c>
      <c r="C174" s="56"/>
    </row>
    <row r="175">
      <c r="A175" s="49" t="s">
        <v>2290</v>
      </c>
      <c r="B175" s="49" t="s">
        <v>220</v>
      </c>
      <c r="C175" s="56"/>
    </row>
    <row r="176">
      <c r="A176" s="49" t="s">
        <v>2291</v>
      </c>
      <c r="B176" s="49" t="s">
        <v>220</v>
      </c>
      <c r="C176" s="56"/>
    </row>
    <row r="177">
      <c r="A177" s="49" t="s">
        <v>2292</v>
      </c>
      <c r="B177" s="49" t="s">
        <v>220</v>
      </c>
      <c r="C177" s="56"/>
    </row>
    <row r="178">
      <c r="A178" s="49" t="s">
        <v>2293</v>
      </c>
      <c r="B178" s="49" t="s">
        <v>220</v>
      </c>
      <c r="C178" s="56"/>
    </row>
    <row r="179">
      <c r="A179" s="49" t="s">
        <v>2294</v>
      </c>
      <c r="B179" s="49" t="s">
        <v>220</v>
      </c>
      <c r="C179" s="56"/>
    </row>
    <row r="180">
      <c r="A180" s="49" t="s">
        <v>2295</v>
      </c>
      <c r="B180" s="49" t="s">
        <v>220</v>
      </c>
      <c r="C180" s="56"/>
    </row>
    <row r="181">
      <c r="A181" s="49" t="s">
        <v>2296</v>
      </c>
      <c r="B181" s="49" t="s">
        <v>220</v>
      </c>
      <c r="C181" s="56"/>
    </row>
    <row r="182">
      <c r="A182" s="49" t="s">
        <v>2297</v>
      </c>
      <c r="B182" s="49" t="s">
        <v>220</v>
      </c>
      <c r="C182" s="56"/>
    </row>
    <row r="183">
      <c r="A183" s="49" t="s">
        <v>2298</v>
      </c>
      <c r="B183" s="49" t="s">
        <v>220</v>
      </c>
      <c r="C183" s="56"/>
    </row>
  </sheetData>
  <drawing r:id="rId1"/>
</worksheet>
</file>