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ot\Desktop\Utils\"/>
    </mc:Choice>
  </mc:AlternateContent>
  <bookViews>
    <workbookView xWindow="0" yWindow="0" windowWidth="12480" windowHeight="8685" activeTab="2"/>
  </bookViews>
  <sheets>
    <sheet name="Planilha1" sheetId="1" r:id="rId1"/>
    <sheet name="Planilha4" sheetId="4" r:id="rId2"/>
    <sheet name="Planilha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U35" i="4"/>
  <c r="U37" i="4"/>
  <c r="C38" i="4"/>
  <c r="C39" i="4" s="1"/>
  <c r="T29" i="4"/>
  <c r="U29" i="4"/>
  <c r="O31" i="4"/>
  <c r="O30" i="4"/>
  <c r="O27" i="4"/>
  <c r="O28" i="4" s="1"/>
  <c r="N3" i="1" l="1"/>
  <c r="J13" i="1"/>
  <c r="K13" i="1" s="1"/>
  <c r="C44" i="1"/>
  <c r="D44" i="1" s="1"/>
  <c r="R32" i="1"/>
  <c r="R33" i="1"/>
  <c r="R34" i="1"/>
  <c r="R35" i="1"/>
  <c r="R36" i="1"/>
  <c r="R31" i="1"/>
  <c r="O3" i="1"/>
  <c r="P3" i="1" s="1"/>
  <c r="F6" i="1"/>
  <c r="Q3" i="1" l="1"/>
  <c r="R3" i="1"/>
  <c r="S3" i="1" l="1"/>
  <c r="T3" i="1" s="1"/>
  <c r="M4" i="1" l="1"/>
  <c r="M5" i="1" s="1"/>
  <c r="M6" i="1" s="1"/>
  <c r="M7" i="1" l="1"/>
  <c r="N6" i="1"/>
  <c r="O6" i="1"/>
  <c r="P6" i="1" s="1"/>
  <c r="O5" i="1"/>
  <c r="P5" i="1" s="1"/>
  <c r="Q5" i="1" s="1"/>
  <c r="N5" i="1"/>
  <c r="N4" i="1"/>
  <c r="O4" i="1"/>
  <c r="P4" i="1" s="1"/>
  <c r="R5" i="1" l="1"/>
  <c r="S5" i="1" s="1"/>
  <c r="T5" i="1" s="1"/>
  <c r="Q6" i="1"/>
  <c r="R6" i="1"/>
  <c r="S6" i="1" s="1"/>
  <c r="T6" i="1" s="1"/>
  <c r="M8" i="1"/>
  <c r="N7" i="1"/>
  <c r="O7" i="1"/>
  <c r="P7" i="1" s="1"/>
  <c r="R4" i="1"/>
  <c r="Q4" i="1"/>
  <c r="Q7" i="1" l="1"/>
  <c r="R7" i="1"/>
  <c r="S7" i="1" s="1"/>
  <c r="T7" i="1" s="1"/>
  <c r="S4" i="1"/>
  <c r="T4" i="1" s="1"/>
  <c r="M9" i="1"/>
  <c r="N8" i="1"/>
  <c r="O8" i="1"/>
  <c r="P8" i="1" s="1"/>
  <c r="M10" i="1" l="1"/>
  <c r="O9" i="1"/>
  <c r="N9" i="1"/>
  <c r="P9" i="1"/>
  <c r="Q8" i="1"/>
  <c r="R8" i="1"/>
  <c r="S8" i="1" l="1"/>
  <c r="T8" i="1" s="1"/>
  <c r="Q9" i="1"/>
  <c r="R9" i="1"/>
  <c r="S9" i="1"/>
  <c r="T9" i="1" s="1"/>
  <c r="M11" i="1"/>
  <c r="O10" i="1"/>
  <c r="P10" i="1" s="1"/>
  <c r="N10" i="1"/>
  <c r="M12" i="1" l="1"/>
  <c r="N11" i="1"/>
  <c r="O11" i="1"/>
  <c r="P11" i="1" s="1"/>
  <c r="Q10" i="1"/>
  <c r="S10" i="1" s="1"/>
  <c r="T10" i="1" s="1"/>
  <c r="R10" i="1"/>
  <c r="Q11" i="1" l="1"/>
  <c r="R11" i="1"/>
  <c r="S11" i="1"/>
  <c r="T11" i="1" s="1"/>
  <c r="M13" i="1"/>
  <c r="O12" i="1"/>
  <c r="P12" i="1" s="1"/>
  <c r="N12" i="1"/>
  <c r="M14" i="1" l="1"/>
  <c r="O13" i="1"/>
  <c r="P13" i="1" s="1"/>
  <c r="N13" i="1"/>
  <c r="R12" i="1"/>
  <c r="Q12" i="1"/>
  <c r="Q13" i="1" l="1"/>
  <c r="R13" i="1"/>
  <c r="S13" i="1"/>
  <c r="T13" i="1" s="1"/>
  <c r="S12" i="1"/>
  <c r="T12" i="1" s="1"/>
  <c r="M15" i="1"/>
  <c r="N14" i="1"/>
  <c r="O14" i="1"/>
  <c r="P14" i="1" s="1"/>
  <c r="Q14" i="1" l="1"/>
  <c r="R14" i="1"/>
  <c r="S14" i="1"/>
  <c r="T14" i="1" s="1"/>
  <c r="M16" i="1"/>
  <c r="N15" i="1"/>
  <c r="O15" i="1"/>
  <c r="P15" i="1" s="1"/>
  <c r="M17" i="1" l="1"/>
  <c r="N16" i="1"/>
  <c r="O16" i="1"/>
  <c r="P16" i="1" s="1"/>
  <c r="Q15" i="1"/>
  <c r="R15" i="1"/>
  <c r="S15" i="1" l="1"/>
  <c r="T15" i="1" s="1"/>
  <c r="Q16" i="1"/>
  <c r="R16" i="1"/>
  <c r="S16" i="1"/>
  <c r="T16" i="1" s="1"/>
  <c r="M18" i="1"/>
  <c r="N17" i="1"/>
  <c r="O17" i="1"/>
  <c r="P17" i="1" s="1"/>
  <c r="M19" i="1" l="1"/>
  <c r="N18" i="1"/>
  <c r="O18" i="1"/>
  <c r="P18" i="1" s="1"/>
  <c r="R17" i="1"/>
  <c r="Q17" i="1"/>
  <c r="R18" i="1" l="1"/>
  <c r="Q18" i="1"/>
  <c r="S18" i="1" s="1"/>
  <c r="T18" i="1" s="1"/>
  <c r="S17" i="1"/>
  <c r="T17" i="1" s="1"/>
  <c r="M20" i="1"/>
  <c r="O19" i="1"/>
  <c r="P19" i="1" s="1"/>
  <c r="N19" i="1"/>
  <c r="M21" i="1" l="1"/>
  <c r="N20" i="1"/>
  <c r="O20" i="1"/>
  <c r="P20" i="1" s="1"/>
  <c r="Q19" i="1"/>
  <c r="S19" i="1" s="1"/>
  <c r="T19" i="1" s="1"/>
  <c r="R19" i="1"/>
  <c r="Q20" i="1" l="1"/>
  <c r="R20" i="1"/>
  <c r="S20" i="1" s="1"/>
  <c r="T20" i="1" s="1"/>
  <c r="M22" i="1"/>
  <c r="N21" i="1"/>
  <c r="O21" i="1"/>
  <c r="P21" i="1" s="1"/>
  <c r="M23" i="1" l="1"/>
  <c r="N22" i="1"/>
  <c r="O22" i="1"/>
  <c r="P22" i="1" s="1"/>
  <c r="Q21" i="1"/>
  <c r="R21" i="1"/>
  <c r="Q22" i="1" l="1"/>
  <c r="R22" i="1"/>
  <c r="S22" i="1" s="1"/>
  <c r="T22" i="1" s="1"/>
  <c r="S21" i="1"/>
  <c r="T21" i="1" s="1"/>
  <c r="M24" i="1"/>
  <c r="O23" i="1"/>
  <c r="P23" i="1" s="1"/>
  <c r="N23" i="1"/>
  <c r="M25" i="1" l="1"/>
  <c r="O24" i="1"/>
  <c r="P24" i="1" s="1"/>
  <c r="N24" i="1"/>
  <c r="R23" i="1"/>
  <c r="Q23" i="1"/>
  <c r="Q24" i="1" l="1"/>
  <c r="R24" i="1"/>
  <c r="S24" i="1"/>
  <c r="T24" i="1" s="1"/>
  <c r="S23" i="1"/>
  <c r="T23" i="1" s="1"/>
  <c r="N25" i="1"/>
  <c r="O25" i="1"/>
  <c r="P25" i="1" s="1"/>
  <c r="R25" i="1" l="1"/>
  <c r="Q25" i="1"/>
  <c r="S25" i="1" s="1"/>
  <c r="T25" i="1" s="1"/>
  <c r="M26" i="1"/>
  <c r="O26" i="1" s="1"/>
  <c r="M27" i="1"/>
  <c r="M28" i="1" s="1"/>
  <c r="U3" i="1"/>
  <c r="N27" i="1"/>
  <c r="N28" i="1" l="1"/>
  <c r="O28" i="1"/>
  <c r="P28" i="1"/>
  <c r="P26" i="1"/>
  <c r="O27" i="1"/>
  <c r="P27" i="1" s="1"/>
  <c r="N26" i="1"/>
  <c r="R26" i="1" l="1"/>
  <c r="Q26" i="1"/>
  <c r="S26" i="1" s="1"/>
  <c r="T26" i="1" s="1"/>
  <c r="R28" i="1"/>
  <c r="Q28" i="1"/>
  <c r="S28" i="1"/>
  <c r="T28" i="1" s="1"/>
  <c r="Q27" i="1"/>
  <c r="R27" i="1"/>
  <c r="S27" i="1"/>
  <c r="T27" i="1"/>
</calcChain>
</file>

<file path=xl/sharedStrings.xml><?xml version="1.0" encoding="utf-8"?>
<sst xmlns="http://schemas.openxmlformats.org/spreadsheetml/2006/main" count="326" uniqueCount="215">
  <si>
    <t>https://www.ozai.com.br/clt-pj-autonomo/</t>
  </si>
  <si>
    <t xml:space="preserve">até </t>
  </si>
  <si>
    <t>http://www.calculador.com.br/calculo/inss</t>
  </si>
  <si>
    <t>Tabela IRRF</t>
  </si>
  <si>
    <t>acima</t>
  </si>
  <si>
    <t>TETO</t>
  </si>
  <si>
    <t>Base Calculo</t>
  </si>
  <si>
    <t>INSS</t>
  </si>
  <si>
    <t>x</t>
  </si>
  <si>
    <t>y</t>
  </si>
  <si>
    <t>k</t>
  </si>
  <si>
    <t>Imposto</t>
  </si>
  <si>
    <t>IRRF</t>
  </si>
  <si>
    <t>ISS</t>
  </si>
  <si>
    <t>IRPJ</t>
  </si>
  <si>
    <t>CSLL</t>
  </si>
  <si>
    <t>PIS</t>
  </si>
  <si>
    <t>COFINS</t>
  </si>
  <si>
    <t>Simples Nacional</t>
  </si>
  <si>
    <t>Tabela de Impostos PJ - Pessoa Juridica Presumido, Pessoa Juridica Simples Nacional, PF - Pessoa Fisica CLT, PF - Pessoa Fisica Autonomo</t>
  </si>
  <si>
    <t>Pessoa Juridica</t>
  </si>
  <si>
    <t>Presumido</t>
  </si>
  <si>
    <t>Pessoa Fisica</t>
  </si>
  <si>
    <t>CLT</t>
  </si>
  <si>
    <t>Autonomo</t>
  </si>
  <si>
    <t>*</t>
  </si>
  <si>
    <t>Tabela Pessoa Juridica Simples Nacional</t>
  </si>
  <si>
    <t>Faixa</t>
  </si>
  <si>
    <t xml:space="preserve">Alíquota </t>
  </si>
  <si>
    <t>Receita Bruta em 12 meses (R$)</t>
  </si>
  <si>
    <t>até</t>
  </si>
  <si>
    <t>Valor a Deduzir (R$)</t>
  </si>
  <si>
    <r>
      <t>1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 Faixa</t>
    </r>
  </si>
  <si>
    <r>
      <t>2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 Faixa</t>
    </r>
  </si>
  <si>
    <r>
      <t>3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 Faixa</t>
    </r>
  </si>
  <si>
    <r>
      <t>4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 Faixa</t>
    </r>
  </si>
  <si>
    <r>
      <t>5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 Faixa</t>
    </r>
  </si>
  <si>
    <r>
      <t>6</t>
    </r>
    <r>
      <rPr>
        <sz val="8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 Faixa</t>
    </r>
  </si>
  <si>
    <t>*** Obs()</t>
  </si>
  <si>
    <t>Cofins</t>
  </si>
  <si>
    <t>PIS/Pasep</t>
  </si>
  <si>
    <t>CPP</t>
  </si>
  <si>
    <t>(*) O percentual efetivo máximo devido ao ISS será de 5%, transferindo-se a diferença, de forma proporcional, aos tributos federais da mesma faixa de receita bruta anual. Sendo assim, na 5a faixa, quando a alíquota efetiva for superior a 14,92537%, a repartição será:</t>
  </si>
  <si>
    <t>5ª Faixa, com</t>
  </si>
  <si>
    <t>alíquota efetiva superior a</t>
  </si>
  <si>
    <t>Alíquota efetiva </t>
  </si>
  <si>
    <t>5%) x</t>
  </si>
  <si>
    <t>Percentual de ISS fixo em 5%</t>
  </si>
  <si>
    <t>Parcela a Deduzir (R$)</t>
  </si>
  <si>
    <t>Alíquota</t>
  </si>
  <si>
    <t>Tabela INSS - Salário de Contribuição da Previdência Social</t>
  </si>
  <si>
    <t>Aliquota</t>
  </si>
  <si>
    <t>z</t>
  </si>
  <si>
    <t>Dedução</t>
  </si>
  <si>
    <t>Valor</t>
  </si>
  <si>
    <t>Salario Bruto</t>
  </si>
  <si>
    <t>Liquido</t>
  </si>
  <si>
    <t>kkk</t>
  </si>
  <si>
    <t>Coluna1</t>
  </si>
  <si>
    <t>Coluna2</t>
  </si>
  <si>
    <t>Coluna3</t>
  </si>
  <si>
    <t>Coluna4</t>
  </si>
  <si>
    <t>fer</t>
  </si>
  <si>
    <t>juliano de macedo teste</t>
  </si>
  <si>
    <t>AAA</t>
  </si>
  <si>
    <t>BBB</t>
  </si>
  <si>
    <t>Porto Velho</t>
  </si>
  <si>
    <t> Rondônia</t>
  </si>
  <si>
    <t>34 082,366</t>
  </si>
  <si>
    <t>Manaus</t>
  </si>
  <si>
    <t> Amazonas</t>
  </si>
  <si>
    <t>11 401,058</t>
  </si>
  <si>
    <t>Rio Branco</t>
  </si>
  <si>
    <t> Acre</t>
  </si>
  <si>
    <t>9 222,577</t>
  </si>
  <si>
    <t>Campo Grande</t>
  </si>
  <si>
    <t> Mato Grosso do Sul</t>
  </si>
  <si>
    <t>8 096,051</t>
  </si>
  <si>
    <t>Macapá</t>
  </si>
  <si>
    <t> Amapá</t>
  </si>
  <si>
    <t>6 407,123</t>
  </si>
  <si>
    <t>Brasília</t>
  </si>
  <si>
    <t> Distrito Federal</t>
  </si>
  <si>
    <t>5 801,937</t>
  </si>
  <si>
    <t>Boa Vista</t>
  </si>
  <si>
    <t> Roraima</t>
  </si>
  <si>
    <t>5 687,064</t>
  </si>
  <si>
    <t>Cuiabá</t>
  </si>
  <si>
    <t> Mato Grosso</t>
  </si>
  <si>
    <t>3 538,167</t>
  </si>
  <si>
    <t>Palmas</t>
  </si>
  <si>
    <t> Tocantins</t>
  </si>
  <si>
    <t>2 218,934</t>
  </si>
  <si>
    <t>Teresina</t>
  </si>
  <si>
    <t> Piauí</t>
  </si>
  <si>
    <t>1 755,698</t>
  </si>
  <si>
    <t>São Paulo</t>
  </si>
  <si>
    <t> São Paulo</t>
  </si>
  <si>
    <t>1 522,986</t>
  </si>
  <si>
    <t>Rio de Janeiro</t>
  </si>
  <si>
    <t> Rio de Janeiro</t>
  </si>
  <si>
    <t>1 182,296</t>
  </si>
  <si>
    <t>Belém</t>
  </si>
  <si>
    <r>
      <t> </t>
    </r>
    <r>
      <rPr>
        <sz val="11"/>
        <color rgb="FF0B0080"/>
        <rFont val="Arial"/>
        <family val="2"/>
      </rPr>
      <t>Pará</t>
    </r>
  </si>
  <si>
    <t>1 064,918</t>
  </si>
  <si>
    <t>São Luís</t>
  </si>
  <si>
    <t> Maranhão</t>
  </si>
  <si>
    <t>Goiânia</t>
  </si>
  <si>
    <t> Goiás</t>
  </si>
  <si>
    <r>
      <t>Salvador</t>
    </r>
    <r>
      <rPr>
        <vertAlign val="superscript"/>
        <sz val="11"/>
        <color rgb="FF0B0080"/>
        <rFont val="Arial"/>
        <family val="2"/>
      </rPr>
      <t>[nota 1]</t>
    </r>
  </si>
  <si>
    <r>
      <t> </t>
    </r>
    <r>
      <rPr>
        <sz val="11"/>
        <color rgb="FF0B0080"/>
        <rFont val="Arial"/>
        <family val="2"/>
      </rPr>
      <t>Bahia</t>
    </r>
  </si>
  <si>
    <t>Maceió</t>
  </si>
  <si>
    <t> Alagoas</t>
  </si>
  <si>
    <t>Porto Alegre</t>
  </si>
  <si>
    <t> Rio Grande do Sul</t>
  </si>
  <si>
    <t>Curitiba</t>
  </si>
  <si>
    <t> Paraná</t>
  </si>
  <si>
    <t>Florianópolis</t>
  </si>
  <si>
    <t> Santa Catarina</t>
  </si>
  <si>
    <t>Belo Horizonte</t>
  </si>
  <si>
    <t> Minas Gerais</t>
  </si>
  <si>
    <t>Fortaleza</t>
  </si>
  <si>
    <t> Ceará</t>
  </si>
  <si>
    <t>Recife</t>
  </si>
  <si>
    <t> Pernambuco</t>
  </si>
  <si>
    <t>João Pessoa</t>
  </si>
  <si>
    <t> Paraíba</t>
  </si>
  <si>
    <t>Aracaju</t>
  </si>
  <si>
    <t> Sergipe</t>
  </si>
  <si>
    <t>Natal</t>
  </si>
  <si>
    <t> Rio Grande do Norte</t>
  </si>
  <si>
    <t>Vitória</t>
  </si>
  <si>
    <t> Espírito Santo</t>
  </si>
  <si>
    <t> Pará</t>
  </si>
  <si>
    <t>Salvador[nota 1]</t>
  </si>
  <si>
    <t> Bahia</t>
  </si>
  <si>
    <t>Acre</t>
  </si>
  <si>
    <t>Alagoas</t>
  </si>
  <si>
    <t>Amapá</t>
  </si>
  <si>
    <t>Amazonas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</si>
  <si>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</si>
  <si>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</si>
  <si>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</si>
  <si>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</si>
  <si>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</si>
  <si>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</si>
  <si>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</si>
  <si>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</si>
  <si>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</si>
  <si>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</si>
  <si>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</si>
  <si>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</si>
  <si>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</si>
  <si>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</si>
  <si>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</si>
  <si>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</si>
  <si>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</si>
  <si>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</si>
  <si>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</si>
  <si>
    <t>TO</t>
  </si>
  <si>
    <t xml:space="preserve">Acre – AC </t>
  </si>
  <si>
    <t xml:space="preserve">Alagoas – AL </t>
  </si>
  <si>
    <t xml:space="preserve">Amapá – AP </t>
  </si>
  <si>
    <t xml:space="preserve">Amazonas – AM </t>
  </si>
  <si>
    <t xml:space="preserve">Bahia  – BA </t>
  </si>
  <si>
    <t xml:space="preserve">Ceará – CE </t>
  </si>
  <si>
    <t xml:space="preserve">Distrito Federal  – DF </t>
  </si>
  <si>
    <t xml:space="preserve">Espírito Santo – ES </t>
  </si>
  <si>
    <t xml:space="preserve">Goiás – GO </t>
  </si>
  <si>
    <t xml:space="preserve">Maranhão – MA </t>
  </si>
  <si>
    <t xml:space="preserve">Mato Grosso – MT </t>
  </si>
  <si>
    <t xml:space="preserve">Mato Grosso do Sul – MS </t>
  </si>
  <si>
    <t xml:space="preserve">Minas Gerais – MG </t>
  </si>
  <si>
    <t xml:space="preserve">Pará – PA </t>
  </si>
  <si>
    <t xml:space="preserve">Paraíba – PB </t>
  </si>
  <si>
    <t xml:space="preserve">Paraná – PR </t>
  </si>
  <si>
    <t xml:space="preserve">Pernambuco – PE </t>
  </si>
  <si>
    <t xml:space="preserve">Piauí – PI </t>
  </si>
  <si>
    <t xml:space="preserve">Rio de Janeiro – RJ </t>
  </si>
  <si>
    <t xml:space="preserve">Rio Grande do Norte – RN </t>
  </si>
  <si>
    <t xml:space="preserve">Rio Grande do Sul – RS </t>
  </si>
  <si>
    <t xml:space="preserve">Rondônia – RO </t>
  </si>
  <si>
    <t xml:space="preserve">Roraima – RR </t>
  </si>
  <si>
    <t xml:space="preserve">Santa Catarina – SC </t>
  </si>
  <si>
    <t xml:space="preserve">São Paulo – SP </t>
  </si>
  <si>
    <t xml:space="preserve">Sergipe – SE </t>
  </si>
  <si>
    <t>Tocantins – TO</t>
  </si>
  <si>
    <t xml:space="preserve">AC </t>
  </si>
  <si>
    <t xml:space="preserve">AL </t>
  </si>
  <si>
    <t xml:space="preserve">AP </t>
  </si>
  <si>
    <t xml:space="preserve">AM </t>
  </si>
  <si>
    <t xml:space="preserve">Bahia </t>
  </si>
  <si>
    <t xml:space="preserve">BA </t>
  </si>
  <si>
    <t xml:space="preserve">CE </t>
  </si>
  <si>
    <t xml:space="preserve">Distrito Federal </t>
  </si>
  <si>
    <t xml:space="preserve">DF </t>
  </si>
  <si>
    <t xml:space="preserve">ES </t>
  </si>
  <si>
    <t xml:space="preserve">GO </t>
  </si>
  <si>
    <t xml:space="preserve">MA </t>
  </si>
  <si>
    <t xml:space="preserve">MT </t>
  </si>
  <si>
    <t xml:space="preserve">MS </t>
  </si>
  <si>
    <t xml:space="preserve">MG </t>
  </si>
  <si>
    <t xml:space="preserve">PA </t>
  </si>
  <si>
    <t xml:space="preserve">PB </t>
  </si>
  <si>
    <t xml:space="preserve">PR </t>
  </si>
  <si>
    <t xml:space="preserve">PE </t>
  </si>
  <si>
    <t xml:space="preserve">PI </t>
  </si>
  <si>
    <t xml:space="preserve">RJ </t>
  </si>
  <si>
    <t xml:space="preserve">RN </t>
  </si>
  <si>
    <t xml:space="preserve">RS </t>
  </si>
  <si>
    <t xml:space="preserve">RO </t>
  </si>
  <si>
    <t xml:space="preserve">RR </t>
  </si>
  <si>
    <t xml:space="preserve">SC </t>
  </si>
  <si>
    <t xml:space="preserve">SP </t>
  </si>
  <si>
    <t xml:space="preserve">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</si>
</sst>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* #,##0.00_-;\-&quot;R$&quot;* #,##0.00_-;_-&quot;R$&quot;* &quot;-&quot;??_-;_-@_-"/>
    <numFmt numFmtId="164" formatCode="0.0000"/>
    <numFmt numFmtId="165" formatCode="#,##0.0000"/>
    <numFmt numFmtId="166" formatCode="_-[$$-409]* #,##0.00_ ;_-[$$-409]* \-#,##0.00\ ;_-[$$-409]* &quot;-&quot;??_ ;_-@_ "/>
    <numFmt numFmtId="167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1"/>
    <xf numFmtId="4" fontId="0" fillId="0" borderId="0" xfId="0" applyNumberFormat="1"/>
    <xf numFmtId="10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44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4" fontId="0" fillId="0" borderId="2" xfId="0" applyNumberFormat="1" applyBorder="1"/>
    <xf numFmtId="0" fontId="0" fillId="0" borderId="2" xfId="0" applyBorder="1"/>
    <xf numFmtId="10" fontId="0" fillId="0" borderId="2" xfId="0" applyNumberFormat="1" applyBorder="1"/>
    <xf numFmtId="0" fontId="0" fillId="0" borderId="0" xfId="0" applyAlignment="1">
      <alignment horizontal="right"/>
    </xf>
    <xf numFmtId="44" fontId="0" fillId="2" borderId="3" xfId="0" applyNumberFormat="1" applyFill="1" applyBorder="1"/>
    <xf numFmtId="0" fontId="0" fillId="2" borderId="3" xfId="0" applyFill="1" applyBorder="1"/>
    <xf numFmtId="10" fontId="0" fillId="2" borderId="3" xfId="0" applyNumberFormat="1" applyFill="1" applyBorder="1"/>
    <xf numFmtId="0" fontId="0" fillId="2" borderId="0" xfId="0" applyFill="1"/>
    <xf numFmtId="164" fontId="0" fillId="2" borderId="0" xfId="0" applyNumberFormat="1" applyFill="1"/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0" fillId="0" borderId="0" xfId="0" applyNumberFormat="1"/>
    <xf numFmtId="4" fontId="0" fillId="4" borderId="0" xfId="0" applyNumberFormat="1" applyFill="1"/>
    <xf numFmtId="10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/>
    <xf numFmtId="0" fontId="3" fillId="0" borderId="0" xfId="1" applyNumberFormat="1"/>
    <xf numFmtId="20" fontId="0" fillId="0" borderId="0" xfId="0" applyNumberFormat="1"/>
    <xf numFmtId="44" fontId="0" fillId="0" borderId="0" xfId="0" applyNumberFormat="1" applyFont="1"/>
    <xf numFmtId="10" fontId="0" fillId="0" borderId="0" xfId="0" applyNumberFormat="1" applyFont="1"/>
    <xf numFmtId="14" fontId="0" fillId="2" borderId="0" xfId="0" applyNumberFormat="1" applyFill="1"/>
    <xf numFmtId="166" fontId="0" fillId="0" borderId="0" xfId="0" applyNumberFormat="1"/>
    <xf numFmtId="167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hyperlink" Target="https://pt.wikipedia.org/wiki/Par%C3%A1" TargetMode="External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hyperlink" Target="https://pt.wikipedia.org/wiki/Bahia" TargetMode="External"/><Relationship Id="rId25" Type="http://schemas.openxmlformats.org/officeDocument/2006/relationships/image" Target="../media/image23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8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2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21.png"/><Relationship Id="rId28" Type="http://schemas.openxmlformats.org/officeDocument/2006/relationships/image" Target="../media/image26.png"/><Relationship Id="rId10" Type="http://schemas.openxmlformats.org/officeDocument/2006/relationships/image" Target="../media/image10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Relationship Id="rId22" Type="http://schemas.openxmlformats.org/officeDocument/2006/relationships/image" Target="../media/image20.png"/><Relationship Id="rId27" Type="http://schemas.openxmlformats.org/officeDocument/2006/relationships/image" Target="../media/image25.png"/><Relationship Id="rId30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57150</xdr:rowOff>
    </xdr:from>
    <xdr:to>
      <xdr:col>6</xdr:col>
      <xdr:colOff>207994</xdr:colOff>
      <xdr:row>19</xdr:row>
      <xdr:rowOff>19050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47650"/>
          <a:ext cx="4227544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19050</xdr:colOff>
      <xdr:row>1</xdr:row>
      <xdr:rowOff>123824</xdr:rowOff>
    </xdr:from>
    <xdr:to>
      <xdr:col>18</xdr:col>
      <xdr:colOff>9525</xdr:colOff>
      <xdr:row>17</xdr:row>
      <xdr:rowOff>161925</xdr:rowOff>
    </xdr:to>
    <xdr:sp macro="" textlink="">
      <xdr:nvSpPr>
        <xdr:cNvPr id="3" name="Retângulo Arredondado 2"/>
        <xdr:cNvSpPr/>
      </xdr:nvSpPr>
      <xdr:spPr>
        <a:xfrm>
          <a:off x="4895850" y="314324"/>
          <a:ext cx="6086475" cy="30861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514350</xdr:colOff>
      <xdr:row>24</xdr:row>
      <xdr:rowOff>47625</xdr:rowOff>
    </xdr:from>
    <xdr:to>
      <xdr:col>9</xdr:col>
      <xdr:colOff>371475</xdr:colOff>
      <xdr:row>30</xdr:row>
      <xdr:rowOff>66675</xdr:rowOff>
    </xdr:to>
    <xdr:sp macro="" textlink="">
      <xdr:nvSpPr>
        <xdr:cNvPr id="4" name="Retângulo com Único Canto Aparado e Arredondado 3"/>
        <xdr:cNvSpPr/>
      </xdr:nvSpPr>
      <xdr:spPr>
        <a:xfrm>
          <a:off x="3562350" y="4619625"/>
          <a:ext cx="2295525" cy="1162050"/>
        </a:xfrm>
        <a:prstGeom prst="snipRound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19049</xdr:colOff>
      <xdr:row>19</xdr:row>
      <xdr:rowOff>9525</xdr:rowOff>
    </xdr:from>
    <xdr:to>
      <xdr:col>16</xdr:col>
      <xdr:colOff>600074</xdr:colOff>
      <xdr:row>21</xdr:row>
      <xdr:rowOff>161925</xdr:rowOff>
    </xdr:to>
    <xdr:sp macro="" textlink="">
      <xdr:nvSpPr>
        <xdr:cNvPr id="5" name="Seta para a Direita 4"/>
        <xdr:cNvSpPr/>
      </xdr:nvSpPr>
      <xdr:spPr>
        <a:xfrm>
          <a:off x="6115049" y="3629025"/>
          <a:ext cx="4238625" cy="533400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teste</a:t>
          </a:r>
        </a:p>
      </xdr:txBody>
    </xdr:sp>
    <xdr:clientData/>
  </xdr:twoCellAnchor>
  <xdr:twoCellAnchor>
    <xdr:from>
      <xdr:col>10</xdr:col>
      <xdr:colOff>600075</xdr:colOff>
      <xdr:row>25</xdr:row>
      <xdr:rowOff>66675</xdr:rowOff>
    </xdr:from>
    <xdr:to>
      <xdr:col>12</xdr:col>
      <xdr:colOff>47625</xdr:colOff>
      <xdr:row>28</xdr:row>
      <xdr:rowOff>95250</xdr:rowOff>
    </xdr:to>
    <xdr:sp macro="" textlink="">
      <xdr:nvSpPr>
        <xdr:cNvPr id="6" name="Multiplicar 5"/>
        <xdr:cNvSpPr/>
      </xdr:nvSpPr>
      <xdr:spPr>
        <a:xfrm>
          <a:off x="6696075" y="4829175"/>
          <a:ext cx="666750" cy="6000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381000</xdr:colOff>
      <xdr:row>22</xdr:row>
      <xdr:rowOff>19050</xdr:rowOff>
    </xdr:from>
    <xdr:to>
      <xdr:col>14</xdr:col>
      <xdr:colOff>381000</xdr:colOff>
      <xdr:row>24</xdr:row>
      <xdr:rowOff>171450</xdr:rowOff>
    </xdr:to>
    <xdr:sp macro="" textlink="">
      <xdr:nvSpPr>
        <xdr:cNvPr id="7" name="Fluxograma: Disco Magnético 6"/>
        <xdr:cNvSpPr/>
      </xdr:nvSpPr>
      <xdr:spPr>
        <a:xfrm>
          <a:off x="7696200" y="4210050"/>
          <a:ext cx="1219200" cy="5334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190500</xdr:colOff>
      <xdr:row>35</xdr:row>
      <xdr:rowOff>133350</xdr:rowOff>
    </xdr:to>
    <xdr:pic>
      <xdr:nvPicPr>
        <xdr:cNvPr id="9" name="Imagem 8" descr="https://upload.wikimedia.org/wikipedia/commons/thumb/6/6b/Bandeira_do_Amazonas.svg/20px-Bandeira_do_Amazonas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72580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190500</xdr:colOff>
      <xdr:row>36</xdr:row>
      <xdr:rowOff>133350</xdr:rowOff>
    </xdr:to>
    <xdr:pic>
      <xdr:nvPicPr>
        <xdr:cNvPr id="10" name="Imagem 9" descr="https://upload.wikimedia.org/wikipedia/commons/thumb/4/4c/Bandeira_do_Acre.svg/20px-Bandeira_do_Acre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76485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37</xdr:row>
      <xdr:rowOff>133350</xdr:rowOff>
    </xdr:to>
    <xdr:pic>
      <xdr:nvPicPr>
        <xdr:cNvPr id="11" name="Imagem 10" descr="https://upload.wikimedia.org/wikipedia/commons/thumb/6/64/Bandeira_de_Mato_Grosso_do_Sul.svg/20px-Bandeira_de_Mato_Grosso_do_Sul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80391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190500</xdr:colOff>
      <xdr:row>38</xdr:row>
      <xdr:rowOff>133350</xdr:rowOff>
    </xdr:to>
    <xdr:pic>
      <xdr:nvPicPr>
        <xdr:cNvPr id="12" name="Imagem 11" descr="https://upload.wikimedia.org/wikipedia/commons/thumb/0/0c/Bandeira_do_Amap%C3%A1.svg/20px-Bandeira_do_Amap%C3%A1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86201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190500</xdr:colOff>
      <xdr:row>39</xdr:row>
      <xdr:rowOff>133350</xdr:rowOff>
    </xdr:to>
    <xdr:pic>
      <xdr:nvPicPr>
        <xdr:cNvPr id="13" name="Imagem 12" descr="https://upload.wikimedia.org/wikipedia/commons/thumb/3/3c/Bandeira_do_Distrito_Federal_%28Brasil%29.svg/20px-Bandeira_do_Distrito_Federal_%28Brasil%29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89916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40</xdr:row>
      <xdr:rowOff>123825</xdr:rowOff>
    </xdr:to>
    <xdr:pic>
      <xdr:nvPicPr>
        <xdr:cNvPr id="14" name="Imagem 13" descr="https://upload.wikimedia.org/wikipedia/commons/thumb/9/98/Bandeira_de_Roraima.svg/20px-Bandeira_de_Roraima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382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190500</xdr:colOff>
      <xdr:row>41</xdr:row>
      <xdr:rowOff>133350</xdr:rowOff>
    </xdr:to>
    <xdr:pic>
      <xdr:nvPicPr>
        <xdr:cNvPr id="15" name="Imagem 14" descr="https://upload.wikimedia.org/wikipedia/commons/thumb/0/0b/Bandeira_de_Mato_Grosso.svg/20px-Bandeira_de_Mato_Grosso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7536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190500</xdr:colOff>
      <xdr:row>42</xdr:row>
      <xdr:rowOff>133350</xdr:rowOff>
    </xdr:to>
    <xdr:pic>
      <xdr:nvPicPr>
        <xdr:cNvPr id="16" name="Imagem 15" descr="https://upload.wikimedia.org/wikipedia/commons/thumb/f/ff/Bandeira_do_Tocantins.svg/20px-Bandeira_do_Tocantins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01441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43</xdr:row>
      <xdr:rowOff>123825</xdr:rowOff>
    </xdr:to>
    <xdr:pic>
      <xdr:nvPicPr>
        <xdr:cNvPr id="17" name="Imagem 16" descr="https://upload.wikimedia.org/wikipedia/commons/thumb/3/33/Bandeira_do_Piau%C3%AD.svg/20px-Bandeira_do_Piau%C3%AD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0534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209550</xdr:colOff>
      <xdr:row>44</xdr:row>
      <xdr:rowOff>142875</xdr:rowOff>
    </xdr:to>
    <xdr:pic>
      <xdr:nvPicPr>
        <xdr:cNvPr id="18" name="Imagem 17" descr="https://upload.wikimedia.org/wikipedia/commons/thumb/2/2b/Bandeira_do_estado_de_S%C3%A3o_Paulo.svg/22px-Bandeira_do_estado_de_S%C3%A3o_Paulo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0906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190500</xdr:colOff>
      <xdr:row>45</xdr:row>
      <xdr:rowOff>133350</xdr:rowOff>
    </xdr:to>
    <xdr:pic>
      <xdr:nvPicPr>
        <xdr:cNvPr id="19" name="Imagem 18" descr="https://upload.wikimedia.org/wikipedia/commons/thumb/7/73/Bandeira_do_estado_do_Rio_de_Janeiro.svg/20px-Bandeira_do_estado_do_Rio_de_Janeiro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12966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46</xdr:row>
      <xdr:rowOff>123825</xdr:rowOff>
    </xdr:to>
    <xdr:pic>
      <xdr:nvPicPr>
        <xdr:cNvPr id="20" name="Imagem 19" descr="Pará">
          <a:hlinkClick xmlns:r="http://schemas.openxmlformats.org/officeDocument/2006/relationships" r:id="rId13" tooltip="Pará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1687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190500</xdr:colOff>
      <xdr:row>47</xdr:row>
      <xdr:rowOff>123825</xdr:rowOff>
    </xdr:to>
    <xdr:pic>
      <xdr:nvPicPr>
        <xdr:cNvPr id="21" name="Imagem 20" descr="https://upload.wikimedia.org/wikipedia/commons/thumb/4/45/Bandeira_do_Maranh%C3%A3o.svg/20px-Bandeira_do_Maranh%C3%A3o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2058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190500</xdr:colOff>
      <xdr:row>48</xdr:row>
      <xdr:rowOff>133350</xdr:rowOff>
    </xdr:to>
    <xdr:pic>
      <xdr:nvPicPr>
        <xdr:cNvPr id="22" name="Imagem 21" descr="https://upload.wikimedia.org/wikipedia/commons/thumb/b/be/Flag_of_Goi%C3%A1s.svg/20px-Flag_of_Goi%C3%A1s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24491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49</xdr:row>
      <xdr:rowOff>123825</xdr:rowOff>
    </xdr:to>
    <xdr:pic>
      <xdr:nvPicPr>
        <xdr:cNvPr id="23" name="Imagem 22" descr="Bahia">
          <a:hlinkClick xmlns:r="http://schemas.openxmlformats.org/officeDocument/2006/relationships" r:id="rId17" tooltip="Bah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2649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190500</xdr:colOff>
      <xdr:row>50</xdr:row>
      <xdr:rowOff>123825</xdr:rowOff>
    </xdr:to>
    <xdr:pic>
      <xdr:nvPicPr>
        <xdr:cNvPr id="24" name="Imagem 23" descr="https://upload.wikimedia.org/wikipedia/commons/thumb/8/88/Bandeira_de_Alagoas.svg/20px-Bandeira_de_Alagoas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30492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190500</xdr:colOff>
      <xdr:row>51</xdr:row>
      <xdr:rowOff>133350</xdr:rowOff>
    </xdr:to>
    <xdr:pic>
      <xdr:nvPicPr>
        <xdr:cNvPr id="25" name="Imagem 24" descr="https://upload.wikimedia.org/wikipedia/commons/thumb/6/63/Bandeira_do_Rio_Grande_do_Sul.svg/20px-Bandeira_do_Rio_Grande_do_Sul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32492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52</xdr:row>
      <xdr:rowOff>133350</xdr:rowOff>
    </xdr:to>
    <xdr:pic>
      <xdr:nvPicPr>
        <xdr:cNvPr id="26" name="Imagem 25" descr="https://upload.wikimedia.org/wikipedia/commons/thumb/9/93/Bandeira_do_Paran%C3%A1.svg/20px-Bandeira_do_Paran%C3%A1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38303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190500</xdr:colOff>
      <xdr:row>53</xdr:row>
      <xdr:rowOff>142875</xdr:rowOff>
    </xdr:to>
    <xdr:pic>
      <xdr:nvPicPr>
        <xdr:cNvPr id="27" name="Imagem 26" descr="https://upload.wikimedia.org/wikipedia/commons/thumb/1/1a/Bandeira_de_Santa_Catarina.svg/20px-Bandeira_de_Santa_Catarina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40303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190500</xdr:colOff>
      <xdr:row>54</xdr:row>
      <xdr:rowOff>133350</xdr:rowOff>
    </xdr:to>
    <xdr:pic>
      <xdr:nvPicPr>
        <xdr:cNvPr id="28" name="Imagem 27" descr="https://upload.wikimedia.org/wikipedia/commons/thumb/f/f4/Bandeira_de_Minas_Gerais.svg/20px-Bandeira_de_Minas_Gerais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44208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55</xdr:row>
      <xdr:rowOff>133350</xdr:rowOff>
    </xdr:to>
    <xdr:pic>
      <xdr:nvPicPr>
        <xdr:cNvPr id="29" name="Imagem 28" descr="https://upload.wikimedia.org/wikipedia/commons/thumb/2/2e/Bandeira_do_Cear%C3%A1.svg/20px-Bandeira_do_Cear%C3%A1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50018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190500</xdr:colOff>
      <xdr:row>56</xdr:row>
      <xdr:rowOff>133350</xdr:rowOff>
    </xdr:to>
    <xdr:pic>
      <xdr:nvPicPr>
        <xdr:cNvPr id="30" name="Imagem 29" descr="https://upload.wikimedia.org/wikipedia/commons/thumb/5/59/Bandeira_de_Pernambuco.svg/20px-Bandeira_de_Pernambuco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52019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190500</xdr:colOff>
      <xdr:row>57</xdr:row>
      <xdr:rowOff>133350</xdr:rowOff>
    </xdr:to>
    <xdr:pic>
      <xdr:nvPicPr>
        <xdr:cNvPr id="31" name="Imagem 30" descr="https://upload.wikimedia.org/wikipedia/commons/thumb/b/bb/Bandeira_da_Para%C3%ADba.svg/20px-Bandeira_da_Para%C3%ADba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55924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58</xdr:row>
      <xdr:rowOff>133350</xdr:rowOff>
    </xdr:to>
    <xdr:pic>
      <xdr:nvPicPr>
        <xdr:cNvPr id="32" name="Imagem 31" descr="https://upload.wikimedia.org/wikipedia/commons/thumb/b/be/Bandeira_de_Sergipe.svg/20px-Bandeira_de_Sergipe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59829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190500</xdr:colOff>
      <xdr:row>59</xdr:row>
      <xdr:rowOff>123825</xdr:rowOff>
    </xdr:to>
    <xdr:pic>
      <xdr:nvPicPr>
        <xdr:cNvPr id="33" name="Imagem 32" descr="https://upload.wikimedia.org/wikipedia/commons/thumb/3/30/Bandeira_do_Rio_Grande_do_Norte.svg/20px-Bandeira_do_Rio_Grande_do_Norte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6182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190500</xdr:colOff>
      <xdr:row>60</xdr:row>
      <xdr:rowOff>133350</xdr:rowOff>
    </xdr:to>
    <xdr:pic>
      <xdr:nvPicPr>
        <xdr:cNvPr id="34" name="Imagem 33" descr="https://upload.wikimedia.org/wikipedia/commons/thumb/4/43/Bandeira_do_Esp%C3%ADrito_Santo.svg/20px-Bandeira_do_Esp%C3%ADrito_Santo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6764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35</xdr:row>
      <xdr:rowOff>190499</xdr:rowOff>
    </xdr:from>
    <xdr:to>
      <xdr:col>20</xdr:col>
      <xdr:colOff>4193</xdr:colOff>
      <xdr:row>37</xdr:row>
      <xdr:rowOff>9525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201775" y="7305674"/>
          <a:ext cx="432818" cy="428626"/>
        </a:xfrm>
        <a:prstGeom prst="rect">
          <a:avLst/>
        </a:prstGeom>
      </xdr:spPr>
    </xdr:pic>
    <xdr:clientData/>
  </xdr:twoCellAnchor>
  <xdr:twoCellAnchor>
    <xdr:from>
      <xdr:col>18</xdr:col>
      <xdr:colOff>609599</xdr:colOff>
      <xdr:row>33</xdr:row>
      <xdr:rowOff>190499</xdr:rowOff>
    </xdr:from>
    <xdr:to>
      <xdr:col>20</xdr:col>
      <xdr:colOff>9524</xdr:colOff>
      <xdr:row>35</xdr:row>
      <xdr:rowOff>10935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201774" y="6857999"/>
          <a:ext cx="619125" cy="2681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teste" displayName="tabteste" ref="C25:F35" totalsRowShown="0">
  <autoFilter ref="C25:F35"/>
  <tableColumns count="4">
    <tableColumn id="1" name="Coluna1"/>
    <tableColumn id="2" name="Coluna2"/>
    <tableColumn id="3" name="Coluna3"/>
    <tableColumn id="4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t.wikipedia.org/wiki/Bras%C3%ADlia" TargetMode="External"/><Relationship Id="rId18" Type="http://schemas.openxmlformats.org/officeDocument/2006/relationships/hyperlink" Target="https://pt.wikipedia.org/wiki/Mato_Grosso" TargetMode="External"/><Relationship Id="rId26" Type="http://schemas.openxmlformats.org/officeDocument/2006/relationships/hyperlink" Target="https://pt.wikipedia.org/wiki/Rio_de_Janeiro_(estado)" TargetMode="External"/><Relationship Id="rId39" Type="http://schemas.openxmlformats.org/officeDocument/2006/relationships/hyperlink" Target="https://pt.wikipedia.org/wiki/Santa_Catarina" TargetMode="External"/><Relationship Id="rId21" Type="http://schemas.openxmlformats.org/officeDocument/2006/relationships/hyperlink" Target="https://pt.wikipedia.org/wiki/Teresina" TargetMode="External"/><Relationship Id="rId34" Type="http://schemas.openxmlformats.org/officeDocument/2006/relationships/hyperlink" Target="https://pt.wikipedia.org/wiki/Porto_Alegre" TargetMode="External"/><Relationship Id="rId42" Type="http://schemas.openxmlformats.org/officeDocument/2006/relationships/hyperlink" Target="https://pt.wikipedia.org/wiki/Fortaleza" TargetMode="External"/><Relationship Id="rId47" Type="http://schemas.openxmlformats.org/officeDocument/2006/relationships/hyperlink" Target="https://pt.wikipedia.org/wiki/Para%C3%ADba" TargetMode="External"/><Relationship Id="rId50" Type="http://schemas.openxmlformats.org/officeDocument/2006/relationships/hyperlink" Target="https://pt.wikipedia.org/wiki/Natal_(Rio_Grande_do_Norte)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pt.wikipedia.org/wiki/Rio_Branco" TargetMode="External"/><Relationship Id="rId12" Type="http://schemas.openxmlformats.org/officeDocument/2006/relationships/hyperlink" Target="https://pt.wikipedia.org/wiki/Amap%C3%A1" TargetMode="External"/><Relationship Id="rId17" Type="http://schemas.openxmlformats.org/officeDocument/2006/relationships/hyperlink" Target="https://pt.wikipedia.org/wiki/Cuiab%C3%A1" TargetMode="External"/><Relationship Id="rId25" Type="http://schemas.openxmlformats.org/officeDocument/2006/relationships/hyperlink" Target="https://pt.wikipedia.org/wiki/Rio_de_Janeiro_(cidade)" TargetMode="External"/><Relationship Id="rId33" Type="http://schemas.openxmlformats.org/officeDocument/2006/relationships/hyperlink" Target="https://pt.wikipedia.org/wiki/Alagoas" TargetMode="External"/><Relationship Id="rId38" Type="http://schemas.openxmlformats.org/officeDocument/2006/relationships/hyperlink" Target="https://pt.wikipedia.org/wiki/Florian%C3%B3polis" TargetMode="External"/><Relationship Id="rId46" Type="http://schemas.openxmlformats.org/officeDocument/2006/relationships/hyperlink" Target="https://pt.wikipedia.org/wiki/Jo%C3%A3o_Pessoa" TargetMode="External"/><Relationship Id="rId2" Type="http://schemas.openxmlformats.org/officeDocument/2006/relationships/hyperlink" Target="http://www.calculador.com.br/calculo/inss" TargetMode="External"/><Relationship Id="rId16" Type="http://schemas.openxmlformats.org/officeDocument/2006/relationships/hyperlink" Target="https://pt.wikipedia.org/wiki/Roraima" TargetMode="External"/><Relationship Id="rId20" Type="http://schemas.openxmlformats.org/officeDocument/2006/relationships/hyperlink" Target="https://pt.wikipedia.org/wiki/Tocantins" TargetMode="External"/><Relationship Id="rId29" Type="http://schemas.openxmlformats.org/officeDocument/2006/relationships/hyperlink" Target="https://pt.wikipedia.org/wiki/Maranh%C3%A3o" TargetMode="External"/><Relationship Id="rId41" Type="http://schemas.openxmlformats.org/officeDocument/2006/relationships/hyperlink" Target="https://pt.wikipedia.org/wiki/Minas_Gerais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https://www.ozai.com.br/clt-pj-autonomo/" TargetMode="External"/><Relationship Id="rId6" Type="http://schemas.openxmlformats.org/officeDocument/2006/relationships/hyperlink" Target="https://pt.wikipedia.org/wiki/Amazonas" TargetMode="External"/><Relationship Id="rId11" Type="http://schemas.openxmlformats.org/officeDocument/2006/relationships/hyperlink" Target="https://pt.wikipedia.org/wiki/Macap%C3%A1" TargetMode="External"/><Relationship Id="rId24" Type="http://schemas.openxmlformats.org/officeDocument/2006/relationships/hyperlink" Target="https://pt.wikipedia.org/wiki/S%C3%A3o_Paulo_(estado)" TargetMode="External"/><Relationship Id="rId32" Type="http://schemas.openxmlformats.org/officeDocument/2006/relationships/hyperlink" Target="https://pt.wikipedia.org/wiki/Macei%C3%B3" TargetMode="External"/><Relationship Id="rId37" Type="http://schemas.openxmlformats.org/officeDocument/2006/relationships/hyperlink" Target="https://pt.wikipedia.org/wiki/Paran%C3%A1" TargetMode="External"/><Relationship Id="rId40" Type="http://schemas.openxmlformats.org/officeDocument/2006/relationships/hyperlink" Target="https://pt.wikipedia.org/wiki/Belo_Horizonte" TargetMode="External"/><Relationship Id="rId45" Type="http://schemas.openxmlformats.org/officeDocument/2006/relationships/hyperlink" Target="https://pt.wikipedia.org/wiki/Pernambuco" TargetMode="External"/><Relationship Id="rId53" Type="http://schemas.openxmlformats.org/officeDocument/2006/relationships/hyperlink" Target="https://pt.wikipedia.org/wiki/Esp%C3%ADrito_Santo_(estado)" TargetMode="External"/><Relationship Id="rId5" Type="http://schemas.openxmlformats.org/officeDocument/2006/relationships/hyperlink" Target="https://pt.wikipedia.org/wiki/Manaus" TargetMode="External"/><Relationship Id="rId15" Type="http://schemas.openxmlformats.org/officeDocument/2006/relationships/hyperlink" Target="https://pt.wikipedia.org/wiki/Boa_Vista_(Roraima)" TargetMode="External"/><Relationship Id="rId23" Type="http://schemas.openxmlformats.org/officeDocument/2006/relationships/hyperlink" Target="https://pt.wikipedia.org/wiki/S%C3%A3o_Paulo_(cidade)" TargetMode="External"/><Relationship Id="rId28" Type="http://schemas.openxmlformats.org/officeDocument/2006/relationships/hyperlink" Target="https://pt.wikipedia.org/wiki/S%C3%A3o_Lu%C3%ADs_(Maranh%C3%A3o)" TargetMode="External"/><Relationship Id="rId36" Type="http://schemas.openxmlformats.org/officeDocument/2006/relationships/hyperlink" Target="https://pt.wikipedia.org/wiki/Curitiba" TargetMode="External"/><Relationship Id="rId49" Type="http://schemas.openxmlformats.org/officeDocument/2006/relationships/hyperlink" Target="https://pt.wikipedia.org/wiki/Sergipe" TargetMode="External"/><Relationship Id="rId10" Type="http://schemas.openxmlformats.org/officeDocument/2006/relationships/hyperlink" Target="https://pt.wikipedia.org/wiki/Mato_Grosso_do_Sul" TargetMode="External"/><Relationship Id="rId19" Type="http://schemas.openxmlformats.org/officeDocument/2006/relationships/hyperlink" Target="https://pt.wikipedia.org/wiki/Palmas" TargetMode="External"/><Relationship Id="rId31" Type="http://schemas.openxmlformats.org/officeDocument/2006/relationships/hyperlink" Target="https://pt.wikipedia.org/wiki/Goi%C3%A1s" TargetMode="External"/><Relationship Id="rId44" Type="http://schemas.openxmlformats.org/officeDocument/2006/relationships/hyperlink" Target="https://pt.wikipedia.org/wiki/Recife" TargetMode="External"/><Relationship Id="rId52" Type="http://schemas.openxmlformats.org/officeDocument/2006/relationships/hyperlink" Target="https://pt.wikipedia.org/wiki/Vit%C3%B3ria_(Esp%C3%ADrito_Santo)" TargetMode="External"/><Relationship Id="rId4" Type="http://schemas.openxmlformats.org/officeDocument/2006/relationships/hyperlink" Target="https://pt.wikipedia.org/wiki/Rond%C3%B4nia" TargetMode="External"/><Relationship Id="rId9" Type="http://schemas.openxmlformats.org/officeDocument/2006/relationships/hyperlink" Target="https://pt.wikipedia.org/wiki/Campo_Grande_(Mato_Grosso_do_Sul)" TargetMode="External"/><Relationship Id="rId14" Type="http://schemas.openxmlformats.org/officeDocument/2006/relationships/hyperlink" Target="https://pt.wikipedia.org/wiki/Distrito_Federal_(Brasil)" TargetMode="External"/><Relationship Id="rId22" Type="http://schemas.openxmlformats.org/officeDocument/2006/relationships/hyperlink" Target="https://pt.wikipedia.org/wiki/Piau%C3%AD" TargetMode="External"/><Relationship Id="rId27" Type="http://schemas.openxmlformats.org/officeDocument/2006/relationships/hyperlink" Target="https://pt.wikipedia.org/wiki/Bel%C3%A9m_(Par%C3%A1)" TargetMode="External"/><Relationship Id="rId30" Type="http://schemas.openxmlformats.org/officeDocument/2006/relationships/hyperlink" Target="https://pt.wikipedia.org/wiki/Goi%C3%A2nia" TargetMode="External"/><Relationship Id="rId35" Type="http://schemas.openxmlformats.org/officeDocument/2006/relationships/hyperlink" Target="https://pt.wikipedia.org/wiki/Rio_Grande_do_Sul" TargetMode="External"/><Relationship Id="rId43" Type="http://schemas.openxmlformats.org/officeDocument/2006/relationships/hyperlink" Target="https://pt.wikipedia.org/wiki/Cear%C3%A1" TargetMode="External"/><Relationship Id="rId48" Type="http://schemas.openxmlformats.org/officeDocument/2006/relationships/hyperlink" Target="https://pt.wikipedia.org/wiki/Aracaju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pt.wikipedia.org/wiki/Acre" TargetMode="External"/><Relationship Id="rId51" Type="http://schemas.openxmlformats.org/officeDocument/2006/relationships/hyperlink" Target="https://pt.wikipedia.org/wiki/Rio_Grande_do_Norte" TargetMode="External"/><Relationship Id="rId3" Type="http://schemas.openxmlformats.org/officeDocument/2006/relationships/hyperlink" Target="https://pt.wikipedia.org/wiki/Porto_Velh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showGridLines="0" topLeftCell="A13" workbookViewId="0">
      <selection activeCell="N3" sqref="N3:U3 M4:T28 F6 J13:K13 R31:R36 C44:D44"/>
    </sheetView>
  </sheetViews>
  <sheetFormatPr defaultRowHeight="15" x14ac:dyDescent="0.25"/>
  <cols>
    <col min="2" max="2" width="14.5703125" customWidth="1"/>
    <col min="4" max="4" width="14" customWidth="1"/>
    <col min="7" max="7" width="11.85546875" customWidth="1"/>
    <col min="9" max="9" width="13.140625" customWidth="1"/>
    <col min="10" max="10" width="13" customWidth="1"/>
    <col min="11" max="11" width="14.5703125" customWidth="1"/>
    <col min="13" max="13" width="15.7109375" bestFit="1" customWidth="1"/>
    <col min="14" max="14" width="11" customWidth="1"/>
    <col min="15" max="15" width="12.28515625" customWidth="1"/>
    <col min="16" max="16" width="13.85546875" customWidth="1"/>
    <col min="17" max="17" width="11.5703125" customWidth="1"/>
    <col min="18" max="18" width="13.7109375" customWidth="1"/>
    <col min="19" max="19" width="13.85546875" customWidth="1"/>
    <col min="20" max="20" width="13.5703125" customWidth="1"/>
    <col min="21" max="21" width="12.5703125" bestFit="1" customWidth="1"/>
    <col min="22" max="22" width="20.28515625" customWidth="1"/>
    <col min="24" max="24" width="12.42578125" customWidth="1"/>
    <col min="25" max="25" width="11.7109375" bestFit="1" customWidth="1"/>
    <col min="26" max="26" width="10.140625" bestFit="1" customWidth="1"/>
    <col min="28" max="28" width="9.85546875" bestFit="1" customWidth="1"/>
    <col min="31" max="31" width="27" bestFit="1" customWidth="1"/>
  </cols>
  <sheetData>
    <row r="1" spans="2:21" x14ac:dyDescent="0.25">
      <c r="N1" s="33" t="s">
        <v>7</v>
      </c>
      <c r="O1" s="33"/>
      <c r="P1" s="18" t="s">
        <v>6</v>
      </c>
      <c r="Q1" s="33" t="s">
        <v>12</v>
      </c>
      <c r="R1" s="33"/>
      <c r="S1" s="33"/>
    </row>
    <row r="2" spans="2:21" ht="15.75" thickBot="1" x14ac:dyDescent="0.3">
      <c r="B2" s="24" t="s">
        <v>50</v>
      </c>
      <c r="C2" s="24"/>
      <c r="D2" s="24"/>
      <c r="E2" s="24"/>
      <c r="F2" s="25" t="s">
        <v>49</v>
      </c>
      <c r="M2" s="18" t="s">
        <v>55</v>
      </c>
      <c r="N2" s="18" t="s">
        <v>51</v>
      </c>
      <c r="O2" s="18" t="s">
        <v>54</v>
      </c>
      <c r="P2" s="18" t="s">
        <v>12</v>
      </c>
      <c r="Q2" s="18" t="s">
        <v>51</v>
      </c>
      <c r="R2" s="18" t="s">
        <v>53</v>
      </c>
      <c r="S2" s="18" t="s">
        <v>54</v>
      </c>
      <c r="T2" s="18" t="s">
        <v>56</v>
      </c>
    </row>
    <row r="3" spans="2:21" x14ac:dyDescent="0.25">
      <c r="B3" s="12">
        <v>0</v>
      </c>
      <c r="C3" s="13" t="s">
        <v>1</v>
      </c>
      <c r="D3" s="12">
        <v>1693.72</v>
      </c>
      <c r="E3" s="13" t="s">
        <v>8</v>
      </c>
      <c r="F3" s="14">
        <v>0.08</v>
      </c>
      <c r="G3" t="s">
        <v>10</v>
      </c>
      <c r="M3" s="2">
        <v>1000</v>
      </c>
      <c r="N3" s="3">
        <f>IF(L3&gt;$D$5,$F$6,VLOOKUP(M3,$B$3:$F$5,5,1))</f>
        <v>0.08</v>
      </c>
      <c r="O3" s="27">
        <f>IF(M3&gt;$D$5,$F$6,M3*VLOOKUP(M3,$B$3:$F$5,5,1))</f>
        <v>80</v>
      </c>
      <c r="P3" s="27">
        <f>M3-O3</f>
        <v>920</v>
      </c>
      <c r="Q3" s="3">
        <f>IF(P3&gt;=$D$13,$F$13,VLOOKUP(P3,$B$9:$G$12,5,1))</f>
        <v>0</v>
      </c>
      <c r="R3" s="27">
        <f>IF(P3&gt;=$D$13,$G$13,VLOOKUP(P3,$B$9:$G$12,6,1))</f>
        <v>0</v>
      </c>
      <c r="S3" s="27">
        <f>(P3*Q3)-R3</f>
        <v>0</v>
      </c>
      <c r="T3" s="27">
        <f>P3-S3</f>
        <v>920</v>
      </c>
      <c r="U3" s="3">
        <f>IF(T3&gt;=$D$13,$F$13,VLOOKUP(T3,$B$9:$G$12,5,1))</f>
        <v>0</v>
      </c>
    </row>
    <row r="4" spans="2:21" x14ac:dyDescent="0.25">
      <c r="B4" s="19">
        <v>1693.73</v>
      </c>
      <c r="C4" s="20" t="s">
        <v>1</v>
      </c>
      <c r="D4" s="19">
        <v>2822.9</v>
      </c>
      <c r="E4" s="20" t="s">
        <v>9</v>
      </c>
      <c r="F4" s="21">
        <v>0.09</v>
      </c>
      <c r="M4" s="2">
        <f>M3+250</f>
        <v>1250</v>
      </c>
      <c r="N4" s="3">
        <f>IF(L4&gt;$D$5,$F$6,VLOOKUP(M4,$B$3:$F$5,5,1))</f>
        <v>0.08</v>
      </c>
      <c r="O4" s="27">
        <f>IF(M4&gt;$D$5,$F$6,M4*VLOOKUP(M4,$B$3:$F$5,5,1))</f>
        <v>100</v>
      </c>
      <c r="P4" s="27">
        <f>M4-O4</f>
        <v>1150</v>
      </c>
      <c r="Q4" s="3">
        <f>IF(P4&gt;=$D$13,$F$13,VLOOKUP(P4,$B$9:$G$12,5,1))</f>
        <v>0</v>
      </c>
      <c r="R4" s="27">
        <f>IF(P4&gt;=$D$13,$G$13,VLOOKUP(P4,$B$9:$G$12,6,1))</f>
        <v>0</v>
      </c>
      <c r="S4" s="27">
        <f>(P4*Q4)-R4</f>
        <v>0</v>
      </c>
      <c r="T4" s="27">
        <f>P4-S4</f>
        <v>1150</v>
      </c>
    </row>
    <row r="5" spans="2:21" ht="15.75" customHeight="1" thickBot="1" x14ac:dyDescent="0.3">
      <c r="B5" s="15">
        <v>2822.91</v>
      </c>
      <c r="C5" s="16" t="s">
        <v>1</v>
      </c>
      <c r="D5" s="15">
        <v>5645.8</v>
      </c>
      <c r="E5" s="16" t="s">
        <v>52</v>
      </c>
      <c r="F5" s="17">
        <v>0.11</v>
      </c>
      <c r="M5" s="28">
        <f>M4+250</f>
        <v>1500</v>
      </c>
      <c r="N5" s="29">
        <f>IF(L5&gt;$D$5,$F$6,VLOOKUP(M5,$B$3:$F$5,5,1))</f>
        <v>0.08</v>
      </c>
      <c r="O5" s="30">
        <f>IF(M5&gt;$D$5,$F$6,M5*VLOOKUP(M5,$B$3:$F$5,5,1))</f>
        <v>120</v>
      </c>
      <c r="P5" s="30">
        <f>M5-O5</f>
        <v>1380</v>
      </c>
      <c r="Q5" s="29">
        <f>IF(P5&gt;=$D$13,$F$13,VLOOKUP(P5,$B$9:$G$12,5,1))</f>
        <v>0</v>
      </c>
      <c r="R5" s="30">
        <f>IF(P5&gt;=$D$13,$G$13,VLOOKUP(P5,$B$9:$G$12,6,1))</f>
        <v>0</v>
      </c>
      <c r="S5" s="30">
        <f>(P5*Q5)-R5</f>
        <v>0</v>
      </c>
      <c r="T5" s="30">
        <f>P5-S5</f>
        <v>1380</v>
      </c>
    </row>
    <row r="6" spans="2:21" x14ac:dyDescent="0.25">
      <c r="B6" s="22"/>
      <c r="C6" s="22"/>
      <c r="D6" s="22"/>
      <c r="E6" s="26" t="s">
        <v>5</v>
      </c>
      <c r="F6" s="23">
        <f>$D$5*$F$5</f>
        <v>621.03800000000001</v>
      </c>
      <c r="M6" s="2">
        <f>M5+250</f>
        <v>1750</v>
      </c>
      <c r="N6" s="3">
        <f>IF(L6&gt;$D$5,$F$6,VLOOKUP(M6,$B$3:$F$5,5,1))</f>
        <v>0.09</v>
      </c>
      <c r="O6" s="27">
        <f>IF(M6&gt;$D$5,$F$6,M6*VLOOKUP(M6,$B$3:$F$5,5,1))</f>
        <v>157.5</v>
      </c>
      <c r="P6" s="27">
        <f>M6-O6</f>
        <v>1592.5</v>
      </c>
      <c r="Q6" s="3">
        <f>IF(P6&gt;=$D$13,$F$13,VLOOKUP(P6,$B$9:$G$12,5,1))</f>
        <v>0</v>
      </c>
      <c r="R6" s="27">
        <f>IF(P6&gt;=$D$13,$G$13,VLOOKUP(P6,$B$9:$G$12,6,1))</f>
        <v>0</v>
      </c>
      <c r="S6" s="27">
        <f>(P6*Q6)-R6</f>
        <v>0</v>
      </c>
      <c r="T6" s="27">
        <f>P6-S6</f>
        <v>1592.5</v>
      </c>
    </row>
    <row r="7" spans="2:21" x14ac:dyDescent="0.25">
      <c r="B7" s="11"/>
      <c r="M7" s="2">
        <f>M6+250</f>
        <v>2000</v>
      </c>
      <c r="N7" s="3">
        <f>IF(L7&gt;$D$5,$F$6,VLOOKUP(M7,$B$3:$F$5,5,1))</f>
        <v>0.09</v>
      </c>
      <c r="O7" s="27">
        <f>IF(M7&gt;$D$5,$F$6,M7*VLOOKUP(M7,$B$3:$F$5,5,1))</f>
        <v>180</v>
      </c>
      <c r="P7" s="27">
        <f>M7-O7</f>
        <v>1820</v>
      </c>
      <c r="Q7" s="3">
        <f>IF(P7&gt;=$D$13,$F$13,VLOOKUP(P7,$B$9:$G$12,5,1))</f>
        <v>0</v>
      </c>
      <c r="R7" s="27">
        <f>IF(P7&gt;=$D$13,$G$13,VLOOKUP(P7,$B$9:$G$12,6,1))</f>
        <v>0</v>
      </c>
      <c r="S7" s="27">
        <f>(P7*Q7)-R7</f>
        <v>0</v>
      </c>
      <c r="T7" s="27">
        <f>P7-S7</f>
        <v>1820</v>
      </c>
    </row>
    <row r="8" spans="2:21" x14ac:dyDescent="0.25">
      <c r="B8" s="11" t="s">
        <v>3</v>
      </c>
      <c r="F8" t="s">
        <v>49</v>
      </c>
      <c r="G8" t="s">
        <v>48</v>
      </c>
      <c r="M8" s="2">
        <f>M7+250</f>
        <v>2250</v>
      </c>
      <c r="N8" s="3">
        <f>IF(L8&gt;$D$5,$F$6,VLOOKUP(M8,$B$3:$F$5,5,1))</f>
        <v>0.09</v>
      </c>
      <c r="O8" s="27">
        <f>IF(M8&gt;$D$5,$F$6,M8*VLOOKUP(M8,$B$3:$F$5,5,1))</f>
        <v>202.5</v>
      </c>
      <c r="P8" s="27">
        <f>M8-O8</f>
        <v>2047.5</v>
      </c>
      <c r="Q8" s="3">
        <f>IF(P8&gt;=$D$13,$F$13,VLOOKUP(P8,$B$9:$G$12,5,1))</f>
        <v>7.4999999999999997E-2</v>
      </c>
      <c r="R8" s="27">
        <f>IF(P8&gt;=$D$13,$G$13,VLOOKUP(P8,$B$9:$G$12,6,1))</f>
        <v>142.80000000000001</v>
      </c>
      <c r="S8" s="27">
        <f>(P8*Q8)-R8</f>
        <v>10.762499999999989</v>
      </c>
      <c r="T8" s="27">
        <f>P8-S8</f>
        <v>2036.7375</v>
      </c>
    </row>
    <row r="9" spans="2:21" x14ac:dyDescent="0.25">
      <c r="B9" s="4">
        <v>0</v>
      </c>
      <c r="C9" s="7" t="s">
        <v>1</v>
      </c>
      <c r="D9" s="38">
        <v>1903.98</v>
      </c>
      <c r="F9" s="3">
        <v>0</v>
      </c>
      <c r="G9" s="4">
        <v>0</v>
      </c>
      <c r="M9" s="2">
        <f>M8+250</f>
        <v>2500</v>
      </c>
      <c r="N9" s="3">
        <f>IF(L9&gt;$D$5,$F$6,VLOOKUP(M9,$B$3:$F$5,5,1))</f>
        <v>0.09</v>
      </c>
      <c r="O9" s="27">
        <f>IF(M9&gt;$D$5,$F$6,M9*VLOOKUP(M9,$B$3:$F$5,5,1))</f>
        <v>225</v>
      </c>
      <c r="P9" s="27">
        <f>M9-O9</f>
        <v>2275</v>
      </c>
      <c r="Q9" s="3">
        <f>IF(P9&gt;=$D$13,$F$13,VLOOKUP(P9,$B$9:$G$12,5,1))</f>
        <v>7.4999999999999997E-2</v>
      </c>
      <c r="R9" s="27">
        <f>IF(P9&gt;=$D$13,$G$13,VLOOKUP(P9,$B$9:$G$12,6,1))</f>
        <v>142.80000000000001</v>
      </c>
      <c r="S9" s="27">
        <f>(P9*Q9)-R9</f>
        <v>27.824999999999989</v>
      </c>
      <c r="T9" s="27">
        <f>P9-S9</f>
        <v>2247.1750000000002</v>
      </c>
    </row>
    <row r="10" spans="2:21" x14ac:dyDescent="0.25">
      <c r="B10" s="4">
        <v>1903.99</v>
      </c>
      <c r="C10" s="7" t="s">
        <v>1</v>
      </c>
      <c r="D10" s="38">
        <v>2826.65</v>
      </c>
      <c r="F10" s="3">
        <v>7.4999999999999997E-2</v>
      </c>
      <c r="G10" s="4">
        <v>142.80000000000001</v>
      </c>
      <c r="I10" s="4"/>
      <c r="J10" s="4"/>
      <c r="M10" s="2">
        <f>M9+250</f>
        <v>2750</v>
      </c>
      <c r="N10" s="3">
        <f>IF(L10&gt;$D$5,$F$6,VLOOKUP(M10,$B$3:$F$5,5,1))</f>
        <v>0.09</v>
      </c>
      <c r="O10" s="27">
        <f>IF(M10&gt;$D$5,$F$6,M10*VLOOKUP(M10,$B$3:$F$5,5,1))</f>
        <v>247.5</v>
      </c>
      <c r="P10" s="27">
        <f>M10-O10</f>
        <v>2502.5</v>
      </c>
      <c r="Q10" s="3">
        <f>IF(P10&gt;=$D$13,$F$13,VLOOKUP(P10,$B$9:$G$12,5,1))</f>
        <v>7.4999999999999997E-2</v>
      </c>
      <c r="R10" s="27">
        <f>IF(P10&gt;=$D$13,$G$13,VLOOKUP(P10,$B$9:$G$12,6,1))</f>
        <v>142.80000000000001</v>
      </c>
      <c r="S10" s="27">
        <f>(P10*Q10)-R10</f>
        <v>44.887499999999989</v>
      </c>
      <c r="T10" s="27">
        <f>P10-S10</f>
        <v>2457.6125000000002</v>
      </c>
    </row>
    <row r="11" spans="2:21" x14ac:dyDescent="0.25">
      <c r="B11" s="4">
        <v>2826.66</v>
      </c>
      <c r="C11" s="7" t="s">
        <v>1</v>
      </c>
      <c r="D11" s="4">
        <v>3751.05</v>
      </c>
      <c r="F11" s="3">
        <v>0.15</v>
      </c>
      <c r="G11" s="4">
        <v>354.8</v>
      </c>
      <c r="I11" s="4"/>
      <c r="J11" s="4"/>
      <c r="M11" s="2">
        <f>M10+250</f>
        <v>3000</v>
      </c>
      <c r="N11" s="3">
        <f>IF(L11&gt;$D$5,$F$6,VLOOKUP(M11,$B$3:$F$5,5,1))</f>
        <v>0.11</v>
      </c>
      <c r="O11" s="27">
        <f>IF(M11&gt;$D$5,$F$6,M11*VLOOKUP(M11,$B$3:$F$5,5,1))</f>
        <v>330</v>
      </c>
      <c r="P11" s="27">
        <f>M11-O11</f>
        <v>2670</v>
      </c>
      <c r="Q11" s="3">
        <f>IF(P11&gt;=$D$13,$F$13,VLOOKUP(P11,$B$9:$G$12,5,1))</f>
        <v>7.4999999999999997E-2</v>
      </c>
      <c r="R11" s="27">
        <f>IF(P11&gt;=$D$13,$G$13,VLOOKUP(P11,$B$9:$G$12,6,1))</f>
        <v>142.80000000000001</v>
      </c>
      <c r="S11" s="27">
        <f>(P11*Q11)-R11</f>
        <v>57.449999999999989</v>
      </c>
      <c r="T11" s="27">
        <f>P11-S11</f>
        <v>2612.5500000000002</v>
      </c>
    </row>
    <row r="12" spans="2:21" x14ac:dyDescent="0.25">
      <c r="B12" s="4">
        <v>3751.06</v>
      </c>
      <c r="C12" s="7" t="s">
        <v>1</v>
      </c>
      <c r="D12" s="4">
        <v>4664.68</v>
      </c>
      <c r="F12" s="39">
        <v>0.22500000000000001</v>
      </c>
      <c r="G12" s="4">
        <v>636.13</v>
      </c>
      <c r="I12" s="4"/>
      <c r="J12" s="4"/>
      <c r="K12" t="s">
        <v>12</v>
      </c>
      <c r="M12" s="2">
        <f>M11+250</f>
        <v>3250</v>
      </c>
      <c r="N12" s="3">
        <f>IF(L12&gt;$D$5,$F$6,VLOOKUP(M12,$B$3:$F$5,5,1))</f>
        <v>0.11</v>
      </c>
      <c r="O12" s="27">
        <f>IF(M12&gt;$D$5,$F$6,M12*VLOOKUP(M12,$B$3:$F$5,5,1))</f>
        <v>357.5</v>
      </c>
      <c r="P12" s="27">
        <f>M12-O12</f>
        <v>2892.5</v>
      </c>
      <c r="Q12" s="3">
        <f>IF(P12&gt;=$D$13,$F$13,VLOOKUP(P12,$B$9:$G$12,5,1))</f>
        <v>0.15</v>
      </c>
      <c r="R12" s="27">
        <f>IF(P12&gt;=$D$13,$G$13,VLOOKUP(P12,$B$9:$G$12,6,1))</f>
        <v>354.8</v>
      </c>
      <c r="S12" s="27">
        <f>(P12*Q12)-R12</f>
        <v>79.074999999999989</v>
      </c>
      <c r="T12" s="27">
        <f>P12-S12</f>
        <v>2813.4250000000002</v>
      </c>
    </row>
    <row r="13" spans="2:21" x14ac:dyDescent="0.25">
      <c r="C13" s="7" t="s">
        <v>4</v>
      </c>
      <c r="D13" s="38">
        <v>4664.6899999999996</v>
      </c>
      <c r="F13" s="3">
        <v>0.27500000000000002</v>
      </c>
      <c r="G13" s="4">
        <v>869.36</v>
      </c>
      <c r="I13" s="4">
        <v>6178.9620000000004</v>
      </c>
      <c r="J13" s="4">
        <f>I13*F13</f>
        <v>1699.2145500000004</v>
      </c>
      <c r="K13" s="4">
        <f>J13-G13</f>
        <v>829.85455000000036</v>
      </c>
      <c r="M13" s="2">
        <f>M12+250</f>
        <v>3500</v>
      </c>
      <c r="N13" s="3">
        <f>IF(L13&gt;$D$5,$F$6,VLOOKUP(M13,$B$3:$F$5,5,1))</f>
        <v>0.11</v>
      </c>
      <c r="O13" s="27">
        <f>IF(M13&gt;$D$5,$F$6,M13*VLOOKUP(M13,$B$3:$F$5,5,1))</f>
        <v>385</v>
      </c>
      <c r="P13" s="27">
        <f>M13-O13</f>
        <v>3115</v>
      </c>
      <c r="Q13" s="3">
        <f>IF(P13&gt;=$D$13,$F$13,VLOOKUP(P13,$B$9:$G$12,5,1))</f>
        <v>0.15</v>
      </c>
      <c r="R13" s="27">
        <f>IF(P13&gt;=$D$13,$G$13,VLOOKUP(P13,$B$9:$G$12,6,1))</f>
        <v>354.8</v>
      </c>
      <c r="S13" s="27">
        <f>(P13*Q13)-R13</f>
        <v>112.44999999999999</v>
      </c>
      <c r="T13" s="27">
        <f>P13-S13</f>
        <v>3002.55</v>
      </c>
    </row>
    <row r="14" spans="2:21" x14ac:dyDescent="0.25">
      <c r="M14" s="2">
        <f>M13+250</f>
        <v>3750</v>
      </c>
      <c r="N14" s="3">
        <f>IF(L14&gt;$D$5,$F$6,VLOOKUP(M14,$B$3:$F$5,5,1))</f>
        <v>0.11</v>
      </c>
      <c r="O14" s="27">
        <f>IF(M14&gt;$D$5,$F$6,M14*VLOOKUP(M14,$B$3:$F$5,5,1))</f>
        <v>412.5</v>
      </c>
      <c r="P14" s="27">
        <f>M14-O14</f>
        <v>3337.5</v>
      </c>
      <c r="Q14" s="3">
        <f>IF(P14&gt;=$D$13,$F$13,VLOOKUP(P14,$B$9:$G$12,5,1))</f>
        <v>0.15</v>
      </c>
      <c r="R14" s="27">
        <f>IF(P14&gt;=$D$13,$G$13,VLOOKUP(P14,$B$9:$G$12,6,1))</f>
        <v>354.8</v>
      </c>
      <c r="S14" s="27">
        <f>(P14*Q14)-R14</f>
        <v>145.82499999999999</v>
      </c>
      <c r="T14" s="27">
        <f>P14-S14</f>
        <v>3191.6750000000002</v>
      </c>
    </row>
    <row r="15" spans="2:21" x14ac:dyDescent="0.25">
      <c r="M15" s="2">
        <f>M14+250</f>
        <v>4000</v>
      </c>
      <c r="N15" s="3">
        <f>IF(L15&gt;$D$5,$F$6,VLOOKUP(M15,$B$3:$F$5,5,1))</f>
        <v>0.11</v>
      </c>
      <c r="O15" s="27">
        <f>IF(M15&gt;$D$5,$F$6,M15*VLOOKUP(M15,$B$3:$F$5,5,1))</f>
        <v>440</v>
      </c>
      <c r="P15" s="27">
        <f>M15-O15</f>
        <v>3560</v>
      </c>
      <c r="Q15" s="3">
        <f>IF(P15&gt;=$D$13,$F$13,VLOOKUP(P15,$B$9:$G$12,5,1))</f>
        <v>0.15</v>
      </c>
      <c r="R15" s="27">
        <f>IF(P15&gt;=$D$13,$G$13,VLOOKUP(P15,$B$9:$G$12,6,1))</f>
        <v>354.8</v>
      </c>
      <c r="S15" s="27">
        <f>(P15*Q15)-R15</f>
        <v>179.2</v>
      </c>
      <c r="T15" s="27">
        <f>P15-S15</f>
        <v>3380.8</v>
      </c>
    </row>
    <row r="16" spans="2:21" x14ac:dyDescent="0.25">
      <c r="B16" t="s">
        <v>19</v>
      </c>
      <c r="M16" s="2">
        <f>M15+250</f>
        <v>4250</v>
      </c>
      <c r="N16" s="3">
        <f>IF(L16&gt;$D$5,$F$6,VLOOKUP(M16,$B$3:$F$5,5,1))</f>
        <v>0.11</v>
      </c>
      <c r="O16" s="27">
        <f>IF(M16&gt;$D$5,$F$6,M16*VLOOKUP(M16,$B$3:$F$5,5,1))</f>
        <v>467.5</v>
      </c>
      <c r="P16" s="27">
        <f>M16-O16</f>
        <v>3782.5</v>
      </c>
      <c r="Q16" s="3">
        <f>IF(P16&gt;=$D$13,$F$13,VLOOKUP(P16,$B$9:$G$12,5,1))</f>
        <v>0.22500000000000001</v>
      </c>
      <c r="R16" s="27">
        <f>IF(P16&gt;=$D$13,$G$13,VLOOKUP(P16,$B$9:$G$12,6,1))</f>
        <v>636.13</v>
      </c>
      <c r="S16" s="27">
        <f>(P16*Q16)-R16</f>
        <v>214.9325</v>
      </c>
      <c r="T16" s="27">
        <f>P16-S16</f>
        <v>3567.5675000000001</v>
      </c>
    </row>
    <row r="17" spans="2:20" x14ac:dyDescent="0.25">
      <c r="C17" s="5" t="s">
        <v>20</v>
      </c>
      <c r="D17" s="5"/>
      <c r="E17" s="5" t="s">
        <v>22</v>
      </c>
      <c r="F17" s="5"/>
      <c r="M17" s="2">
        <f>M16+250</f>
        <v>4500</v>
      </c>
      <c r="N17" s="3">
        <f>IF(L17&gt;$D$5,$F$6,VLOOKUP(M17,$B$3:$F$5,5,1))</f>
        <v>0.11</v>
      </c>
      <c r="O17" s="27">
        <f>IF(M17&gt;$D$5,$F$6,M17*VLOOKUP(M17,$B$3:$F$5,5,1))</f>
        <v>495</v>
      </c>
      <c r="P17" s="27">
        <f>M17-O17</f>
        <v>4005</v>
      </c>
      <c r="Q17" s="3">
        <f>IF(P17&gt;=$D$13,$F$13,VLOOKUP(P17,$B$9:$G$12,5,1))</f>
        <v>0.22500000000000001</v>
      </c>
      <c r="R17" s="27">
        <f>IF(P17&gt;=$D$13,$G$13,VLOOKUP(P17,$B$9:$G$12,6,1))</f>
        <v>636.13</v>
      </c>
      <c r="S17" s="27">
        <f>(P17*Q17)-R17</f>
        <v>264.995</v>
      </c>
      <c r="T17" s="27">
        <f>P17-S17</f>
        <v>3740.0050000000001</v>
      </c>
    </row>
    <row r="18" spans="2:20" x14ac:dyDescent="0.25">
      <c r="C18" t="s">
        <v>21</v>
      </c>
      <c r="D18" t="s">
        <v>18</v>
      </c>
      <c r="E18" t="s">
        <v>23</v>
      </c>
      <c r="F18" t="s">
        <v>24</v>
      </c>
      <c r="M18" s="2">
        <f>M17+250</f>
        <v>4750</v>
      </c>
      <c r="N18" s="3">
        <f>IF(L18&gt;$D$5,$F$6,VLOOKUP(M18,$B$3:$F$5,5,1))</f>
        <v>0.11</v>
      </c>
      <c r="O18" s="27">
        <f>IF(M18&gt;$D$5,$F$6,M18*VLOOKUP(M18,$B$3:$F$5,5,1))</f>
        <v>522.5</v>
      </c>
      <c r="P18" s="27">
        <f>M18-O18</f>
        <v>4227.5</v>
      </c>
      <c r="Q18" s="3">
        <f>IF(P18&gt;=$D$13,$F$13,VLOOKUP(P18,$B$9:$G$12,5,1))</f>
        <v>0.22500000000000001</v>
      </c>
      <c r="R18" s="27">
        <f>IF(P18&gt;=$D$13,$G$13,VLOOKUP(P18,$B$9:$G$12,6,1))</f>
        <v>636.13</v>
      </c>
      <c r="S18" s="27">
        <f>(P18*Q18)-R18</f>
        <v>315.0575</v>
      </c>
      <c r="T18" s="27">
        <f>P18-S18</f>
        <v>3912.4425000000001</v>
      </c>
    </row>
    <row r="19" spans="2:20" x14ac:dyDescent="0.25">
      <c r="B19" t="s">
        <v>11</v>
      </c>
      <c r="M19" s="2">
        <f>M18+250</f>
        <v>5000</v>
      </c>
      <c r="N19" s="3">
        <f>IF(L19&gt;$D$5,$F$6,VLOOKUP(M19,$B$3:$F$5,5,1))</f>
        <v>0.11</v>
      </c>
      <c r="O19" s="27">
        <f>IF(M19&gt;$D$5,$F$6,M19*VLOOKUP(M19,$B$3:$F$5,5,1))</f>
        <v>550</v>
      </c>
      <c r="P19" s="27">
        <f>M19-O19</f>
        <v>4450</v>
      </c>
      <c r="Q19" s="3">
        <f>IF(P19&gt;=$D$13,$F$13,VLOOKUP(P19,$B$9:$G$12,5,1))</f>
        <v>0.22500000000000001</v>
      </c>
      <c r="R19" s="27">
        <f>IF(P19&gt;=$D$13,$G$13,VLOOKUP(P19,$B$9:$G$12,6,1))</f>
        <v>636.13</v>
      </c>
      <c r="S19" s="27">
        <f>(P19*Q19)-R19</f>
        <v>365.12</v>
      </c>
      <c r="T19" s="27">
        <f>P19-S19</f>
        <v>4084.88</v>
      </c>
    </row>
    <row r="20" spans="2:20" x14ac:dyDescent="0.25">
      <c r="B20" t="s">
        <v>7</v>
      </c>
      <c r="E20" t="s">
        <v>25</v>
      </c>
      <c r="F20" t="s">
        <v>25</v>
      </c>
      <c r="M20" s="2">
        <f>M19+250</f>
        <v>5250</v>
      </c>
      <c r="N20" s="3">
        <f>IF(L20&gt;$D$5,$F$6,VLOOKUP(M20,$B$3:$F$5,5,1))</f>
        <v>0.11</v>
      </c>
      <c r="O20" s="27">
        <f>IF(M20&gt;$D$5,$F$6,M20*VLOOKUP(M20,$B$3:$F$5,5,1))</f>
        <v>577.5</v>
      </c>
      <c r="P20" s="27">
        <f>M20-O20</f>
        <v>4672.5</v>
      </c>
      <c r="Q20" s="3">
        <f>IF(P20&gt;=$D$13,$F$13,VLOOKUP(P20,$B$9:$G$12,5,1))</f>
        <v>0.27500000000000002</v>
      </c>
      <c r="R20" s="27">
        <f>IF(P20&gt;=$D$13,$G$13,VLOOKUP(P20,$B$9:$G$12,6,1))</f>
        <v>869.36</v>
      </c>
      <c r="S20" s="27">
        <f>(P20*Q20)-R20</f>
        <v>415.57749999999999</v>
      </c>
      <c r="T20" s="27">
        <f>P20-S20</f>
        <v>4256.9224999999997</v>
      </c>
    </row>
    <row r="21" spans="2:20" x14ac:dyDescent="0.25">
      <c r="B21" t="s">
        <v>12</v>
      </c>
      <c r="E21" t="s">
        <v>25</v>
      </c>
      <c r="F21" t="s">
        <v>25</v>
      </c>
      <c r="M21" s="2">
        <f>M20+250</f>
        <v>5500</v>
      </c>
      <c r="N21" s="3">
        <f>IF(L21&gt;$D$5,$F$6,VLOOKUP(M21,$B$3:$F$5,5,1))</f>
        <v>0.11</v>
      </c>
      <c r="O21" s="27">
        <f>IF(M21&gt;$D$5,$F$6,M21*VLOOKUP(M21,$B$3:$F$5,5,1))</f>
        <v>605</v>
      </c>
      <c r="P21" s="27">
        <f>M21-O21</f>
        <v>4895</v>
      </c>
      <c r="Q21" s="3">
        <f>IF(P21&gt;=$D$13,$F$13,VLOOKUP(P21,$B$9:$G$12,5,1))</f>
        <v>0.27500000000000002</v>
      </c>
      <c r="R21" s="27">
        <f>IF(P21&gt;=$D$13,$G$13,VLOOKUP(P21,$B$9:$G$12,6,1))</f>
        <v>869.36</v>
      </c>
      <c r="S21" s="27">
        <f>(P21*Q21)-R21</f>
        <v>476.76499999999999</v>
      </c>
      <c r="T21" s="27">
        <f>P21-S21</f>
        <v>4418.2349999999997</v>
      </c>
    </row>
    <row r="22" spans="2:20" x14ac:dyDescent="0.25">
      <c r="B22" t="s">
        <v>13</v>
      </c>
      <c r="C22" t="s">
        <v>25</v>
      </c>
      <c r="M22" s="2">
        <f>M21+250</f>
        <v>5750</v>
      </c>
      <c r="N22" s="3">
        <f>IF(L22&gt;$D$5,$F$6,VLOOKUP(M22,$B$3:$F$5,5,1))</f>
        <v>0.11</v>
      </c>
      <c r="O22" s="27">
        <f>IF(M22&gt;$D$5,$F$6,M22*VLOOKUP(M22,$B$3:$F$5,5,1))</f>
        <v>621.03800000000001</v>
      </c>
      <c r="P22" s="27">
        <f>M22-O22</f>
        <v>5128.9619999999995</v>
      </c>
      <c r="Q22" s="3">
        <f>IF(P22&gt;=$D$13,$F$13,VLOOKUP(P22,$B$9:$G$12,5,1))</f>
        <v>0.27500000000000002</v>
      </c>
      <c r="R22" s="27">
        <f>IF(P22&gt;=$D$13,$G$13,VLOOKUP(P22,$B$9:$G$12,6,1))</f>
        <v>869.36</v>
      </c>
      <c r="S22" s="27">
        <f>(P22*Q22)-R22</f>
        <v>541.1045499999999</v>
      </c>
      <c r="T22" s="27">
        <f>P22-S22</f>
        <v>4587.8574499999995</v>
      </c>
    </row>
    <row r="23" spans="2:20" x14ac:dyDescent="0.25">
      <c r="B23" t="s">
        <v>14</v>
      </c>
      <c r="C23" t="s">
        <v>25</v>
      </c>
      <c r="M23" s="2">
        <f>M22+250</f>
        <v>6000</v>
      </c>
      <c r="N23" s="3">
        <f>IF(L23&gt;$D$5,$F$6,VLOOKUP(M23,$B$3:$F$5,5,1))</f>
        <v>0.11</v>
      </c>
      <c r="O23" s="27">
        <f>IF(M23&gt;$D$5,$F$6,M23*VLOOKUP(M23,$B$3:$F$5,5,1))</f>
        <v>621.03800000000001</v>
      </c>
      <c r="P23" s="27">
        <f>M23-O23</f>
        <v>5378.9619999999995</v>
      </c>
      <c r="Q23" s="3">
        <f>IF(P23&gt;=$D$13,$F$13,VLOOKUP(P23,$B$9:$G$12,5,1))</f>
        <v>0.27500000000000002</v>
      </c>
      <c r="R23" s="27">
        <f>IF(P23&gt;=$D$13,$G$13,VLOOKUP(P23,$B$9:$G$12,6,1))</f>
        <v>869.36</v>
      </c>
      <c r="S23" s="27">
        <f>(P23*Q23)-R23</f>
        <v>609.8545499999999</v>
      </c>
      <c r="T23" s="27">
        <f>P23-S23</f>
        <v>4769.1074499999995</v>
      </c>
    </row>
    <row r="24" spans="2:20" x14ac:dyDescent="0.25">
      <c r="B24" t="s">
        <v>15</v>
      </c>
      <c r="C24" t="s">
        <v>25</v>
      </c>
      <c r="M24" s="2">
        <f>M23+250</f>
        <v>6250</v>
      </c>
      <c r="N24" s="3">
        <f>IF(L24&gt;$D$5,$F$6,VLOOKUP(M24,$B$3:$F$5,5,1))</f>
        <v>0.11</v>
      </c>
      <c r="O24" s="27">
        <f>IF(M24&gt;$D$5,$F$6,M24*VLOOKUP(M24,$B$3:$F$5,5,1))</f>
        <v>621.03800000000001</v>
      </c>
      <c r="P24" s="27">
        <f>M24-O24</f>
        <v>5628.9619999999995</v>
      </c>
      <c r="Q24" s="3">
        <f>IF(P24&gt;=$D$13,$F$13,VLOOKUP(P24,$B$9:$G$12,5,1))</f>
        <v>0.27500000000000002</v>
      </c>
      <c r="R24" s="27">
        <f>IF(P24&gt;=$D$13,$G$13,VLOOKUP(P24,$B$9:$G$12,6,1))</f>
        <v>869.36</v>
      </c>
      <c r="S24" s="27">
        <f>(P24*Q24)-R24</f>
        <v>678.6045499999999</v>
      </c>
      <c r="T24" s="27">
        <f>P24-S24</f>
        <v>4950.3574499999995</v>
      </c>
    </row>
    <row r="25" spans="2:20" x14ac:dyDescent="0.25">
      <c r="B25" t="s">
        <v>16</v>
      </c>
      <c r="C25" t="s">
        <v>25</v>
      </c>
      <c r="M25" s="2">
        <f>M24+250</f>
        <v>6500</v>
      </c>
      <c r="N25" s="3">
        <f>IF(L25&gt;$D$5,$F$6,VLOOKUP(M25,$B$3:$F$5,5,1))</f>
        <v>0.11</v>
      </c>
      <c r="O25" s="27">
        <f>IF(M25&gt;$D$5,$F$6,M25*VLOOKUP(M25,$B$3:$F$5,5,1))</f>
        <v>621.03800000000001</v>
      </c>
      <c r="P25" s="27">
        <f>M25-O25</f>
        <v>5878.9619999999995</v>
      </c>
      <c r="Q25" s="3">
        <f>IF(P25&gt;=$D$13,$F$13,VLOOKUP(P25,$B$9:$G$12,5,1))</f>
        <v>0.27500000000000002</v>
      </c>
      <c r="R25" s="27">
        <f>IF(P25&gt;=$D$13,$G$13,VLOOKUP(P25,$B$9:$G$12,6,1))</f>
        <v>869.36</v>
      </c>
      <c r="S25" s="27">
        <f>(P25*Q25)-R25</f>
        <v>747.3545499999999</v>
      </c>
      <c r="T25" s="27">
        <f>P25-S25</f>
        <v>5131.6074499999995</v>
      </c>
    </row>
    <row r="26" spans="2:20" x14ac:dyDescent="0.25">
      <c r="B26" t="s">
        <v>17</v>
      </c>
      <c r="C26" t="s">
        <v>25</v>
      </c>
      <c r="M26" s="2">
        <f>M25+250</f>
        <v>6750</v>
      </c>
      <c r="N26" s="3">
        <f>IF(L26&gt;$D$5,$F$6,VLOOKUP(M26,$B$3:$F$5,5,1))</f>
        <v>0.11</v>
      </c>
      <c r="O26" s="27">
        <f>IF(M26&gt;$D$5,$F$6,M26*VLOOKUP(M26,$B$3:$F$5,5,1))</f>
        <v>621.03800000000001</v>
      </c>
      <c r="P26" s="27">
        <f>M26-O26</f>
        <v>6128.9619999999995</v>
      </c>
      <c r="Q26" s="3">
        <f>IF(P26&gt;=$D$13,$F$13,VLOOKUP(P26,$B$9:$G$12,5,1))</f>
        <v>0.27500000000000002</v>
      </c>
      <c r="R26" s="27">
        <f>IF(P26&gt;=$D$13,$G$13,VLOOKUP(P26,$B$9:$G$12,6,1))</f>
        <v>869.36</v>
      </c>
      <c r="S26" s="27">
        <f>(P26*Q26)-R26</f>
        <v>816.1045499999999</v>
      </c>
      <c r="T26" s="27">
        <f>P26-S26</f>
        <v>5312.8574499999995</v>
      </c>
    </row>
    <row r="27" spans="2:20" x14ac:dyDescent="0.25">
      <c r="B27" t="s">
        <v>18</v>
      </c>
      <c r="D27" t="s">
        <v>25</v>
      </c>
      <c r="M27" s="2">
        <f>M26+250</f>
        <v>7000</v>
      </c>
      <c r="N27" s="3">
        <f>IF(L27&gt;$D$5,$F$6,VLOOKUP(M27,$B$3:$F$5,5,1))</f>
        <v>0.11</v>
      </c>
      <c r="O27" s="27">
        <f>IF(M27&gt;$D$5,$F$6,M27*VLOOKUP(M27,$B$3:$F$5,5,1))</f>
        <v>621.03800000000001</v>
      </c>
      <c r="P27" s="27">
        <f>M27-O27</f>
        <v>6378.9619999999995</v>
      </c>
      <c r="Q27" s="3">
        <f>IF(P27&gt;=$D$13,$F$13,VLOOKUP(P27,$B$9:$G$12,5,1))</f>
        <v>0.27500000000000002</v>
      </c>
      <c r="R27" s="27">
        <f>IF(P27&gt;=$D$13,$G$13,VLOOKUP(P27,$B$9:$G$12,6,1))</f>
        <v>869.36</v>
      </c>
      <c r="S27" s="27">
        <f>(P27*Q27)-R27</f>
        <v>884.8545499999999</v>
      </c>
      <c r="T27" s="27">
        <f>P27-S27</f>
        <v>5494.1074499999995</v>
      </c>
    </row>
    <row r="28" spans="2:20" x14ac:dyDescent="0.25">
      <c r="M28" s="2">
        <f>M27+250</f>
        <v>7250</v>
      </c>
      <c r="N28" s="3">
        <f>IF(L28&gt;$D$5,$F$6,VLOOKUP(M28,$B$3:$F$5,5,1))</f>
        <v>0.11</v>
      </c>
      <c r="O28" s="27">
        <f>IF(M28&gt;$D$5,$F$6,M28*VLOOKUP(M28,$B$3:$F$5,5,1))</f>
        <v>621.03800000000001</v>
      </c>
      <c r="P28" s="27">
        <f>M28-O28</f>
        <v>6628.9619999999995</v>
      </c>
      <c r="Q28" s="3">
        <f>IF(P28&gt;=$D$13,$F$13,VLOOKUP(P28,$B$9:$G$12,5,1))</f>
        <v>0.27500000000000002</v>
      </c>
      <c r="R28" s="27">
        <f>IF(P28&gt;=$D$13,$G$13,VLOOKUP(P28,$B$9:$G$12,6,1))</f>
        <v>869.36</v>
      </c>
      <c r="S28" s="27">
        <f>(P28*Q28)-R28</f>
        <v>953.6045499999999</v>
      </c>
      <c r="T28" s="27">
        <f>P28-S28</f>
        <v>5675.3574499999995</v>
      </c>
    </row>
    <row r="29" spans="2:20" x14ac:dyDescent="0.25">
      <c r="B29" t="s">
        <v>26</v>
      </c>
      <c r="D29" s="3"/>
    </row>
    <row r="30" spans="2:20" x14ac:dyDescent="0.25">
      <c r="B30" t="s">
        <v>27</v>
      </c>
      <c r="C30" t="s">
        <v>29</v>
      </c>
      <c r="F30" t="s">
        <v>28</v>
      </c>
      <c r="G30" t="s">
        <v>31</v>
      </c>
      <c r="J30" t="s">
        <v>14</v>
      </c>
      <c r="K30" t="s">
        <v>15</v>
      </c>
      <c r="L30" t="s">
        <v>39</v>
      </c>
      <c r="M30" t="s">
        <v>40</v>
      </c>
      <c r="O30" t="s">
        <v>41</v>
      </c>
      <c r="P30" t="s">
        <v>13</v>
      </c>
    </row>
    <row r="31" spans="2:20" x14ac:dyDescent="0.25">
      <c r="B31" t="s">
        <v>32</v>
      </c>
      <c r="C31" s="4">
        <v>0</v>
      </c>
      <c r="D31" t="s">
        <v>30</v>
      </c>
      <c r="E31" s="4">
        <v>180000</v>
      </c>
      <c r="F31" s="3">
        <v>0.06</v>
      </c>
      <c r="G31" s="4">
        <v>0</v>
      </c>
      <c r="J31" s="3">
        <v>0.04</v>
      </c>
      <c r="K31" s="3">
        <v>3.5000000000000003E-2</v>
      </c>
      <c r="L31" s="3">
        <v>0.12820000000000001</v>
      </c>
      <c r="M31" s="3">
        <v>2.7799999999999998E-2</v>
      </c>
      <c r="N31" s="3"/>
      <c r="O31" s="3">
        <v>0.434</v>
      </c>
      <c r="P31" s="3">
        <v>0.33500000000000002</v>
      </c>
      <c r="R31" s="3">
        <f>SUM(J31:P31)</f>
        <v>1</v>
      </c>
    </row>
    <row r="32" spans="2:20" x14ac:dyDescent="0.25">
      <c r="B32" t="s">
        <v>33</v>
      </c>
      <c r="C32" s="4">
        <v>180000.01</v>
      </c>
      <c r="D32" s="6" t="s">
        <v>30</v>
      </c>
      <c r="E32" s="4">
        <v>360000</v>
      </c>
      <c r="F32" s="3">
        <v>0.112</v>
      </c>
      <c r="G32" s="4">
        <v>9360</v>
      </c>
      <c r="J32" s="3">
        <v>0.04</v>
      </c>
      <c r="K32" s="3">
        <v>3.5000000000000003E-2</v>
      </c>
      <c r="L32" s="3">
        <v>0.14050000000000001</v>
      </c>
      <c r="M32" s="3">
        <v>3.0499999999999999E-2</v>
      </c>
      <c r="N32" s="3"/>
      <c r="O32" s="3">
        <v>0.434</v>
      </c>
      <c r="P32" s="3">
        <v>0.32</v>
      </c>
      <c r="R32" s="3">
        <f t="shared" ref="R32:R36" si="0">SUM(J32:P32)</f>
        <v>1</v>
      </c>
    </row>
    <row r="33" spans="2:22" x14ac:dyDescent="0.25">
      <c r="B33" t="s">
        <v>34</v>
      </c>
      <c r="C33" s="4">
        <v>360000.01</v>
      </c>
      <c r="D33" s="6" t="s">
        <v>30</v>
      </c>
      <c r="E33" s="4">
        <v>720000</v>
      </c>
      <c r="F33" s="3">
        <v>0.13500000000000001</v>
      </c>
      <c r="G33" s="4">
        <v>17640</v>
      </c>
      <c r="J33" s="3">
        <v>0.04</v>
      </c>
      <c r="K33" s="3">
        <v>3.5000000000000003E-2</v>
      </c>
      <c r="L33" s="3">
        <v>0.13639999999999999</v>
      </c>
      <c r="M33" s="3">
        <v>2.9600000000000001E-2</v>
      </c>
      <c r="N33" s="3"/>
      <c r="O33" s="3">
        <v>0.434</v>
      </c>
      <c r="P33" s="3">
        <v>0.32500000000000001</v>
      </c>
      <c r="R33" s="3">
        <f t="shared" si="0"/>
        <v>1</v>
      </c>
    </row>
    <row r="34" spans="2:22" x14ac:dyDescent="0.25">
      <c r="B34" t="s">
        <v>35</v>
      </c>
      <c r="C34" s="4">
        <v>720000.01</v>
      </c>
      <c r="D34" s="6" t="s">
        <v>30</v>
      </c>
      <c r="E34" s="4">
        <v>1800000</v>
      </c>
      <c r="F34" s="3">
        <v>0.16</v>
      </c>
      <c r="G34" s="4">
        <v>35640</v>
      </c>
      <c r="J34" s="3">
        <v>0.04</v>
      </c>
      <c r="K34" s="3">
        <v>3.5000000000000003E-2</v>
      </c>
      <c r="L34" s="3">
        <v>0.13639999999999999</v>
      </c>
      <c r="M34" s="3">
        <v>2.9600000000000001E-2</v>
      </c>
      <c r="N34" s="3"/>
      <c r="O34" s="3">
        <v>0.434</v>
      </c>
      <c r="P34" s="3">
        <v>0.32500000000000001</v>
      </c>
      <c r="R34" s="3">
        <f t="shared" si="0"/>
        <v>1</v>
      </c>
    </row>
    <row r="35" spans="2:22" x14ac:dyDescent="0.25">
      <c r="B35" t="s">
        <v>36</v>
      </c>
      <c r="C35" s="4">
        <v>1800000.01</v>
      </c>
      <c r="D35" s="6" t="s">
        <v>30</v>
      </c>
      <c r="E35" s="4">
        <v>3600000</v>
      </c>
      <c r="F35" s="3">
        <v>0.21</v>
      </c>
      <c r="G35" s="4">
        <v>125640</v>
      </c>
      <c r="J35" s="3">
        <v>0.04</v>
      </c>
      <c r="K35" s="3">
        <v>3.5000000000000003E-2</v>
      </c>
      <c r="L35" s="3">
        <v>0.12820000000000001</v>
      </c>
      <c r="M35" s="3">
        <v>2.7799999999999998E-2</v>
      </c>
      <c r="N35" s="3"/>
      <c r="O35" s="3">
        <v>0.434</v>
      </c>
      <c r="P35" s="3">
        <v>0.33500000000000002</v>
      </c>
      <c r="Q35" s="8" t="s">
        <v>38</v>
      </c>
      <c r="R35" s="3">
        <f t="shared" si="0"/>
        <v>1</v>
      </c>
    </row>
    <row r="36" spans="2:22" x14ac:dyDescent="0.25">
      <c r="B36" t="s">
        <v>37</v>
      </c>
      <c r="C36" s="4">
        <v>3600000.01</v>
      </c>
      <c r="D36" s="6" t="s">
        <v>30</v>
      </c>
      <c r="E36" s="4">
        <v>4800000</v>
      </c>
      <c r="F36" s="3">
        <v>0.33</v>
      </c>
      <c r="G36" s="4">
        <v>648000</v>
      </c>
      <c r="J36" s="3">
        <v>0.35</v>
      </c>
      <c r="K36" s="3">
        <v>0.15</v>
      </c>
      <c r="L36" s="3">
        <v>0.1603</v>
      </c>
      <c r="M36" s="3">
        <v>3.4700000000000002E-2</v>
      </c>
      <c r="N36" s="3"/>
      <c r="O36" s="3">
        <v>0.30499999999999999</v>
      </c>
      <c r="P36" s="3"/>
      <c r="R36" s="3">
        <f t="shared" si="0"/>
        <v>1</v>
      </c>
    </row>
    <row r="38" spans="2:22" x14ac:dyDescent="0.25">
      <c r="J38" s="31" t="s">
        <v>42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2:22" ht="42.75" customHeight="1" x14ac:dyDescent="0.25">
      <c r="K39" t="s">
        <v>14</v>
      </c>
      <c r="L39" t="s">
        <v>15</v>
      </c>
      <c r="M39" t="s">
        <v>39</v>
      </c>
      <c r="O39" t="s">
        <v>40</v>
      </c>
      <c r="P39" t="s">
        <v>41</v>
      </c>
      <c r="Q39" t="s">
        <v>13</v>
      </c>
    </row>
    <row r="40" spans="2:22" x14ac:dyDescent="0.25">
      <c r="C40">
        <v>6240</v>
      </c>
      <c r="J40" t="s">
        <v>43</v>
      </c>
      <c r="K40" t="s">
        <v>45</v>
      </c>
      <c r="L40" t="s">
        <v>45</v>
      </c>
      <c r="M40" t="s">
        <v>45</v>
      </c>
      <c r="O40" t="s">
        <v>45</v>
      </c>
      <c r="P40" t="s">
        <v>45</v>
      </c>
      <c r="Q40" s="32" t="s">
        <v>47</v>
      </c>
    </row>
    <row r="41" spans="2:22" x14ac:dyDescent="0.25">
      <c r="C41">
        <v>400</v>
      </c>
      <c r="J41" t="s">
        <v>44</v>
      </c>
      <c r="K41" t="s">
        <v>46</v>
      </c>
      <c r="L41" t="s">
        <v>46</v>
      </c>
      <c r="M41" t="s">
        <v>46</v>
      </c>
      <c r="O41" t="s">
        <v>46</v>
      </c>
      <c r="P41" t="s">
        <v>46</v>
      </c>
      <c r="Q41" s="32"/>
    </row>
    <row r="42" spans="2:22" x14ac:dyDescent="0.25">
      <c r="C42">
        <v>400</v>
      </c>
      <c r="J42">
        <v>0.14925369999999999</v>
      </c>
      <c r="K42">
        <v>6.0199999999999997E-2</v>
      </c>
      <c r="L42">
        <v>5.2600000000000001E-2</v>
      </c>
      <c r="M42">
        <v>0.1928</v>
      </c>
      <c r="O42">
        <v>4.1799999999999997E-2</v>
      </c>
      <c r="P42">
        <v>0.65259999999999996</v>
      </c>
      <c r="Q42" s="32"/>
    </row>
    <row r="43" spans="2:22" x14ac:dyDescent="0.25">
      <c r="C43">
        <v>1200</v>
      </c>
    </row>
    <row r="44" spans="2:22" x14ac:dyDescent="0.25">
      <c r="C44">
        <f>SUM(C40:C43)</f>
        <v>8240</v>
      </c>
      <c r="D44">
        <f>C44/162</f>
        <v>50.864197530864196</v>
      </c>
    </row>
  </sheetData>
  <mergeCells count="4">
    <mergeCell ref="J38:V38"/>
    <mergeCell ref="Q40:Q42"/>
    <mergeCell ref="Q1:S1"/>
    <mergeCell ref="N1:O1"/>
  </mergeCells>
  <conditionalFormatting sqref="O3:O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{AC3C3E48-7EE1-416C-A7E4-EC545B966E1A}</x14:id>
        </ext>
      </extLst>
    </cfRule>
  </conditionalFormatting>
  <pageMargins left="0.25" right="0.25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3C3E48-7EE1-416C-A7E4-EC545B966E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D26" workbookViewId="0">
      <selection activeCell="P35" sqref="P35:R61"/>
    </sheetView>
  </sheetViews>
  <sheetFormatPr defaultRowHeight="15" x14ac:dyDescent="0.25"/>
  <cols>
    <col min="3" max="3" width="17.42578125" customWidth="1"/>
    <col min="4" max="6" width="10.28515625" customWidth="1"/>
    <col min="7" max="7" width="12.42578125" customWidth="1"/>
    <col min="8" max="8" width="9.42578125" bestFit="1" customWidth="1"/>
    <col min="15" max="15" width="15.85546875" bestFit="1" customWidth="1"/>
    <col min="16" max="16" width="14.28515625" bestFit="1" customWidth="1"/>
    <col min="17" max="17" width="10.7109375" bestFit="1" customWidth="1"/>
    <col min="18" max="18" width="19.7109375" bestFit="1" customWidth="1"/>
    <col min="20" max="20" width="9.140625" customWidth="1"/>
  </cols>
  <sheetData>
    <row r="1" spans="1:1" x14ac:dyDescent="0.25">
      <c r="A1" s="1" t="s">
        <v>0</v>
      </c>
    </row>
    <row r="2" spans="1:1" x14ac:dyDescent="0.25">
      <c r="A2" s="1" t="s">
        <v>2</v>
      </c>
    </row>
    <row r="21" spans="3:21" x14ac:dyDescent="0.25">
      <c r="G21" s="41">
        <v>12345</v>
      </c>
      <c r="H21" s="42">
        <v>345</v>
      </c>
    </row>
    <row r="22" spans="3:21" ht="45" x14ac:dyDescent="0.25">
      <c r="C22" s="10" t="s">
        <v>63</v>
      </c>
    </row>
    <row r="24" spans="3:21" x14ac:dyDescent="0.25">
      <c r="T24" t="s">
        <v>62</v>
      </c>
    </row>
    <row r="25" spans="3:21" x14ac:dyDescent="0.25">
      <c r="C25" s="9" t="s">
        <v>58</v>
      </c>
      <c r="D25" s="9" t="s">
        <v>59</v>
      </c>
      <c r="E25" s="9" t="s">
        <v>60</v>
      </c>
      <c r="F25" s="9" t="s">
        <v>61</v>
      </c>
      <c r="Q25" s="37">
        <v>1.3888888888888888E-2</v>
      </c>
      <c r="T25">
        <v>1</v>
      </c>
      <c r="U25">
        <v>5</v>
      </c>
    </row>
    <row r="26" spans="3:21" x14ac:dyDescent="0.25">
      <c r="C26">
        <v>1</v>
      </c>
      <c r="D26" s="9">
        <v>1</v>
      </c>
      <c r="E26" s="9">
        <v>1</v>
      </c>
      <c r="F26" s="9">
        <v>1</v>
      </c>
      <c r="Q26" s="35">
        <v>43334</v>
      </c>
      <c r="T26">
        <v>2</v>
      </c>
      <c r="U26">
        <v>6</v>
      </c>
    </row>
    <row r="27" spans="3:21" x14ac:dyDescent="0.25">
      <c r="C27">
        <v>2</v>
      </c>
      <c r="D27" s="9">
        <v>2</v>
      </c>
      <c r="E27" s="9">
        <v>2</v>
      </c>
      <c r="F27" s="9">
        <v>2</v>
      </c>
      <c r="O27" s="34">
        <f ca="1">NOW()</f>
        <v>43334.694648958335</v>
      </c>
      <c r="T27">
        <v>3</v>
      </c>
      <c r="U27">
        <v>6</v>
      </c>
    </row>
    <row r="28" spans="3:21" x14ac:dyDescent="0.25">
      <c r="C28" s="9">
        <v>3</v>
      </c>
      <c r="D28" s="9">
        <v>3</v>
      </c>
      <c r="E28" s="9">
        <v>3</v>
      </c>
      <c r="F28" s="9">
        <v>3</v>
      </c>
      <c r="O28">
        <f ca="1">YEAR(O27)</f>
        <v>2018</v>
      </c>
      <c r="T28">
        <v>4</v>
      </c>
      <c r="U28">
        <v>7</v>
      </c>
    </row>
    <row r="29" spans="3:21" x14ac:dyDescent="0.25">
      <c r="C29" s="9">
        <v>4</v>
      </c>
      <c r="D29" s="9">
        <v>4</v>
      </c>
      <c r="E29" s="9">
        <v>4</v>
      </c>
      <c r="F29" s="9">
        <v>4</v>
      </c>
      <c r="O29" s="40">
        <v>43131</v>
      </c>
      <c r="T29">
        <f>SUM(T25:T28)</f>
        <v>10</v>
      </c>
      <c r="U29">
        <f>SUM(U25:U28)</f>
        <v>24</v>
      </c>
    </row>
    <row r="30" spans="3:21" x14ac:dyDescent="0.25">
      <c r="C30" s="9">
        <v>5</v>
      </c>
      <c r="D30" s="9">
        <v>5</v>
      </c>
      <c r="E30" s="9">
        <v>5</v>
      </c>
      <c r="F30" s="9">
        <v>5</v>
      </c>
      <c r="O30" s="36" t="str">
        <f>HYPERLINK("http://www.google.com","google")</f>
        <v>google</v>
      </c>
    </row>
    <row r="31" spans="3:21" x14ac:dyDescent="0.25">
      <c r="C31" s="9">
        <v>6</v>
      </c>
      <c r="D31" s="9">
        <v>6</v>
      </c>
      <c r="E31" s="9">
        <v>6</v>
      </c>
      <c r="F31" s="9">
        <v>6</v>
      </c>
      <c r="O31" s="40">
        <f ca="1">TODAY()</f>
        <v>43334</v>
      </c>
    </row>
    <row r="32" spans="3:21" x14ac:dyDescent="0.25">
      <c r="C32" s="9">
        <v>7</v>
      </c>
      <c r="D32" s="9">
        <v>7</v>
      </c>
      <c r="E32" s="9">
        <v>7</v>
      </c>
      <c r="F32" s="9">
        <v>7</v>
      </c>
    </row>
    <row r="33" spans="3:21" x14ac:dyDescent="0.25">
      <c r="C33" s="9">
        <v>8</v>
      </c>
      <c r="D33" s="9">
        <v>8</v>
      </c>
      <c r="E33" s="9">
        <v>8</v>
      </c>
      <c r="F33" s="9">
        <v>8</v>
      </c>
      <c r="H33" s="22" t="s">
        <v>57</v>
      </c>
    </row>
    <row r="34" spans="3:21" x14ac:dyDescent="0.25">
      <c r="C34" s="9">
        <v>9</v>
      </c>
      <c r="D34" s="9">
        <v>9</v>
      </c>
      <c r="E34" s="9">
        <v>9</v>
      </c>
      <c r="F34" s="9">
        <v>9</v>
      </c>
      <c r="K34" t="s">
        <v>64</v>
      </c>
      <c r="M34" t="s">
        <v>64</v>
      </c>
    </row>
    <row r="35" spans="3:21" ht="20.25" customHeight="1" x14ac:dyDescent="0.25">
      <c r="C35" s="9">
        <v>10</v>
      </c>
      <c r="D35" s="9">
        <v>10</v>
      </c>
      <c r="E35" s="9">
        <v>10</v>
      </c>
      <c r="F35" s="9">
        <v>10</v>
      </c>
      <c r="K35" t="s">
        <v>65</v>
      </c>
      <c r="O35">
        <v>1</v>
      </c>
      <c r="P35" t="s">
        <v>66</v>
      </c>
      <c r="Q35">
        <v>1100205</v>
      </c>
      <c r="R35" t="s">
        <v>67</v>
      </c>
      <c r="S35" t="s">
        <v>68</v>
      </c>
      <c r="U35">
        <f>T35</f>
        <v>0</v>
      </c>
    </row>
    <row r="36" spans="3:21" x14ac:dyDescent="0.25">
      <c r="K36" s="9" t="s">
        <v>64</v>
      </c>
      <c r="O36">
        <v>2</v>
      </c>
      <c r="P36" t="s">
        <v>69</v>
      </c>
      <c r="Q36">
        <v>1302603</v>
      </c>
      <c r="R36" t="s">
        <v>70</v>
      </c>
      <c r="S36" t="s">
        <v>71</v>
      </c>
    </row>
    <row r="37" spans="3:21" ht="33" customHeight="1" x14ac:dyDescent="0.25">
      <c r="K37" s="9" t="s">
        <v>65</v>
      </c>
      <c r="O37">
        <v>3</v>
      </c>
      <c r="P37" t="s">
        <v>72</v>
      </c>
      <c r="Q37">
        <v>1200401</v>
      </c>
      <c r="R37" t="s">
        <v>73</v>
      </c>
      <c r="S37" t="s">
        <v>74</v>
      </c>
      <c r="U37">
        <f>T37</f>
        <v>0</v>
      </c>
    </row>
    <row r="38" spans="3:21" x14ac:dyDescent="0.25">
      <c r="C38" s="34">
        <f ca="1">NOW()</f>
        <v>43334.694648958335</v>
      </c>
      <c r="K38" s="9" t="s">
        <v>64</v>
      </c>
      <c r="O38">
        <v>4</v>
      </c>
      <c r="P38" t="s">
        <v>75</v>
      </c>
      <c r="Q38">
        <v>5002704</v>
      </c>
      <c r="R38" t="s">
        <v>76</v>
      </c>
      <c r="S38" t="s">
        <v>77</v>
      </c>
    </row>
    <row r="39" spans="3:21" x14ac:dyDescent="0.25">
      <c r="C39" s="34">
        <f ca="1">C38+1</f>
        <v>43335.694648958335</v>
      </c>
      <c r="K39" s="9" t="s">
        <v>65</v>
      </c>
      <c r="O39">
        <v>5</v>
      </c>
      <c r="P39" t="s">
        <v>78</v>
      </c>
      <c r="Q39">
        <v>1600303</v>
      </c>
      <c r="R39" t="s">
        <v>79</v>
      </c>
      <c r="S39" t="s">
        <v>80</v>
      </c>
    </row>
    <row r="40" spans="3:21" x14ac:dyDescent="0.25">
      <c r="K40" s="9" t="s">
        <v>64</v>
      </c>
      <c r="O40">
        <v>6</v>
      </c>
      <c r="P40" t="s">
        <v>81</v>
      </c>
      <c r="Q40">
        <v>5300108</v>
      </c>
      <c r="R40" t="s">
        <v>82</v>
      </c>
      <c r="S40" t="s">
        <v>83</v>
      </c>
    </row>
    <row r="41" spans="3:21" x14ac:dyDescent="0.25">
      <c r="K41" s="9" t="s">
        <v>65</v>
      </c>
      <c r="O41">
        <v>7</v>
      </c>
      <c r="P41" t="s">
        <v>84</v>
      </c>
      <c r="Q41">
        <v>1400100</v>
      </c>
      <c r="R41" t="s">
        <v>85</v>
      </c>
      <c r="S41" t="s">
        <v>86</v>
      </c>
    </row>
    <row r="42" spans="3:21" x14ac:dyDescent="0.25">
      <c r="K42" s="9" t="s">
        <v>64</v>
      </c>
      <c r="O42">
        <v>8</v>
      </c>
      <c r="P42" t="s">
        <v>87</v>
      </c>
      <c r="Q42">
        <v>5103403</v>
      </c>
      <c r="R42" t="s">
        <v>88</v>
      </c>
      <c r="S42" t="s">
        <v>89</v>
      </c>
    </row>
    <row r="43" spans="3:21" x14ac:dyDescent="0.25">
      <c r="K43" s="9" t="s">
        <v>65</v>
      </c>
      <c r="O43">
        <v>9</v>
      </c>
      <c r="P43" t="s">
        <v>90</v>
      </c>
      <c r="Q43">
        <v>1721000</v>
      </c>
      <c r="R43" t="s">
        <v>91</v>
      </c>
      <c r="S43" t="s">
        <v>92</v>
      </c>
    </row>
    <row r="44" spans="3:21" x14ac:dyDescent="0.25">
      <c r="K44" s="9" t="s">
        <v>64</v>
      </c>
      <c r="O44">
        <v>10</v>
      </c>
      <c r="P44" t="s">
        <v>93</v>
      </c>
      <c r="Q44">
        <v>2211001</v>
      </c>
      <c r="R44" t="s">
        <v>94</v>
      </c>
      <c r="S44" t="s">
        <v>95</v>
      </c>
    </row>
    <row r="45" spans="3:21" x14ac:dyDescent="0.25">
      <c r="K45" s="9" t="s">
        <v>65</v>
      </c>
      <c r="O45">
        <v>11</v>
      </c>
      <c r="P45" t="s">
        <v>96</v>
      </c>
      <c r="Q45">
        <v>3550308</v>
      </c>
      <c r="R45" t="s">
        <v>97</v>
      </c>
      <c r="S45" t="s">
        <v>98</v>
      </c>
    </row>
    <row r="46" spans="3:21" x14ac:dyDescent="0.25">
      <c r="K46" s="9" t="s">
        <v>64</v>
      </c>
      <c r="O46">
        <v>12</v>
      </c>
      <c r="P46" t="s">
        <v>99</v>
      </c>
      <c r="Q46">
        <v>3304557</v>
      </c>
      <c r="R46" t="s">
        <v>100</v>
      </c>
      <c r="S46" t="s">
        <v>101</v>
      </c>
    </row>
    <row r="47" spans="3:21" x14ac:dyDescent="0.25">
      <c r="K47" s="9" t="s">
        <v>65</v>
      </c>
      <c r="O47">
        <v>13</v>
      </c>
      <c r="P47" t="s">
        <v>102</v>
      </c>
      <c r="Q47">
        <v>1501402</v>
      </c>
      <c r="R47" t="s">
        <v>103</v>
      </c>
      <c r="S47" t="s">
        <v>104</v>
      </c>
    </row>
    <row r="48" spans="3:21" x14ac:dyDescent="0.25">
      <c r="O48">
        <v>14</v>
      </c>
      <c r="P48" t="s">
        <v>105</v>
      </c>
      <c r="Q48">
        <v>2111300</v>
      </c>
      <c r="R48" t="s">
        <v>106</v>
      </c>
      <c r="S48">
        <v>827.14099999999996</v>
      </c>
    </row>
    <row r="49" spans="15:19" x14ac:dyDescent="0.25">
      <c r="O49">
        <v>15</v>
      </c>
      <c r="P49" t="s">
        <v>107</v>
      </c>
      <c r="Q49">
        <v>5208707</v>
      </c>
      <c r="R49" t="s">
        <v>108</v>
      </c>
      <c r="S49">
        <v>739.49199999999996</v>
      </c>
    </row>
    <row r="50" spans="15:19" ht="17.25" x14ac:dyDescent="0.25">
      <c r="O50">
        <v>16</v>
      </c>
      <c r="P50" t="s">
        <v>109</v>
      </c>
      <c r="Q50">
        <v>2927408</v>
      </c>
      <c r="R50" t="s">
        <v>110</v>
      </c>
      <c r="S50">
        <v>692.81899999999996</v>
      </c>
    </row>
    <row r="51" spans="15:19" x14ac:dyDescent="0.25">
      <c r="O51">
        <v>17</v>
      </c>
      <c r="P51" t="s">
        <v>111</v>
      </c>
      <c r="Q51">
        <v>2704302</v>
      </c>
      <c r="R51" t="s">
        <v>112</v>
      </c>
      <c r="S51">
        <v>510.65499999999997</v>
      </c>
    </row>
    <row r="52" spans="15:19" x14ac:dyDescent="0.25">
      <c r="O52">
        <v>18</v>
      </c>
      <c r="P52" t="s">
        <v>113</v>
      </c>
      <c r="Q52">
        <v>4314902</v>
      </c>
      <c r="R52" t="s">
        <v>114</v>
      </c>
      <c r="S52">
        <v>496.827</v>
      </c>
    </row>
    <row r="53" spans="15:19" x14ac:dyDescent="0.25">
      <c r="O53">
        <v>19</v>
      </c>
      <c r="P53" t="s">
        <v>115</v>
      </c>
      <c r="Q53">
        <v>4106902</v>
      </c>
      <c r="R53" t="s">
        <v>116</v>
      </c>
      <c r="S53">
        <v>434.96699999999998</v>
      </c>
    </row>
    <row r="54" spans="15:19" x14ac:dyDescent="0.25">
      <c r="O54">
        <v>20</v>
      </c>
      <c r="P54" t="s">
        <v>117</v>
      </c>
      <c r="Q54">
        <v>4205407</v>
      </c>
      <c r="R54" t="s">
        <v>118</v>
      </c>
      <c r="S54">
        <v>433.31700000000001</v>
      </c>
    </row>
    <row r="55" spans="15:19" x14ac:dyDescent="0.25">
      <c r="O55">
        <v>21</v>
      </c>
      <c r="P55" t="s">
        <v>119</v>
      </c>
      <c r="Q55">
        <v>3106200</v>
      </c>
      <c r="R55" t="s">
        <v>120</v>
      </c>
      <c r="S55">
        <v>313.55399999999997</v>
      </c>
    </row>
    <row r="56" spans="15:19" x14ac:dyDescent="0.25">
      <c r="O56">
        <v>22</v>
      </c>
      <c r="P56" t="s">
        <v>121</v>
      </c>
      <c r="Q56">
        <v>2304400</v>
      </c>
      <c r="R56" t="s">
        <v>122</v>
      </c>
      <c r="S56">
        <v>313.14</v>
      </c>
    </row>
    <row r="57" spans="15:19" x14ac:dyDescent="0.25">
      <c r="O57">
        <v>23</v>
      </c>
      <c r="P57" t="s">
        <v>123</v>
      </c>
      <c r="Q57">
        <v>2611606</v>
      </c>
      <c r="R57" t="s">
        <v>124</v>
      </c>
      <c r="S57">
        <v>217.494</v>
      </c>
    </row>
    <row r="58" spans="15:19" x14ac:dyDescent="0.25">
      <c r="O58">
        <v>24</v>
      </c>
      <c r="P58" t="s">
        <v>125</v>
      </c>
      <c r="Q58">
        <v>2507507</v>
      </c>
      <c r="R58" t="s">
        <v>126</v>
      </c>
      <c r="S58">
        <v>210.55099999999999</v>
      </c>
    </row>
    <row r="59" spans="15:19" x14ac:dyDescent="0.25">
      <c r="O59">
        <v>25</v>
      </c>
      <c r="P59" t="s">
        <v>127</v>
      </c>
      <c r="Q59">
        <v>2800308</v>
      </c>
      <c r="R59" t="s">
        <v>128</v>
      </c>
      <c r="S59">
        <v>174.053</v>
      </c>
    </row>
    <row r="60" spans="15:19" x14ac:dyDescent="0.25">
      <c r="O60">
        <v>26</v>
      </c>
      <c r="P60" t="s">
        <v>129</v>
      </c>
      <c r="Q60">
        <v>2408102</v>
      </c>
      <c r="R60" t="s">
        <v>130</v>
      </c>
      <c r="S60">
        <v>170.298</v>
      </c>
    </row>
    <row r="61" spans="15:19" x14ac:dyDescent="0.25">
      <c r="O61">
        <v>27</v>
      </c>
      <c r="P61" t="s">
        <v>131</v>
      </c>
      <c r="Q61">
        <v>3205309</v>
      </c>
      <c r="R61" t="s">
        <v>132</v>
      </c>
      <c r="S61">
        <v>93.381</v>
      </c>
    </row>
  </sheetData>
  <dataValidations count="1">
    <dataValidation type="list" allowBlank="1" showInputMessage="1" showErrorMessage="1" sqref="M34">
      <formula1>$K$34:$K$47</formula1>
    </dataValidation>
  </dataValidations>
  <hyperlinks>
    <hyperlink ref="A1" r:id="rId1"/>
    <hyperlink ref="A2" r:id="rId2"/>
    <hyperlink ref="P35" r:id="rId3" tooltip="Porto Velho" display="https://pt.wikipedia.org/wiki/Porto_Velho"/>
    <hyperlink ref="R35" r:id="rId4" tooltip="Rondônia" display="https://pt.wikipedia.org/wiki/Rond%C3%B4nia"/>
    <hyperlink ref="P36" r:id="rId5" tooltip="Manaus" display="https://pt.wikipedia.org/wiki/Manaus"/>
    <hyperlink ref="R36" r:id="rId6" tooltip="Amazonas" display="https://pt.wikipedia.org/wiki/Amazonas"/>
    <hyperlink ref="P37" r:id="rId7" tooltip="Rio Branco" display="https://pt.wikipedia.org/wiki/Rio_Branco"/>
    <hyperlink ref="R37" r:id="rId8" tooltip="Acre" display="https://pt.wikipedia.org/wiki/Acre"/>
    <hyperlink ref="P38" r:id="rId9" tooltip="Campo Grande (Mato Grosso do Sul)" display="https://pt.wikipedia.org/wiki/Campo_Grande_(Mato_Grosso_do_Sul)"/>
    <hyperlink ref="R38" r:id="rId10" tooltip="Mato Grosso do Sul" display="https://pt.wikipedia.org/wiki/Mato_Grosso_do_Sul"/>
    <hyperlink ref="P39" r:id="rId11" tooltip="Macapá" display="https://pt.wikipedia.org/wiki/Macap%C3%A1"/>
    <hyperlink ref="R39" r:id="rId12" tooltip="Amapá" display="https://pt.wikipedia.org/wiki/Amap%C3%A1"/>
    <hyperlink ref="P40" r:id="rId13" tooltip="Brasília" display="https://pt.wikipedia.org/wiki/Bras%C3%ADlia"/>
    <hyperlink ref="R40" r:id="rId14" tooltip="Distrito Federal (Brasil)" display="https://pt.wikipedia.org/wiki/Distrito_Federal_(Brasil)"/>
    <hyperlink ref="P41" r:id="rId15" tooltip="Boa Vista (Roraima)" display="https://pt.wikipedia.org/wiki/Boa_Vista_(Roraima)"/>
    <hyperlink ref="R41" r:id="rId16" tooltip="Roraima" display="https://pt.wikipedia.org/wiki/Roraima"/>
    <hyperlink ref="P42" r:id="rId17" tooltip="Cuiabá" display="https://pt.wikipedia.org/wiki/Cuiab%C3%A1"/>
    <hyperlink ref="R42" r:id="rId18" tooltip="Mato Grosso" display="https://pt.wikipedia.org/wiki/Mato_Grosso"/>
    <hyperlink ref="P43" r:id="rId19" tooltip="Palmas" display="https://pt.wikipedia.org/wiki/Palmas"/>
    <hyperlink ref="R43" r:id="rId20" tooltip="Tocantins" display="https://pt.wikipedia.org/wiki/Tocantins"/>
    <hyperlink ref="P44" r:id="rId21" tooltip="Teresina" display="https://pt.wikipedia.org/wiki/Teresina"/>
    <hyperlink ref="R44" r:id="rId22" tooltip="Piauí" display="https://pt.wikipedia.org/wiki/Piau%C3%AD"/>
    <hyperlink ref="P45" r:id="rId23" tooltip="São Paulo (cidade)" display="https://pt.wikipedia.org/wiki/S%C3%A3o_Paulo_(cidade)"/>
    <hyperlink ref="R45" r:id="rId24" tooltip="São Paulo (estado)" display="https://pt.wikipedia.org/wiki/S%C3%A3o_Paulo_(estado)"/>
    <hyperlink ref="P46" r:id="rId25" tooltip="Rio de Janeiro (cidade)" display="https://pt.wikipedia.org/wiki/Rio_de_Janeiro_(cidade)"/>
    <hyperlink ref="R46" r:id="rId26" tooltip="Rio de Janeiro (estado)" display="https://pt.wikipedia.org/wiki/Rio_de_Janeiro_(estado)"/>
    <hyperlink ref="P47" r:id="rId27" tooltip="Belém (Pará)" display="https://pt.wikipedia.org/wiki/Bel%C3%A9m_(Par%C3%A1)"/>
    <hyperlink ref="P48" r:id="rId28" tooltip="São Luís (Maranhão)" display="https://pt.wikipedia.org/wiki/S%C3%A3o_Lu%C3%ADs_(Maranh%C3%A3o)"/>
    <hyperlink ref="R48" r:id="rId29" tooltip="Maranhão" display="https://pt.wikipedia.org/wiki/Maranh%C3%A3o"/>
    <hyperlink ref="P49" r:id="rId30" tooltip="Goiânia" display="https://pt.wikipedia.org/wiki/Goi%C3%A2nia"/>
    <hyperlink ref="R49" r:id="rId31" tooltip="Goiás" display="https://pt.wikipedia.org/wiki/Goi%C3%A1s"/>
    <hyperlink ref="P51" r:id="rId32" tooltip="Maceió" display="https://pt.wikipedia.org/wiki/Macei%C3%B3"/>
    <hyperlink ref="R51" r:id="rId33" tooltip="Alagoas" display="https://pt.wikipedia.org/wiki/Alagoas"/>
    <hyperlink ref="P52" r:id="rId34" tooltip="Porto Alegre" display="https://pt.wikipedia.org/wiki/Porto_Alegre"/>
    <hyperlink ref="R52" r:id="rId35" tooltip="Rio Grande do Sul" display="https://pt.wikipedia.org/wiki/Rio_Grande_do_Sul"/>
    <hyperlink ref="P53" r:id="rId36" tooltip="Curitiba" display="https://pt.wikipedia.org/wiki/Curitiba"/>
    <hyperlink ref="R53" r:id="rId37" tooltip="Paraná" display="https://pt.wikipedia.org/wiki/Paran%C3%A1"/>
    <hyperlink ref="P54" r:id="rId38" tooltip="Florianópolis" display="https://pt.wikipedia.org/wiki/Florian%C3%B3polis"/>
    <hyperlink ref="R54" r:id="rId39" tooltip="Santa Catarina" display="https://pt.wikipedia.org/wiki/Santa_Catarina"/>
    <hyperlink ref="P55" r:id="rId40" tooltip="Belo Horizonte" display="https://pt.wikipedia.org/wiki/Belo_Horizonte"/>
    <hyperlink ref="R55" r:id="rId41" tooltip="Minas Gerais" display="https://pt.wikipedia.org/wiki/Minas_Gerais"/>
    <hyperlink ref="P56" r:id="rId42" tooltip="Fortaleza" display="https://pt.wikipedia.org/wiki/Fortaleza"/>
    <hyperlink ref="R56" r:id="rId43" tooltip="Ceará" display="https://pt.wikipedia.org/wiki/Cear%C3%A1"/>
    <hyperlink ref="P57" r:id="rId44" tooltip="Recife" display="https://pt.wikipedia.org/wiki/Recife"/>
    <hyperlink ref="R57" r:id="rId45" tooltip="Pernambuco" display="https://pt.wikipedia.org/wiki/Pernambuco"/>
    <hyperlink ref="P58" r:id="rId46" tooltip="João Pessoa" display="https://pt.wikipedia.org/wiki/Jo%C3%A3o_Pessoa"/>
    <hyperlink ref="R58" r:id="rId47" tooltip="Paraíba" display="https://pt.wikipedia.org/wiki/Para%C3%ADba"/>
    <hyperlink ref="P59" r:id="rId48" tooltip="Aracaju" display="https://pt.wikipedia.org/wiki/Aracaju"/>
    <hyperlink ref="R59" r:id="rId49" tooltip="Sergipe" display="https://pt.wikipedia.org/wiki/Sergipe"/>
    <hyperlink ref="P60" r:id="rId50" tooltip="Natal (Rio Grande do Norte)" display="https://pt.wikipedia.org/wiki/Natal_(Rio_Grande_do_Norte)"/>
    <hyperlink ref="R60" r:id="rId51" tooltip="Rio Grande do Norte" display="https://pt.wikipedia.org/wiki/Rio_Grande_do_Norte"/>
    <hyperlink ref="P61" r:id="rId52" tooltip="Vitória (Espírito Santo)" display="https://pt.wikipedia.org/wiki/Vit%C3%B3ria_(Esp%C3%ADrito_Santo)"/>
    <hyperlink ref="R61" r:id="rId53" tooltip="Espírito Santo (estado)" display="https://pt.wikipedia.org/wiki/Esp%C3%ADrito_Santo_(estado)"/>
  </hyperlinks>
  <pageMargins left="0.511811024" right="0.511811024" top="0.78740157499999996" bottom="0.78740157499999996" header="0.31496062000000002" footer="0.31496062000000002"/>
  <pageSetup paperSize="9" orientation="portrait" r:id="rId54"/>
  <drawing r:id="rId55"/>
  <tableParts count="1">
    <tablePart r:id="rId5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tabSelected="1" workbookViewId="0">
      <selection activeCell="D2" sqref="D2"/>
    </sheetView>
  </sheetViews>
  <sheetFormatPr defaultRowHeight="15" x14ac:dyDescent="0.25"/>
  <cols>
    <col min="2" max="2" width="15.5703125" bestFit="1" customWidth="1"/>
    <col min="4" max="4" width="19.7109375" bestFit="1" customWidth="1"/>
    <col min="10" max="10" width="24.28515625" bestFit="1" customWidth="1"/>
    <col min="11" max="11" width="8.7109375" bestFit="1" customWidth="1"/>
    <col min="12" max="12" width="19.7109375" bestFit="1" customWidth="1"/>
    <col min="15" max="15" width="19.28515625" bestFit="1" customWidth="1"/>
    <col min="16" max="16" width="4.42578125" bestFit="1" customWidth="1"/>
  </cols>
  <sheetData>
    <row r="2" spans="2:16" x14ac:dyDescent="0.25">
      <c r="B2" t="s">
        <v>72</v>
      </c>
      <c r="C2">
        <v>1200401</v>
      </c>
      <c r="D2" t="s">
        <v>73</v>
      </c>
      <c r="E2" t="e">
        <f>VLOOKUP(D2,$O$2:$P$28,2,FALSE)</f>
        <v>#N/A</v>
      </c>
      <c r="J2" t="s">
        <v>160</v>
      </c>
      <c r="K2">
        <f>SEARCH("–",J2)</f>
        <v>6</v>
      </c>
      <c r="L2" t="str">
        <f>LEFT(J2,K2-2)</f>
        <v>Acre</v>
      </c>
      <c r="M2" t="str">
        <f>RIGHT(J2,3)</f>
        <v xml:space="preserve">AC </v>
      </c>
      <c r="O2" t="s">
        <v>136</v>
      </c>
      <c r="P2" t="s">
        <v>187</v>
      </c>
    </row>
    <row r="3" spans="2:16" x14ac:dyDescent="0.25">
      <c r="B3" t="s">
        <v>111</v>
      </c>
      <c r="C3">
        <v>2704302</v>
      </c>
      <c r="D3" t="s">
        <v>112</v>
      </c>
      <c r="J3" t="s">
        <v>161</v>
      </c>
      <c r="K3" s="9">
        <f t="shared" ref="K3:K28" si="0">SEARCH("–",J3)</f>
        <v>9</v>
      </c>
      <c r="L3" s="9" t="str">
        <f t="shared" ref="L3:L28" si="1">LEFT(J3,K3-2)</f>
        <v>Alagoas</v>
      </c>
      <c r="M3" s="9" t="str">
        <f t="shared" ref="M3:M28" si="2">RIGHT(J3,3)</f>
        <v xml:space="preserve">AL </v>
      </c>
      <c r="O3" t="s">
        <v>137</v>
      </c>
      <c r="P3" t="s">
        <v>188</v>
      </c>
    </row>
    <row r="4" spans="2:16" x14ac:dyDescent="0.25">
      <c r="B4" t="s">
        <v>78</v>
      </c>
      <c r="C4">
        <v>1600303</v>
      </c>
      <c r="D4" t="s">
        <v>79</v>
      </c>
      <c r="J4" t="s">
        <v>162</v>
      </c>
      <c r="K4" s="9">
        <f t="shared" si="0"/>
        <v>7</v>
      </c>
      <c r="L4" s="9" t="str">
        <f t="shared" si="1"/>
        <v>Amapá</v>
      </c>
      <c r="M4" s="9" t="str">
        <f t="shared" si="2"/>
        <v xml:space="preserve">AP </v>
      </c>
      <c r="O4" t="s">
        <v>138</v>
      </c>
      <c r="P4" t="s">
        <v>189</v>
      </c>
    </row>
    <row r="5" spans="2:16" x14ac:dyDescent="0.25">
      <c r="B5" t="s">
        <v>69</v>
      </c>
      <c r="C5">
        <v>1302603</v>
      </c>
      <c r="D5" t="s">
        <v>70</v>
      </c>
      <c r="J5" t="s">
        <v>163</v>
      </c>
      <c r="K5" s="9">
        <f t="shared" si="0"/>
        <v>10</v>
      </c>
      <c r="L5" s="9" t="str">
        <f t="shared" si="1"/>
        <v>Amazonas</v>
      </c>
      <c r="M5" s="9" t="str">
        <f t="shared" si="2"/>
        <v xml:space="preserve">AM </v>
      </c>
      <c r="O5" t="s">
        <v>139</v>
      </c>
      <c r="P5" t="s">
        <v>190</v>
      </c>
    </row>
    <row r="6" spans="2:16" x14ac:dyDescent="0.25">
      <c r="B6" t="s">
        <v>134</v>
      </c>
      <c r="C6">
        <v>2927408</v>
      </c>
      <c r="D6" t="s">
        <v>135</v>
      </c>
      <c r="J6" t="s">
        <v>164</v>
      </c>
      <c r="K6" s="9">
        <f t="shared" si="0"/>
        <v>8</v>
      </c>
      <c r="L6" s="9" t="str">
        <f t="shared" si="1"/>
        <v xml:space="preserve">Bahia </v>
      </c>
      <c r="M6" s="9" t="str">
        <f t="shared" si="2"/>
        <v xml:space="preserve">BA </v>
      </c>
      <c r="O6" t="s">
        <v>191</v>
      </c>
      <c r="P6" t="s">
        <v>192</v>
      </c>
    </row>
    <row r="7" spans="2:16" x14ac:dyDescent="0.25">
      <c r="B7" t="s">
        <v>121</v>
      </c>
      <c r="C7">
        <v>2304400</v>
      </c>
      <c r="D7" t="s">
        <v>122</v>
      </c>
      <c r="J7" t="s">
        <v>165</v>
      </c>
      <c r="K7" s="9">
        <f t="shared" si="0"/>
        <v>7</v>
      </c>
      <c r="L7" s="9" t="str">
        <f t="shared" si="1"/>
        <v>Ceará</v>
      </c>
      <c r="M7" s="9" t="str">
        <f t="shared" si="2"/>
        <v xml:space="preserve">CE </v>
      </c>
      <c r="O7" t="s">
        <v>140</v>
      </c>
      <c r="P7" t="s">
        <v>193</v>
      </c>
    </row>
    <row r="8" spans="2:16" x14ac:dyDescent="0.25">
      <c r="B8" t="s">
        <v>81</v>
      </c>
      <c r="C8">
        <v>5300108</v>
      </c>
      <c r="D8" t="s">
        <v>82</v>
      </c>
      <c r="J8" t="s">
        <v>166</v>
      </c>
      <c r="K8" s="9">
        <f t="shared" si="0"/>
        <v>19</v>
      </c>
      <c r="L8" s="9" t="str">
        <f t="shared" si="1"/>
        <v xml:space="preserve">Distrito Federal </v>
      </c>
      <c r="M8" s="9" t="str">
        <f t="shared" si="2"/>
        <v xml:space="preserve">DF </v>
      </c>
      <c r="O8" t="s">
        <v>194</v>
      </c>
      <c r="P8" t="s">
        <v>195</v>
      </c>
    </row>
    <row r="9" spans="2:16" x14ac:dyDescent="0.25">
      <c r="B9" t="s">
        <v>131</v>
      </c>
      <c r="C9">
        <v>3205309</v>
      </c>
      <c r="D9" t="s">
        <v>132</v>
      </c>
      <c r="J9" t="s">
        <v>167</v>
      </c>
      <c r="K9" s="9">
        <f t="shared" si="0"/>
        <v>16</v>
      </c>
      <c r="L9" s="9" t="str">
        <f t="shared" si="1"/>
        <v>Espírito Santo</v>
      </c>
      <c r="M9" s="9" t="str">
        <f t="shared" si="2"/>
        <v xml:space="preserve">ES </v>
      </c>
      <c r="O9" t="s">
        <v>141</v>
      </c>
      <c r="P9" t="s">
        <v>196</v>
      </c>
    </row>
    <row r="10" spans="2:16" x14ac:dyDescent="0.25">
      <c r="B10" t="s">
        <v>107</v>
      </c>
      <c r="C10">
        <v>5208707</v>
      </c>
      <c r="D10" t="s">
        <v>108</v>
      </c>
      <c r="J10" t="s">
        <v>168</v>
      </c>
      <c r="K10" s="9">
        <f t="shared" si="0"/>
        <v>7</v>
      </c>
      <c r="L10" s="9" t="str">
        <f t="shared" si="1"/>
        <v>Goiás</v>
      </c>
      <c r="M10" s="9" t="str">
        <f t="shared" si="2"/>
        <v xml:space="preserve">GO </v>
      </c>
      <c r="O10" t="s">
        <v>142</v>
      </c>
      <c r="P10" t="s">
        <v>197</v>
      </c>
    </row>
    <row r="11" spans="2:16" x14ac:dyDescent="0.25">
      <c r="B11" t="s">
        <v>105</v>
      </c>
      <c r="C11">
        <v>2111300</v>
      </c>
      <c r="D11" t="s">
        <v>106</v>
      </c>
      <c r="J11" t="s">
        <v>169</v>
      </c>
      <c r="K11" s="9">
        <f t="shared" si="0"/>
        <v>10</v>
      </c>
      <c r="L11" s="9" t="str">
        <f t="shared" si="1"/>
        <v>Maranhão</v>
      </c>
      <c r="M11" s="9" t="str">
        <f t="shared" si="2"/>
        <v xml:space="preserve">MA </v>
      </c>
      <c r="O11" t="s">
        <v>143</v>
      </c>
      <c r="P11" t="s">
        <v>198</v>
      </c>
    </row>
    <row r="12" spans="2:16" x14ac:dyDescent="0.25">
      <c r="B12" t="s">
        <v>87</v>
      </c>
      <c r="C12">
        <v>5103403</v>
      </c>
      <c r="D12" t="s">
        <v>88</v>
      </c>
      <c r="J12" t="s">
        <v>170</v>
      </c>
      <c r="K12" s="9">
        <f t="shared" si="0"/>
        <v>13</v>
      </c>
      <c r="L12" s="9" t="str">
        <f t="shared" si="1"/>
        <v>Mato Grosso</v>
      </c>
      <c r="M12" s="9" t="str">
        <f t="shared" si="2"/>
        <v xml:space="preserve">MT </v>
      </c>
      <c r="O12" t="s">
        <v>144</v>
      </c>
      <c r="P12" t="s">
        <v>199</v>
      </c>
    </row>
    <row r="13" spans="2:16" x14ac:dyDescent="0.25">
      <c r="B13" t="s">
        <v>75</v>
      </c>
      <c r="C13">
        <v>5002704</v>
      </c>
      <c r="D13" t="s">
        <v>76</v>
      </c>
      <c r="J13" t="s">
        <v>171</v>
      </c>
      <c r="K13" s="9">
        <f t="shared" si="0"/>
        <v>20</v>
      </c>
      <c r="L13" s="9" t="str">
        <f t="shared" si="1"/>
        <v>Mato Grosso do Sul</v>
      </c>
      <c r="M13" s="9" t="str">
        <f t="shared" si="2"/>
        <v xml:space="preserve">MS </v>
      </c>
      <c r="O13" t="s">
        <v>145</v>
      </c>
      <c r="P13" t="s">
        <v>200</v>
      </c>
    </row>
    <row r="14" spans="2:16" x14ac:dyDescent="0.25">
      <c r="B14" t="s">
        <v>119</v>
      </c>
      <c r="C14">
        <v>3106200</v>
      </c>
      <c r="D14" t="s">
        <v>120</v>
      </c>
      <c r="J14" t="s">
        <v>172</v>
      </c>
      <c r="K14" s="9">
        <f t="shared" si="0"/>
        <v>14</v>
      </c>
      <c r="L14" s="9" t="str">
        <f t="shared" si="1"/>
        <v>Minas Gerais</v>
      </c>
      <c r="M14" s="9" t="str">
        <f t="shared" si="2"/>
        <v xml:space="preserve">MG </v>
      </c>
      <c r="O14" t="s">
        <v>146</v>
      </c>
      <c r="P14" t="s">
        <v>201</v>
      </c>
    </row>
    <row r="15" spans="2:16" x14ac:dyDescent="0.25">
      <c r="B15" t="s">
        <v>102</v>
      </c>
      <c r="C15">
        <v>1501402</v>
      </c>
      <c r="D15" t="s">
        <v>133</v>
      </c>
      <c r="J15" t="s">
        <v>173</v>
      </c>
      <c r="K15" s="9">
        <f t="shared" si="0"/>
        <v>6</v>
      </c>
      <c r="L15" s="9" t="str">
        <f t="shared" si="1"/>
        <v>Pará</v>
      </c>
      <c r="M15" s="9" t="str">
        <f t="shared" si="2"/>
        <v xml:space="preserve">PA </v>
      </c>
      <c r="O15" t="s">
        <v>147</v>
      </c>
      <c r="P15" t="s">
        <v>202</v>
      </c>
    </row>
    <row r="16" spans="2:16" x14ac:dyDescent="0.25">
      <c r="B16" t="s">
        <v>125</v>
      </c>
      <c r="C16">
        <v>2507507</v>
      </c>
      <c r="D16" t="s">
        <v>126</v>
      </c>
      <c r="J16" t="s">
        <v>174</v>
      </c>
      <c r="K16" s="9">
        <f t="shared" si="0"/>
        <v>9</v>
      </c>
      <c r="L16" s="9" t="str">
        <f t="shared" si="1"/>
        <v>Paraíba</v>
      </c>
      <c r="M16" s="9" t="str">
        <f t="shared" si="2"/>
        <v xml:space="preserve">PB </v>
      </c>
      <c r="O16" t="s">
        <v>148</v>
      </c>
      <c r="P16" t="s">
        <v>203</v>
      </c>
    </row>
    <row r="17" spans="2:16" x14ac:dyDescent="0.25">
      <c r="B17" t="s">
        <v>115</v>
      </c>
      <c r="C17">
        <v>4106902</v>
      </c>
      <c r="D17" t="s">
        <v>116</v>
      </c>
      <c r="J17" t="s">
        <v>175</v>
      </c>
      <c r="K17" s="9">
        <f t="shared" si="0"/>
        <v>8</v>
      </c>
      <c r="L17" s="9" t="str">
        <f t="shared" si="1"/>
        <v>Paraná</v>
      </c>
      <c r="M17" s="9" t="str">
        <f t="shared" si="2"/>
        <v xml:space="preserve">PR </v>
      </c>
      <c r="O17" t="s">
        <v>149</v>
      </c>
      <c r="P17" t="s">
        <v>204</v>
      </c>
    </row>
    <row r="18" spans="2:16" x14ac:dyDescent="0.25">
      <c r="B18" t="s">
        <v>123</v>
      </c>
      <c r="C18">
        <v>2611606</v>
      </c>
      <c r="D18" t="s">
        <v>124</v>
      </c>
      <c r="J18" t="s">
        <v>176</v>
      </c>
      <c r="K18" s="9">
        <f t="shared" si="0"/>
        <v>12</v>
      </c>
      <c r="L18" s="9" t="str">
        <f t="shared" si="1"/>
        <v>Pernambuco</v>
      </c>
      <c r="M18" s="9" t="str">
        <f t="shared" si="2"/>
        <v xml:space="preserve">PE </v>
      </c>
      <c r="O18" t="s">
        <v>150</v>
      </c>
      <c r="P18" t="s">
        <v>205</v>
      </c>
    </row>
    <row r="19" spans="2:16" x14ac:dyDescent="0.25">
      <c r="B19" t="s">
        <v>93</v>
      </c>
      <c r="C19">
        <v>2211001</v>
      </c>
      <c r="D19" t="s">
        <v>94</v>
      </c>
      <c r="J19" t="s">
        <v>177</v>
      </c>
      <c r="K19" s="9">
        <f t="shared" si="0"/>
        <v>7</v>
      </c>
      <c r="L19" s="9" t="str">
        <f t="shared" si="1"/>
        <v>Piauí</v>
      </c>
      <c r="M19" s="9" t="str">
        <f t="shared" si="2"/>
        <v xml:space="preserve">PI </v>
      </c>
      <c r="O19" t="s">
        <v>151</v>
      </c>
      <c r="P19" t="s">
        <v>206</v>
      </c>
    </row>
    <row r="20" spans="2:16" x14ac:dyDescent="0.25">
      <c r="B20" t="s">
        <v>99</v>
      </c>
      <c r="C20">
        <v>3304557</v>
      </c>
      <c r="D20" t="s">
        <v>100</v>
      </c>
      <c r="J20" t="s">
        <v>178</v>
      </c>
      <c r="K20" s="9">
        <f t="shared" si="0"/>
        <v>16</v>
      </c>
      <c r="L20" s="9" t="str">
        <f t="shared" si="1"/>
        <v>Rio de Janeiro</v>
      </c>
      <c r="M20" s="9" t="str">
        <f t="shared" si="2"/>
        <v xml:space="preserve">RJ </v>
      </c>
      <c r="O20" t="s">
        <v>99</v>
      </c>
      <c r="P20" t="s">
        <v>207</v>
      </c>
    </row>
    <row r="21" spans="2:16" x14ac:dyDescent="0.25">
      <c r="B21" t="s">
        <v>129</v>
      </c>
      <c r="C21">
        <v>2408102</v>
      </c>
      <c r="D21" t="s">
        <v>130</v>
      </c>
      <c r="J21" t="s">
        <v>179</v>
      </c>
      <c r="K21" s="9">
        <f t="shared" si="0"/>
        <v>21</v>
      </c>
      <c r="L21" s="9" t="str">
        <f t="shared" si="1"/>
        <v>Rio Grande do Norte</v>
      </c>
      <c r="M21" s="9" t="str">
        <f t="shared" si="2"/>
        <v xml:space="preserve">RN </v>
      </c>
      <c r="O21" t="s">
        <v>152</v>
      </c>
      <c r="P21" t="s">
        <v>208</v>
      </c>
    </row>
    <row r="22" spans="2:16" x14ac:dyDescent="0.25">
      <c r="B22" t="s">
        <v>113</v>
      </c>
      <c r="C22">
        <v>4314902</v>
      </c>
      <c r="D22" t="s">
        <v>114</v>
      </c>
      <c r="J22" t="s">
        <v>180</v>
      </c>
      <c r="K22" s="9">
        <f t="shared" si="0"/>
        <v>19</v>
      </c>
      <c r="L22" s="9" t="str">
        <f t="shared" si="1"/>
        <v>Rio Grande do Sul</v>
      </c>
      <c r="M22" s="9" t="str">
        <f t="shared" si="2"/>
        <v xml:space="preserve">RS </v>
      </c>
      <c r="O22" t="s">
        <v>153</v>
      </c>
      <c r="P22" t="s">
        <v>209</v>
      </c>
    </row>
    <row r="23" spans="2:16" x14ac:dyDescent="0.25">
      <c r="B23" t="s">
        <v>66</v>
      </c>
      <c r="C23">
        <v>1100205</v>
      </c>
      <c r="D23" t="s">
        <v>67</v>
      </c>
      <c r="J23" t="s">
        <v>181</v>
      </c>
      <c r="K23" s="9">
        <f t="shared" si="0"/>
        <v>10</v>
      </c>
      <c r="L23" s="9" t="str">
        <f t="shared" si="1"/>
        <v>Rondônia</v>
      </c>
      <c r="M23" s="9" t="str">
        <f t="shared" si="2"/>
        <v xml:space="preserve">RO </v>
      </c>
      <c r="O23" t="s">
        <v>154</v>
      </c>
      <c r="P23" t="s">
        <v>210</v>
      </c>
    </row>
    <row r="24" spans="2:16" x14ac:dyDescent="0.25">
      <c r="B24" t="s">
        <v>84</v>
      </c>
      <c r="C24">
        <v>1400100</v>
      </c>
      <c r="D24" t="s">
        <v>85</v>
      </c>
      <c r="J24" t="s">
        <v>182</v>
      </c>
      <c r="K24" s="9">
        <f t="shared" si="0"/>
        <v>9</v>
      </c>
      <c r="L24" s="9" t="str">
        <f t="shared" si="1"/>
        <v>Roraima</v>
      </c>
      <c r="M24" s="9" t="str">
        <f t="shared" si="2"/>
        <v xml:space="preserve">RR </v>
      </c>
      <c r="O24" t="s">
        <v>155</v>
      </c>
      <c r="P24" t="s">
        <v>211</v>
      </c>
    </row>
    <row r="25" spans="2:16" x14ac:dyDescent="0.25">
      <c r="B25" t="s">
        <v>117</v>
      </c>
      <c r="C25">
        <v>4205407</v>
      </c>
      <c r="D25" t="s">
        <v>118</v>
      </c>
      <c r="J25" t="s">
        <v>183</v>
      </c>
      <c r="K25" s="9">
        <f t="shared" si="0"/>
        <v>16</v>
      </c>
      <c r="L25" s="9" t="str">
        <f t="shared" si="1"/>
        <v>Santa Catarina</v>
      </c>
      <c r="M25" s="9" t="str">
        <f t="shared" si="2"/>
        <v xml:space="preserve">SC </v>
      </c>
      <c r="O25" t="s">
        <v>156</v>
      </c>
      <c r="P25" t="s">
        <v>212</v>
      </c>
    </row>
    <row r="26" spans="2:16" x14ac:dyDescent="0.25">
      <c r="B26" t="s">
        <v>96</v>
      </c>
      <c r="C26">
        <v>3550308</v>
      </c>
      <c r="D26" t="s">
        <v>97</v>
      </c>
      <c r="J26" t="s">
        <v>184</v>
      </c>
      <c r="K26" s="9">
        <f t="shared" si="0"/>
        <v>11</v>
      </c>
      <c r="L26" s="9" t="str">
        <f t="shared" si="1"/>
        <v>São Paulo</v>
      </c>
      <c r="M26" s="9" t="str">
        <f t="shared" si="2"/>
        <v xml:space="preserve">SP </v>
      </c>
      <c r="O26" t="s">
        <v>96</v>
      </c>
      <c r="P26" t="s">
        <v>213</v>
      </c>
    </row>
    <row r="27" spans="2:16" x14ac:dyDescent="0.25">
      <c r="B27" t="s">
        <v>127</v>
      </c>
      <c r="C27">
        <v>2800308</v>
      </c>
      <c r="D27" t="s">
        <v>128</v>
      </c>
      <c r="J27" t="s">
        <v>185</v>
      </c>
      <c r="K27" s="9">
        <f t="shared" si="0"/>
        <v>9</v>
      </c>
      <c r="L27" s="9" t="str">
        <f t="shared" si="1"/>
        <v>Sergipe</v>
      </c>
      <c r="M27" s="9" t="str">
        <f t="shared" si="2"/>
        <v xml:space="preserve">SE </v>
      </c>
      <c r="O27" t="s">
        <v>157</v>
      </c>
      <c r="P27" t="s">
        <v>214</v>
      </c>
    </row>
    <row r="28" spans="2:16" x14ac:dyDescent="0.25">
      <c r="B28" t="s">
        <v>90</v>
      </c>
      <c r="C28">
        <v>1721000</v>
      </c>
      <c r="D28" t="s">
        <v>91</v>
      </c>
      <c r="J28" t="s">
        <v>186</v>
      </c>
      <c r="K28" s="9">
        <f t="shared" si="0"/>
        <v>11</v>
      </c>
      <c r="L28" s="9" t="str">
        <f t="shared" si="1"/>
        <v>Tocantins</v>
      </c>
      <c r="M28" s="9" t="str">
        <f t="shared" si="2"/>
        <v xml:space="preserve"> TO</v>
      </c>
      <c r="O28" t="s">
        <v>158</v>
      </c>
      <c r="P28" t="s">
        <v>159</v>
      </c>
    </row>
  </sheetData>
  <sortState ref="B2:D28">
    <sortCondition ref="D2:D28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2 k W T c / H 1 b W n A A A A + A A A A B I A H A B D b 2 5 m a W c v U G F j a 2 F n Z S 5 4 b W w g o h g A K K A U A A A A A A A A A A A A A A A A A A A A A A A A A A A A h Y / N C o J A G E V f R W b v / I l Q 8 j l C b R O i I N o O 0 6 R D O o q O j e / W o k f q F R L K a t f y X s 6 F c x + 3 O 2 R j X Q V X 3 f W m s S l i m K J A W 9 W c j C 1 S N L h z u E C Z g K 1 U F 1 n o Y I J t n 4 y 9 S V H p X J s Q 4 r 3 H P s J N V x B O K S P H f L N X p a 5 l a G z v p F U a f V a n / y s k 4 P C S E R z H S x y z K M a c M i B z D b m x X 4 R P x p g C + S l h P V R u 6 L R o X b j a A Z k j k P c L 8 Q R Q S w M E F A A C A A g A 8 2 k W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p F k 0 o i k e 4 D g A A A B E A A A A T A B w A R m 9 y b X V s Y X M v U 2 V j d G l v b j E u b S C i G A A o o B Q A A A A A A A A A A A A A A A A A A A A A A A A A A A A r T k 0 u y c z P U w i G 0 I b W A F B L A Q I t A B Q A A g A I A P N p F k 3 P x 9 W 1 p w A A A P g A A A A S A A A A A A A A A A A A A A A A A A A A A A B D b 2 5 m a W c v U G F j a 2 F n Z S 5 4 b W x Q S w E C L Q A U A A I A C A D z a R Z N D 8 r p q 6 Q A A A D p A A A A E w A A A A A A A A A A A A A A A A D z A A A A W 0 N v b n R l b n R f V H l w Z X N d L n h t b F B L A Q I t A B Q A A g A I A P N p F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X I + P 8 t L P Q 6 Q H h s I N z 0 b M A A A A A A I A A A A A A B B m A A A A A Q A A I A A A A A q 1 J F o j 4 K e y W 5 1 p o C s g y g L O Q 3 M c J 7 n 6 R w c 8 a 4 Q x L x Z R A A A A A A 6 A A A A A A g A A I A A A A A d q q V V t l W n N i L E 0 B 0 u K 8 n A Y X 3 I u w c Z 6 i y V g i l R V s t l x U A A A A K Z q 3 I P M F u l S 5 w 2 f P E / + H m r Y P W K / p n n P 9 9 0 j 2 Y 7 M 1 S o y D v / E + S 0 3 I z o n X n d R a q C B 9 p e U 2 q S P U C h H 7 g 4 g U 8 Y 8 E i H R a E 5 l C E E Z P N J / z f g Y s G f q Q A A A A H I Z N v y J D V L n d r T M J X b O R g m f 7 W D F i U T c V 7 Z e b Z j u u x F B 9 a K H F z Q w O g 5 c G T L h B j s u r 0 4 w v t s q s T Q 8 o 5 3 8 c n I l R Q o = < / D a t a M a s h u p > 
</file>

<file path=customXml/itemProps1.xml><?xml version="1.0" encoding="utf-8"?>
<ds:datastoreItem xmlns:ds="http://schemas.openxmlformats.org/officeDocument/2006/customXml" ds:itemID="{6EE18D54-4CC8-43AE-BBF2-4D08F2327F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mayer.wti</dc:creator>
  <cp:lastModifiedBy>mayer.wti</cp:lastModifiedBy>
  <cp:lastPrinted>2018-08-21T18:50:25Z</cp:lastPrinted>
  <dcterms:created xsi:type="dcterms:W3CDTF">2018-08-20T19:59:14Z</dcterms:created>
  <dcterms:modified xsi:type="dcterms:W3CDTF">2018-08-22T19:40:32Z</dcterms:modified>
</cp:coreProperties>
</file>