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"/>
    </mc:Choice>
  </mc:AlternateContent>
  <xr:revisionPtr revIDLastSave="0" documentId="13_ncr:1_{D1F6603C-7A54-44B0-B823-3204B3A5749C}" xr6:coauthVersionLast="45" xr6:coauthVersionMax="45" xr10:uidLastSave="{00000000-0000-0000-0000-000000000000}"/>
  <bookViews>
    <workbookView xWindow="5580" yWindow="3540" windowWidth="27480" windowHeight="15990" xr2:uid="{344BB257-92D6-46F2-9766-17934D9BF305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Sheet1!$D$28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" l="1"/>
  <c r="G26" i="1" a="1"/>
  <c r="G26" i="1" l="1"/>
  <c r="Q3" i="1" a="1"/>
  <c r="Q3" i="1" s="1"/>
  <c r="R3" i="1" a="1"/>
  <c r="R3" i="1" s="1"/>
  <c r="P3" i="1" a="1"/>
  <c r="P3" i="1" s="1"/>
  <c r="L24" i="1" a="1"/>
  <c r="L21" i="1" a="1"/>
  <c r="L22" i="1" a="1"/>
  <c r="L23" i="1" a="1"/>
  <c r="G30" i="1" a="1"/>
  <c r="G29" i="1" a="1"/>
  <c r="G28" i="1" a="1"/>
  <c r="G27" i="1" a="1"/>
  <c r="G25" i="1" a="1"/>
  <c r="G24" i="1" a="1"/>
  <c r="G23" i="1" a="1"/>
  <c r="G22" i="1" a="1"/>
  <c r="G21" i="1" a="1"/>
  <c r="G30" i="1" l="1"/>
  <c r="G29" i="1"/>
  <c r="G28" i="1"/>
  <c r="G27" i="1"/>
  <c r="G25" i="1"/>
  <c r="G24" i="1"/>
  <c r="G23" i="1"/>
  <c r="G22" i="1"/>
  <c r="G21" i="1"/>
  <c r="L24" i="1"/>
  <c r="L23" i="1"/>
  <c r="L22" i="1"/>
  <c r="L21" i="1"/>
  <c r="P12" i="1" a="1"/>
  <c r="P12" i="1" s="1"/>
  <c r="U3" i="1" a="1"/>
  <c r="U3" i="1" s="1"/>
  <c r="V3" i="1" a="1"/>
  <c r="V3" i="1" s="1"/>
  <c r="T3" i="1" a="1"/>
  <c r="T3" i="1" s="1"/>
  <c r="C22" i="1" a="1"/>
  <c r="C22" i="1" s="1"/>
  <c r="D22" i="1" a="1"/>
  <c r="D22" i="1" s="1"/>
  <c r="C23" i="1" a="1"/>
  <c r="C23" i="1" s="1"/>
  <c r="D23" i="1" a="1"/>
  <c r="D23" i="1" s="1"/>
  <c r="C21" i="1" a="1"/>
  <c r="C21" i="1" s="1"/>
  <c r="T12" i="1" l="1" a="1"/>
  <c r="T12" i="1" s="1"/>
  <c r="D21" i="1" a="1"/>
  <c r="D21" i="1" s="1"/>
  <c r="D29" i="1" l="1" a="1"/>
  <c r="D29" i="1" s="1"/>
  <c r="H29" i="1" l="1"/>
  <c r="D30" i="1" a="1"/>
  <c r="D30" i="1" s="1"/>
  <c r="H30" i="1" l="1"/>
  <c r="H25" i="1"/>
  <c r="H23" i="1" l="1"/>
  <c r="H22" i="1"/>
  <c r="H21" i="1"/>
  <c r="D24" i="1"/>
  <c r="C24" i="1"/>
  <c r="H24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8" i="1" l="1" a="1"/>
  <c r="D28" i="1" s="1"/>
  <c r="H28" i="1" s="1"/>
  <c r="C28" i="1" a="1"/>
  <c r="C28" i="1" s="1"/>
  <c r="D25" i="1" l="1"/>
  <c r="C25" i="1"/>
  <c r="D20" i="1"/>
  <c r="D19" i="1"/>
  <c r="C19" i="1"/>
  <c r="C27" i="1" s="1"/>
  <c r="B19" i="1"/>
  <c r="D27" i="1" l="1"/>
  <c r="H27" i="1" s="1"/>
  <c r="H26" i="1"/>
  <c r="C26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<sst xmlns="http://schemas.openxmlformats.org/spreadsheetml/2006/main" count="33" uniqueCount="24">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</sst>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33"/>
  <sheetViews>
    <sheetView tabSelected="1" workbookViewId="0">
      <selection activeCell="G26" sqref="G26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11.7109375" bestFit="1" customWidth="1"/>
    <col min="4" max="4" width="11.85546875" customWidth="1"/>
    <col min="5" max="6" width="10.7109375" bestFit="1" customWidth="1"/>
    <col min="7" max="7" width="22.5703125" bestFit="1" customWidth="1"/>
    <col min="8" max="8" width="14.5703125" bestFit="1" customWidth="1"/>
    <col min="12" max="12" width="10.140625" bestFit="1" customWidth="1"/>
    <col min="13" max="13" width="9.42578125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 cm="1">
        <f t="array" ref="D21">_xlfn.COVARIANCE.P(D3:D17-$B$3:$B$17,$C$3:$C$17-$B$3:$B$17)/_xlfn.VAR.P($C$3:$C$17-$B$3:$B$17)</f>
        <v>0.94109509071871278</v>
      </c>
      <c r="G21" s="9" cm="1">
        <f t="array" ref="G21">_xll.Beta(D3:D17,C3:C17,B3:B17)</f>
        <v>0.94109509071871278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13</v>
      </c>
      <c r="C22" s="8" cm="1">
        <f t="array" ref="C22">SLOPE(_xlfn._xlws.FILTER(C3:C17,$C$3:$C$17&gt;0)-_xlfn._xlws.FILTER($B$3:$B$17,$C$3:$C$17&gt;0),_xlfn._xlws.FILTER($C$3:$C$17,$C$3:$C$17&gt;0)-_xlfn._xlws.FILTER($B$3:$B$17,$C$3:$C$17&gt;0))</f>
        <v>1</v>
      </c>
      <c r="D22" s="8" cm="1">
        <f t="array" ref="D22">SLOPE(_xlfn._xlws.FILTER(D3:D17,$C$3:$C$17&gt;0)-_xlfn._xlws.FILTER($B$3:$B$17,$C$3:$C$17&gt;0),_xlfn._xlws.FILTER($C$3:$C$17,$C$3:$C$17&gt;0)-_xlfn._xlws.FILTER($B$3:$B$17,$C$3:$C$17&gt;0))</f>
        <v>1.0869193898495133</v>
      </c>
      <c r="G22" s="9" cm="1">
        <f t="array" ref="G22">_xll.BullBeta(D3:D17,C3:C17,B3:B17)</f>
        <v>1.0869193898495135</v>
      </c>
      <c r="H22" s="10">
        <f t="shared" ref="H22:H30" si="1">D22-G22</f>
        <v>0</v>
      </c>
      <c r="L22" cm="1">
        <f t="array" ref="L22">_xll.BullBeta(L3:L17,K3:K17)</f>
        <v>0.12710524781890767</v>
      </c>
    </row>
    <row r="23" spans="1:12" x14ac:dyDescent="0.25">
      <c r="A23" t="s">
        <v>14</v>
      </c>
      <c r="C23" s="8" cm="1">
        <f t="array" ref="C23">SLOPE(_xlfn._xlws.FILTER(C3:C17,$C$3:$C$17&lt;0)-_xlfn._xlws.FILTER($B$3:$B$17,$C$3:$C$17&lt;0),_xlfn._xlws.FILTER($C$3:$C$17,$C$3:$C$17&lt;0)-_xlfn._xlws.FILTER($B$3:$B$17,$C$3:$C$17&lt;0))</f>
        <v>1</v>
      </c>
      <c r="D23" s="8" cm="1">
        <f t="array" ref="D23">SLOPE(_xlfn._xlws.FILTER(D3:D17,$C$3:$C$17&lt;0)-_xlfn._xlws.FILTER($B$3:$B$17,$C$3:$C$17&lt;0),_xlfn._xlws.FILTER($C$3:$C$17,$C$3:$C$17&lt;0)-_xlfn._xlws.FILTER($B$3:$B$17,$C$3:$C$17&lt;0))</f>
        <v>0.53164017255257146</v>
      </c>
      <c r="G23" s="9" cm="1">
        <f t="array" ref="G23">_xll.BearBeta(D3:D17,C3:C17,B3:B17)</f>
        <v>0.53164017255257146</v>
      </c>
      <c r="H23" s="10">
        <f t="shared" si="1"/>
        <v>0</v>
      </c>
      <c r="L23" t="e" cm="1">
        <f t="array" ref="L23">_xll.BearBeta(L3:L17,K3:K17,B3:B17)</f>
        <v>#VALUE!</v>
      </c>
    </row>
    <row r="24" spans="1:12" x14ac:dyDescent="0.25">
      <c r="A24" t="s">
        <v>15</v>
      </c>
      <c r="C24" s="8">
        <f>C22/C23</f>
        <v>1</v>
      </c>
      <c r="D24" s="8">
        <f>D22/D23</f>
        <v>2.0444643688810649</v>
      </c>
      <c r="G24" s="9" cm="1">
        <f t="array" ref="G24">_xll.BetaTimingRatio(D3:D17,C3:C17,B3:B17)</f>
        <v>2.0444643688810649</v>
      </c>
      <c r="H24" s="10">
        <f t="shared" si="1"/>
        <v>0</v>
      </c>
      <c r="L24" s="15" t="e" cm="1">
        <f t="array" ref="L24">_xll.BetaTimingRatio(L3:L17,K3:K17)</f>
        <v>#VALUE!</v>
      </c>
    </row>
    <row r="25" spans="1:12" x14ac:dyDescent="0.25">
      <c r="A25" t="s">
        <v>4</v>
      </c>
      <c r="B25" s="1"/>
      <c r="C25" s="8">
        <f>(AVERAGE(C3:C17)-AVERAGE($B$3:$B$17))/_xlfn.STDEV.S(C3:C17)</f>
        <v>-0.11295268790654267</v>
      </c>
      <c r="D25" s="8">
        <f>(AVERAGE(D3:D17)-AVERAGE($B$3:$B$17))/_xlfn.STDEV.S(D3:D17)</f>
        <v>5.1687248496316764E-2</v>
      </c>
      <c r="E25" s="2"/>
      <c r="G25" s="9" cm="1">
        <f t="array" ref="G25">_xll.SharpeRatio(D3:D17,B3:B17)</f>
        <v>5.1687248496316764E-2</v>
      </c>
      <c r="H25" s="10">
        <f t="shared" si="1"/>
        <v>0</v>
      </c>
    </row>
    <row r="26" spans="1:12" x14ac:dyDescent="0.25">
      <c r="A26" t="s">
        <v>7</v>
      </c>
      <c r="B26" s="1"/>
      <c r="C26" s="8">
        <f>(AVERAGE(C3:C17)-AVERAGE($B$3:$B$17))/C21</f>
        <v>-4.7023516149291567E-4</v>
      </c>
      <c r="D26" s="8">
        <f>(AVERAGE(D3:D17)-AVERAGE($B$3:$B$17))/D21</f>
        <v>3.0032369912462605E-4</v>
      </c>
      <c r="G26" s="9" cm="1">
        <f t="array" ref="G26">_xll.TreynorIndex(D3:D17,D21,B3:B17)</f>
        <v>3.0032369912462605E-4</v>
      </c>
      <c r="H26" s="10">
        <f t="shared" si="1"/>
        <v>0</v>
      </c>
    </row>
    <row r="27" spans="1:12" x14ac:dyDescent="0.25">
      <c r="A27" t="s">
        <v>9</v>
      </c>
      <c r="C27" s="8">
        <f>(_xlfn.STDEV.S($C$3:$C$17)/_xlfn.STDEV.S(C3:C17))*(C19-$B$19)+$B$19</f>
        <v>-3.7160406004862107E-4</v>
      </c>
      <c r="D27" s="8">
        <f>(_xlfn.STDEV.S($C$3:$C$17)/_xlfn.STDEV.S(D3:D17))*(D19-$B$19)+$B$19</f>
        <v>3.138111214532042E-4</v>
      </c>
      <c r="G27" s="9" cm="1">
        <f t="array" ref="G27">_xll.MSquared(D3:D17,C3:C17,B3:B17)</f>
        <v>3.1381112145320415E-4</v>
      </c>
      <c r="H27" s="10">
        <f t="shared" si="1"/>
        <v>0</v>
      </c>
    </row>
    <row r="28" spans="1:12" x14ac:dyDescent="0.25">
      <c r="A28" t="s">
        <v>11</v>
      </c>
      <c r="C28" s="12" cm="1">
        <f t="array" ref="C28">INTERCEPT(C3:C17-$B$3:$B$17,$C$3:$C$17-$B$3:$B$17)</f>
        <v>0</v>
      </c>
      <c r="D28" s="12" cm="1">
        <f t="array" ref="D28">INTERCEPT(D3:D17-$B$3:$B$17,$C$3:$C$17-$B$3:$B$17)</f>
        <v>7.2516916083697341E-4</v>
      </c>
      <c r="G28" s="13" cm="1">
        <f t="array" ref="G28">_xll.JensensAlpha(D3:D17,C3:C17,B3:B17)</f>
        <v>7.2516916083697341E-4</v>
      </c>
      <c r="H28" s="10">
        <f t="shared" si="1"/>
        <v>0</v>
      </c>
    </row>
    <row r="29" spans="1:12" x14ac:dyDescent="0.25">
      <c r="A29" t="s">
        <v>21</v>
      </c>
      <c r="C29" s="12"/>
      <c r="D29" s="12" cm="1">
        <f t="array" ref="D29">_xlfn.STDEV.S(D3:D17-C3:C17)</f>
        <v>3.816440754566235E-3</v>
      </c>
      <c r="G29" s="13" cm="1">
        <f t="array" ref="G29">_xll.TrackingError(D3:D17,C3:C17)</f>
        <v>3.816440754566235E-3</v>
      </c>
      <c r="H29" s="10">
        <f t="shared" si="1"/>
        <v>0</v>
      </c>
    </row>
    <row r="30" spans="1:12" x14ac:dyDescent="0.25">
      <c r="A30" t="s">
        <v>20</v>
      </c>
      <c r="D30" s="8" cm="1">
        <f t="array" ref="D30">(AVERAGE(D3:D17)-AVERAGE(C3:C17))/_xlfn.STDEV.S(D3:D17-C3:C17)</f>
        <v>0.19726975178765843</v>
      </c>
      <c r="G30" s="8" cm="1">
        <f t="array" ref="G30">_xll.InformationRatio(D3:D17,C3:C17)</f>
        <v>0.19726975178765843</v>
      </c>
      <c r="H30" s="10">
        <f t="shared" si="1"/>
        <v>0</v>
      </c>
    </row>
    <row r="31" spans="1:12" x14ac:dyDescent="0.25">
      <c r="C31" s="6"/>
      <c r="D31" s="6"/>
      <c r="G31" s="10"/>
    </row>
    <row r="32" spans="1:12" x14ac:dyDescent="0.25">
      <c r="C32" s="1"/>
      <c r="G32" s="16"/>
    </row>
    <row r="33" spans="3:7" x14ac:dyDescent="0.25">
      <c r="C33" s="11"/>
      <c r="D33" s="11"/>
      <c r="E33" s="11"/>
      <c r="G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2019-12-25T04:20:05Z</dcterms:modified>
</cp:coreProperties>
</file>