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ra\Desktop\"/>
    </mc:Choice>
  </mc:AlternateContent>
  <xr:revisionPtr revIDLastSave="0" documentId="13_ncr:1_{F2B757E2-5914-44C0-80FA-A5915CEA7FD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Nueva tabla" sheetId="2" r:id="rId1"/>
    <sheet name="Micro" sheetId="3" r:id="rId2"/>
    <sheet name="Integrado" sheetId="4" r:id="rId3"/>
    <sheet name="Respaldo" sheetId="1" state="hidden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20" i="4" l="1"/>
  <c r="AC120" i="4"/>
  <c r="AB120" i="4"/>
  <c r="AA120" i="4"/>
  <c r="Z120" i="4"/>
  <c r="Y120" i="4"/>
  <c r="X120" i="4"/>
  <c r="W120" i="4"/>
  <c r="V120" i="4"/>
  <c r="U120" i="4"/>
  <c r="T120" i="4"/>
  <c r="S120" i="4"/>
  <c r="R120" i="4"/>
  <c r="Q120" i="4"/>
  <c r="P120" i="4"/>
  <c r="O120" i="4"/>
  <c r="N120" i="4"/>
  <c r="M120" i="4"/>
  <c r="AD119" i="4"/>
  <c r="AC119" i="4"/>
  <c r="AB119" i="4"/>
  <c r="AA119" i="4"/>
  <c r="Z119" i="4"/>
  <c r="Y119" i="4"/>
  <c r="X119" i="4"/>
  <c r="W119" i="4"/>
  <c r="V119" i="4"/>
  <c r="U119" i="4"/>
  <c r="T119" i="4"/>
  <c r="S119" i="4"/>
  <c r="R119" i="4"/>
  <c r="Q119" i="4"/>
  <c r="P119" i="4"/>
  <c r="O119" i="4"/>
  <c r="N119" i="4"/>
  <c r="M119" i="4"/>
  <c r="AD118" i="4"/>
  <c r="AC118" i="4"/>
  <c r="AB118" i="4"/>
  <c r="AA118" i="4"/>
  <c r="Z118" i="4"/>
  <c r="Y118" i="4"/>
  <c r="X118" i="4"/>
  <c r="W118" i="4"/>
  <c r="V118" i="4"/>
  <c r="U118" i="4"/>
  <c r="T118" i="4"/>
  <c r="S118" i="4"/>
  <c r="R118" i="4"/>
  <c r="Q118" i="4"/>
  <c r="P118" i="4"/>
  <c r="O118" i="4"/>
  <c r="N118" i="4"/>
  <c r="M118" i="4"/>
  <c r="AD117" i="4"/>
  <c r="AC117" i="4"/>
  <c r="AB117" i="4"/>
  <c r="AA117" i="4"/>
  <c r="Z117" i="4"/>
  <c r="Y117" i="4"/>
  <c r="X117" i="4"/>
  <c r="W117" i="4"/>
  <c r="V117" i="4"/>
  <c r="U117" i="4"/>
  <c r="T117" i="4"/>
  <c r="S117" i="4"/>
  <c r="R117" i="4"/>
  <c r="Q117" i="4"/>
  <c r="P117" i="4"/>
  <c r="O117" i="4"/>
  <c r="N117" i="4"/>
  <c r="M117" i="4"/>
  <c r="AD116" i="4"/>
  <c r="AC116" i="4"/>
  <c r="AB116" i="4"/>
  <c r="AA116" i="4"/>
  <c r="Z116" i="4"/>
  <c r="Y116" i="4"/>
  <c r="X116" i="4"/>
  <c r="W116" i="4"/>
  <c r="V116" i="4"/>
  <c r="U116" i="4"/>
  <c r="T116" i="4"/>
  <c r="S116" i="4"/>
  <c r="R116" i="4"/>
  <c r="Q116" i="4"/>
  <c r="P116" i="4"/>
  <c r="O116" i="4"/>
  <c r="N116" i="4"/>
  <c r="M116" i="4"/>
  <c r="AD115" i="4"/>
  <c r="AC115" i="4"/>
  <c r="AB115" i="4"/>
  <c r="AA115" i="4"/>
  <c r="Z115" i="4"/>
  <c r="Y115" i="4"/>
  <c r="X115" i="4"/>
  <c r="W115" i="4"/>
  <c r="V115" i="4"/>
  <c r="U115" i="4"/>
  <c r="T115" i="4"/>
  <c r="S115" i="4"/>
  <c r="R115" i="4"/>
  <c r="Q115" i="4"/>
  <c r="P115" i="4"/>
  <c r="O115" i="4"/>
  <c r="N115" i="4"/>
  <c r="M115" i="4"/>
  <c r="AD114" i="4"/>
  <c r="AC114" i="4"/>
  <c r="AB114" i="4"/>
  <c r="AA114" i="4"/>
  <c r="Z114" i="4"/>
  <c r="Y114" i="4"/>
  <c r="X114" i="4"/>
  <c r="W114" i="4"/>
  <c r="V114" i="4"/>
  <c r="U114" i="4"/>
  <c r="T114" i="4"/>
  <c r="S114" i="4"/>
  <c r="R114" i="4"/>
  <c r="Q114" i="4"/>
  <c r="P114" i="4"/>
  <c r="O114" i="4"/>
  <c r="N114" i="4"/>
  <c r="M114" i="4"/>
  <c r="AD113" i="4"/>
  <c r="AC113" i="4"/>
  <c r="AB113" i="4"/>
  <c r="AA113" i="4"/>
  <c r="Z113" i="4"/>
  <c r="Y113" i="4"/>
  <c r="X113" i="4"/>
  <c r="W113" i="4"/>
  <c r="V113" i="4"/>
  <c r="U113" i="4"/>
  <c r="T113" i="4"/>
  <c r="S113" i="4"/>
  <c r="R113" i="4"/>
  <c r="Q113" i="4"/>
  <c r="P113" i="4"/>
  <c r="O113" i="4"/>
  <c r="N113" i="4"/>
  <c r="M113" i="4"/>
  <c r="AD112" i="4"/>
  <c r="AC112" i="4"/>
  <c r="AB112" i="4"/>
  <c r="AA112" i="4"/>
  <c r="Z112" i="4"/>
  <c r="Y112" i="4"/>
  <c r="X112" i="4"/>
  <c r="W112" i="4"/>
  <c r="V112" i="4"/>
  <c r="U112" i="4"/>
  <c r="T112" i="4"/>
  <c r="S112" i="4"/>
  <c r="R112" i="4"/>
  <c r="Q112" i="4"/>
  <c r="P112" i="4"/>
  <c r="O112" i="4"/>
  <c r="N112" i="4"/>
  <c r="M112" i="4"/>
  <c r="AD80" i="4"/>
  <c r="AC80" i="4"/>
  <c r="AB80" i="4"/>
  <c r="AA80" i="4"/>
  <c r="Z80" i="4"/>
  <c r="Y80" i="4"/>
  <c r="X80" i="4"/>
  <c r="W80" i="4"/>
  <c r="V80" i="4"/>
  <c r="U80" i="4"/>
  <c r="T80" i="4"/>
  <c r="S80" i="4"/>
  <c r="R80" i="4"/>
  <c r="Q80" i="4"/>
  <c r="P80" i="4"/>
  <c r="O80" i="4"/>
  <c r="N80" i="4"/>
  <c r="M80" i="4"/>
  <c r="AD79" i="4"/>
  <c r="AC79" i="4"/>
  <c r="AB79" i="4"/>
  <c r="AA79" i="4"/>
  <c r="Z79" i="4"/>
  <c r="Y79" i="4"/>
  <c r="X79" i="4"/>
  <c r="W79" i="4"/>
  <c r="V79" i="4"/>
  <c r="U79" i="4"/>
  <c r="T79" i="4"/>
  <c r="S79" i="4"/>
  <c r="R79" i="4"/>
  <c r="Q79" i="4"/>
  <c r="P79" i="4"/>
  <c r="O79" i="4"/>
  <c r="N79" i="4"/>
  <c r="M79" i="4"/>
  <c r="AD78" i="4"/>
  <c r="AC78" i="4"/>
  <c r="AB78" i="4"/>
  <c r="AA78" i="4"/>
  <c r="Z78" i="4"/>
  <c r="Y78" i="4"/>
  <c r="X78" i="4"/>
  <c r="W78" i="4"/>
  <c r="V78" i="4"/>
  <c r="U78" i="4"/>
  <c r="T78" i="4"/>
  <c r="S78" i="4"/>
  <c r="R78" i="4"/>
  <c r="Q78" i="4"/>
  <c r="P78" i="4"/>
  <c r="O78" i="4"/>
  <c r="N78" i="4"/>
  <c r="M78" i="4"/>
  <c r="AD77" i="4"/>
  <c r="AC77" i="4"/>
  <c r="AB77" i="4"/>
  <c r="AA77" i="4"/>
  <c r="Z77" i="4"/>
  <c r="Y77" i="4"/>
  <c r="X77" i="4"/>
  <c r="W77" i="4"/>
  <c r="V77" i="4"/>
  <c r="U77" i="4"/>
  <c r="T77" i="4"/>
  <c r="S77" i="4"/>
  <c r="R77" i="4"/>
  <c r="Q77" i="4"/>
  <c r="P77" i="4"/>
  <c r="O77" i="4"/>
  <c r="N77" i="4"/>
  <c r="M77" i="4"/>
  <c r="AD76" i="4"/>
  <c r="AC76" i="4"/>
  <c r="AB76" i="4"/>
  <c r="AA76" i="4"/>
  <c r="Z76" i="4"/>
  <c r="Y76" i="4"/>
  <c r="X76" i="4"/>
  <c r="W76" i="4"/>
  <c r="V76" i="4"/>
  <c r="U76" i="4"/>
  <c r="T76" i="4"/>
  <c r="S76" i="4"/>
  <c r="R76" i="4"/>
  <c r="Q76" i="4"/>
  <c r="P76" i="4"/>
  <c r="O76" i="4"/>
  <c r="N76" i="4"/>
  <c r="M76" i="4"/>
  <c r="AD75" i="4"/>
  <c r="AC75" i="4"/>
  <c r="AB75" i="4"/>
  <c r="AA75" i="4"/>
  <c r="Z75" i="4"/>
  <c r="Y75" i="4"/>
  <c r="X75" i="4"/>
  <c r="W75" i="4"/>
  <c r="V75" i="4"/>
  <c r="U75" i="4"/>
  <c r="T75" i="4"/>
  <c r="S75" i="4"/>
  <c r="R75" i="4"/>
  <c r="Q75" i="4"/>
  <c r="P75" i="4"/>
  <c r="O75" i="4"/>
  <c r="N75" i="4"/>
  <c r="M75" i="4"/>
  <c r="AD74" i="4"/>
  <c r="AC74" i="4"/>
  <c r="AB74" i="4"/>
  <c r="AA74" i="4"/>
  <c r="Z74" i="4"/>
  <c r="Y74" i="4"/>
  <c r="X74" i="4"/>
  <c r="W74" i="4"/>
  <c r="V74" i="4"/>
  <c r="U74" i="4"/>
  <c r="T74" i="4"/>
  <c r="S74" i="4"/>
  <c r="R74" i="4"/>
  <c r="Q74" i="4"/>
  <c r="P74" i="4"/>
  <c r="O74" i="4"/>
  <c r="N74" i="4"/>
  <c r="M74" i="4"/>
  <c r="AD73" i="4"/>
  <c r="AC73" i="4"/>
  <c r="AB73" i="4"/>
  <c r="AA73" i="4"/>
  <c r="Z73" i="4"/>
  <c r="Y73" i="4"/>
  <c r="X73" i="4"/>
  <c r="W73" i="4"/>
  <c r="V73" i="4"/>
  <c r="U73" i="4"/>
  <c r="T73" i="4"/>
  <c r="S73" i="4"/>
  <c r="R73" i="4"/>
  <c r="Q73" i="4"/>
  <c r="P73" i="4"/>
  <c r="O73" i="4"/>
  <c r="N73" i="4"/>
  <c r="M73" i="4"/>
  <c r="AD72" i="4"/>
  <c r="AC72" i="4"/>
  <c r="AB72" i="4"/>
  <c r="AA72" i="4"/>
  <c r="Z72" i="4"/>
  <c r="Y72" i="4"/>
  <c r="X72" i="4"/>
  <c r="W72" i="4"/>
  <c r="V72" i="4"/>
  <c r="U72" i="4"/>
  <c r="T72" i="4"/>
  <c r="S72" i="4"/>
  <c r="R72" i="4"/>
  <c r="Q72" i="4"/>
  <c r="P72" i="4"/>
  <c r="O72" i="4"/>
  <c r="N72" i="4"/>
  <c r="M72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D32" i="4"/>
  <c r="AC32" i="4"/>
  <c r="AB32" i="4"/>
  <c r="AA32" i="4"/>
  <c r="Z32" i="4"/>
  <c r="Y32" i="4"/>
  <c r="X32" i="4"/>
  <c r="W32" i="4"/>
  <c r="V32" i="4"/>
  <c r="U32" i="4"/>
  <c r="T32" i="4"/>
  <c r="S32" i="4"/>
  <c r="R32" i="4"/>
  <c r="Q32" i="4"/>
  <c r="P32" i="4"/>
  <c r="O32" i="4"/>
  <c r="N32" i="4"/>
  <c r="M32" i="4"/>
  <c r="AD110" i="4"/>
  <c r="AC110" i="4"/>
  <c r="AB110" i="4"/>
  <c r="AA110" i="4"/>
  <c r="Z110" i="4"/>
  <c r="Y110" i="4"/>
  <c r="X110" i="4"/>
  <c r="W110" i="4"/>
  <c r="V110" i="4"/>
  <c r="U110" i="4"/>
  <c r="T110" i="4"/>
  <c r="S110" i="4"/>
  <c r="R110" i="4"/>
  <c r="Q110" i="4"/>
  <c r="P110" i="4"/>
  <c r="O110" i="4"/>
  <c r="N110" i="4"/>
  <c r="M110" i="4"/>
  <c r="AD109" i="4"/>
  <c r="AC109" i="4"/>
  <c r="AB109" i="4"/>
  <c r="AA109" i="4"/>
  <c r="Z109" i="4"/>
  <c r="Y109" i="4"/>
  <c r="X109" i="4"/>
  <c r="W109" i="4"/>
  <c r="V109" i="4"/>
  <c r="U109" i="4"/>
  <c r="T109" i="4"/>
  <c r="S109" i="4"/>
  <c r="R109" i="4"/>
  <c r="Q109" i="4"/>
  <c r="P109" i="4"/>
  <c r="O109" i="4"/>
  <c r="N109" i="4"/>
  <c r="M109" i="4"/>
  <c r="AD108" i="4"/>
  <c r="AC108" i="4"/>
  <c r="AB108" i="4"/>
  <c r="AA108" i="4"/>
  <c r="Z108" i="4"/>
  <c r="Y108" i="4"/>
  <c r="X108" i="4"/>
  <c r="W108" i="4"/>
  <c r="V108" i="4"/>
  <c r="U108" i="4"/>
  <c r="T108" i="4"/>
  <c r="S108" i="4"/>
  <c r="R108" i="4"/>
  <c r="Q108" i="4"/>
  <c r="P108" i="4"/>
  <c r="O108" i="4"/>
  <c r="N108" i="4"/>
  <c r="M108" i="4"/>
  <c r="AD107" i="4"/>
  <c r="AC107" i="4"/>
  <c r="AB107" i="4"/>
  <c r="AA107" i="4"/>
  <c r="Z107" i="4"/>
  <c r="Y107" i="4"/>
  <c r="X107" i="4"/>
  <c r="W107" i="4"/>
  <c r="V107" i="4"/>
  <c r="U107" i="4"/>
  <c r="T107" i="4"/>
  <c r="S107" i="4"/>
  <c r="R107" i="4"/>
  <c r="Q107" i="4"/>
  <c r="P107" i="4"/>
  <c r="O107" i="4"/>
  <c r="N107" i="4"/>
  <c r="M107" i="4"/>
  <c r="AD106" i="4"/>
  <c r="AC106" i="4"/>
  <c r="AB106" i="4"/>
  <c r="AA106" i="4"/>
  <c r="Z106" i="4"/>
  <c r="Y106" i="4"/>
  <c r="X106" i="4"/>
  <c r="W106" i="4"/>
  <c r="V106" i="4"/>
  <c r="U106" i="4"/>
  <c r="T106" i="4"/>
  <c r="S106" i="4"/>
  <c r="R106" i="4"/>
  <c r="Q106" i="4"/>
  <c r="P106" i="4"/>
  <c r="O106" i="4"/>
  <c r="N106" i="4"/>
  <c r="M106" i="4"/>
  <c r="AD105" i="4"/>
  <c r="AC105" i="4"/>
  <c r="AB105" i="4"/>
  <c r="AA105" i="4"/>
  <c r="Z105" i="4"/>
  <c r="Y105" i="4"/>
  <c r="X105" i="4"/>
  <c r="W105" i="4"/>
  <c r="V105" i="4"/>
  <c r="U105" i="4"/>
  <c r="T105" i="4"/>
  <c r="S105" i="4"/>
  <c r="R105" i="4"/>
  <c r="Q105" i="4"/>
  <c r="P105" i="4"/>
  <c r="O105" i="4"/>
  <c r="N105" i="4"/>
  <c r="M105" i="4"/>
  <c r="AD104" i="4"/>
  <c r="AC104" i="4"/>
  <c r="AB104" i="4"/>
  <c r="AA104" i="4"/>
  <c r="Z104" i="4"/>
  <c r="Y104" i="4"/>
  <c r="X104" i="4"/>
  <c r="W104" i="4"/>
  <c r="V104" i="4"/>
  <c r="U104" i="4"/>
  <c r="T104" i="4"/>
  <c r="S104" i="4"/>
  <c r="R104" i="4"/>
  <c r="Q104" i="4"/>
  <c r="P104" i="4"/>
  <c r="O104" i="4"/>
  <c r="N104" i="4"/>
  <c r="M104" i="4"/>
  <c r="AD103" i="4"/>
  <c r="AC103" i="4"/>
  <c r="AB103" i="4"/>
  <c r="AA103" i="4"/>
  <c r="Z103" i="4"/>
  <c r="Y103" i="4"/>
  <c r="X103" i="4"/>
  <c r="W103" i="4"/>
  <c r="V103" i="4"/>
  <c r="U103" i="4"/>
  <c r="T103" i="4"/>
  <c r="S103" i="4"/>
  <c r="R103" i="4"/>
  <c r="Q103" i="4"/>
  <c r="P103" i="4"/>
  <c r="O103" i="4"/>
  <c r="N103" i="4"/>
  <c r="M103" i="4"/>
  <c r="AD102" i="4"/>
  <c r="AC102" i="4"/>
  <c r="AB102" i="4"/>
  <c r="AA102" i="4"/>
  <c r="Z102" i="4"/>
  <c r="Y102" i="4"/>
  <c r="X102" i="4"/>
  <c r="W102" i="4"/>
  <c r="V102" i="4"/>
  <c r="U102" i="4"/>
  <c r="T102" i="4"/>
  <c r="S102" i="4"/>
  <c r="R102" i="4"/>
  <c r="Q102" i="4"/>
  <c r="P102" i="4"/>
  <c r="O102" i="4"/>
  <c r="N102" i="4"/>
  <c r="M102" i="4"/>
  <c r="AD70" i="4"/>
  <c r="AC70" i="4"/>
  <c r="AB70" i="4"/>
  <c r="AA70" i="4"/>
  <c r="Z70" i="4"/>
  <c r="Y70" i="4"/>
  <c r="X70" i="4"/>
  <c r="W70" i="4"/>
  <c r="V70" i="4"/>
  <c r="U70" i="4"/>
  <c r="T70" i="4"/>
  <c r="S70" i="4"/>
  <c r="R70" i="4"/>
  <c r="Q70" i="4"/>
  <c r="P70" i="4"/>
  <c r="O70" i="4"/>
  <c r="N70" i="4"/>
  <c r="M70" i="4"/>
  <c r="AD69" i="4"/>
  <c r="AC69" i="4"/>
  <c r="AB69" i="4"/>
  <c r="AA69" i="4"/>
  <c r="Z69" i="4"/>
  <c r="Y69" i="4"/>
  <c r="X69" i="4"/>
  <c r="W69" i="4"/>
  <c r="V69" i="4"/>
  <c r="U69" i="4"/>
  <c r="T69" i="4"/>
  <c r="S69" i="4"/>
  <c r="R69" i="4"/>
  <c r="Q69" i="4"/>
  <c r="P69" i="4"/>
  <c r="O69" i="4"/>
  <c r="N69" i="4"/>
  <c r="M69" i="4"/>
  <c r="AD68" i="4"/>
  <c r="AC68" i="4"/>
  <c r="AB68" i="4"/>
  <c r="AA68" i="4"/>
  <c r="Z68" i="4"/>
  <c r="Y68" i="4"/>
  <c r="X68" i="4"/>
  <c r="W68" i="4"/>
  <c r="V68" i="4"/>
  <c r="U68" i="4"/>
  <c r="T68" i="4"/>
  <c r="S68" i="4"/>
  <c r="R68" i="4"/>
  <c r="Q68" i="4"/>
  <c r="P68" i="4"/>
  <c r="O68" i="4"/>
  <c r="N68" i="4"/>
  <c r="M68" i="4"/>
  <c r="AD67" i="4"/>
  <c r="AC67" i="4"/>
  <c r="AB67" i="4"/>
  <c r="AA67" i="4"/>
  <c r="Z67" i="4"/>
  <c r="Y67" i="4"/>
  <c r="X67" i="4"/>
  <c r="W67" i="4"/>
  <c r="V67" i="4"/>
  <c r="U67" i="4"/>
  <c r="T67" i="4"/>
  <c r="S67" i="4"/>
  <c r="R67" i="4"/>
  <c r="Q67" i="4"/>
  <c r="P67" i="4"/>
  <c r="O67" i="4"/>
  <c r="N67" i="4"/>
  <c r="M67" i="4"/>
  <c r="AD66" i="4"/>
  <c r="AC66" i="4"/>
  <c r="AB66" i="4"/>
  <c r="AA66" i="4"/>
  <c r="Z66" i="4"/>
  <c r="Y66" i="4"/>
  <c r="X66" i="4"/>
  <c r="W66" i="4"/>
  <c r="V66" i="4"/>
  <c r="U66" i="4"/>
  <c r="T66" i="4"/>
  <c r="S66" i="4"/>
  <c r="R66" i="4"/>
  <c r="Q66" i="4"/>
  <c r="P66" i="4"/>
  <c r="O66" i="4"/>
  <c r="N66" i="4"/>
  <c r="M66" i="4"/>
  <c r="AD65" i="4"/>
  <c r="AC65" i="4"/>
  <c r="AB65" i="4"/>
  <c r="AA65" i="4"/>
  <c r="Z65" i="4"/>
  <c r="Y65" i="4"/>
  <c r="X65" i="4"/>
  <c r="W65" i="4"/>
  <c r="V65" i="4"/>
  <c r="U65" i="4"/>
  <c r="T65" i="4"/>
  <c r="S65" i="4"/>
  <c r="R65" i="4"/>
  <c r="Q65" i="4"/>
  <c r="P65" i="4"/>
  <c r="O65" i="4"/>
  <c r="N65" i="4"/>
  <c r="M65" i="4"/>
  <c r="AD64" i="4"/>
  <c r="AC64" i="4"/>
  <c r="AB64" i="4"/>
  <c r="AA64" i="4"/>
  <c r="Z64" i="4"/>
  <c r="Y64" i="4"/>
  <c r="X64" i="4"/>
  <c r="W64" i="4"/>
  <c r="V64" i="4"/>
  <c r="U64" i="4"/>
  <c r="T64" i="4"/>
  <c r="S64" i="4"/>
  <c r="R64" i="4"/>
  <c r="Q64" i="4"/>
  <c r="P64" i="4"/>
  <c r="O64" i="4"/>
  <c r="N64" i="4"/>
  <c r="M64" i="4"/>
  <c r="AD63" i="4"/>
  <c r="AC63" i="4"/>
  <c r="AB63" i="4"/>
  <c r="AA63" i="4"/>
  <c r="Z63" i="4"/>
  <c r="Y63" i="4"/>
  <c r="X63" i="4"/>
  <c r="W63" i="4"/>
  <c r="V63" i="4"/>
  <c r="U63" i="4"/>
  <c r="T63" i="4"/>
  <c r="S63" i="4"/>
  <c r="R63" i="4"/>
  <c r="Q63" i="4"/>
  <c r="P63" i="4"/>
  <c r="O63" i="4"/>
  <c r="N63" i="4"/>
  <c r="M63" i="4"/>
  <c r="AD62" i="4"/>
  <c r="AC62" i="4"/>
  <c r="AB62" i="4"/>
  <c r="AA62" i="4"/>
  <c r="Z62" i="4"/>
  <c r="Y62" i="4"/>
  <c r="X62" i="4"/>
  <c r="W62" i="4"/>
  <c r="V62" i="4"/>
  <c r="U62" i="4"/>
  <c r="T62" i="4"/>
  <c r="S62" i="4"/>
  <c r="R62" i="4"/>
  <c r="Q62" i="4"/>
  <c r="P62" i="4"/>
  <c r="O62" i="4"/>
  <c r="N62" i="4"/>
  <c r="M62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D22" i="4"/>
  <c r="AC22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AD100" i="4"/>
  <c r="AC100" i="4"/>
  <c r="AB100" i="4"/>
  <c r="AA100" i="4"/>
  <c r="Z100" i="4"/>
  <c r="Y100" i="4"/>
  <c r="X100" i="4"/>
  <c r="W100" i="4"/>
  <c r="V100" i="4"/>
  <c r="U100" i="4"/>
  <c r="T100" i="4"/>
  <c r="S100" i="4"/>
  <c r="R100" i="4"/>
  <c r="Q100" i="4"/>
  <c r="P100" i="4"/>
  <c r="O100" i="4"/>
  <c r="N100" i="4"/>
  <c r="M100" i="4"/>
  <c r="AD99" i="4"/>
  <c r="AC99" i="4"/>
  <c r="AB99" i="4"/>
  <c r="AA99" i="4"/>
  <c r="Z99" i="4"/>
  <c r="Y99" i="4"/>
  <c r="X99" i="4"/>
  <c r="W99" i="4"/>
  <c r="V99" i="4"/>
  <c r="U99" i="4"/>
  <c r="T99" i="4"/>
  <c r="S99" i="4"/>
  <c r="R99" i="4"/>
  <c r="Q99" i="4"/>
  <c r="P99" i="4"/>
  <c r="O99" i="4"/>
  <c r="N99" i="4"/>
  <c r="M99" i="4"/>
  <c r="AD98" i="4"/>
  <c r="AC98" i="4"/>
  <c r="AB98" i="4"/>
  <c r="AA98" i="4"/>
  <c r="Z98" i="4"/>
  <c r="Y98" i="4"/>
  <c r="X98" i="4"/>
  <c r="W98" i="4"/>
  <c r="V98" i="4"/>
  <c r="U98" i="4"/>
  <c r="T98" i="4"/>
  <c r="S98" i="4"/>
  <c r="R98" i="4"/>
  <c r="Q98" i="4"/>
  <c r="P98" i="4"/>
  <c r="O98" i="4"/>
  <c r="N98" i="4"/>
  <c r="M98" i="4"/>
  <c r="AD97" i="4"/>
  <c r="AC97" i="4"/>
  <c r="AB97" i="4"/>
  <c r="AA97" i="4"/>
  <c r="Z97" i="4"/>
  <c r="Y97" i="4"/>
  <c r="X97" i="4"/>
  <c r="W97" i="4"/>
  <c r="V97" i="4"/>
  <c r="U97" i="4"/>
  <c r="T97" i="4"/>
  <c r="S97" i="4"/>
  <c r="R97" i="4"/>
  <c r="Q97" i="4"/>
  <c r="P97" i="4"/>
  <c r="O97" i="4"/>
  <c r="N97" i="4"/>
  <c r="M97" i="4"/>
  <c r="AD96" i="4"/>
  <c r="AC96" i="4"/>
  <c r="AB96" i="4"/>
  <c r="AA96" i="4"/>
  <c r="Z96" i="4"/>
  <c r="Y96" i="4"/>
  <c r="X96" i="4"/>
  <c r="W96" i="4"/>
  <c r="V96" i="4"/>
  <c r="U96" i="4"/>
  <c r="T96" i="4"/>
  <c r="S96" i="4"/>
  <c r="R96" i="4"/>
  <c r="Q96" i="4"/>
  <c r="P96" i="4"/>
  <c r="O96" i="4"/>
  <c r="N96" i="4"/>
  <c r="M96" i="4"/>
  <c r="AD95" i="4"/>
  <c r="AC95" i="4"/>
  <c r="AB95" i="4"/>
  <c r="AA95" i="4"/>
  <c r="Z95" i="4"/>
  <c r="Y95" i="4"/>
  <c r="X95" i="4"/>
  <c r="W95" i="4"/>
  <c r="V95" i="4"/>
  <c r="U95" i="4"/>
  <c r="T95" i="4"/>
  <c r="S95" i="4"/>
  <c r="R95" i="4"/>
  <c r="Q95" i="4"/>
  <c r="P95" i="4"/>
  <c r="O95" i="4"/>
  <c r="N95" i="4"/>
  <c r="M95" i="4"/>
  <c r="AD94" i="4"/>
  <c r="AC94" i="4"/>
  <c r="AB94" i="4"/>
  <c r="AA94" i="4"/>
  <c r="Z94" i="4"/>
  <c r="Y94" i="4"/>
  <c r="X94" i="4"/>
  <c r="W94" i="4"/>
  <c r="V94" i="4"/>
  <c r="U94" i="4"/>
  <c r="T94" i="4"/>
  <c r="S94" i="4"/>
  <c r="R94" i="4"/>
  <c r="Q94" i="4"/>
  <c r="P94" i="4"/>
  <c r="O94" i="4"/>
  <c r="N94" i="4"/>
  <c r="M94" i="4"/>
  <c r="AD93" i="4"/>
  <c r="AC93" i="4"/>
  <c r="AB93" i="4"/>
  <c r="AA93" i="4"/>
  <c r="Z93" i="4"/>
  <c r="Y93" i="4"/>
  <c r="X93" i="4"/>
  <c r="W93" i="4"/>
  <c r="V93" i="4"/>
  <c r="U93" i="4"/>
  <c r="T93" i="4"/>
  <c r="S93" i="4"/>
  <c r="R93" i="4"/>
  <c r="Q93" i="4"/>
  <c r="P93" i="4"/>
  <c r="O93" i="4"/>
  <c r="N93" i="4"/>
  <c r="M93" i="4"/>
  <c r="AD92" i="4"/>
  <c r="AC92" i="4"/>
  <c r="AB92" i="4"/>
  <c r="AA92" i="4"/>
  <c r="Z92" i="4"/>
  <c r="Y92" i="4"/>
  <c r="X92" i="4"/>
  <c r="W92" i="4"/>
  <c r="V92" i="4"/>
  <c r="U92" i="4"/>
  <c r="T92" i="4"/>
  <c r="S92" i="4"/>
  <c r="R92" i="4"/>
  <c r="Q92" i="4"/>
  <c r="P92" i="4"/>
  <c r="O92" i="4"/>
  <c r="N92" i="4"/>
  <c r="M92" i="4"/>
  <c r="AD60" i="4"/>
  <c r="AC60" i="4"/>
  <c r="AB60" i="4"/>
  <c r="AA60" i="4"/>
  <c r="Z60" i="4"/>
  <c r="Y60" i="4"/>
  <c r="X60" i="4"/>
  <c r="W60" i="4"/>
  <c r="V60" i="4"/>
  <c r="U60" i="4"/>
  <c r="T60" i="4"/>
  <c r="S60" i="4"/>
  <c r="R60" i="4"/>
  <c r="Q60" i="4"/>
  <c r="P60" i="4"/>
  <c r="O60" i="4"/>
  <c r="N60" i="4"/>
  <c r="M60" i="4"/>
  <c r="AD59" i="4"/>
  <c r="AC59" i="4"/>
  <c r="AB59" i="4"/>
  <c r="AA59" i="4"/>
  <c r="Z59" i="4"/>
  <c r="Y59" i="4"/>
  <c r="X59" i="4"/>
  <c r="W59" i="4"/>
  <c r="V59" i="4"/>
  <c r="U59" i="4"/>
  <c r="T59" i="4"/>
  <c r="S59" i="4"/>
  <c r="R59" i="4"/>
  <c r="Q59" i="4"/>
  <c r="P59" i="4"/>
  <c r="O59" i="4"/>
  <c r="N59" i="4"/>
  <c r="M59" i="4"/>
  <c r="AD58" i="4"/>
  <c r="AC58" i="4"/>
  <c r="AB58" i="4"/>
  <c r="AA58" i="4"/>
  <c r="Z58" i="4"/>
  <c r="Y58" i="4"/>
  <c r="X58" i="4"/>
  <c r="W58" i="4"/>
  <c r="V58" i="4"/>
  <c r="U58" i="4"/>
  <c r="T58" i="4"/>
  <c r="S58" i="4"/>
  <c r="R58" i="4"/>
  <c r="Q58" i="4"/>
  <c r="P58" i="4"/>
  <c r="O58" i="4"/>
  <c r="N58" i="4"/>
  <c r="M58" i="4"/>
  <c r="AD57" i="4"/>
  <c r="AC57" i="4"/>
  <c r="AB57" i="4"/>
  <c r="AA57" i="4"/>
  <c r="Z57" i="4"/>
  <c r="Y57" i="4"/>
  <c r="X57" i="4"/>
  <c r="W57" i="4"/>
  <c r="V57" i="4"/>
  <c r="U57" i="4"/>
  <c r="T57" i="4"/>
  <c r="S57" i="4"/>
  <c r="R57" i="4"/>
  <c r="Q57" i="4"/>
  <c r="P57" i="4"/>
  <c r="O57" i="4"/>
  <c r="N57" i="4"/>
  <c r="M57" i="4"/>
  <c r="AD56" i="4"/>
  <c r="AC56" i="4"/>
  <c r="AB56" i="4"/>
  <c r="AA56" i="4"/>
  <c r="Z56" i="4"/>
  <c r="Y56" i="4"/>
  <c r="X56" i="4"/>
  <c r="W56" i="4"/>
  <c r="V56" i="4"/>
  <c r="U56" i="4"/>
  <c r="T56" i="4"/>
  <c r="S56" i="4"/>
  <c r="R56" i="4"/>
  <c r="Q56" i="4"/>
  <c r="P56" i="4"/>
  <c r="O56" i="4"/>
  <c r="N56" i="4"/>
  <c r="M56" i="4"/>
  <c r="AD55" i="4"/>
  <c r="AC55" i="4"/>
  <c r="AB55" i="4"/>
  <c r="AA55" i="4"/>
  <c r="Z55" i="4"/>
  <c r="Y55" i="4"/>
  <c r="X55" i="4"/>
  <c r="W55" i="4"/>
  <c r="V55" i="4"/>
  <c r="U55" i="4"/>
  <c r="T55" i="4"/>
  <c r="S55" i="4"/>
  <c r="R55" i="4"/>
  <c r="Q55" i="4"/>
  <c r="P55" i="4"/>
  <c r="O55" i="4"/>
  <c r="N55" i="4"/>
  <c r="M55" i="4"/>
  <c r="AD54" i="4"/>
  <c r="AC54" i="4"/>
  <c r="AB54" i="4"/>
  <c r="AA54" i="4"/>
  <c r="Z54" i="4"/>
  <c r="Y54" i="4"/>
  <c r="X54" i="4"/>
  <c r="W54" i="4"/>
  <c r="V54" i="4"/>
  <c r="U54" i="4"/>
  <c r="T54" i="4"/>
  <c r="S54" i="4"/>
  <c r="R54" i="4"/>
  <c r="Q54" i="4"/>
  <c r="P54" i="4"/>
  <c r="O54" i="4"/>
  <c r="N54" i="4"/>
  <c r="M54" i="4"/>
  <c r="AD53" i="4"/>
  <c r="AC53" i="4"/>
  <c r="AB53" i="4"/>
  <c r="AA53" i="4"/>
  <c r="Z53" i="4"/>
  <c r="Y53" i="4"/>
  <c r="X53" i="4"/>
  <c r="W53" i="4"/>
  <c r="V53" i="4"/>
  <c r="U53" i="4"/>
  <c r="T53" i="4"/>
  <c r="S53" i="4"/>
  <c r="R53" i="4"/>
  <c r="Q53" i="4"/>
  <c r="P53" i="4"/>
  <c r="O53" i="4"/>
  <c r="N53" i="4"/>
  <c r="M53" i="4"/>
  <c r="AD52" i="4"/>
  <c r="AC52" i="4"/>
  <c r="AB52" i="4"/>
  <c r="AA52" i="4"/>
  <c r="Z52" i="4"/>
  <c r="Y52" i="4"/>
  <c r="X52" i="4"/>
  <c r="W52" i="4"/>
  <c r="V52" i="4"/>
  <c r="U52" i="4"/>
  <c r="T52" i="4"/>
  <c r="S52" i="4"/>
  <c r="R52" i="4"/>
  <c r="Q52" i="4"/>
  <c r="P52" i="4"/>
  <c r="O52" i="4"/>
  <c r="N52" i="4"/>
  <c r="M52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AD90" i="4"/>
  <c r="AC90" i="4"/>
  <c r="AB90" i="4"/>
  <c r="AA90" i="4"/>
  <c r="Z90" i="4"/>
  <c r="Y90" i="4"/>
  <c r="X90" i="4"/>
  <c r="W90" i="4"/>
  <c r="V90" i="4"/>
  <c r="U90" i="4"/>
  <c r="T90" i="4"/>
  <c r="S90" i="4"/>
  <c r="R90" i="4"/>
  <c r="Q90" i="4"/>
  <c r="P90" i="4"/>
  <c r="O90" i="4"/>
  <c r="N90" i="4"/>
  <c r="M90" i="4"/>
  <c r="AD89" i="4"/>
  <c r="AC89" i="4"/>
  <c r="AB89" i="4"/>
  <c r="AA89" i="4"/>
  <c r="Z89" i="4"/>
  <c r="Y89" i="4"/>
  <c r="X89" i="4"/>
  <c r="W89" i="4"/>
  <c r="V89" i="4"/>
  <c r="U89" i="4"/>
  <c r="T89" i="4"/>
  <c r="S89" i="4"/>
  <c r="R89" i="4"/>
  <c r="Q89" i="4"/>
  <c r="P89" i="4"/>
  <c r="O89" i="4"/>
  <c r="N89" i="4"/>
  <c r="M89" i="4"/>
  <c r="AD88" i="4"/>
  <c r="AC88" i="4"/>
  <c r="AB88" i="4"/>
  <c r="AA88" i="4"/>
  <c r="Z88" i="4"/>
  <c r="Y88" i="4"/>
  <c r="X88" i="4"/>
  <c r="W88" i="4"/>
  <c r="V88" i="4"/>
  <c r="U88" i="4"/>
  <c r="T88" i="4"/>
  <c r="S88" i="4"/>
  <c r="R88" i="4"/>
  <c r="Q88" i="4"/>
  <c r="P88" i="4"/>
  <c r="O88" i="4"/>
  <c r="N88" i="4"/>
  <c r="M88" i="4"/>
  <c r="AD87" i="4"/>
  <c r="AC87" i="4"/>
  <c r="AB87" i="4"/>
  <c r="AA87" i="4"/>
  <c r="Z87" i="4"/>
  <c r="Y87" i="4"/>
  <c r="X87" i="4"/>
  <c r="W87" i="4"/>
  <c r="V87" i="4"/>
  <c r="U87" i="4"/>
  <c r="T87" i="4"/>
  <c r="S87" i="4"/>
  <c r="R87" i="4"/>
  <c r="Q87" i="4"/>
  <c r="P87" i="4"/>
  <c r="O87" i="4"/>
  <c r="N87" i="4"/>
  <c r="M87" i="4"/>
  <c r="AD86" i="4"/>
  <c r="AC86" i="4"/>
  <c r="AB86" i="4"/>
  <c r="AA86" i="4"/>
  <c r="Z86" i="4"/>
  <c r="Y86" i="4"/>
  <c r="X86" i="4"/>
  <c r="W86" i="4"/>
  <c r="V86" i="4"/>
  <c r="U86" i="4"/>
  <c r="T86" i="4"/>
  <c r="S86" i="4"/>
  <c r="R86" i="4"/>
  <c r="Q86" i="4"/>
  <c r="P86" i="4"/>
  <c r="O86" i="4"/>
  <c r="N86" i="4"/>
  <c r="M86" i="4"/>
  <c r="AD85" i="4"/>
  <c r="AC85" i="4"/>
  <c r="AB85" i="4"/>
  <c r="AA85" i="4"/>
  <c r="Z85" i="4"/>
  <c r="Y85" i="4"/>
  <c r="X85" i="4"/>
  <c r="W85" i="4"/>
  <c r="V85" i="4"/>
  <c r="U85" i="4"/>
  <c r="T85" i="4"/>
  <c r="S85" i="4"/>
  <c r="R85" i="4"/>
  <c r="Q85" i="4"/>
  <c r="P85" i="4"/>
  <c r="O85" i="4"/>
  <c r="N85" i="4"/>
  <c r="M85" i="4"/>
  <c r="AD84" i="4"/>
  <c r="AC84" i="4"/>
  <c r="AB84" i="4"/>
  <c r="AA84" i="4"/>
  <c r="Z84" i="4"/>
  <c r="Y84" i="4"/>
  <c r="X84" i="4"/>
  <c r="W84" i="4"/>
  <c r="V84" i="4"/>
  <c r="U84" i="4"/>
  <c r="T84" i="4"/>
  <c r="S84" i="4"/>
  <c r="R84" i="4"/>
  <c r="Q84" i="4"/>
  <c r="P84" i="4"/>
  <c r="O84" i="4"/>
  <c r="N84" i="4"/>
  <c r="M84" i="4"/>
  <c r="AD83" i="4"/>
  <c r="AC83" i="4"/>
  <c r="AB83" i="4"/>
  <c r="AA83" i="4"/>
  <c r="Z83" i="4"/>
  <c r="Y83" i="4"/>
  <c r="X83" i="4"/>
  <c r="W83" i="4"/>
  <c r="V83" i="4"/>
  <c r="U83" i="4"/>
  <c r="T83" i="4"/>
  <c r="S83" i="4"/>
  <c r="R83" i="4"/>
  <c r="Q83" i="4"/>
  <c r="P83" i="4"/>
  <c r="O83" i="4"/>
  <c r="N83" i="4"/>
  <c r="M83" i="4"/>
  <c r="AD82" i="4"/>
  <c r="AC82" i="4"/>
  <c r="AB82" i="4"/>
  <c r="AA82" i="4"/>
  <c r="Z82" i="4"/>
  <c r="Y82" i="4"/>
  <c r="X82" i="4"/>
  <c r="W82" i="4"/>
  <c r="V82" i="4"/>
  <c r="U82" i="4"/>
  <c r="T82" i="4"/>
  <c r="S82" i="4"/>
  <c r="R82" i="4"/>
  <c r="Q82" i="4"/>
  <c r="P82" i="4"/>
  <c r="O82" i="4"/>
  <c r="N82" i="4"/>
  <c r="M82" i="4"/>
  <c r="AD50" i="4"/>
  <c r="AC50" i="4"/>
  <c r="AB50" i="4"/>
  <c r="AA50" i="4"/>
  <c r="Z50" i="4"/>
  <c r="Y50" i="4"/>
  <c r="X50" i="4"/>
  <c r="W50" i="4"/>
  <c r="V50" i="4"/>
  <c r="U50" i="4"/>
  <c r="T50" i="4"/>
  <c r="S50" i="4"/>
  <c r="R50" i="4"/>
  <c r="Q50" i="4"/>
  <c r="P50" i="4"/>
  <c r="O50" i="4"/>
  <c r="N50" i="4"/>
  <c r="M50" i="4"/>
  <c r="AD49" i="4"/>
  <c r="AC49" i="4"/>
  <c r="AB49" i="4"/>
  <c r="AA49" i="4"/>
  <c r="Z49" i="4"/>
  <c r="Y49" i="4"/>
  <c r="X49" i="4"/>
  <c r="W49" i="4"/>
  <c r="V49" i="4"/>
  <c r="U49" i="4"/>
  <c r="T49" i="4"/>
  <c r="S49" i="4"/>
  <c r="R49" i="4"/>
  <c r="Q49" i="4"/>
  <c r="P49" i="4"/>
  <c r="O49" i="4"/>
  <c r="N49" i="4"/>
  <c r="M49" i="4"/>
  <c r="AD48" i="4"/>
  <c r="AC48" i="4"/>
  <c r="AB48" i="4"/>
  <c r="AA48" i="4"/>
  <c r="Z48" i="4"/>
  <c r="Y48" i="4"/>
  <c r="X48" i="4"/>
  <c r="W48" i="4"/>
  <c r="V48" i="4"/>
  <c r="U48" i="4"/>
  <c r="T48" i="4"/>
  <c r="S48" i="4"/>
  <c r="R48" i="4"/>
  <c r="Q48" i="4"/>
  <c r="P48" i="4"/>
  <c r="O48" i="4"/>
  <c r="N48" i="4"/>
  <c r="M48" i="4"/>
  <c r="AD47" i="4"/>
  <c r="AC47" i="4"/>
  <c r="AB47" i="4"/>
  <c r="AA47" i="4"/>
  <c r="Z47" i="4"/>
  <c r="Y47" i="4"/>
  <c r="X47" i="4"/>
  <c r="W47" i="4"/>
  <c r="V47" i="4"/>
  <c r="U47" i="4"/>
  <c r="T47" i="4"/>
  <c r="S47" i="4"/>
  <c r="R47" i="4"/>
  <c r="Q47" i="4"/>
  <c r="P47" i="4"/>
  <c r="O47" i="4"/>
  <c r="N47" i="4"/>
  <c r="M47" i="4"/>
  <c r="AD46" i="4"/>
  <c r="AC46" i="4"/>
  <c r="AB46" i="4"/>
  <c r="AA46" i="4"/>
  <c r="Z46" i="4"/>
  <c r="Y46" i="4"/>
  <c r="X46" i="4"/>
  <c r="W46" i="4"/>
  <c r="V46" i="4"/>
  <c r="U46" i="4"/>
  <c r="T46" i="4"/>
  <c r="S46" i="4"/>
  <c r="R46" i="4"/>
  <c r="Q46" i="4"/>
  <c r="P46" i="4"/>
  <c r="O46" i="4"/>
  <c r="N46" i="4"/>
  <c r="M46" i="4"/>
  <c r="AD45" i="4"/>
  <c r="AC45" i="4"/>
  <c r="AB45" i="4"/>
  <c r="AA45" i="4"/>
  <c r="Z45" i="4"/>
  <c r="Y45" i="4"/>
  <c r="X45" i="4"/>
  <c r="W45" i="4"/>
  <c r="V45" i="4"/>
  <c r="U45" i="4"/>
  <c r="T45" i="4"/>
  <c r="S45" i="4"/>
  <c r="R45" i="4"/>
  <c r="Q45" i="4"/>
  <c r="P45" i="4"/>
  <c r="O45" i="4"/>
  <c r="N45" i="4"/>
  <c r="M45" i="4"/>
  <c r="AD44" i="4"/>
  <c r="AC44" i="4"/>
  <c r="AB44" i="4"/>
  <c r="AA44" i="4"/>
  <c r="Z44" i="4"/>
  <c r="Y44" i="4"/>
  <c r="X44" i="4"/>
  <c r="W44" i="4"/>
  <c r="V44" i="4"/>
  <c r="U44" i="4"/>
  <c r="T44" i="4"/>
  <c r="S44" i="4"/>
  <c r="R44" i="4"/>
  <c r="Q44" i="4"/>
  <c r="P44" i="4"/>
  <c r="O44" i="4"/>
  <c r="N44" i="4"/>
  <c r="M44" i="4"/>
  <c r="AD43" i="4"/>
  <c r="AC43" i="4"/>
  <c r="AB43" i="4"/>
  <c r="AA43" i="4"/>
  <c r="Z43" i="4"/>
  <c r="Y43" i="4"/>
  <c r="X43" i="4"/>
  <c r="W43" i="4"/>
  <c r="V43" i="4"/>
  <c r="U43" i="4"/>
  <c r="T43" i="4"/>
  <c r="S43" i="4"/>
  <c r="R43" i="4"/>
  <c r="Q43" i="4"/>
  <c r="P43" i="4"/>
  <c r="O43" i="4"/>
  <c r="N43" i="4"/>
  <c r="M43" i="4"/>
  <c r="AD42" i="4"/>
  <c r="AC42" i="4"/>
  <c r="AB42" i="4"/>
  <c r="AA42" i="4"/>
  <c r="Z42" i="4"/>
  <c r="Y42" i="4"/>
  <c r="X42" i="4"/>
  <c r="W42" i="4"/>
  <c r="V42" i="4"/>
  <c r="U42" i="4"/>
  <c r="T42" i="4"/>
  <c r="S42" i="4"/>
  <c r="R42" i="4"/>
  <c r="Q42" i="4"/>
  <c r="P42" i="4"/>
  <c r="O42" i="4"/>
  <c r="N42" i="4"/>
  <c r="M42" i="4"/>
  <c r="AD3" i="4"/>
  <c r="AD4" i="4"/>
  <c r="AD5" i="4"/>
  <c r="AD6" i="4"/>
  <c r="AD7" i="4"/>
  <c r="AD8" i="4"/>
  <c r="AD9" i="4"/>
  <c r="AD10" i="4"/>
  <c r="AD2" i="4"/>
  <c r="AC3" i="4"/>
  <c r="AC4" i="4"/>
  <c r="AC5" i="4"/>
  <c r="AC6" i="4"/>
  <c r="AC7" i="4"/>
  <c r="AC8" i="4"/>
  <c r="AC9" i="4"/>
  <c r="AC10" i="4"/>
  <c r="AC2" i="4"/>
  <c r="AB3" i="4"/>
  <c r="AB4" i="4"/>
  <c r="AB5" i="4"/>
  <c r="AB6" i="4"/>
  <c r="AB7" i="4"/>
  <c r="AB8" i="4"/>
  <c r="AB9" i="4"/>
  <c r="AB10" i="4"/>
  <c r="AB2" i="4"/>
  <c r="AA3" i="4"/>
  <c r="AA4" i="4"/>
  <c r="AA5" i="4"/>
  <c r="AA6" i="4"/>
  <c r="AA7" i="4"/>
  <c r="AA8" i="4"/>
  <c r="AA9" i="4"/>
  <c r="AA10" i="4"/>
  <c r="AA2" i="4"/>
  <c r="Z3" i="4"/>
  <c r="Z4" i="4"/>
  <c r="Z5" i="4"/>
  <c r="Z6" i="4"/>
  <c r="Z7" i="4"/>
  <c r="Z8" i="4"/>
  <c r="Z9" i="4"/>
  <c r="Z10" i="4"/>
  <c r="Z2" i="4"/>
  <c r="Y3" i="4"/>
  <c r="Y4" i="4"/>
  <c r="Y5" i="4"/>
  <c r="Y6" i="4"/>
  <c r="Y7" i="4"/>
  <c r="Y8" i="4"/>
  <c r="Y9" i="4"/>
  <c r="Y10" i="4"/>
  <c r="Y2" i="4"/>
  <c r="X3" i="4"/>
  <c r="X4" i="4"/>
  <c r="X5" i="4"/>
  <c r="X6" i="4"/>
  <c r="X7" i="4"/>
  <c r="X8" i="4"/>
  <c r="X9" i="4"/>
  <c r="X10" i="4"/>
  <c r="X2" i="4"/>
  <c r="W3" i="4"/>
  <c r="W4" i="4"/>
  <c r="W5" i="4"/>
  <c r="W6" i="4"/>
  <c r="W7" i="4"/>
  <c r="W8" i="4"/>
  <c r="W9" i="4"/>
  <c r="W10" i="4"/>
  <c r="W2" i="4"/>
  <c r="V3" i="4"/>
  <c r="V4" i="4"/>
  <c r="V5" i="4"/>
  <c r="V6" i="4"/>
  <c r="V7" i="4"/>
  <c r="V8" i="4"/>
  <c r="V9" i="4"/>
  <c r="V10" i="4"/>
  <c r="V2" i="4"/>
  <c r="U3" i="4"/>
  <c r="U4" i="4"/>
  <c r="U5" i="4"/>
  <c r="U6" i="4"/>
  <c r="U7" i="4"/>
  <c r="U8" i="4"/>
  <c r="U9" i="4"/>
  <c r="U10" i="4"/>
  <c r="U2" i="4"/>
  <c r="T3" i="4"/>
  <c r="T4" i="4"/>
  <c r="T5" i="4"/>
  <c r="T6" i="4"/>
  <c r="T7" i="4"/>
  <c r="T8" i="4"/>
  <c r="T9" i="4"/>
  <c r="T10" i="4"/>
  <c r="T2" i="4"/>
  <c r="S3" i="4"/>
  <c r="S4" i="4"/>
  <c r="S5" i="4"/>
  <c r="S6" i="4"/>
  <c r="S7" i="4"/>
  <c r="S8" i="4"/>
  <c r="S9" i="4"/>
  <c r="S10" i="4"/>
  <c r="S2" i="4"/>
  <c r="R3" i="4"/>
  <c r="R4" i="4"/>
  <c r="R5" i="4"/>
  <c r="R6" i="4"/>
  <c r="R7" i="4"/>
  <c r="R8" i="4"/>
  <c r="R9" i="4"/>
  <c r="R10" i="4"/>
  <c r="R2" i="4"/>
  <c r="Q3" i="4"/>
  <c r="Q4" i="4"/>
  <c r="Q5" i="4"/>
  <c r="Q6" i="4"/>
  <c r="Q7" i="4"/>
  <c r="Q8" i="4"/>
  <c r="Q9" i="4"/>
  <c r="Q10" i="4"/>
  <c r="Q2" i="4"/>
  <c r="P3" i="4"/>
  <c r="P4" i="4"/>
  <c r="P5" i="4"/>
  <c r="P6" i="4"/>
  <c r="P7" i="4"/>
  <c r="P8" i="4"/>
  <c r="P9" i="4"/>
  <c r="P10" i="4"/>
  <c r="P2" i="4"/>
  <c r="O3" i="4"/>
  <c r="O4" i="4"/>
  <c r="O5" i="4"/>
  <c r="O6" i="4"/>
  <c r="O7" i="4"/>
  <c r="O8" i="4"/>
  <c r="O9" i="4"/>
  <c r="O10" i="4"/>
  <c r="O2" i="4"/>
  <c r="N3" i="4"/>
  <c r="N4" i="4"/>
  <c r="N5" i="4"/>
  <c r="N6" i="4"/>
  <c r="N7" i="4"/>
  <c r="N8" i="4"/>
  <c r="N9" i="4"/>
  <c r="N10" i="4"/>
  <c r="N2" i="4"/>
  <c r="M4" i="4"/>
  <c r="M5" i="4"/>
  <c r="M6" i="4"/>
  <c r="M7" i="4"/>
  <c r="M8" i="4"/>
  <c r="M9" i="4"/>
  <c r="M10" i="4"/>
  <c r="M3" i="4"/>
  <c r="M2" i="4"/>
  <c r="L110" i="4"/>
  <c r="K110" i="4"/>
  <c r="J110" i="4"/>
  <c r="H110" i="4"/>
  <c r="L109" i="4"/>
  <c r="K109" i="4"/>
  <c r="J109" i="4"/>
  <c r="H109" i="4"/>
  <c r="L108" i="4"/>
  <c r="K108" i="4"/>
  <c r="J108" i="4"/>
  <c r="H108" i="4"/>
  <c r="L107" i="4"/>
  <c r="K107" i="4"/>
  <c r="J107" i="4"/>
  <c r="H107" i="4"/>
  <c r="L106" i="4"/>
  <c r="K106" i="4"/>
  <c r="J106" i="4"/>
  <c r="H106" i="4"/>
  <c r="L105" i="4"/>
  <c r="K105" i="4"/>
  <c r="J105" i="4"/>
  <c r="H105" i="4"/>
  <c r="L104" i="4"/>
  <c r="K104" i="4"/>
  <c r="J104" i="4"/>
  <c r="H104" i="4"/>
  <c r="L103" i="4"/>
  <c r="K103" i="4"/>
  <c r="J103" i="4"/>
  <c r="H103" i="4"/>
  <c r="L102" i="4"/>
  <c r="K102" i="4"/>
  <c r="J102" i="4"/>
  <c r="H102" i="4"/>
  <c r="L70" i="4"/>
  <c r="K70" i="4"/>
  <c r="J70" i="4"/>
  <c r="H70" i="4"/>
  <c r="L69" i="4"/>
  <c r="K69" i="4"/>
  <c r="J69" i="4"/>
  <c r="H69" i="4"/>
  <c r="L68" i="4"/>
  <c r="K68" i="4"/>
  <c r="J68" i="4"/>
  <c r="H68" i="4"/>
  <c r="L67" i="4"/>
  <c r="K67" i="4"/>
  <c r="J67" i="4"/>
  <c r="H67" i="4"/>
  <c r="L66" i="4"/>
  <c r="K66" i="4"/>
  <c r="J66" i="4"/>
  <c r="H66" i="4"/>
  <c r="L65" i="4"/>
  <c r="K65" i="4"/>
  <c r="J65" i="4"/>
  <c r="H65" i="4"/>
  <c r="L64" i="4"/>
  <c r="K64" i="4"/>
  <c r="J64" i="4"/>
  <c r="H64" i="4"/>
  <c r="L63" i="4"/>
  <c r="K63" i="4"/>
  <c r="J63" i="4"/>
  <c r="H63" i="4"/>
  <c r="L62" i="4"/>
  <c r="K62" i="4"/>
  <c r="J62" i="4"/>
  <c r="H62" i="4"/>
  <c r="L120" i="4"/>
  <c r="K120" i="4"/>
  <c r="J120" i="4"/>
  <c r="H120" i="4"/>
  <c r="L119" i="4"/>
  <c r="K119" i="4"/>
  <c r="J119" i="4"/>
  <c r="H119" i="4"/>
  <c r="L118" i="4"/>
  <c r="K118" i="4"/>
  <c r="J118" i="4"/>
  <c r="H118" i="4"/>
  <c r="L117" i="4"/>
  <c r="K117" i="4"/>
  <c r="J117" i="4"/>
  <c r="H117" i="4"/>
  <c r="L116" i="4"/>
  <c r="K116" i="4"/>
  <c r="J116" i="4"/>
  <c r="H116" i="4"/>
  <c r="L115" i="4"/>
  <c r="K115" i="4"/>
  <c r="J115" i="4"/>
  <c r="H115" i="4"/>
  <c r="L114" i="4"/>
  <c r="K114" i="4"/>
  <c r="J114" i="4"/>
  <c r="H114" i="4"/>
  <c r="L113" i="4"/>
  <c r="K113" i="4"/>
  <c r="J113" i="4"/>
  <c r="H113" i="4"/>
  <c r="L112" i="4"/>
  <c r="K112" i="4"/>
  <c r="J112" i="4"/>
  <c r="H112" i="4"/>
  <c r="L80" i="4"/>
  <c r="K80" i="4"/>
  <c r="J80" i="4"/>
  <c r="H80" i="4"/>
  <c r="L79" i="4"/>
  <c r="K79" i="4"/>
  <c r="J79" i="4"/>
  <c r="H79" i="4"/>
  <c r="L78" i="4"/>
  <c r="K78" i="4"/>
  <c r="J78" i="4"/>
  <c r="H78" i="4"/>
  <c r="L77" i="4"/>
  <c r="K77" i="4"/>
  <c r="J77" i="4"/>
  <c r="H77" i="4"/>
  <c r="L76" i="4"/>
  <c r="K76" i="4"/>
  <c r="J76" i="4"/>
  <c r="H76" i="4"/>
  <c r="L75" i="4"/>
  <c r="K75" i="4"/>
  <c r="J75" i="4"/>
  <c r="H75" i="4"/>
  <c r="L74" i="4"/>
  <c r="K74" i="4"/>
  <c r="J74" i="4"/>
  <c r="H74" i="4"/>
  <c r="L73" i="4"/>
  <c r="K73" i="4"/>
  <c r="J73" i="4"/>
  <c r="H73" i="4"/>
  <c r="L72" i="4"/>
  <c r="K72" i="4"/>
  <c r="J72" i="4"/>
  <c r="H72" i="4"/>
  <c r="L40" i="4"/>
  <c r="K40" i="4"/>
  <c r="J40" i="4"/>
  <c r="H40" i="4"/>
  <c r="L39" i="4"/>
  <c r="K39" i="4"/>
  <c r="J39" i="4"/>
  <c r="H39" i="4"/>
  <c r="L38" i="4"/>
  <c r="K38" i="4"/>
  <c r="J38" i="4"/>
  <c r="H38" i="4"/>
  <c r="L37" i="4"/>
  <c r="K37" i="4"/>
  <c r="J37" i="4"/>
  <c r="H37" i="4"/>
  <c r="L36" i="4"/>
  <c r="K36" i="4"/>
  <c r="J36" i="4"/>
  <c r="H36" i="4"/>
  <c r="L35" i="4"/>
  <c r="K35" i="4"/>
  <c r="J35" i="4"/>
  <c r="H35" i="4"/>
  <c r="L34" i="4"/>
  <c r="K34" i="4"/>
  <c r="J34" i="4"/>
  <c r="H34" i="4"/>
  <c r="L33" i="4"/>
  <c r="K33" i="4"/>
  <c r="J33" i="4"/>
  <c r="H33" i="4"/>
  <c r="L32" i="4"/>
  <c r="K32" i="4"/>
  <c r="J32" i="4"/>
  <c r="H32" i="4"/>
  <c r="J53" i="4"/>
  <c r="K53" i="4"/>
  <c r="L53" i="4"/>
  <c r="J54" i="4"/>
  <c r="K54" i="4"/>
  <c r="L54" i="4"/>
  <c r="J55" i="4"/>
  <c r="K55" i="4"/>
  <c r="L55" i="4"/>
  <c r="J56" i="4"/>
  <c r="K56" i="4"/>
  <c r="L56" i="4"/>
  <c r="J57" i="4"/>
  <c r="K57" i="4"/>
  <c r="L57" i="4"/>
  <c r="J58" i="4"/>
  <c r="K58" i="4"/>
  <c r="L58" i="4"/>
  <c r="J59" i="4"/>
  <c r="K59" i="4"/>
  <c r="L59" i="4"/>
  <c r="J60" i="4"/>
  <c r="K60" i="4"/>
  <c r="L60" i="4"/>
  <c r="B113" i="4"/>
  <c r="B114" i="4"/>
  <c r="B115" i="4"/>
  <c r="B116" i="4"/>
  <c r="B117" i="4"/>
  <c r="B118" i="4"/>
  <c r="B119" i="4"/>
  <c r="B120" i="4"/>
  <c r="B112" i="4"/>
  <c r="B103" i="4"/>
  <c r="B104" i="4"/>
  <c r="B105" i="4"/>
  <c r="B106" i="4"/>
  <c r="B107" i="4"/>
  <c r="B108" i="4"/>
  <c r="B109" i="4"/>
  <c r="B110" i="4"/>
  <c r="B102" i="4"/>
  <c r="B93" i="4"/>
  <c r="B94" i="4"/>
  <c r="B95" i="4"/>
  <c r="B96" i="4"/>
  <c r="B97" i="4"/>
  <c r="B98" i="4"/>
  <c r="B99" i="4"/>
  <c r="B100" i="4"/>
  <c r="B92" i="4"/>
  <c r="B83" i="4"/>
  <c r="B84" i="4"/>
  <c r="B85" i="4"/>
  <c r="B86" i="4"/>
  <c r="B87" i="4"/>
  <c r="B88" i="4"/>
  <c r="B89" i="4"/>
  <c r="B90" i="4"/>
  <c r="B82" i="4"/>
  <c r="B72" i="4"/>
  <c r="B74" i="4"/>
  <c r="B75" i="4"/>
  <c r="B76" i="4"/>
  <c r="B77" i="4"/>
  <c r="B78" i="4"/>
  <c r="B79" i="4"/>
  <c r="B80" i="4"/>
  <c r="B73" i="4"/>
  <c r="B63" i="4"/>
  <c r="B64" i="4"/>
  <c r="B65" i="4"/>
  <c r="B66" i="4"/>
  <c r="B67" i="4"/>
  <c r="B68" i="4"/>
  <c r="B69" i="4"/>
  <c r="B70" i="4"/>
  <c r="B62" i="4"/>
  <c r="B53" i="4"/>
  <c r="B54" i="4"/>
  <c r="B55" i="4"/>
  <c r="B56" i="4"/>
  <c r="B57" i="4"/>
  <c r="B58" i="4"/>
  <c r="B59" i="4"/>
  <c r="B60" i="4"/>
  <c r="B52" i="4"/>
  <c r="B43" i="4"/>
  <c r="B44" i="4"/>
  <c r="B45" i="4"/>
  <c r="B46" i="4"/>
  <c r="B47" i="4"/>
  <c r="B48" i="4"/>
  <c r="B49" i="4"/>
  <c r="B50" i="4"/>
  <c r="B42" i="4"/>
  <c r="B33" i="4"/>
  <c r="B34" i="4"/>
  <c r="B35" i="4"/>
  <c r="B36" i="4"/>
  <c r="B37" i="4"/>
  <c r="B38" i="4"/>
  <c r="B39" i="4"/>
  <c r="B40" i="4"/>
  <c r="B32" i="4"/>
  <c r="B23" i="4"/>
  <c r="B24" i="4"/>
  <c r="B25" i="4"/>
  <c r="B26" i="4"/>
  <c r="B27" i="4"/>
  <c r="B28" i="4"/>
  <c r="B29" i="4"/>
  <c r="B30" i="4"/>
  <c r="B22" i="4"/>
  <c r="J20" i="4"/>
  <c r="B13" i="4"/>
  <c r="J13" i="4" s="1"/>
  <c r="B14" i="4"/>
  <c r="J14" i="4" s="1"/>
  <c r="B15" i="4"/>
  <c r="J15" i="4" s="1"/>
  <c r="B16" i="4"/>
  <c r="J16" i="4" s="1"/>
  <c r="B17" i="4"/>
  <c r="J17" i="4" s="1"/>
  <c r="B18" i="4"/>
  <c r="J18" i="4" s="1"/>
  <c r="B19" i="4"/>
  <c r="J19" i="4" s="1"/>
  <c r="B20" i="4"/>
  <c r="B12" i="4"/>
  <c r="J12" i="4" s="1"/>
  <c r="B10" i="4"/>
  <c r="J10" i="4"/>
  <c r="J3" i="4"/>
  <c r="J4" i="4"/>
  <c r="J5" i="4"/>
  <c r="Q5" i="2"/>
  <c r="P5" i="2"/>
  <c r="O5" i="2"/>
  <c r="M5" i="2"/>
  <c r="Q4" i="2"/>
  <c r="P4" i="2"/>
  <c r="O4" i="2"/>
  <c r="M4" i="2"/>
  <c r="Q3" i="2"/>
  <c r="P3" i="2"/>
  <c r="O3" i="2"/>
  <c r="M3" i="2"/>
  <c r="Q2" i="2"/>
  <c r="P2" i="2"/>
  <c r="O2" i="2"/>
  <c r="M2" i="2"/>
  <c r="B9" i="4"/>
  <c r="J9" i="4" s="1"/>
  <c r="B8" i="4"/>
  <c r="J8" i="4" s="1"/>
  <c r="B7" i="4"/>
  <c r="J7" i="4" s="1"/>
  <c r="B6" i="4"/>
  <c r="J6" i="4" s="1"/>
  <c r="B5" i="4"/>
  <c r="B4" i="4"/>
  <c r="B3" i="4"/>
  <c r="B2" i="4"/>
  <c r="J2" i="4" s="1"/>
  <c r="L30" i="4"/>
  <c r="K30" i="4"/>
  <c r="J30" i="4"/>
  <c r="H30" i="4"/>
  <c r="L29" i="4"/>
  <c r="K29" i="4"/>
  <c r="J29" i="4"/>
  <c r="H29" i="4"/>
  <c r="L28" i="4"/>
  <c r="K28" i="4"/>
  <c r="J28" i="4"/>
  <c r="H28" i="4"/>
  <c r="L27" i="4"/>
  <c r="K27" i="4"/>
  <c r="J27" i="4"/>
  <c r="H27" i="4"/>
  <c r="L26" i="4"/>
  <c r="K26" i="4"/>
  <c r="J26" i="4"/>
  <c r="H26" i="4"/>
  <c r="L25" i="4"/>
  <c r="K25" i="4"/>
  <c r="J25" i="4"/>
  <c r="H25" i="4"/>
  <c r="L24" i="4"/>
  <c r="K24" i="4"/>
  <c r="J24" i="4"/>
  <c r="H24" i="4"/>
  <c r="L23" i="4"/>
  <c r="K23" i="4"/>
  <c r="J23" i="4"/>
  <c r="H23" i="4"/>
  <c r="L22" i="4"/>
  <c r="K22" i="4"/>
  <c r="J22" i="4"/>
  <c r="H22" i="4"/>
  <c r="L100" i="4"/>
  <c r="K100" i="4"/>
  <c r="J100" i="4"/>
  <c r="H100" i="4"/>
  <c r="L99" i="4"/>
  <c r="K99" i="4"/>
  <c r="J99" i="4"/>
  <c r="H99" i="4"/>
  <c r="L98" i="4"/>
  <c r="K98" i="4"/>
  <c r="J98" i="4"/>
  <c r="H98" i="4"/>
  <c r="L97" i="4"/>
  <c r="K97" i="4"/>
  <c r="J97" i="4"/>
  <c r="H97" i="4"/>
  <c r="L96" i="4"/>
  <c r="K96" i="4"/>
  <c r="J96" i="4"/>
  <c r="H96" i="4"/>
  <c r="L95" i="4"/>
  <c r="K95" i="4"/>
  <c r="J95" i="4"/>
  <c r="H95" i="4"/>
  <c r="L94" i="4"/>
  <c r="K94" i="4"/>
  <c r="J94" i="4"/>
  <c r="H94" i="4"/>
  <c r="L93" i="4"/>
  <c r="K93" i="4"/>
  <c r="J93" i="4"/>
  <c r="H93" i="4"/>
  <c r="L92" i="4"/>
  <c r="K92" i="4"/>
  <c r="J92" i="4"/>
  <c r="H92" i="4"/>
  <c r="H60" i="4"/>
  <c r="H59" i="4"/>
  <c r="H58" i="4"/>
  <c r="H57" i="4"/>
  <c r="H56" i="4"/>
  <c r="H55" i="4"/>
  <c r="H54" i="4"/>
  <c r="H53" i="4"/>
  <c r="L52" i="4"/>
  <c r="K52" i="4"/>
  <c r="J52" i="4"/>
  <c r="H52" i="4"/>
  <c r="L90" i="4"/>
  <c r="K90" i="4"/>
  <c r="J90" i="4"/>
  <c r="H90" i="4"/>
  <c r="L89" i="4"/>
  <c r="K89" i="4"/>
  <c r="J89" i="4"/>
  <c r="H89" i="4"/>
  <c r="L88" i="4"/>
  <c r="K88" i="4"/>
  <c r="J88" i="4"/>
  <c r="H88" i="4"/>
  <c r="L87" i="4"/>
  <c r="K87" i="4"/>
  <c r="J87" i="4"/>
  <c r="H87" i="4"/>
  <c r="L86" i="4"/>
  <c r="K86" i="4"/>
  <c r="J86" i="4"/>
  <c r="H86" i="4"/>
  <c r="L85" i="4"/>
  <c r="K85" i="4"/>
  <c r="J85" i="4"/>
  <c r="H85" i="4"/>
  <c r="L84" i="4"/>
  <c r="K84" i="4"/>
  <c r="J84" i="4"/>
  <c r="H84" i="4"/>
  <c r="L83" i="4"/>
  <c r="K83" i="4"/>
  <c r="J83" i="4"/>
  <c r="H83" i="4"/>
  <c r="L82" i="4"/>
  <c r="K82" i="4"/>
  <c r="J82" i="4"/>
  <c r="H82" i="4"/>
  <c r="L50" i="4"/>
  <c r="K50" i="4"/>
  <c r="J50" i="4"/>
  <c r="H50" i="4"/>
  <c r="L49" i="4"/>
  <c r="K49" i="4"/>
  <c r="J49" i="4"/>
  <c r="H49" i="4"/>
  <c r="L48" i="4"/>
  <c r="K48" i="4"/>
  <c r="J48" i="4"/>
  <c r="H48" i="4"/>
  <c r="L47" i="4"/>
  <c r="K47" i="4"/>
  <c r="J47" i="4"/>
  <c r="H47" i="4"/>
  <c r="L46" i="4"/>
  <c r="K46" i="4"/>
  <c r="J46" i="4"/>
  <c r="H46" i="4"/>
  <c r="L45" i="4"/>
  <c r="K45" i="4"/>
  <c r="J45" i="4"/>
  <c r="H45" i="4"/>
  <c r="L44" i="4"/>
  <c r="K44" i="4"/>
  <c r="J44" i="4"/>
  <c r="H44" i="4"/>
  <c r="L43" i="4"/>
  <c r="K43" i="4"/>
  <c r="J43" i="4"/>
  <c r="H43" i="4"/>
  <c r="L42" i="4"/>
  <c r="K42" i="4"/>
  <c r="J42" i="4"/>
  <c r="H42" i="4"/>
  <c r="L20" i="4"/>
  <c r="K20" i="4"/>
  <c r="H20" i="4"/>
  <c r="L19" i="4"/>
  <c r="K19" i="4"/>
  <c r="H19" i="4"/>
  <c r="L18" i="4"/>
  <c r="K18" i="4"/>
  <c r="H18" i="4"/>
  <c r="L17" i="4"/>
  <c r="K17" i="4"/>
  <c r="H17" i="4"/>
  <c r="L16" i="4"/>
  <c r="K16" i="4"/>
  <c r="H16" i="4"/>
  <c r="L15" i="4"/>
  <c r="K15" i="4"/>
  <c r="H15" i="4"/>
  <c r="L14" i="4"/>
  <c r="K14" i="4"/>
  <c r="H14" i="4"/>
  <c r="L13" i="4"/>
  <c r="K13" i="4"/>
  <c r="H13" i="4"/>
  <c r="L12" i="4"/>
  <c r="K12" i="4"/>
  <c r="H12" i="4"/>
  <c r="L10" i="4"/>
  <c r="K10" i="4"/>
  <c r="H10" i="4"/>
  <c r="L9" i="4"/>
  <c r="K9" i="4"/>
  <c r="H9" i="4"/>
  <c r="L8" i="4"/>
  <c r="K8" i="4"/>
  <c r="H8" i="4"/>
  <c r="L7" i="4"/>
  <c r="K7" i="4"/>
  <c r="H7" i="4"/>
  <c r="L6" i="4"/>
  <c r="K6" i="4"/>
  <c r="H6" i="4"/>
  <c r="L5" i="4"/>
  <c r="K5" i="4"/>
  <c r="H5" i="4"/>
  <c r="L4" i="4"/>
  <c r="K4" i="4"/>
  <c r="H4" i="4"/>
  <c r="L3" i="4"/>
  <c r="K3" i="4"/>
  <c r="H3" i="4"/>
  <c r="L2" i="4"/>
  <c r="K2" i="4"/>
  <c r="H2" i="4"/>
  <c r="E14" i="2"/>
  <c r="F24" i="2"/>
  <c r="G24" i="2"/>
  <c r="H24" i="2"/>
  <c r="E24" i="2"/>
  <c r="F23" i="2"/>
  <c r="G23" i="2"/>
  <c r="H23" i="2"/>
  <c r="E23" i="2"/>
  <c r="E4" i="2"/>
  <c r="E5" i="2"/>
  <c r="F2" i="2"/>
  <c r="G2" i="2"/>
  <c r="H2" i="2"/>
  <c r="H10" i="2" s="1"/>
  <c r="E2" i="2"/>
  <c r="H5" i="2"/>
  <c r="G5" i="2"/>
  <c r="G18" i="2" s="1"/>
  <c r="F5" i="2"/>
  <c r="H18" i="2"/>
  <c r="H4" i="2"/>
  <c r="G4" i="2"/>
  <c r="F4" i="2"/>
  <c r="H6" i="2"/>
  <c r="G6" i="2"/>
  <c r="F6" i="2"/>
  <c r="E6" i="2"/>
  <c r="E15" i="2" s="1"/>
  <c r="E18" i="2"/>
  <c r="F18" i="2"/>
  <c r="F20" i="2" s="1"/>
  <c r="F17" i="2"/>
  <c r="G17" i="2"/>
  <c r="H17" i="2"/>
  <c r="E17" i="2"/>
  <c r="F16" i="2"/>
  <c r="G16" i="2"/>
  <c r="H16" i="2"/>
  <c r="F15" i="2"/>
  <c r="F14" i="2"/>
  <c r="G14" i="2"/>
  <c r="H14" i="2"/>
  <c r="F12" i="2"/>
  <c r="G12" i="2"/>
  <c r="H12" i="2"/>
  <c r="E12" i="2"/>
  <c r="F11" i="2"/>
  <c r="G11" i="2"/>
  <c r="H11" i="2"/>
  <c r="E11" i="2"/>
  <c r="F10" i="2"/>
  <c r="G10" i="2"/>
  <c r="E10" i="2"/>
  <c r="T8" i="1" a="1"/>
  <c r="T8" i="1" s="1"/>
  <c r="N8" i="1"/>
  <c r="O8" i="1"/>
  <c r="P8" i="1"/>
  <c r="Q8" i="1"/>
  <c r="R8" i="1"/>
  <c r="S8" i="1"/>
  <c r="N6" i="1"/>
  <c r="O6" i="1"/>
  <c r="P6" i="1"/>
  <c r="Q6" i="1"/>
  <c r="R6" i="1"/>
  <c r="S6" i="1"/>
  <c r="T6" i="1"/>
  <c r="U6" i="1"/>
  <c r="H39" i="1"/>
  <c r="H37" i="1"/>
  <c r="H27" i="1"/>
  <c r="H29" i="1"/>
  <c r="G29" i="1"/>
  <c r="G27" i="1"/>
  <c r="F31" i="1"/>
  <c r="F27" i="1"/>
  <c r="E27" i="1"/>
  <c r="E31" i="1"/>
  <c r="C31" i="1"/>
  <c r="D27" i="1"/>
  <c r="D22" i="1" s="1"/>
  <c r="C27" i="1"/>
  <c r="B29" i="1"/>
  <c r="B27" i="1"/>
  <c r="B22" i="1" s="1"/>
  <c r="H4" i="1"/>
  <c r="C4" i="1"/>
  <c r="B4" i="1"/>
  <c r="I12" i="1"/>
  <c r="I10" i="1"/>
  <c r="I4" i="1" s="1"/>
  <c r="H10" i="1"/>
  <c r="G14" i="1"/>
  <c r="G12" i="1"/>
  <c r="G4" i="1" s="1"/>
  <c r="F12" i="1"/>
  <c r="F10" i="1"/>
  <c r="F4" i="1" s="1"/>
  <c r="E16" i="1"/>
  <c r="E4" i="1" s="1"/>
  <c r="D12" i="1"/>
  <c r="D10" i="1"/>
  <c r="G15" i="2" l="1"/>
  <c r="H15" i="2"/>
  <c r="F22" i="2"/>
  <c r="E20" i="2"/>
  <c r="E16" i="2"/>
  <c r="H19" i="2"/>
  <c r="H21" i="2"/>
  <c r="G19" i="2"/>
  <c r="G21" i="2"/>
  <c r="G22" i="2"/>
  <c r="H20" i="2"/>
  <c r="F19" i="2"/>
  <c r="F21" i="2"/>
  <c r="H22" i="2"/>
  <c r="G20" i="2"/>
  <c r="E21" i="2"/>
  <c r="E19" i="2"/>
  <c r="E22" i="2"/>
  <c r="E22" i="1"/>
  <c r="H31" i="1"/>
  <c r="G31" i="1"/>
  <c r="F29" i="1"/>
  <c r="C29" i="1"/>
  <c r="C22" i="1"/>
  <c r="F22" i="1"/>
  <c r="G22" i="1"/>
  <c r="H22" i="1" a="1"/>
  <c r="H22" i="1" s="1"/>
  <c r="D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<sst xmlns="http://schemas.openxmlformats.org/spreadsheetml/2006/main" count="759" uniqueCount="70">
  <si>
    <r>
      <rPr>
        <b/>
        <sz val="11"/>
        <color theme="1"/>
        <rFont val="Calibri"/>
        <family val="2"/>
        <scheme val="minor"/>
      </rPr>
      <t>Lambda</t>
    </r>
    <r>
      <rPr>
        <sz val="11"/>
        <color theme="1"/>
        <rFont val="Calibri"/>
        <family val="2"/>
        <scheme val="minor"/>
      </rPr>
      <t xml:space="preserve"> (incident radiation wavelength)</t>
    </r>
  </si>
  <si>
    <r>
      <rPr>
        <b/>
        <sz val="11"/>
        <color theme="1"/>
        <rFont val="Calibri"/>
        <family val="2"/>
        <scheme val="minor"/>
      </rPr>
      <t>Theta</t>
    </r>
    <r>
      <rPr>
        <sz val="11"/>
        <color theme="1"/>
        <rFont val="Calibri"/>
        <family val="2"/>
        <scheme val="minor"/>
      </rPr>
      <t xml:space="preserve"> (ángulo de reflección)</t>
    </r>
  </si>
  <si>
    <t>a</t>
  </si>
  <si>
    <t>c</t>
  </si>
  <si>
    <t>D (Crystallite size)</t>
  </si>
  <si>
    <t>MATERIAL 1</t>
  </si>
  <si>
    <t>MATERIAL 2</t>
  </si>
  <si>
    <t>MATERIAL 3</t>
  </si>
  <si>
    <t>MATERIAL 4</t>
  </si>
  <si>
    <t>d</t>
  </si>
  <si>
    <t>c/a ratio</t>
  </si>
  <si>
    <t>v</t>
  </si>
  <si>
    <t>ρ</t>
  </si>
  <si>
    <t>?</t>
  </si>
  <si>
    <t>R (distortion)</t>
  </si>
  <si>
    <t>n</t>
  </si>
  <si>
    <t>V</t>
  </si>
  <si>
    <t>APF (Atomic Packing Factor)</t>
  </si>
  <si>
    <t>Positional parameter (μ) (nm)</t>
  </si>
  <si>
    <t>b</t>
  </si>
  <si>
    <t>b1'</t>
  </si>
  <si>
    <t>b2'</t>
  </si>
  <si>
    <t>b3'</t>
  </si>
  <si>
    <t>α</t>
  </si>
  <si>
    <t>β</t>
  </si>
  <si>
    <t>ECUACIONES TABLA 1</t>
  </si>
  <si>
    <t>1/d^2</t>
  </si>
  <si>
    <t>R</t>
  </si>
  <si>
    <t>APF</t>
  </si>
  <si>
    <t>u</t>
  </si>
  <si>
    <t>PARÁMETROS TABLA 1</t>
  </si>
  <si>
    <t>lambda</t>
  </si>
  <si>
    <t>h</t>
  </si>
  <si>
    <t>Z</t>
  </si>
  <si>
    <t>D</t>
  </si>
  <si>
    <t>theta</t>
  </si>
  <si>
    <t>k</t>
  </si>
  <si>
    <t>M</t>
  </si>
  <si>
    <t>N</t>
  </si>
  <si>
    <t>l</t>
  </si>
  <si>
    <t>ECUACIONES TABLA 2</t>
  </si>
  <si>
    <t>DUDA</t>
  </si>
  <si>
    <t>PARÁMETROS TABLA 2</t>
  </si>
  <si>
    <t>μ</t>
  </si>
  <si>
    <t>C5</t>
  </si>
  <si>
    <t>C10</t>
  </si>
  <si>
    <t>C0</t>
  </si>
  <si>
    <t>C1</t>
  </si>
  <si>
    <t>Material</t>
  </si>
  <si>
    <t>C</t>
  </si>
  <si>
    <t>C2</t>
  </si>
  <si>
    <t>C3</t>
  </si>
  <si>
    <t>C0E</t>
  </si>
  <si>
    <t>C1E</t>
  </si>
  <si>
    <t>C5E</t>
  </si>
  <si>
    <t>C10E</t>
  </si>
  <si>
    <t>Time</t>
  </si>
  <si>
    <t>C0AS</t>
  </si>
  <si>
    <t>C1AU</t>
  </si>
  <si>
    <t>C1AS</t>
  </si>
  <si>
    <t>C5AU</t>
  </si>
  <si>
    <t>C5AS</t>
  </si>
  <si>
    <t>C10AU</t>
  </si>
  <si>
    <t>C10AS</t>
  </si>
  <si>
    <t>C0AU</t>
  </si>
  <si>
    <t>Contenido de Zn</t>
  </si>
  <si>
    <t>Contenido de Ce</t>
  </si>
  <si>
    <t>Optical band gap</t>
  </si>
  <si>
    <t>Lambda (incident radiation wavelength)</t>
  </si>
  <si>
    <t>Theta (ángulo de reflección)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</si>
</sst>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6" borderId="0" xfId="0" applyFill="1" applyAlignment="1">
      <alignment horizontal="center"/>
    </xf>
    <xf numFmtId="2" fontId="0" fillId="7" borderId="0" xfId="0" applyNumberFormat="1" applyFill="1" applyAlignment="1">
      <alignment horizontal="center" vertical="center"/>
    </xf>
    <xf numFmtId="2" fontId="0" fillId="7" borderId="0" xfId="0" applyNumberFormat="1" applyFill="1" applyAlignment="1">
      <alignment horizontal="center"/>
    </xf>
    <xf numFmtId="0" fontId="0" fillId="0" borderId="0" xfId="0" applyAlignment="1">
      <alignment vertical="center"/>
    </xf>
    <xf numFmtId="0" fontId="0" fillId="11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156883</xdr:colOff>
      <xdr:row>52</xdr:row>
      <xdr:rowOff>56590</xdr:rowOff>
    </xdr:from>
    <xdr:to>
      <xdr:col>10</xdr:col>
      <xdr:colOff>485107</xdr:colOff>
      <xdr:row>55</xdr:row>
      <xdr:rowOff>31899</xdr:rowOff>
    </xdr:to>
    <xdr:pic>
      <xdr:nvPicPr>
        <xdr:cNvPr id="5" name="Imagen 1">
          <a:extLst>
            <a:ext uri="{FF2B5EF4-FFF2-40B4-BE49-F238E27FC236}">
              <a16:creationId xmlns:a16="http://schemas.microsoft.com/office/drawing/2014/main" id="{3D5DA922-8B08-8014-A403-39B5ADF5D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38183" y="10438840"/>
          <a:ext cx="6449325" cy="5239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40B0C-8391-496F-826F-E41305F3A041}">
  <dimension ref="A1:Q41"/>
  <sheetViews>
    <sheetView topLeftCell="D1" zoomScale="86" zoomScaleNormal="156" workbookViewId="0">
      <selection activeCell="F16" sqref="F16"/>
    </sheetView>
  </sheetViews>
  <sheetFormatPr baseColWidth="10" defaultColWidth="8.77734375" defaultRowHeight="14.4" x14ac:dyDescent="0.3"/>
  <cols>
    <col min="2" max="2" width="15.109375" customWidth="1"/>
    <col min="3" max="3" width="8.77734375" customWidth="1"/>
    <col min="4" max="4" width="31.6640625" customWidth="1"/>
    <col min="5" max="5" width="20.77734375" customWidth="1"/>
    <col min="6" max="6" width="16.77734375" customWidth="1"/>
    <col min="7" max="7" width="16.44140625" customWidth="1"/>
    <col min="8" max="8" width="17.33203125" customWidth="1"/>
    <col min="13" max="13" width="27" customWidth="1"/>
    <col min="14" max="14" width="11.33203125" bestFit="1" customWidth="1"/>
    <col min="15" max="17" width="10.77734375" bestFit="1" customWidth="1"/>
  </cols>
  <sheetData>
    <row r="1" spans="1:17" ht="43.2" x14ac:dyDescent="0.3">
      <c r="E1" s="22" t="s">
        <v>46</v>
      </c>
      <c r="F1" s="22" t="s">
        <v>47</v>
      </c>
      <c r="G1" s="22" t="s">
        <v>44</v>
      </c>
      <c r="H1" s="22" t="s">
        <v>45</v>
      </c>
      <c r="M1" s="17" t="s">
        <v>0</v>
      </c>
      <c r="N1" s="17" t="s">
        <v>1</v>
      </c>
      <c r="O1" s="21" t="s">
        <v>2</v>
      </c>
      <c r="P1" s="21" t="s">
        <v>3</v>
      </c>
      <c r="Q1" s="21" t="s">
        <v>4</v>
      </c>
    </row>
    <row r="2" spans="1:17" ht="28.8" x14ac:dyDescent="0.3">
      <c r="D2" s="17" t="s">
        <v>0</v>
      </c>
      <c r="E2" s="18">
        <f>1.5406*10^-10</f>
        <v>1.5406000000000001E-10</v>
      </c>
      <c r="F2" s="18">
        <f t="shared" ref="F2:H2" si="0">1.5406*10^-10</f>
        <v>1.5406000000000001E-10</v>
      </c>
      <c r="G2" s="18">
        <f t="shared" si="0"/>
        <v>1.5406000000000001E-10</v>
      </c>
      <c r="H2" s="18">
        <f t="shared" si="0"/>
        <v>1.5406000000000001E-10</v>
      </c>
      <c r="L2" s="22" t="s">
        <v>46</v>
      </c>
      <c r="M2" s="18">
        <f>1.5406*10^-10</f>
        <v>1.5406000000000001E-10</v>
      </c>
      <c r="N2" s="18">
        <v>1</v>
      </c>
      <c r="O2" s="18">
        <f>3.2487*10^-10</f>
        <v>3.2486999999999999E-10</v>
      </c>
      <c r="P2" s="18">
        <f>5.2056*10^-10</f>
        <v>5.2056000000000001E-10</v>
      </c>
      <c r="Q2" s="18">
        <f>27*10^-9</f>
        <v>2.7E-8</v>
      </c>
    </row>
    <row r="3" spans="1:17" x14ac:dyDescent="0.3">
      <c r="D3" s="17" t="s">
        <v>1</v>
      </c>
      <c r="E3" s="18">
        <v>1</v>
      </c>
      <c r="F3" s="18">
        <v>1</v>
      </c>
      <c r="G3" s="18">
        <v>1</v>
      </c>
      <c r="H3" s="18">
        <v>1</v>
      </c>
      <c r="L3" s="22" t="s">
        <v>47</v>
      </c>
      <c r="M3" s="18">
        <f>1.5406*10^-10</f>
        <v>1.5406000000000001E-10</v>
      </c>
      <c r="N3" s="18">
        <v>1</v>
      </c>
      <c r="O3" s="18">
        <f>3.2486*10^-10</f>
        <v>3.2486E-10</v>
      </c>
      <c r="P3" s="18">
        <f>5.2057*10^-10</f>
        <v>5.2056999999999999E-10</v>
      </c>
      <c r="Q3" s="18">
        <f>33*10^-9</f>
        <v>3.3000000000000004E-8</v>
      </c>
    </row>
    <row r="4" spans="1:17" x14ac:dyDescent="0.3">
      <c r="D4" s="21" t="s">
        <v>2</v>
      </c>
      <c r="E4" s="18">
        <f>3.2487*10^-10</f>
        <v>3.2486999999999999E-10</v>
      </c>
      <c r="F4" s="18">
        <f>3.2486*10^-10</f>
        <v>3.2486E-10</v>
      </c>
      <c r="G4" s="18">
        <f>3.2486*10^-10</f>
        <v>3.2486E-10</v>
      </c>
      <c r="H4" s="18">
        <f>3.25*10^-10</f>
        <v>3.2500000000000002E-10</v>
      </c>
      <c r="L4" s="22" t="s">
        <v>44</v>
      </c>
      <c r="M4" s="18">
        <f>1.5406*10^-10</f>
        <v>1.5406000000000001E-10</v>
      </c>
      <c r="N4" s="18">
        <v>1</v>
      </c>
      <c r="O4" s="18">
        <f>3.2486*10^-10</f>
        <v>3.2486E-10</v>
      </c>
      <c r="P4" s="18">
        <f>5.20543*10^-10</f>
        <v>5.2054299999999997E-10</v>
      </c>
      <c r="Q4" s="18">
        <f>25*10^-9</f>
        <v>2.5000000000000002E-8</v>
      </c>
    </row>
    <row r="5" spans="1:17" x14ac:dyDescent="0.3">
      <c r="A5" s="1"/>
      <c r="B5" s="1"/>
      <c r="D5" s="21" t="s">
        <v>3</v>
      </c>
      <c r="E5" s="18">
        <f>5.2056*10^-10</f>
        <v>5.2056000000000001E-10</v>
      </c>
      <c r="F5" s="18">
        <f>5.2057*10^-10</f>
        <v>5.2056999999999999E-10</v>
      </c>
      <c r="G5" s="18">
        <f>5.20543*10^-10</f>
        <v>5.2054299999999997E-10</v>
      </c>
      <c r="H5" s="18">
        <f>5.2002*10^-10</f>
        <v>5.2002000000000003E-10</v>
      </c>
      <c r="L5" s="22" t="s">
        <v>45</v>
      </c>
      <c r="M5" s="18">
        <f>1.5406*10^-10</f>
        <v>1.5406000000000001E-10</v>
      </c>
      <c r="N5" s="18">
        <v>1</v>
      </c>
      <c r="O5" s="18">
        <f>3.25*10^-10</f>
        <v>3.2500000000000002E-10</v>
      </c>
      <c r="P5" s="18">
        <f>5.2002*10^-10</f>
        <v>5.2002000000000003E-10</v>
      </c>
      <c r="Q5" s="18">
        <f>12*10^-9</f>
        <v>1.2000000000000002E-8</v>
      </c>
    </row>
    <row r="6" spans="1:17" x14ac:dyDescent="0.3">
      <c r="A6" s="1"/>
      <c r="B6" s="1"/>
      <c r="D6" s="21" t="s">
        <v>4</v>
      </c>
      <c r="E6" s="18">
        <f>27*10^-9</f>
        <v>2.7E-8</v>
      </c>
      <c r="F6" s="18">
        <f>33*10^-9</f>
        <v>3.3000000000000004E-8</v>
      </c>
      <c r="G6" s="18">
        <f>25*10^-9</f>
        <v>2.5000000000000002E-8</v>
      </c>
      <c r="H6" s="18">
        <f>12*10^-9</f>
        <v>1.2000000000000002E-8</v>
      </c>
      <c r="L6" s="10"/>
    </row>
    <row r="7" spans="1:17" x14ac:dyDescent="0.3">
      <c r="A7" s="1"/>
      <c r="B7" s="1"/>
    </row>
    <row r="8" spans="1:17" x14ac:dyDescent="0.3">
      <c r="A8" s="1"/>
      <c r="B8" s="1"/>
    </row>
    <row r="9" spans="1:17" x14ac:dyDescent="0.3">
      <c r="A9" s="1"/>
      <c r="B9" s="1"/>
      <c r="D9" s="11"/>
      <c r="E9" s="13" t="s">
        <v>5</v>
      </c>
      <c r="F9" s="14" t="s">
        <v>6</v>
      </c>
      <c r="G9" s="15" t="s">
        <v>7</v>
      </c>
      <c r="H9" s="16" t="s">
        <v>8</v>
      </c>
    </row>
    <row r="10" spans="1:17" x14ac:dyDescent="0.3">
      <c r="A10" s="1"/>
      <c r="B10" s="1"/>
      <c r="D10" s="11" t="s">
        <v>9</v>
      </c>
      <c r="E10" s="12">
        <f>E2/2*SIN(E3)</f>
        <v>6.4818509959752269E-11</v>
      </c>
      <c r="F10" s="12">
        <f t="shared" ref="F10:H10" si="1">F2/2*SIN(F3)</f>
        <v>6.4818509959752269E-11</v>
      </c>
      <c r="G10" s="12">
        <f t="shared" si="1"/>
        <v>6.4818509959752269E-11</v>
      </c>
      <c r="H10" s="12">
        <f t="shared" si="1"/>
        <v>6.4818509959752269E-11</v>
      </c>
    </row>
    <row r="11" spans="1:17" x14ac:dyDescent="0.3">
      <c r="A11" s="1"/>
      <c r="B11" s="1"/>
      <c r="D11" s="11" t="s">
        <v>10</v>
      </c>
      <c r="E11" s="12">
        <f>E5/E4</f>
        <v>1.6023640225320899</v>
      </c>
      <c r="F11" s="12">
        <f t="shared" ref="F11:H11" si="2">F5/F4</f>
        <v>1.6024441297789818</v>
      </c>
      <c r="G11" s="12">
        <f t="shared" si="2"/>
        <v>1.6023610170534999</v>
      </c>
      <c r="H11" s="12">
        <f t="shared" si="2"/>
        <v>1.6000615384615384</v>
      </c>
    </row>
    <row r="12" spans="1:17" x14ac:dyDescent="0.3">
      <c r="A12" s="1"/>
      <c r="B12" s="1"/>
      <c r="D12" s="11" t="s">
        <v>11</v>
      </c>
      <c r="E12" s="12">
        <f>0.866*E4^2*E5</f>
        <v>4.7578188499483822E-29</v>
      </c>
      <c r="F12" s="12">
        <f t="shared" ref="F12:H12" si="3">0.866*F4^2*F5</f>
        <v>4.7576173409026953E-29</v>
      </c>
      <c r="G12" s="12">
        <f t="shared" si="3"/>
        <v>4.7573705812580663E-29</v>
      </c>
      <c r="H12" s="12">
        <f t="shared" si="3"/>
        <v>4.7566879425000013E-29</v>
      </c>
    </row>
    <row r="13" spans="1:17" x14ac:dyDescent="0.3">
      <c r="A13" s="1"/>
      <c r="B13" s="1"/>
      <c r="D13" s="11" t="s">
        <v>12</v>
      </c>
      <c r="E13" s="20" t="s">
        <v>13</v>
      </c>
      <c r="F13" s="20" t="s">
        <v>13</v>
      </c>
      <c r="G13" s="20" t="s">
        <v>13</v>
      </c>
      <c r="H13" s="20" t="s">
        <v>13</v>
      </c>
    </row>
    <row r="14" spans="1:17" x14ac:dyDescent="0.3">
      <c r="A14" s="1"/>
      <c r="B14" s="1"/>
      <c r="D14" s="11" t="s">
        <v>14</v>
      </c>
      <c r="E14" s="12">
        <f>(2*E4*(2/3)^0.5)/E5</f>
        <v>1.0191149694405652</v>
      </c>
      <c r="F14" s="12">
        <f t="shared" ref="F14:H14" si="4">(2*F4*(2/3)^0.5)/F5</f>
        <v>1.0190640232060284</v>
      </c>
      <c r="G14" s="12">
        <f t="shared" si="4"/>
        <v>1.0191168809500122</v>
      </c>
      <c r="H14" s="12">
        <f t="shared" si="4"/>
        <v>1.0205814730260796</v>
      </c>
    </row>
    <row r="15" spans="1:17" x14ac:dyDescent="0.3">
      <c r="A15" s="1"/>
      <c r="B15" s="1"/>
      <c r="D15" s="11" t="s">
        <v>15</v>
      </c>
      <c r="E15" s="12">
        <f>0.6043*((E6^3)/((E4^2)*E5))</f>
        <v>216497.99372903304</v>
      </c>
      <c r="F15" s="12">
        <f t="shared" ref="F15:H15" si="5">0.6043*((F6^3)/((F4^2)*F5))</f>
        <v>395296.34380035457</v>
      </c>
      <c r="G15" s="12">
        <f t="shared" si="5"/>
        <v>171879.2815344994</v>
      </c>
      <c r="H15" s="12">
        <f t="shared" si="5"/>
        <v>19011.201435356717</v>
      </c>
    </row>
    <row r="16" spans="1:17" x14ac:dyDescent="0.3">
      <c r="A16" s="1"/>
      <c r="B16" s="1"/>
      <c r="D16" s="11" t="s">
        <v>16</v>
      </c>
      <c r="E16" s="12">
        <f>(4/3)*(PI()*((E6/2)^3))</f>
        <v>1.0305994700101315E-23</v>
      </c>
      <c r="F16" s="12">
        <f t="shared" ref="F16:H16" si="6">(4/3)*(PI()*((F6/2)^3))</f>
        <v>1.8816569198676071E-23</v>
      </c>
      <c r="G16" s="12">
        <f t="shared" si="6"/>
        <v>8.1812308687234216E-24</v>
      </c>
      <c r="H16" s="12">
        <f t="shared" si="6"/>
        <v>9.0477868423386068E-25</v>
      </c>
    </row>
    <row r="17" spans="1:8" x14ac:dyDescent="0.3">
      <c r="A17" s="1"/>
      <c r="B17" s="1"/>
      <c r="D17" s="11" t="s">
        <v>17</v>
      </c>
      <c r="E17" s="12">
        <f>((2*PI()*E4)/(3*SQRT(3)*E5)*100)</f>
        <v>75.463475162487867</v>
      </c>
      <c r="F17" s="12">
        <f t="shared" ref="F17:H17" si="7">((2*PI()*F4)/(3*SQRT(3)*F5)*100)</f>
        <v>75.459702693218077</v>
      </c>
      <c r="G17" s="12">
        <f t="shared" si="7"/>
        <v>75.463616706032994</v>
      </c>
      <c r="H17" s="12">
        <f t="shared" si="7"/>
        <v>75.572066891801697</v>
      </c>
    </row>
    <row r="18" spans="1:8" x14ac:dyDescent="0.3">
      <c r="A18" s="1"/>
      <c r="B18" s="1"/>
      <c r="D18" s="11" t="s">
        <v>18</v>
      </c>
      <c r="E18" s="12">
        <f>(E4^2)/(3*E5^2)+0.25</f>
        <v>0.37982441511723053</v>
      </c>
      <c r="F18" s="12">
        <f t="shared" ref="F18:H18" si="8">(F4^2)/(3*F5^2)+0.25</f>
        <v>0.37981143542410706</v>
      </c>
      <c r="G18" s="12">
        <f t="shared" si="8"/>
        <v>0.37982490212966014</v>
      </c>
      <c r="H18" s="12">
        <f t="shared" si="8"/>
        <v>0.38019831788551034</v>
      </c>
    </row>
    <row r="19" spans="1:8" x14ac:dyDescent="0.3">
      <c r="A19" s="1"/>
      <c r="B19" s="1"/>
      <c r="D19" s="11" t="s">
        <v>19</v>
      </c>
      <c r="E19" s="12">
        <f>SQRT((E4^2)/3+(((1/2)-E18)^2*E5^2))</f>
        <v>1.9772139753342553E-10</v>
      </c>
      <c r="F19" s="12">
        <f t="shared" ref="F19:H19" si="9">SQRT((F4^2)/3+(((1/2)-F18)^2*F5^2))</f>
        <v>1.9771843893872742E-10</v>
      </c>
      <c r="G19" s="12">
        <f t="shared" si="9"/>
        <v>1.9771519402927968E-10</v>
      </c>
      <c r="H19" s="12">
        <f t="shared" si="9"/>
        <v>1.9771072926682309E-10</v>
      </c>
    </row>
    <row r="20" spans="1:8" x14ac:dyDescent="0.3">
      <c r="A20" s="1"/>
      <c r="B20" s="1"/>
      <c r="D20" s="11" t="s">
        <v>20</v>
      </c>
      <c r="E20" s="12">
        <f>E5*(1-E18)</f>
        <v>3.2283860246657448E-10</v>
      </c>
      <c r="F20" s="12">
        <f t="shared" ref="F20:H20" si="10">F5*(1-F18)</f>
        <v>3.2285156106127257E-10</v>
      </c>
      <c r="G20" s="12">
        <f t="shared" si="10"/>
        <v>3.2282780597072029E-10</v>
      </c>
      <c r="H20" s="12">
        <f t="shared" si="10"/>
        <v>3.2230927073317691E-10</v>
      </c>
    </row>
    <row r="21" spans="1:8" x14ac:dyDescent="0.3">
      <c r="A21" s="1"/>
      <c r="B21" s="1"/>
      <c r="D21" s="11" t="s">
        <v>21</v>
      </c>
      <c r="E21" s="12">
        <f>SQRT((E4)^2+(E18*E5)^2)</f>
        <v>3.8030812237259786E-10</v>
      </c>
      <c r="F21" s="12">
        <f>SQRT((F4)^2+(F18*F5)^2)</f>
        <v>3.8029804193075631E-10</v>
      </c>
      <c r="G21" s="12">
        <f>SQRT((G4)^2+(G18*G5)^2)</f>
        <v>3.8029635489974883E-10</v>
      </c>
      <c r="H21" s="12">
        <f>SQRT((H4)^2+(H18*H5)^2)</f>
        <v>3.8041363338768374E-10</v>
      </c>
    </row>
    <row r="22" spans="1:8" x14ac:dyDescent="0.3">
      <c r="A22" s="1"/>
      <c r="B22" s="1"/>
      <c r="D22" s="11" t="s">
        <v>22</v>
      </c>
      <c r="E22" s="19">
        <f>SQRT((4*E4^2)/3+(((1/2)-E18)^2*E5^2))</f>
        <v>3.8030812237259786E-10</v>
      </c>
      <c r="F22" s="19">
        <f>SQRT((4*F4^2)/3+(((1/2)-F18)^2*F5^2))</f>
        <v>3.8029804193075631E-10</v>
      </c>
      <c r="G22" s="19">
        <f>SQRT((4*G4^2)/3+(((1/2)-G18)^2*G5^2))</f>
        <v>3.8029635489974883E-10</v>
      </c>
      <c r="H22" s="19">
        <f>SQRT((4*H4^2)/3+(((1/2)-H18)^2*H5^2))</f>
        <v>3.8041363338768369E-10</v>
      </c>
    </row>
    <row r="23" spans="1:8" x14ac:dyDescent="0.3">
      <c r="D23" s="11" t="s">
        <v>23</v>
      </c>
      <c r="E23" s="12">
        <f>90+DEGREES(ACOS(1/(SQRT(1+3*(E5/E4)^2*((1/2)-E18)^2))))</f>
        <v>108.44521445400626</v>
      </c>
      <c r="F23" s="12">
        <f t="shared" ref="F23:H23" si="11">90+DEGREES(ACOS(1/(SQRT(1+3*(F5/F4)^2*((1/2)-F18)^2))))</f>
        <v>108.44793160812431</v>
      </c>
      <c r="G23" s="12">
        <f t="shared" si="11"/>
        <v>108.44511250783229</v>
      </c>
      <c r="H23" s="12">
        <f t="shared" si="11"/>
        <v>108.36704010608628</v>
      </c>
    </row>
    <row r="24" spans="1:8" x14ac:dyDescent="0.3">
      <c r="D24" s="11" t="s">
        <v>24</v>
      </c>
      <c r="E24" s="19">
        <f>2*DEGREES(ASIN((1/(SQRT((4/3)+4*(E5/E4)^2*(0.5-E18)^2)))))</f>
        <v>110.47745017670516</v>
      </c>
      <c r="F24" s="19">
        <f t="shared" ref="F24:H24" si="12">2*DEGREES(ASIN((1/(SQRT((4/3)+4*(F5/F4)^2*(0.5-F18)^2)))))</f>
        <v>110.47483839754317</v>
      </c>
      <c r="G24" s="19">
        <f t="shared" si="12"/>
        <v>110.4775481637089</v>
      </c>
      <c r="H24" s="19">
        <f t="shared" si="12"/>
        <v>110.55247038767138</v>
      </c>
    </row>
    <row r="27" spans="1:8" x14ac:dyDescent="0.3">
      <c r="D27" s="24" t="s">
        <v>65</v>
      </c>
      <c r="E27">
        <v>100</v>
      </c>
      <c r="F27">
        <v>99</v>
      </c>
      <c r="G27">
        <v>95</v>
      </c>
      <c r="H27">
        <v>90</v>
      </c>
    </row>
    <row r="28" spans="1:8" x14ac:dyDescent="0.3">
      <c r="D28" t="s">
        <v>66</v>
      </c>
      <c r="E28">
        <v>0</v>
      </c>
      <c r="F28">
        <v>1</v>
      </c>
      <c r="G28">
        <v>5</v>
      </c>
      <c r="H28">
        <v>10</v>
      </c>
    </row>
    <row r="29" spans="1:8" x14ac:dyDescent="0.3">
      <c r="D29" t="s">
        <v>67</v>
      </c>
      <c r="E29">
        <v>3.25</v>
      </c>
      <c r="F29">
        <v>3.2530000000000001</v>
      </c>
      <c r="G29">
        <v>3.2690000000000001</v>
      </c>
      <c r="H29">
        <v>3.2730000000000001</v>
      </c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9C251-B686-4740-9550-E04EC9B58376}">
  <dimension ref="A2:F121"/>
  <sheetViews>
    <sheetView workbookViewId="0">
      <selection activeCell="A2" sqref="A2:F121"/>
    </sheetView>
  </sheetViews>
  <sheetFormatPr baseColWidth="10" defaultRowHeight="14.4" x14ac:dyDescent="0.3"/>
  <sheetData>
    <row r="2" spans="1:6" x14ac:dyDescent="0.3">
      <c r="A2" s="23" t="s">
        <v>48</v>
      </c>
      <c r="B2" s="23" t="s">
        <v>56</v>
      </c>
      <c r="C2" s="23" t="s">
        <v>49</v>
      </c>
      <c r="D2" s="23" t="s">
        <v>47</v>
      </c>
      <c r="E2" s="23" t="s">
        <v>50</v>
      </c>
      <c r="F2" s="23" t="s">
        <v>51</v>
      </c>
    </row>
    <row r="3" spans="1:6" x14ac:dyDescent="0.3">
      <c r="A3" t="s">
        <v>57</v>
      </c>
      <c r="B3">
        <v>0</v>
      </c>
      <c r="C3">
        <v>0.95486119791666701</v>
      </c>
      <c r="D3">
        <v>0</v>
      </c>
      <c r="E3">
        <v>0.95486119791666701</v>
      </c>
      <c r="F3">
        <v>0.868809903676099</v>
      </c>
    </row>
    <row r="4" spans="1:6" x14ac:dyDescent="0.3">
      <c r="A4" t="s">
        <v>57</v>
      </c>
      <c r="B4">
        <v>1</v>
      </c>
      <c r="C4">
        <v>4.5138890624999997</v>
      </c>
      <c r="D4">
        <v>3.63716030117192</v>
      </c>
      <c r="E4">
        <v>2.8645835937499999</v>
      </c>
      <c r="F4">
        <v>1.7810601200859599</v>
      </c>
    </row>
    <row r="5" spans="1:6" x14ac:dyDescent="0.3">
      <c r="A5" t="s">
        <v>57</v>
      </c>
      <c r="B5">
        <v>2</v>
      </c>
      <c r="C5">
        <v>23.4375</v>
      </c>
      <c r="D5">
        <v>14.8992110560028</v>
      </c>
      <c r="E5">
        <v>8.2465278645833298</v>
      </c>
      <c r="F5">
        <v>4.3874893098284202</v>
      </c>
    </row>
    <row r="6" spans="1:6" x14ac:dyDescent="0.3">
      <c r="A6" t="s">
        <v>57</v>
      </c>
      <c r="B6">
        <v>3</v>
      </c>
      <c r="C6">
        <v>44.878472395833299</v>
      </c>
      <c r="D6">
        <v>24.145486348944299</v>
      </c>
      <c r="E6">
        <v>15.190972395833301</v>
      </c>
      <c r="F6">
        <v>6.6029541211095104</v>
      </c>
    </row>
    <row r="7" spans="1:6" x14ac:dyDescent="0.3">
      <c r="A7" t="s">
        <v>57</v>
      </c>
      <c r="B7">
        <v>4</v>
      </c>
      <c r="C7">
        <v>58.159722395833299</v>
      </c>
      <c r="D7">
        <v>28.045573907139001</v>
      </c>
      <c r="E7">
        <v>21.006944531249999</v>
      </c>
      <c r="F7">
        <v>7.9061687159807397</v>
      </c>
    </row>
    <row r="8" spans="1:6" x14ac:dyDescent="0.3">
      <c r="A8" t="s">
        <v>57</v>
      </c>
      <c r="B8">
        <v>5</v>
      </c>
      <c r="C8">
        <v>70.225694531249999</v>
      </c>
      <c r="D8">
        <v>29.272567860887399</v>
      </c>
      <c r="E8">
        <v>23.958333593750002</v>
      </c>
      <c r="F8">
        <v>7.7758472564936199</v>
      </c>
    </row>
    <row r="9" spans="1:6" x14ac:dyDescent="0.3">
      <c r="A9" t="s">
        <v>57</v>
      </c>
      <c r="B9">
        <v>6</v>
      </c>
      <c r="C9">
        <v>81.944444531249999</v>
      </c>
      <c r="D9">
        <v>29.798422374932901</v>
      </c>
      <c r="E9">
        <v>27.083333593750002</v>
      </c>
      <c r="F9">
        <v>8.2971330944421098</v>
      </c>
    </row>
    <row r="10" spans="1:6" x14ac:dyDescent="0.3">
      <c r="A10" t="s">
        <v>57</v>
      </c>
      <c r="B10">
        <v>7</v>
      </c>
      <c r="C10">
        <v>92.534722395833299</v>
      </c>
      <c r="D10">
        <v>31.638913174091901</v>
      </c>
      <c r="E10">
        <v>29.861111197916699</v>
      </c>
      <c r="F10">
        <v>8.6880974729034808</v>
      </c>
    </row>
    <row r="11" spans="1:6" x14ac:dyDescent="0.3">
      <c r="A11" t="s">
        <v>57</v>
      </c>
      <c r="B11">
        <v>8</v>
      </c>
      <c r="C11">
        <v>100</v>
      </c>
      <c r="D11">
        <v>38.124452268294903</v>
      </c>
      <c r="E11">
        <v>32.638889062499999</v>
      </c>
      <c r="F11">
        <v>9.3397047703390896</v>
      </c>
    </row>
    <row r="12" spans="1:6" x14ac:dyDescent="0.3">
      <c r="A12" s="23" t="s">
        <v>59</v>
      </c>
      <c r="B12" s="23" t="s">
        <v>56</v>
      </c>
      <c r="C12" s="23" t="s">
        <v>49</v>
      </c>
      <c r="D12" s="23" t="s">
        <v>47</v>
      </c>
      <c r="E12" s="23" t="s">
        <v>50</v>
      </c>
      <c r="F12" s="23" t="s">
        <v>51</v>
      </c>
    </row>
    <row r="13" spans="1:6" x14ac:dyDescent="0.3">
      <c r="A13" t="s">
        <v>59</v>
      </c>
      <c r="B13">
        <v>0</v>
      </c>
      <c r="C13">
        <v>0.95486119791666701</v>
      </c>
      <c r="D13">
        <v>0</v>
      </c>
      <c r="E13">
        <v>0.95486119791666701</v>
      </c>
      <c r="F13">
        <v>0.868809903676099</v>
      </c>
    </row>
    <row r="14" spans="1:6" x14ac:dyDescent="0.3">
      <c r="A14" t="s">
        <v>59</v>
      </c>
      <c r="B14">
        <v>1</v>
      </c>
      <c r="C14">
        <v>4.5138890624999997</v>
      </c>
      <c r="D14">
        <v>1.84049079915906</v>
      </c>
      <c r="E14">
        <v>2.2569445312499998</v>
      </c>
      <c r="F14">
        <v>1.91138157957308</v>
      </c>
    </row>
    <row r="15" spans="1:6" x14ac:dyDescent="0.3">
      <c r="A15" t="s">
        <v>59</v>
      </c>
      <c r="B15">
        <v>2</v>
      </c>
      <c r="C15">
        <v>23.4375</v>
      </c>
      <c r="D15">
        <v>15.8632777527286</v>
      </c>
      <c r="E15">
        <v>8.4635416666666696</v>
      </c>
      <c r="F15">
        <v>4.51781076931554</v>
      </c>
    </row>
    <row r="16" spans="1:6" x14ac:dyDescent="0.3">
      <c r="A16" t="s">
        <v>59</v>
      </c>
      <c r="B16">
        <v>3</v>
      </c>
      <c r="C16">
        <v>44.878472395833299</v>
      </c>
      <c r="D16">
        <v>22.524101509661801</v>
      </c>
      <c r="E16">
        <v>17.4479166666667</v>
      </c>
      <c r="F16">
        <v>6.8635970400837598</v>
      </c>
    </row>
    <row r="17" spans="1:6" x14ac:dyDescent="0.3">
      <c r="A17" t="s">
        <v>59</v>
      </c>
      <c r="B17">
        <v>4</v>
      </c>
      <c r="C17">
        <v>58.159722395833299</v>
      </c>
      <c r="D17">
        <v>25.854513519592</v>
      </c>
      <c r="E17">
        <v>26.085069531249999</v>
      </c>
      <c r="F17">
        <v>8.6880974729034808</v>
      </c>
    </row>
    <row r="18" spans="1:6" x14ac:dyDescent="0.3">
      <c r="A18" t="s">
        <v>59</v>
      </c>
      <c r="B18">
        <v>5</v>
      </c>
      <c r="C18">
        <v>70.225694531249999</v>
      </c>
      <c r="D18">
        <v>28.308501164161701</v>
      </c>
      <c r="E18">
        <v>30.5121528645833</v>
      </c>
      <c r="F18">
        <v>9.6003476893133399</v>
      </c>
    </row>
    <row r="19" spans="1:6" x14ac:dyDescent="0.3">
      <c r="A19" t="s">
        <v>59</v>
      </c>
      <c r="B19">
        <v>6</v>
      </c>
      <c r="C19">
        <v>81.944444531249999</v>
      </c>
      <c r="D19">
        <v>29.360210192252602</v>
      </c>
      <c r="E19">
        <v>33.506944531249999</v>
      </c>
      <c r="F19">
        <v>10.3822764462361</v>
      </c>
    </row>
    <row r="20" spans="1:6" x14ac:dyDescent="0.3">
      <c r="A20" t="s">
        <v>59</v>
      </c>
      <c r="B20">
        <v>7</v>
      </c>
      <c r="C20">
        <v>92.534722395833299</v>
      </c>
      <c r="D20">
        <v>31.4636282484344</v>
      </c>
      <c r="E20">
        <v>35.850694531249999</v>
      </c>
      <c r="F20">
        <v>11.0338837436717</v>
      </c>
    </row>
    <row r="21" spans="1:6" x14ac:dyDescent="0.3">
      <c r="A21" t="s">
        <v>59</v>
      </c>
      <c r="B21">
        <v>8</v>
      </c>
      <c r="C21">
        <v>100</v>
      </c>
      <c r="D21">
        <v>34.268185744319197</v>
      </c>
      <c r="E21">
        <v>37.847222395833299</v>
      </c>
      <c r="F21">
        <v>11.424848122133101</v>
      </c>
    </row>
    <row r="22" spans="1:6" x14ac:dyDescent="0.3">
      <c r="A22" s="23" t="s">
        <v>61</v>
      </c>
      <c r="B22" s="23" t="s">
        <v>56</v>
      </c>
      <c r="C22" s="23" t="s">
        <v>49</v>
      </c>
      <c r="D22" s="23" t="s">
        <v>47</v>
      </c>
      <c r="E22" s="23" t="s">
        <v>50</v>
      </c>
      <c r="F22" s="23" t="s">
        <v>51</v>
      </c>
    </row>
    <row r="23" spans="1:6" x14ac:dyDescent="0.3">
      <c r="A23" t="s">
        <v>61</v>
      </c>
      <c r="B23">
        <v>0</v>
      </c>
      <c r="C23">
        <v>0.95486119791666701</v>
      </c>
      <c r="D23">
        <v>0</v>
      </c>
      <c r="E23">
        <v>0.95486119791666701</v>
      </c>
      <c r="F23">
        <v>0.868809903676099</v>
      </c>
    </row>
    <row r="24" spans="1:6" x14ac:dyDescent="0.3">
      <c r="A24" t="s">
        <v>61</v>
      </c>
      <c r="B24">
        <v>1</v>
      </c>
      <c r="C24">
        <v>4.5138890624999997</v>
      </c>
      <c r="D24">
        <v>0.26292725702272302</v>
      </c>
      <c r="E24">
        <v>1.4756945312500001</v>
      </c>
      <c r="F24">
        <v>0</v>
      </c>
    </row>
    <row r="25" spans="1:6" x14ac:dyDescent="0.3">
      <c r="A25" t="s">
        <v>61</v>
      </c>
      <c r="B25">
        <v>2</v>
      </c>
      <c r="C25">
        <v>23.4375</v>
      </c>
      <c r="D25">
        <v>17.7037688148149</v>
      </c>
      <c r="E25">
        <v>4.3402778645833298</v>
      </c>
      <c r="F25">
        <v>2.34578627076821</v>
      </c>
    </row>
    <row r="26" spans="1:6" x14ac:dyDescent="0.3">
      <c r="A26" t="s">
        <v>61</v>
      </c>
      <c r="B26">
        <v>3</v>
      </c>
      <c r="C26">
        <v>44.878472395833299</v>
      </c>
      <c r="D26">
        <v>28.746713609769301</v>
      </c>
      <c r="E26">
        <v>12.326389062500001</v>
      </c>
      <c r="F26">
        <v>4.0834058174774901</v>
      </c>
    </row>
    <row r="27" spans="1:6" x14ac:dyDescent="0.3">
      <c r="A27" t="s">
        <v>61</v>
      </c>
      <c r="B27">
        <v>4</v>
      </c>
      <c r="C27">
        <v>58.159722395833299</v>
      </c>
      <c r="D27">
        <v>33.479404236178297</v>
      </c>
      <c r="E27">
        <v>18.315972395833299</v>
      </c>
      <c r="F27">
        <v>5.2997395262382803</v>
      </c>
    </row>
    <row r="28" spans="1:6" x14ac:dyDescent="0.3">
      <c r="A28" t="s">
        <v>61</v>
      </c>
      <c r="B28">
        <v>5</v>
      </c>
      <c r="C28">
        <v>70.225694531249999</v>
      </c>
      <c r="D28">
        <v>33.5670465675434</v>
      </c>
      <c r="E28">
        <v>21.006944531249999</v>
      </c>
      <c r="F28">
        <v>6.0816682831610196</v>
      </c>
    </row>
    <row r="29" spans="1:6" x14ac:dyDescent="0.3">
      <c r="A29" t="s">
        <v>61</v>
      </c>
      <c r="B29">
        <v>6</v>
      </c>
      <c r="C29">
        <v>81.944444531249999</v>
      </c>
      <c r="D29">
        <v>32.953549722132799</v>
      </c>
      <c r="E29">
        <v>22.743055729166699</v>
      </c>
      <c r="F29">
        <v>6.4291920882457099</v>
      </c>
    </row>
    <row r="30" spans="1:6" x14ac:dyDescent="0.3">
      <c r="A30" t="s">
        <v>61</v>
      </c>
      <c r="B30">
        <v>7</v>
      </c>
      <c r="C30">
        <v>92.534722395833299</v>
      </c>
      <c r="D30">
        <v>32.340052613795002</v>
      </c>
      <c r="E30">
        <v>25.303819531249999</v>
      </c>
      <c r="F30">
        <v>7.1242399590580003</v>
      </c>
    </row>
    <row r="31" spans="1:6" x14ac:dyDescent="0.3">
      <c r="A31" t="s">
        <v>61</v>
      </c>
      <c r="B31">
        <v>8</v>
      </c>
      <c r="C31">
        <v>100</v>
      </c>
      <c r="D31">
        <v>31.9894830254071</v>
      </c>
      <c r="E31">
        <v>26.2152778645833</v>
      </c>
      <c r="F31">
        <v>7.6455257970064903</v>
      </c>
    </row>
    <row r="32" spans="1:6" x14ac:dyDescent="0.3">
      <c r="A32" s="23" t="s">
        <v>63</v>
      </c>
      <c r="B32" s="23" t="s">
        <v>56</v>
      </c>
      <c r="C32" s="23" t="s">
        <v>49</v>
      </c>
      <c r="D32" s="23" t="s">
        <v>47</v>
      </c>
      <c r="E32" s="23" t="s">
        <v>50</v>
      </c>
      <c r="F32" s="23" t="s">
        <v>51</v>
      </c>
    </row>
    <row r="33" spans="1:6" x14ac:dyDescent="0.3">
      <c r="A33" t="s">
        <v>63</v>
      </c>
      <c r="B33">
        <v>0</v>
      </c>
      <c r="C33">
        <v>0.95486119791666701</v>
      </c>
      <c r="D33">
        <v>0</v>
      </c>
      <c r="E33">
        <v>0.95486119791666701</v>
      </c>
      <c r="F33">
        <v>0.868809903676099</v>
      </c>
    </row>
    <row r="34" spans="1:6" x14ac:dyDescent="0.3">
      <c r="A34" t="s">
        <v>63</v>
      </c>
      <c r="B34">
        <v>1</v>
      </c>
      <c r="C34">
        <v>4.5138890624999997</v>
      </c>
      <c r="D34">
        <v>1.4460999136249799</v>
      </c>
      <c r="E34">
        <v>0</v>
      </c>
      <c r="F34">
        <v>1.17289339602703</v>
      </c>
    </row>
    <row r="35" spans="1:6" x14ac:dyDescent="0.3">
      <c r="A35" t="s">
        <v>63</v>
      </c>
      <c r="B35">
        <v>2</v>
      </c>
      <c r="C35">
        <v>23.4375</v>
      </c>
      <c r="D35">
        <v>12.883435594113401</v>
      </c>
      <c r="E35">
        <v>7.1180557291666702</v>
      </c>
      <c r="F35">
        <v>3.6490011262823598</v>
      </c>
    </row>
    <row r="36" spans="1:6" x14ac:dyDescent="0.3">
      <c r="A36" t="s">
        <v>63</v>
      </c>
      <c r="B36">
        <v>3</v>
      </c>
      <c r="C36">
        <v>44.878472395833299</v>
      </c>
      <c r="D36">
        <v>19.3251533911702</v>
      </c>
      <c r="E36">
        <v>15.8854166666667</v>
      </c>
      <c r="F36">
        <v>4.86533483504315</v>
      </c>
    </row>
    <row r="37" spans="1:6" x14ac:dyDescent="0.3">
      <c r="A37" t="s">
        <v>63</v>
      </c>
      <c r="B37">
        <v>4</v>
      </c>
      <c r="C37">
        <v>58.159722395833299</v>
      </c>
      <c r="D37">
        <v>20.5083260477724</v>
      </c>
      <c r="E37">
        <v>19.878472395833299</v>
      </c>
      <c r="F37">
        <v>5.6472635919658902</v>
      </c>
    </row>
    <row r="38" spans="1:6" x14ac:dyDescent="0.3">
      <c r="A38" t="s">
        <v>63</v>
      </c>
      <c r="B38">
        <v>5</v>
      </c>
      <c r="C38">
        <v>70.225694531249999</v>
      </c>
      <c r="D38">
        <v>22.217353218420101</v>
      </c>
      <c r="E38">
        <v>22.743055729166699</v>
      </c>
      <c r="F38">
        <v>6.5160732349990704</v>
      </c>
    </row>
    <row r="39" spans="1:6" x14ac:dyDescent="0.3">
      <c r="A39" t="s">
        <v>63</v>
      </c>
      <c r="B39">
        <v>6</v>
      </c>
      <c r="C39">
        <v>81.944444531249999</v>
      </c>
      <c r="D39">
        <v>24.189307646090501</v>
      </c>
      <c r="E39">
        <v>24.131944531249999</v>
      </c>
      <c r="F39">
        <v>7.0373590729475604</v>
      </c>
    </row>
    <row r="40" spans="1:6" x14ac:dyDescent="0.3">
      <c r="A40" t="s">
        <v>63</v>
      </c>
      <c r="B40">
        <v>7</v>
      </c>
      <c r="C40">
        <v>92.534722395833299</v>
      </c>
      <c r="D40">
        <v>26.424189330783701</v>
      </c>
      <c r="E40">
        <v>25.173611197916699</v>
      </c>
      <c r="F40">
        <v>7.2980019919218098</v>
      </c>
    </row>
    <row r="41" spans="1:6" x14ac:dyDescent="0.3">
      <c r="A41" t="s">
        <v>63</v>
      </c>
      <c r="B41">
        <v>8</v>
      </c>
      <c r="C41">
        <v>100</v>
      </c>
      <c r="D41">
        <v>28.790534643988199</v>
      </c>
      <c r="E41">
        <v>25.954861197916699</v>
      </c>
      <c r="F41">
        <v>7.1676805324346802</v>
      </c>
    </row>
    <row r="42" spans="1:6" x14ac:dyDescent="0.3">
      <c r="A42" s="23" t="s">
        <v>64</v>
      </c>
      <c r="B42" s="23" t="s">
        <v>56</v>
      </c>
      <c r="C42" s="23" t="s">
        <v>49</v>
      </c>
      <c r="D42" s="23" t="s">
        <v>47</v>
      </c>
      <c r="E42" s="23" t="s">
        <v>50</v>
      </c>
      <c r="F42" s="23" t="s">
        <v>51</v>
      </c>
    </row>
    <row r="43" spans="1:6" x14ac:dyDescent="0.3">
      <c r="A43" t="s">
        <v>64</v>
      </c>
      <c r="B43">
        <v>0</v>
      </c>
      <c r="C43">
        <v>5.2759247997113903</v>
      </c>
      <c r="D43">
        <v>5.2759247997113903</v>
      </c>
      <c r="E43">
        <v>5.2759247997113903</v>
      </c>
      <c r="F43">
        <v>5.2759247997113903</v>
      </c>
    </row>
    <row r="44" spans="1:6" x14ac:dyDescent="0.3">
      <c r="A44" t="s">
        <v>64</v>
      </c>
      <c r="B44">
        <v>1</v>
      </c>
      <c r="C44">
        <v>5.3365675528583596</v>
      </c>
      <c r="D44">
        <v>3.36567616533313</v>
      </c>
      <c r="E44">
        <v>5.0939963583420296</v>
      </c>
      <c r="F44">
        <v>5.6397816824501001</v>
      </c>
    </row>
    <row r="45" spans="1:6" x14ac:dyDescent="0.3">
      <c r="A45" t="s">
        <v>64</v>
      </c>
      <c r="B45">
        <v>2</v>
      </c>
      <c r="C45">
        <v>6.7313523306662502</v>
      </c>
      <c r="D45">
        <v>0</v>
      </c>
      <c r="E45">
        <v>4.7301394756033099</v>
      </c>
      <c r="F45">
        <v>5.7610673706724898</v>
      </c>
    </row>
    <row r="46" spans="1:6" x14ac:dyDescent="0.3">
      <c r="A46" t="s">
        <v>64</v>
      </c>
      <c r="B46">
        <v>3</v>
      </c>
      <c r="C46">
        <v>11.8859914421553</v>
      </c>
      <c r="D46">
        <v>7.1861734340896497</v>
      </c>
      <c r="E46">
        <v>10.006064275314699</v>
      </c>
      <c r="F46">
        <v>6.7313523306662502</v>
      </c>
    </row>
    <row r="47" spans="1:6" x14ac:dyDescent="0.3">
      <c r="A47" t="s">
        <v>64</v>
      </c>
      <c r="B47">
        <v>4</v>
      </c>
      <c r="C47">
        <v>20.3153426802211</v>
      </c>
      <c r="D47">
        <v>15.736810178449501</v>
      </c>
      <c r="E47">
        <v>12.6440266751704</v>
      </c>
      <c r="F47">
        <v>7.70163747258845</v>
      </c>
    </row>
    <row r="48" spans="1:6" x14ac:dyDescent="0.3">
      <c r="A48" t="s">
        <v>64</v>
      </c>
      <c r="B48">
        <v>5</v>
      </c>
      <c r="C48">
        <v>44.269254005900997</v>
      </c>
      <c r="D48">
        <v>25.015160688286699</v>
      </c>
      <c r="E48">
        <v>19.830200109260002</v>
      </c>
      <c r="F48">
        <v>12.249848506822399</v>
      </c>
    </row>
    <row r="49" spans="1:6" x14ac:dyDescent="0.3">
      <c r="A49" t="s">
        <v>64</v>
      </c>
      <c r="B49">
        <v>6</v>
      </c>
      <c r="C49">
        <v>59.611886016002501</v>
      </c>
      <c r="D49">
        <v>40.5700424253669</v>
      </c>
      <c r="E49">
        <v>34.657368080862703</v>
      </c>
      <c r="F49">
        <v>20.497271121590501</v>
      </c>
    </row>
    <row r="50" spans="1:6" x14ac:dyDescent="0.3">
      <c r="A50" t="s">
        <v>64</v>
      </c>
      <c r="B50">
        <v>7</v>
      </c>
      <c r="C50">
        <v>76.713159504722199</v>
      </c>
      <c r="D50">
        <v>53.577925983276003</v>
      </c>
      <c r="E50">
        <v>40.297149763312802</v>
      </c>
      <c r="F50">
        <v>21.770770211176</v>
      </c>
    </row>
    <row r="51" spans="1:6" x14ac:dyDescent="0.3">
      <c r="A51" t="s">
        <v>64</v>
      </c>
      <c r="B51">
        <v>8</v>
      </c>
      <c r="C51">
        <v>100</v>
      </c>
      <c r="D51">
        <v>61.036992079419697</v>
      </c>
      <c r="E51">
        <v>45.5730745630242</v>
      </c>
      <c r="F51">
        <v>22.134627093914698</v>
      </c>
    </row>
    <row r="52" spans="1:6" x14ac:dyDescent="0.3">
      <c r="A52" s="23" t="s">
        <v>58</v>
      </c>
      <c r="B52" s="23" t="s">
        <v>56</v>
      </c>
      <c r="C52" s="23" t="s">
        <v>49</v>
      </c>
      <c r="D52" s="23" t="s">
        <v>47</v>
      </c>
      <c r="E52" s="23" t="s">
        <v>50</v>
      </c>
      <c r="F52" s="23" t="s">
        <v>51</v>
      </c>
    </row>
    <row r="53" spans="1:6" x14ac:dyDescent="0.3">
      <c r="A53" t="s">
        <v>58</v>
      </c>
      <c r="B53">
        <v>0</v>
      </c>
      <c r="C53">
        <v>2.6488001263002801</v>
      </c>
      <c r="D53">
        <v>2.6488001263002801</v>
      </c>
      <c r="E53">
        <v>2.6488001263002801</v>
      </c>
      <c r="F53">
        <v>2.6488001263002801</v>
      </c>
    </row>
    <row r="54" spans="1:6" x14ac:dyDescent="0.3">
      <c r="A54" t="s">
        <v>58</v>
      </c>
      <c r="B54">
        <v>1</v>
      </c>
      <c r="C54">
        <v>2.7111247757626198</v>
      </c>
      <c r="D54">
        <v>1.33998117877219</v>
      </c>
      <c r="E54">
        <v>0</v>
      </c>
      <c r="F54">
        <v>3.5213461536437198</v>
      </c>
    </row>
    <row r="55" spans="1:6" x14ac:dyDescent="0.3">
      <c r="A55" t="s">
        <v>58</v>
      </c>
      <c r="B55">
        <v>2</v>
      </c>
      <c r="C55">
        <v>4.1445932091895203</v>
      </c>
      <c r="D55">
        <v>1.0906822069745601</v>
      </c>
      <c r="E55">
        <v>0.99719532626811802</v>
      </c>
      <c r="F55">
        <v>3.8952944243660301</v>
      </c>
    </row>
    <row r="56" spans="1:6" x14ac:dyDescent="0.3">
      <c r="A56" t="s">
        <v>58</v>
      </c>
      <c r="B56">
        <v>3</v>
      </c>
      <c r="C56">
        <v>9.4421936487642206</v>
      </c>
      <c r="D56">
        <v>6.8245557537080401</v>
      </c>
      <c r="E56">
        <v>9.8784667559230108</v>
      </c>
      <c r="F56">
        <v>5.2664380213564597</v>
      </c>
    </row>
    <row r="57" spans="1:6" x14ac:dyDescent="0.3">
      <c r="A57" t="s">
        <v>58</v>
      </c>
      <c r="B57">
        <v>4</v>
      </c>
      <c r="C57">
        <v>18.1053287118139</v>
      </c>
      <c r="D57">
        <v>10.065440704309999</v>
      </c>
      <c r="E57">
        <v>15.7681520197994</v>
      </c>
      <c r="F57">
        <v>7.7594266174879598</v>
      </c>
    </row>
    <row r="58" spans="1:6" x14ac:dyDescent="0.3">
      <c r="A58" t="s">
        <v>58</v>
      </c>
      <c r="B58">
        <v>5</v>
      </c>
      <c r="C58">
        <v>42.723589743049899</v>
      </c>
      <c r="D58">
        <v>17.482081469293899</v>
      </c>
      <c r="E58">
        <v>27.547522547552202</v>
      </c>
      <c r="F58">
        <v>14.428170654053099</v>
      </c>
    </row>
    <row r="59" spans="1:6" x14ac:dyDescent="0.3">
      <c r="A59" t="s">
        <v>58</v>
      </c>
      <c r="B59">
        <v>6</v>
      </c>
      <c r="C59">
        <v>58.4917419498234</v>
      </c>
      <c r="D59">
        <v>32.502336947648701</v>
      </c>
      <c r="E59">
        <v>49.392333966589199</v>
      </c>
      <c r="F59">
        <v>25.646618775722398</v>
      </c>
    </row>
    <row r="60" spans="1:6" x14ac:dyDescent="0.3">
      <c r="A60" t="s">
        <v>58</v>
      </c>
      <c r="B60">
        <v>7</v>
      </c>
      <c r="C60">
        <v>76.067310673772099</v>
      </c>
      <c r="D60">
        <v>42.661265093587602</v>
      </c>
      <c r="E60">
        <v>52.508569618266499</v>
      </c>
      <c r="F60">
        <v>26.1452165323435</v>
      </c>
    </row>
    <row r="61" spans="1:6" x14ac:dyDescent="0.3">
      <c r="A61" t="s">
        <v>58</v>
      </c>
      <c r="B61">
        <v>8</v>
      </c>
      <c r="C61">
        <v>100</v>
      </c>
      <c r="D61">
        <v>50.015581022135002</v>
      </c>
      <c r="E61">
        <v>59.3019631407304</v>
      </c>
      <c r="F61">
        <v>26.082891882881199</v>
      </c>
    </row>
    <row r="62" spans="1:6" x14ac:dyDescent="0.3">
      <c r="A62" s="23" t="s">
        <v>60</v>
      </c>
      <c r="B62" s="23" t="s">
        <v>56</v>
      </c>
      <c r="C62" s="23" t="s">
        <v>49</v>
      </c>
      <c r="D62" s="23" t="s">
        <v>47</v>
      </c>
      <c r="E62" s="23" t="s">
        <v>50</v>
      </c>
      <c r="F62" s="23" t="s">
        <v>51</v>
      </c>
    </row>
    <row r="63" spans="1:6" x14ac:dyDescent="0.3">
      <c r="A63" t="s">
        <v>60</v>
      </c>
      <c r="B63">
        <v>0</v>
      </c>
      <c r="C63">
        <v>3.6397284414804001</v>
      </c>
      <c r="D63">
        <v>3.6397284414804001</v>
      </c>
      <c r="E63">
        <v>3.6397284414804001</v>
      </c>
      <c r="F63">
        <v>3.6397284414804001</v>
      </c>
    </row>
    <row r="64" spans="1:6" x14ac:dyDescent="0.3">
      <c r="A64" t="s">
        <v>60</v>
      </c>
      <c r="B64">
        <v>1</v>
      </c>
      <c r="C64">
        <v>3.7014186944487499</v>
      </c>
      <c r="D64">
        <v>2.46761252465615</v>
      </c>
      <c r="E64">
        <v>3.6397284414804001</v>
      </c>
      <c r="F64">
        <v>2.40592208661685</v>
      </c>
    </row>
    <row r="65" spans="1:6" x14ac:dyDescent="0.3">
      <c r="A65" t="s">
        <v>60</v>
      </c>
      <c r="B65">
        <v>2</v>
      </c>
      <c r="C65">
        <v>5.1202959932882797</v>
      </c>
      <c r="D65">
        <v>0</v>
      </c>
      <c r="E65">
        <v>4.0715607674716603</v>
      </c>
      <c r="F65">
        <v>3.2078963005600798</v>
      </c>
    </row>
    <row r="66" spans="1:6" x14ac:dyDescent="0.3">
      <c r="A66" t="s">
        <v>60</v>
      </c>
      <c r="B66">
        <v>3</v>
      </c>
      <c r="C66">
        <v>10.363972677584201</v>
      </c>
      <c r="D66">
        <v>2.46761252465615</v>
      </c>
      <c r="E66">
        <v>8.6366439288319796</v>
      </c>
      <c r="F66">
        <v>4.4417024703526904</v>
      </c>
    </row>
    <row r="67" spans="1:6" x14ac:dyDescent="0.3">
      <c r="A67" t="s">
        <v>60</v>
      </c>
      <c r="B67">
        <v>4</v>
      </c>
      <c r="C67">
        <v>18.9389265385188</v>
      </c>
      <c r="D67">
        <v>4.5033929083919801</v>
      </c>
      <c r="E67">
        <v>12.276372555383301</v>
      </c>
      <c r="F67">
        <v>6.5391732921278001</v>
      </c>
    </row>
    <row r="68" spans="1:6" x14ac:dyDescent="0.3">
      <c r="A68" t="s">
        <v>60</v>
      </c>
      <c r="B68">
        <v>5</v>
      </c>
      <c r="C68">
        <v>43.3066007053094</v>
      </c>
      <c r="D68">
        <v>10.1789019186792</v>
      </c>
      <c r="E68">
        <v>21.838371389166198</v>
      </c>
      <c r="F68">
        <v>12.029611173368099</v>
      </c>
    </row>
    <row r="69" spans="1:6" x14ac:dyDescent="0.3">
      <c r="A69" t="s">
        <v>60</v>
      </c>
      <c r="B69">
        <v>6</v>
      </c>
      <c r="C69">
        <v>58.914250437331397</v>
      </c>
      <c r="D69">
        <v>24.3676741667907</v>
      </c>
      <c r="E69">
        <v>38.247994964989502</v>
      </c>
      <c r="F69">
        <v>23.627390390886699</v>
      </c>
    </row>
    <row r="70" spans="1:6" x14ac:dyDescent="0.3">
      <c r="A70" t="s">
        <v>60</v>
      </c>
      <c r="B70">
        <v>7</v>
      </c>
      <c r="C70">
        <v>76.310919171074005</v>
      </c>
      <c r="D70">
        <v>37.692782133061598</v>
      </c>
      <c r="E70">
        <v>40.098704404749398</v>
      </c>
      <c r="F70">
        <v>23.750771081894399</v>
      </c>
    </row>
    <row r="71" spans="1:6" x14ac:dyDescent="0.3">
      <c r="A71" t="s">
        <v>60</v>
      </c>
      <c r="B71">
        <v>8</v>
      </c>
      <c r="C71">
        <v>100</v>
      </c>
      <c r="D71">
        <v>42.442936423468801</v>
      </c>
      <c r="E71">
        <v>43.059839508365101</v>
      </c>
      <c r="F71">
        <v>25.046267689726299</v>
      </c>
    </row>
    <row r="72" spans="1:6" x14ac:dyDescent="0.3">
      <c r="A72" s="23" t="s">
        <v>62</v>
      </c>
      <c r="B72" s="23" t="s">
        <v>56</v>
      </c>
      <c r="C72" s="23" t="s">
        <v>49</v>
      </c>
      <c r="D72" s="23" t="s">
        <v>47</v>
      </c>
      <c r="E72" s="23" t="s">
        <v>50</v>
      </c>
      <c r="F72" s="23" t="s">
        <v>51</v>
      </c>
    </row>
    <row r="73" spans="1:6" x14ac:dyDescent="0.3">
      <c r="A73" t="s">
        <v>62</v>
      </c>
      <c r="B73">
        <v>0</v>
      </c>
      <c r="C73">
        <v>3.1618102894223101</v>
      </c>
      <c r="D73">
        <v>3.1618102894223101</v>
      </c>
      <c r="E73">
        <v>3.1618102894223101</v>
      </c>
      <c r="F73">
        <v>3.1618102894223101</v>
      </c>
    </row>
    <row r="74" spans="1:6" x14ac:dyDescent="0.3">
      <c r="A74" t="s">
        <v>62</v>
      </c>
      <c r="B74">
        <v>1</v>
      </c>
      <c r="C74">
        <v>3.2238065076107798</v>
      </c>
      <c r="D74">
        <v>3.0688158691451899</v>
      </c>
      <c r="E74">
        <v>4.6497210138563396</v>
      </c>
      <c r="F74">
        <v>4.09175449219358</v>
      </c>
    </row>
    <row r="75" spans="1:6" x14ac:dyDescent="0.3">
      <c r="A75" t="s">
        <v>62</v>
      </c>
      <c r="B75">
        <v>2</v>
      </c>
      <c r="C75">
        <v>4.6497210138563396</v>
      </c>
      <c r="D75">
        <v>0.18598884055425399</v>
      </c>
      <c r="E75">
        <v>5.67265963690474</v>
      </c>
      <c r="F75">
        <v>4.8357098544105996</v>
      </c>
    </row>
    <row r="76" spans="1:6" x14ac:dyDescent="0.3">
      <c r="A76" t="s">
        <v>62</v>
      </c>
      <c r="B76">
        <v>3</v>
      </c>
      <c r="C76">
        <v>9.9194047675639201</v>
      </c>
      <c r="D76">
        <v>0</v>
      </c>
      <c r="E76">
        <v>13.298202099629099</v>
      </c>
      <c r="F76">
        <v>6.6955982599531296</v>
      </c>
    </row>
    <row r="77" spans="1:6" x14ac:dyDescent="0.3">
      <c r="A77" t="s">
        <v>62</v>
      </c>
      <c r="B77">
        <v>4</v>
      </c>
      <c r="C77">
        <v>18.5368878372369</v>
      </c>
      <c r="D77">
        <v>5.1146931152419803</v>
      </c>
      <c r="E77">
        <v>17.947923113485501</v>
      </c>
      <c r="F77">
        <v>8.86546812841571</v>
      </c>
    </row>
    <row r="78" spans="1:6" x14ac:dyDescent="0.3">
      <c r="A78" t="s">
        <v>62</v>
      </c>
      <c r="B78">
        <v>5</v>
      </c>
      <c r="C78">
        <v>43.025418386221098</v>
      </c>
      <c r="D78">
        <v>12.5542467374121</v>
      </c>
      <c r="E78">
        <v>27.7123372425838</v>
      </c>
      <c r="F78">
        <v>14.0111592597575</v>
      </c>
    </row>
    <row r="79" spans="1:6" x14ac:dyDescent="0.3">
      <c r="A79" t="s">
        <v>62</v>
      </c>
      <c r="B79">
        <v>6</v>
      </c>
      <c r="C79">
        <v>58.710477396955703</v>
      </c>
      <c r="D79">
        <v>24.4575325328844</v>
      </c>
      <c r="E79">
        <v>48.1711097035517</v>
      </c>
      <c r="F79">
        <v>22.628642329430502</v>
      </c>
    </row>
    <row r="80" spans="1:6" x14ac:dyDescent="0.3">
      <c r="A80" t="s">
        <v>62</v>
      </c>
      <c r="B80">
        <v>7</v>
      </c>
      <c r="C80">
        <v>76.1934284090555</v>
      </c>
      <c r="D80">
        <v>41.196528182767203</v>
      </c>
      <c r="E80">
        <v>53.750774920179303</v>
      </c>
      <c r="F80">
        <v>25.294482315378499</v>
      </c>
    </row>
    <row r="81" spans="1:6" x14ac:dyDescent="0.3">
      <c r="A81" t="s">
        <v>62</v>
      </c>
      <c r="B81">
        <v>8</v>
      </c>
      <c r="C81">
        <v>100</v>
      </c>
      <c r="D81">
        <v>45.102293834406503</v>
      </c>
      <c r="E81">
        <v>58.0285182529271</v>
      </c>
      <c r="F81">
        <v>27.7123372425838</v>
      </c>
    </row>
    <row r="82" spans="1:6" x14ac:dyDescent="0.3">
      <c r="A82" s="23" t="s">
        <v>52</v>
      </c>
      <c r="B82" s="23" t="s">
        <v>56</v>
      </c>
      <c r="C82" s="23" t="s">
        <v>49</v>
      </c>
      <c r="D82" s="23" t="s">
        <v>47</v>
      </c>
      <c r="E82" s="23" t="s">
        <v>50</v>
      </c>
      <c r="F82" s="23" t="s">
        <v>51</v>
      </c>
    </row>
    <row r="83" spans="1:6" x14ac:dyDescent="0.3">
      <c r="A83" t="s">
        <v>52</v>
      </c>
      <c r="B83">
        <v>0</v>
      </c>
      <c r="C83">
        <v>0</v>
      </c>
      <c r="D83">
        <v>0</v>
      </c>
      <c r="E83">
        <v>0</v>
      </c>
      <c r="F83">
        <v>0.57851256102725401</v>
      </c>
    </row>
    <row r="84" spans="1:6" x14ac:dyDescent="0.3">
      <c r="A84" t="s">
        <v>52</v>
      </c>
      <c r="B84">
        <v>1</v>
      </c>
      <c r="C84">
        <v>3.8237738154613501</v>
      </c>
      <c r="D84">
        <v>2.3690773067331699</v>
      </c>
      <c r="E84">
        <v>0.78969226932668302</v>
      </c>
      <c r="F84">
        <v>2.3553721448671601</v>
      </c>
    </row>
    <row r="85" spans="1:6" x14ac:dyDescent="0.3">
      <c r="A85" t="s">
        <v>52</v>
      </c>
      <c r="B85">
        <v>2</v>
      </c>
      <c r="C85">
        <v>22.527015710723202</v>
      </c>
      <c r="D85">
        <v>15.3366583541147</v>
      </c>
      <c r="E85">
        <v>6.7331670822942602</v>
      </c>
      <c r="F85">
        <v>4.6280992485486001</v>
      </c>
    </row>
    <row r="86" spans="1:6" x14ac:dyDescent="0.3">
      <c r="A86" t="s">
        <v>52</v>
      </c>
      <c r="B86">
        <v>3</v>
      </c>
      <c r="C86">
        <v>43.474646633416498</v>
      </c>
      <c r="D86">
        <v>21.945137157107201</v>
      </c>
      <c r="E86">
        <v>8.9775561097256809</v>
      </c>
      <c r="F86">
        <v>7.6859506484529803</v>
      </c>
    </row>
    <row r="87" spans="1:6" x14ac:dyDescent="0.3">
      <c r="A87" t="s">
        <v>52</v>
      </c>
      <c r="B87">
        <v>4</v>
      </c>
      <c r="C87">
        <v>57.605985037406498</v>
      </c>
      <c r="D87">
        <v>24.563591022443902</v>
      </c>
      <c r="E87">
        <v>12.4272650872818</v>
      </c>
      <c r="F87">
        <v>9.7107438682467109</v>
      </c>
    </row>
    <row r="88" spans="1:6" x14ac:dyDescent="0.3">
      <c r="A88" t="s">
        <v>52</v>
      </c>
      <c r="B88">
        <v>5</v>
      </c>
      <c r="C88">
        <v>70.989193516209497</v>
      </c>
      <c r="D88">
        <v>26.309226932668299</v>
      </c>
      <c r="E88">
        <v>14.8379052369077</v>
      </c>
      <c r="F88">
        <v>10.7024794037976</v>
      </c>
    </row>
    <row r="89" spans="1:6" x14ac:dyDescent="0.3">
      <c r="A89" t="s">
        <v>52</v>
      </c>
      <c r="B89">
        <v>6</v>
      </c>
      <c r="C89">
        <v>82.876142892768101</v>
      </c>
      <c r="D89">
        <v>26.807980049875301</v>
      </c>
      <c r="E89">
        <v>17.2901079800499</v>
      </c>
      <c r="F89">
        <v>11.115702626255</v>
      </c>
    </row>
    <row r="90" spans="1:6" x14ac:dyDescent="0.3">
      <c r="A90" t="s">
        <v>52</v>
      </c>
      <c r="B90">
        <v>7</v>
      </c>
      <c r="C90">
        <v>92.518703241895295</v>
      </c>
      <c r="D90">
        <v>28.553615960099702</v>
      </c>
      <c r="E90">
        <v>19.451371571072301</v>
      </c>
      <c r="F90">
        <v>11.4462810554607</v>
      </c>
    </row>
    <row r="91" spans="1:6" x14ac:dyDescent="0.3">
      <c r="A91" t="s">
        <v>52</v>
      </c>
      <c r="B91">
        <v>8</v>
      </c>
      <c r="C91">
        <v>100</v>
      </c>
      <c r="D91">
        <v>33.291770573566097</v>
      </c>
      <c r="E91">
        <v>22.111388029925202</v>
      </c>
      <c r="F91">
        <v>11.818181881292301</v>
      </c>
    </row>
    <row r="92" spans="1:6" x14ac:dyDescent="0.3">
      <c r="A92" s="23" t="s">
        <v>53</v>
      </c>
      <c r="B92" s="23" t="s">
        <v>56</v>
      </c>
      <c r="C92" s="23" t="s">
        <v>49</v>
      </c>
      <c r="D92" s="23" t="s">
        <v>47</v>
      </c>
      <c r="E92" s="23" t="s">
        <v>50</v>
      </c>
      <c r="F92" s="23" t="s">
        <v>51</v>
      </c>
    </row>
    <row r="93" spans="1:6" x14ac:dyDescent="0.3">
      <c r="A93" t="s">
        <v>53</v>
      </c>
      <c r="B93">
        <v>0</v>
      </c>
      <c r="C93">
        <v>0</v>
      </c>
      <c r="D93">
        <v>0</v>
      </c>
      <c r="E93">
        <v>0</v>
      </c>
      <c r="F93">
        <v>0.57851256102725401</v>
      </c>
    </row>
    <row r="94" spans="1:6" x14ac:dyDescent="0.3">
      <c r="A94" t="s">
        <v>53</v>
      </c>
      <c r="B94">
        <v>1</v>
      </c>
      <c r="C94">
        <v>3.8237738154613501</v>
      </c>
      <c r="D94">
        <v>3.2418952618453898</v>
      </c>
      <c r="E94">
        <v>0.62344139650872799</v>
      </c>
      <c r="F94">
        <v>0</v>
      </c>
    </row>
    <row r="95" spans="1:6" x14ac:dyDescent="0.3">
      <c r="A95" t="s">
        <v>53</v>
      </c>
      <c r="B95">
        <v>2</v>
      </c>
      <c r="C95">
        <v>22.527015710723202</v>
      </c>
      <c r="D95">
        <v>11.970074812967599</v>
      </c>
      <c r="E95">
        <v>9.1438069825436408</v>
      </c>
      <c r="F95">
        <v>0.53719016440133904</v>
      </c>
    </row>
    <row r="96" spans="1:6" x14ac:dyDescent="0.3">
      <c r="A96" t="s">
        <v>53</v>
      </c>
      <c r="B96">
        <v>3</v>
      </c>
      <c r="C96">
        <v>43.474646633416498</v>
      </c>
      <c r="D96">
        <v>16.583541147132198</v>
      </c>
      <c r="E96">
        <v>19.285120448877802</v>
      </c>
      <c r="F96">
        <v>2.3966942935591899</v>
      </c>
    </row>
    <row r="97" spans="1:6" x14ac:dyDescent="0.3">
      <c r="A97" t="s">
        <v>53</v>
      </c>
      <c r="B97">
        <v>4</v>
      </c>
      <c r="C97">
        <v>57.605985037406498</v>
      </c>
      <c r="D97">
        <v>21.571072319201999</v>
      </c>
      <c r="E97">
        <v>28.3042394014963</v>
      </c>
      <c r="F97">
        <v>2.7272727227648401</v>
      </c>
    </row>
    <row r="98" spans="1:6" x14ac:dyDescent="0.3">
      <c r="A98" t="s">
        <v>53</v>
      </c>
      <c r="B98">
        <v>5</v>
      </c>
      <c r="C98">
        <v>70.989193516209497</v>
      </c>
      <c r="D98">
        <v>25.187032418952601</v>
      </c>
      <c r="E98">
        <v>34.746467082294302</v>
      </c>
      <c r="F98">
        <v>3.5537191676798101</v>
      </c>
    </row>
    <row r="99" spans="1:6" x14ac:dyDescent="0.3">
      <c r="A99" t="s">
        <v>53</v>
      </c>
      <c r="B99">
        <v>6</v>
      </c>
      <c r="C99">
        <v>82.876142892768101</v>
      </c>
      <c r="D99">
        <v>27.805486284289302</v>
      </c>
      <c r="E99">
        <v>38.902743142144601</v>
      </c>
      <c r="F99">
        <v>3.6776861096236599</v>
      </c>
    </row>
    <row r="100" spans="1:6" x14ac:dyDescent="0.3">
      <c r="A100" t="s">
        <v>53</v>
      </c>
      <c r="B100">
        <v>7</v>
      </c>
      <c r="C100">
        <v>92.518703241895295</v>
      </c>
      <c r="D100">
        <v>30.423940149625899</v>
      </c>
      <c r="E100">
        <v>41.022443890274303</v>
      </c>
      <c r="F100">
        <v>4.0082645388293203</v>
      </c>
    </row>
    <row r="101" spans="1:6" x14ac:dyDescent="0.3">
      <c r="A101" t="s">
        <v>53</v>
      </c>
      <c r="B101">
        <v>8</v>
      </c>
      <c r="C101">
        <v>100</v>
      </c>
      <c r="D101">
        <v>33.9152119700748</v>
      </c>
      <c r="E101">
        <v>42.477140399002501</v>
      </c>
      <c r="F101">
        <v>4.0909090841472597</v>
      </c>
    </row>
    <row r="102" spans="1:6" x14ac:dyDescent="0.3">
      <c r="A102" s="23" t="s">
        <v>54</v>
      </c>
      <c r="B102" s="23" t="s">
        <v>56</v>
      </c>
      <c r="C102" s="23" t="s">
        <v>49</v>
      </c>
      <c r="D102" s="23" t="s">
        <v>47</v>
      </c>
      <c r="E102" s="23" t="s">
        <v>50</v>
      </c>
      <c r="F102" s="23" t="s">
        <v>51</v>
      </c>
    </row>
    <row r="103" spans="1:6" x14ac:dyDescent="0.3">
      <c r="A103" t="s">
        <v>54</v>
      </c>
      <c r="B103">
        <v>0</v>
      </c>
      <c r="C103">
        <v>0</v>
      </c>
      <c r="D103">
        <v>0</v>
      </c>
      <c r="E103">
        <v>0</v>
      </c>
      <c r="F103">
        <v>0.57851256102725401</v>
      </c>
    </row>
    <row r="104" spans="1:6" x14ac:dyDescent="0.3">
      <c r="A104" t="s">
        <v>54</v>
      </c>
      <c r="B104">
        <v>1</v>
      </c>
      <c r="C104">
        <v>3.8237738154613501</v>
      </c>
      <c r="D104">
        <v>5.11221945137157</v>
      </c>
      <c r="E104">
        <v>3.1172069825436401</v>
      </c>
      <c r="F104">
        <v>2.8925623092684898</v>
      </c>
    </row>
    <row r="105" spans="1:6" x14ac:dyDescent="0.3">
      <c r="A105" t="s">
        <v>54</v>
      </c>
      <c r="B105">
        <v>2</v>
      </c>
      <c r="C105">
        <v>22.527015710723202</v>
      </c>
      <c r="D105">
        <v>11.845386533665801</v>
      </c>
      <c r="E105">
        <v>10.8478802992519</v>
      </c>
      <c r="F105">
        <v>5.2892563548937899</v>
      </c>
    </row>
    <row r="106" spans="1:6" x14ac:dyDescent="0.3">
      <c r="A106" t="s">
        <v>54</v>
      </c>
      <c r="B106">
        <v>3</v>
      </c>
      <c r="C106">
        <v>43.474646633416498</v>
      </c>
      <c r="D106">
        <v>16.458852867830402</v>
      </c>
      <c r="E106">
        <v>18.640897755611</v>
      </c>
      <c r="F106">
        <v>6.61157056758418</v>
      </c>
    </row>
    <row r="107" spans="1:6" x14ac:dyDescent="0.3">
      <c r="A107" t="s">
        <v>54</v>
      </c>
      <c r="B107">
        <v>4</v>
      </c>
      <c r="C107">
        <v>57.605985037406498</v>
      </c>
      <c r="D107">
        <v>19.825436408977598</v>
      </c>
      <c r="E107">
        <v>24.896093017456401</v>
      </c>
      <c r="F107">
        <v>7.7685951937709197</v>
      </c>
    </row>
    <row r="108" spans="1:6" x14ac:dyDescent="0.3">
      <c r="A108" t="s">
        <v>54</v>
      </c>
      <c r="B108">
        <v>5</v>
      </c>
      <c r="C108">
        <v>70.989193516209497</v>
      </c>
      <c r="D108">
        <v>21.321695760598502</v>
      </c>
      <c r="E108">
        <v>29.260182793017499</v>
      </c>
      <c r="F108">
        <v>8.2644629615463394</v>
      </c>
    </row>
    <row r="109" spans="1:6" x14ac:dyDescent="0.3">
      <c r="A109" t="s">
        <v>54</v>
      </c>
      <c r="B109">
        <v>6</v>
      </c>
      <c r="C109">
        <v>82.876142892768101</v>
      </c>
      <c r="D109">
        <v>22.568578553616</v>
      </c>
      <c r="E109">
        <v>32.211138653366604</v>
      </c>
      <c r="F109">
        <v>8.7603307293217707</v>
      </c>
    </row>
    <row r="110" spans="1:6" x14ac:dyDescent="0.3">
      <c r="A110" t="s">
        <v>54</v>
      </c>
      <c r="B110">
        <v>7</v>
      </c>
      <c r="C110">
        <v>92.518703241895295</v>
      </c>
      <c r="D110">
        <v>23.192019950124699</v>
      </c>
      <c r="E110">
        <v>33.811304987531202</v>
      </c>
      <c r="F110">
        <v>9.2561984970971896</v>
      </c>
    </row>
    <row r="111" spans="1:6" x14ac:dyDescent="0.3">
      <c r="A111" t="s">
        <v>54</v>
      </c>
      <c r="B111">
        <v>8</v>
      </c>
      <c r="C111">
        <v>100</v>
      </c>
      <c r="D111">
        <v>21.197007481296801</v>
      </c>
      <c r="E111">
        <v>35.453033915212004</v>
      </c>
      <c r="F111">
        <v>9.2561984970971896</v>
      </c>
    </row>
    <row r="112" spans="1:6" x14ac:dyDescent="0.3">
      <c r="A112" s="23" t="s">
        <v>55</v>
      </c>
      <c r="B112" s="23" t="s">
        <v>56</v>
      </c>
      <c r="C112" s="23" t="s">
        <v>49</v>
      </c>
      <c r="D112" s="23" t="s">
        <v>47</v>
      </c>
      <c r="E112" s="23" t="s">
        <v>50</v>
      </c>
      <c r="F112" s="23" t="s">
        <v>51</v>
      </c>
    </row>
    <row r="113" spans="1:6" x14ac:dyDescent="0.3">
      <c r="A113" t="s">
        <v>55</v>
      </c>
      <c r="B113">
        <v>0</v>
      </c>
      <c r="C113">
        <v>0</v>
      </c>
      <c r="D113">
        <v>0</v>
      </c>
      <c r="E113">
        <v>0</v>
      </c>
      <c r="F113">
        <v>0.57851256102725401</v>
      </c>
    </row>
    <row r="114" spans="1:6" x14ac:dyDescent="0.3">
      <c r="A114" t="s">
        <v>55</v>
      </c>
      <c r="B114">
        <v>1</v>
      </c>
      <c r="C114">
        <v>3.8237738154613501</v>
      </c>
      <c r="D114">
        <v>5.7356608478803004</v>
      </c>
      <c r="E114">
        <v>5.6109725685785499</v>
      </c>
      <c r="F114">
        <v>0.57851256102725401</v>
      </c>
    </row>
    <row r="115" spans="1:6" x14ac:dyDescent="0.3">
      <c r="A115" t="s">
        <v>55</v>
      </c>
      <c r="B115">
        <v>2</v>
      </c>
      <c r="C115">
        <v>22.527015710723202</v>
      </c>
      <c r="D115">
        <v>14.0482127182045</v>
      </c>
      <c r="E115">
        <v>12.551953366583501</v>
      </c>
      <c r="F115">
        <v>3.30578528379209</v>
      </c>
    </row>
    <row r="116" spans="1:6" x14ac:dyDescent="0.3">
      <c r="A116" t="s">
        <v>55</v>
      </c>
      <c r="B116">
        <v>3</v>
      </c>
      <c r="C116">
        <v>43.474646633416498</v>
      </c>
      <c r="D116">
        <v>17.3732336658354</v>
      </c>
      <c r="E116">
        <v>17.996674812967601</v>
      </c>
      <c r="F116">
        <v>4.13223172870706</v>
      </c>
    </row>
    <row r="117" spans="1:6" x14ac:dyDescent="0.3">
      <c r="A117" t="s">
        <v>55</v>
      </c>
      <c r="B117">
        <v>4</v>
      </c>
      <c r="C117">
        <v>57.605985037406498</v>
      </c>
      <c r="D117">
        <v>19.368246134663298</v>
      </c>
      <c r="E117">
        <v>21.487946633416499</v>
      </c>
      <c r="F117">
        <v>4.5454547032306598</v>
      </c>
    </row>
    <row r="118" spans="1:6" x14ac:dyDescent="0.3">
      <c r="A118" t="s">
        <v>55</v>
      </c>
      <c r="B118">
        <v>5</v>
      </c>
      <c r="C118">
        <v>70.989193516209497</v>
      </c>
      <c r="D118">
        <v>21.778886034912698</v>
      </c>
      <c r="E118">
        <v>23.7738985037406</v>
      </c>
      <c r="F118">
        <v>4.4628101579127097</v>
      </c>
    </row>
    <row r="119" spans="1:6" x14ac:dyDescent="0.3">
      <c r="A119" t="s">
        <v>55</v>
      </c>
      <c r="B119">
        <v>6</v>
      </c>
      <c r="C119">
        <v>82.876142892768101</v>
      </c>
      <c r="D119">
        <v>24.106400748129701</v>
      </c>
      <c r="E119">
        <v>25.519534413965101</v>
      </c>
      <c r="F119">
        <v>4.4628101579127097</v>
      </c>
    </row>
    <row r="120" spans="1:6" x14ac:dyDescent="0.3">
      <c r="A120" t="s">
        <v>55</v>
      </c>
      <c r="B120">
        <v>7</v>
      </c>
      <c r="C120">
        <v>92.518703241895295</v>
      </c>
      <c r="D120">
        <v>24.5220281795511</v>
      </c>
      <c r="E120">
        <v>26.600166084788</v>
      </c>
      <c r="F120">
        <v>4.2148762740250003</v>
      </c>
    </row>
    <row r="121" spans="1:6" x14ac:dyDescent="0.3">
      <c r="A121" t="s">
        <v>55</v>
      </c>
      <c r="B121">
        <v>8</v>
      </c>
      <c r="C121">
        <v>100</v>
      </c>
      <c r="D121">
        <v>24.272651620947599</v>
      </c>
      <c r="E121">
        <v>28.428927680798001</v>
      </c>
      <c r="F121">
        <v>3.8842978448193399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DC6E6-1861-0344-8DF1-D39F67D37AD1}">
  <dimension ref="A1:AD120"/>
  <sheetViews>
    <sheetView tabSelected="1" zoomScale="53" workbookViewId="0">
      <selection activeCell="T15" sqref="T15"/>
    </sheetView>
  </sheetViews>
  <sheetFormatPr baseColWidth="10" defaultRowHeight="14.4" x14ac:dyDescent="0.3"/>
  <cols>
    <col min="3" max="7" width="11.6640625" bestFit="1" customWidth="1"/>
    <col min="8" max="8" width="15.5546875" customWidth="1"/>
    <col min="9" max="9" width="15.44140625" customWidth="1"/>
    <col min="10" max="10" width="11.6640625" bestFit="1" customWidth="1"/>
    <col min="11" max="11" width="12.109375" bestFit="1" customWidth="1"/>
    <col min="12" max="12" width="19.33203125" customWidth="1"/>
    <col min="13" max="13" width="12.109375" bestFit="1" customWidth="1"/>
    <col min="14" max="14" width="11.6640625" bestFit="1" customWidth="1"/>
    <col min="15" max="15" width="12.109375" bestFit="1" customWidth="1"/>
    <col min="17" max="18" width="11.6640625" bestFit="1" customWidth="1"/>
    <col min="19" max="19" width="13.33203125" customWidth="1"/>
    <col min="20" max="20" width="18.6640625" customWidth="1"/>
    <col min="21" max="21" width="29.21875" customWidth="1"/>
    <col min="22" max="25" width="12.109375" bestFit="1" customWidth="1"/>
    <col min="26" max="26" width="13.6640625" bestFit="1" customWidth="1"/>
    <col min="27" max="30" width="11.6640625" bestFit="1" customWidth="1"/>
  </cols>
  <sheetData>
    <row r="1" spans="1:30" ht="43.2" x14ac:dyDescent="0.3">
      <c r="A1" s="28" t="s">
        <v>48</v>
      </c>
      <c r="B1" s="28"/>
      <c r="C1" s="28" t="s">
        <v>56</v>
      </c>
      <c r="D1" s="28" t="s">
        <v>49</v>
      </c>
      <c r="E1" s="28" t="s">
        <v>47</v>
      </c>
      <c r="F1" s="28" t="s">
        <v>50</v>
      </c>
      <c r="G1" s="28" t="s">
        <v>51</v>
      </c>
      <c r="H1" s="29" t="s">
        <v>68</v>
      </c>
      <c r="I1" s="29" t="s">
        <v>69</v>
      </c>
      <c r="J1" s="30" t="s">
        <v>2</v>
      </c>
      <c r="K1" s="30" t="s">
        <v>3</v>
      </c>
      <c r="L1" s="30" t="s">
        <v>4</v>
      </c>
      <c r="M1" s="27" t="s">
        <v>9</v>
      </c>
      <c r="N1" s="27" t="s">
        <v>10</v>
      </c>
      <c r="O1" s="27" t="s">
        <v>11</v>
      </c>
      <c r="P1" s="27" t="s">
        <v>12</v>
      </c>
      <c r="Q1" s="27" t="s">
        <v>14</v>
      </c>
      <c r="R1" s="27" t="s">
        <v>15</v>
      </c>
      <c r="S1" s="27" t="s">
        <v>16</v>
      </c>
      <c r="T1" s="27" t="s">
        <v>17</v>
      </c>
      <c r="U1" s="27" t="s">
        <v>18</v>
      </c>
      <c r="V1" s="27" t="s">
        <v>19</v>
      </c>
      <c r="W1" s="27" t="s">
        <v>20</v>
      </c>
      <c r="X1" s="27" t="s">
        <v>21</v>
      </c>
      <c r="Y1" s="27" t="s">
        <v>22</v>
      </c>
      <c r="Z1" s="27" t="s">
        <v>23</v>
      </c>
      <c r="AA1" s="27" t="s">
        <v>24</v>
      </c>
      <c r="AB1" s="27" t="s">
        <v>65</v>
      </c>
      <c r="AC1" s="27" t="s">
        <v>66</v>
      </c>
      <c r="AD1" s="27" t="s">
        <v>67</v>
      </c>
    </row>
    <row r="2" spans="1:30" x14ac:dyDescent="0.3">
      <c r="A2" t="s">
        <v>57</v>
      </c>
      <c r="B2" t="str">
        <f>MID(A2,1,2)</f>
        <v>C0</v>
      </c>
      <c r="C2">
        <v>0</v>
      </c>
      <c r="D2">
        <v>0.95486119791666701</v>
      </c>
      <c r="E2">
        <v>0</v>
      </c>
      <c r="F2">
        <v>0.95486119791666701</v>
      </c>
      <c r="G2">
        <v>0.868809903676099</v>
      </c>
      <c r="H2" s="18">
        <f>1.5406*10^-10</f>
        <v>1.5406000000000001E-10</v>
      </c>
      <c r="I2" s="18">
        <v>1</v>
      </c>
      <c r="J2" s="18">
        <f>VLOOKUP(B2,'Nueva tabla'!$L$2:$Q$5,4,FALSE)</f>
        <v>3.2486999999999999E-10</v>
      </c>
      <c r="K2" s="18">
        <f>5.2056*10^-10</f>
        <v>5.2056000000000001E-10</v>
      </c>
      <c r="L2" s="18">
        <f>27*10^-9</f>
        <v>2.7E-8</v>
      </c>
      <c r="M2">
        <f>'Nueva tabla'!$E$10</f>
        <v>6.4818509959752269E-11</v>
      </c>
      <c r="N2">
        <f>'Nueva tabla'!$E$11</f>
        <v>1.6023640225320899</v>
      </c>
      <c r="O2">
        <f>'Nueva tabla'!$E$12</f>
        <v>4.7578188499483822E-29</v>
      </c>
      <c r="P2" t="str">
        <f>'Nueva tabla'!$E$13</f>
        <v>?</v>
      </c>
      <c r="Q2">
        <f>'Nueva tabla'!$E$14</f>
        <v>1.0191149694405652</v>
      </c>
      <c r="R2">
        <f>'Nueva tabla'!$E$15</f>
        <v>216497.99372903304</v>
      </c>
      <c r="S2">
        <f>'Nueva tabla'!$E$16</f>
        <v>1.0305994700101315E-23</v>
      </c>
      <c r="T2">
        <f>'Nueva tabla'!$E$17</f>
        <v>75.463475162487867</v>
      </c>
      <c r="U2">
        <f>'Nueva tabla'!$E$18</f>
        <v>0.37982441511723053</v>
      </c>
      <c r="V2">
        <f>'Nueva tabla'!$E$19</f>
        <v>1.9772139753342553E-10</v>
      </c>
      <c r="W2">
        <f>'Nueva tabla'!$E$20</f>
        <v>3.2283860246657448E-10</v>
      </c>
      <c r="X2">
        <f>'Nueva tabla'!$E$21</f>
        <v>3.8030812237259786E-10</v>
      </c>
      <c r="Y2">
        <f>'Nueva tabla'!$E$22</f>
        <v>3.8030812237259786E-10</v>
      </c>
      <c r="Z2">
        <f>'Nueva tabla'!$E$23</f>
        <v>108.44521445400626</v>
      </c>
      <c r="AA2">
        <f>'Nueva tabla'!$E$24</f>
        <v>110.47745017670516</v>
      </c>
      <c r="AB2">
        <f>'Nueva tabla'!$E$27</f>
        <v>100</v>
      </c>
      <c r="AC2">
        <f>'Nueva tabla'!$E$28</f>
        <v>0</v>
      </c>
      <c r="AD2">
        <f>'Nueva tabla'!$E$29</f>
        <v>3.25</v>
      </c>
    </row>
    <row r="3" spans="1:30" x14ac:dyDescent="0.3">
      <c r="A3" t="s">
        <v>57</v>
      </c>
      <c r="B3" t="str">
        <f t="shared" ref="B3:B10" si="0">MID(A3,1,2)</f>
        <v>C0</v>
      </c>
      <c r="C3">
        <v>1</v>
      </c>
      <c r="D3">
        <v>4.5138890624999997</v>
      </c>
      <c r="E3">
        <v>3.63716030117192</v>
      </c>
      <c r="F3">
        <v>2.8645835937499999</v>
      </c>
      <c r="G3">
        <v>1.7810601200859599</v>
      </c>
      <c r="H3" s="18">
        <f>1.5406*10^-10</f>
        <v>1.5406000000000001E-10</v>
      </c>
      <c r="I3" s="18">
        <v>1</v>
      </c>
      <c r="J3" s="18">
        <f>VLOOKUP(B3,'Nueva tabla'!$L$2:$Q$5,4,FALSE)</f>
        <v>3.2486999999999999E-10</v>
      </c>
      <c r="K3" s="18">
        <f>5.2056*10^-10</f>
        <v>5.2056000000000001E-10</v>
      </c>
      <c r="L3" s="18">
        <f>27*10^-9</f>
        <v>2.7E-8</v>
      </c>
      <c r="M3">
        <f>'Nueva tabla'!$E$10</f>
        <v>6.4818509959752269E-11</v>
      </c>
      <c r="N3">
        <f>'Nueva tabla'!$E$11</f>
        <v>1.6023640225320899</v>
      </c>
      <c r="O3">
        <f>'Nueva tabla'!$E$12</f>
        <v>4.7578188499483822E-29</v>
      </c>
      <c r="P3" t="str">
        <f>'Nueva tabla'!$E$13</f>
        <v>?</v>
      </c>
      <c r="Q3">
        <f>'Nueva tabla'!$E$14</f>
        <v>1.0191149694405652</v>
      </c>
      <c r="R3">
        <f>'Nueva tabla'!$E$15</f>
        <v>216497.99372903304</v>
      </c>
      <c r="S3">
        <f>'Nueva tabla'!$E$16</f>
        <v>1.0305994700101315E-23</v>
      </c>
      <c r="T3">
        <f>'Nueva tabla'!$E$17</f>
        <v>75.463475162487867</v>
      </c>
      <c r="U3">
        <f>'Nueva tabla'!$E$18</f>
        <v>0.37982441511723053</v>
      </c>
      <c r="V3">
        <f>'Nueva tabla'!$E$19</f>
        <v>1.9772139753342553E-10</v>
      </c>
      <c r="W3">
        <f>'Nueva tabla'!$E$20</f>
        <v>3.2283860246657448E-10</v>
      </c>
      <c r="X3">
        <f>'Nueva tabla'!$E$21</f>
        <v>3.8030812237259786E-10</v>
      </c>
      <c r="Y3">
        <f>'Nueva tabla'!$E$22</f>
        <v>3.8030812237259786E-10</v>
      </c>
      <c r="Z3">
        <f>'Nueva tabla'!$E$23</f>
        <v>108.44521445400626</v>
      </c>
      <c r="AA3">
        <f>'Nueva tabla'!$E$24</f>
        <v>110.47745017670516</v>
      </c>
      <c r="AB3">
        <f>'Nueva tabla'!$E$27</f>
        <v>100</v>
      </c>
      <c r="AC3">
        <f>'Nueva tabla'!$E$28</f>
        <v>0</v>
      </c>
      <c r="AD3">
        <f>'Nueva tabla'!$E$29</f>
        <v>3.25</v>
      </c>
    </row>
    <row r="4" spans="1:30" x14ac:dyDescent="0.3">
      <c r="A4" t="s">
        <v>57</v>
      </c>
      <c r="B4" t="str">
        <f t="shared" si="0"/>
        <v>C0</v>
      </c>
      <c r="C4">
        <v>2</v>
      </c>
      <c r="D4">
        <v>23.4375</v>
      </c>
      <c r="E4">
        <v>14.8992110560028</v>
      </c>
      <c r="F4">
        <v>8.2465278645833298</v>
      </c>
      <c r="G4">
        <v>4.3874893098284202</v>
      </c>
      <c r="H4" s="18">
        <f>1.5406*10^-10</f>
        <v>1.5406000000000001E-10</v>
      </c>
      <c r="I4" s="18">
        <v>1</v>
      </c>
      <c r="J4" s="18">
        <f>VLOOKUP(B4,'Nueva tabla'!$L$2:$Q$5,4,FALSE)</f>
        <v>3.2486999999999999E-10</v>
      </c>
      <c r="K4" s="18">
        <f>5.2056*10^-10</f>
        <v>5.2056000000000001E-10</v>
      </c>
      <c r="L4" s="18">
        <f>27*10^-9</f>
        <v>2.7E-8</v>
      </c>
      <c r="M4">
        <f>'Nueva tabla'!$E$10</f>
        <v>6.4818509959752269E-11</v>
      </c>
      <c r="N4">
        <f>'Nueva tabla'!$E$11</f>
        <v>1.6023640225320899</v>
      </c>
      <c r="O4">
        <f>'Nueva tabla'!$E$12</f>
        <v>4.7578188499483822E-29</v>
      </c>
      <c r="P4" t="str">
        <f>'Nueva tabla'!$E$13</f>
        <v>?</v>
      </c>
      <c r="Q4">
        <f>'Nueva tabla'!$E$14</f>
        <v>1.0191149694405652</v>
      </c>
      <c r="R4">
        <f>'Nueva tabla'!$E$15</f>
        <v>216497.99372903304</v>
      </c>
      <c r="S4">
        <f>'Nueva tabla'!$E$16</f>
        <v>1.0305994700101315E-23</v>
      </c>
      <c r="T4">
        <f>'Nueva tabla'!$E$17</f>
        <v>75.463475162487867</v>
      </c>
      <c r="U4">
        <f>'Nueva tabla'!$E$18</f>
        <v>0.37982441511723053</v>
      </c>
      <c r="V4">
        <f>'Nueva tabla'!$E$19</f>
        <v>1.9772139753342553E-10</v>
      </c>
      <c r="W4">
        <f>'Nueva tabla'!$E$20</f>
        <v>3.2283860246657448E-10</v>
      </c>
      <c r="X4">
        <f>'Nueva tabla'!$E$21</f>
        <v>3.8030812237259786E-10</v>
      </c>
      <c r="Y4">
        <f>'Nueva tabla'!$E$22</f>
        <v>3.8030812237259786E-10</v>
      </c>
      <c r="Z4">
        <f>'Nueva tabla'!$E$23</f>
        <v>108.44521445400626</v>
      </c>
      <c r="AA4">
        <f>'Nueva tabla'!$E$24</f>
        <v>110.47745017670516</v>
      </c>
      <c r="AB4">
        <f>'Nueva tabla'!$E$27</f>
        <v>100</v>
      </c>
      <c r="AC4">
        <f>'Nueva tabla'!$E$28</f>
        <v>0</v>
      </c>
      <c r="AD4">
        <f>'Nueva tabla'!$E$29</f>
        <v>3.25</v>
      </c>
    </row>
    <row r="5" spans="1:30" x14ac:dyDescent="0.3">
      <c r="A5" t="s">
        <v>57</v>
      </c>
      <c r="B5" t="str">
        <f t="shared" si="0"/>
        <v>C0</v>
      </c>
      <c r="C5">
        <v>3</v>
      </c>
      <c r="D5">
        <v>44.878472395833299</v>
      </c>
      <c r="E5">
        <v>24.145486348944299</v>
      </c>
      <c r="F5">
        <v>15.190972395833301</v>
      </c>
      <c r="G5">
        <v>6.6029541211095104</v>
      </c>
      <c r="H5" s="18">
        <f>1.5406*10^-10</f>
        <v>1.5406000000000001E-10</v>
      </c>
      <c r="I5" s="18">
        <v>1</v>
      </c>
      <c r="J5" s="18">
        <f>VLOOKUP(B5,'Nueva tabla'!$L$2:$Q$5,4,FALSE)</f>
        <v>3.2486999999999999E-10</v>
      </c>
      <c r="K5" s="18">
        <f>5.2056*10^-10</f>
        <v>5.2056000000000001E-10</v>
      </c>
      <c r="L5" s="18">
        <f>27*10^-9</f>
        <v>2.7E-8</v>
      </c>
      <c r="M5">
        <f>'Nueva tabla'!$E$10</f>
        <v>6.4818509959752269E-11</v>
      </c>
      <c r="N5">
        <f>'Nueva tabla'!$E$11</f>
        <v>1.6023640225320899</v>
      </c>
      <c r="O5">
        <f>'Nueva tabla'!$E$12</f>
        <v>4.7578188499483822E-29</v>
      </c>
      <c r="P5" t="str">
        <f>'Nueva tabla'!$E$13</f>
        <v>?</v>
      </c>
      <c r="Q5">
        <f>'Nueva tabla'!$E$14</f>
        <v>1.0191149694405652</v>
      </c>
      <c r="R5">
        <f>'Nueva tabla'!$E$15</f>
        <v>216497.99372903304</v>
      </c>
      <c r="S5">
        <f>'Nueva tabla'!$E$16</f>
        <v>1.0305994700101315E-23</v>
      </c>
      <c r="T5">
        <f>'Nueva tabla'!$E$17</f>
        <v>75.463475162487867</v>
      </c>
      <c r="U5">
        <f>'Nueva tabla'!$E$18</f>
        <v>0.37982441511723053</v>
      </c>
      <c r="V5">
        <f>'Nueva tabla'!$E$19</f>
        <v>1.9772139753342553E-10</v>
      </c>
      <c r="W5">
        <f>'Nueva tabla'!$E$20</f>
        <v>3.2283860246657448E-10</v>
      </c>
      <c r="X5">
        <f>'Nueva tabla'!$E$21</f>
        <v>3.8030812237259786E-10</v>
      </c>
      <c r="Y5">
        <f>'Nueva tabla'!$E$22</f>
        <v>3.8030812237259786E-10</v>
      </c>
      <c r="Z5">
        <f>'Nueva tabla'!$E$23</f>
        <v>108.44521445400626</v>
      </c>
      <c r="AA5">
        <f>'Nueva tabla'!$E$24</f>
        <v>110.47745017670516</v>
      </c>
      <c r="AB5">
        <f>'Nueva tabla'!$E$27</f>
        <v>100</v>
      </c>
      <c r="AC5">
        <f>'Nueva tabla'!$E$28</f>
        <v>0</v>
      </c>
      <c r="AD5">
        <f>'Nueva tabla'!$E$29</f>
        <v>3.25</v>
      </c>
    </row>
    <row r="6" spans="1:30" x14ac:dyDescent="0.3">
      <c r="A6" t="s">
        <v>57</v>
      </c>
      <c r="B6" t="str">
        <f t="shared" si="0"/>
        <v>C0</v>
      </c>
      <c r="C6">
        <v>4</v>
      </c>
      <c r="D6">
        <v>58.159722395833299</v>
      </c>
      <c r="E6">
        <v>28.045573907139001</v>
      </c>
      <c r="F6">
        <v>21.006944531249999</v>
      </c>
      <c r="G6">
        <v>7.9061687159807397</v>
      </c>
      <c r="H6" s="18">
        <f>1.5406*10^-10</f>
        <v>1.5406000000000001E-10</v>
      </c>
      <c r="I6" s="18">
        <v>1</v>
      </c>
      <c r="J6" s="18">
        <f>VLOOKUP(B6,'Nueva tabla'!$L$2:$Q$5,4,FALSE)</f>
        <v>3.2486999999999999E-10</v>
      </c>
      <c r="K6" s="18">
        <f>5.2056*10^-10</f>
        <v>5.2056000000000001E-10</v>
      </c>
      <c r="L6" s="18">
        <f>27*10^-9</f>
        <v>2.7E-8</v>
      </c>
      <c r="M6">
        <f>'Nueva tabla'!$E$10</f>
        <v>6.4818509959752269E-11</v>
      </c>
      <c r="N6">
        <f>'Nueva tabla'!$E$11</f>
        <v>1.6023640225320899</v>
      </c>
      <c r="O6">
        <f>'Nueva tabla'!$E$12</f>
        <v>4.7578188499483822E-29</v>
      </c>
      <c r="P6" t="str">
        <f>'Nueva tabla'!$E$13</f>
        <v>?</v>
      </c>
      <c r="Q6">
        <f>'Nueva tabla'!$E$14</f>
        <v>1.0191149694405652</v>
      </c>
      <c r="R6">
        <f>'Nueva tabla'!$E$15</f>
        <v>216497.99372903304</v>
      </c>
      <c r="S6">
        <f>'Nueva tabla'!$E$16</f>
        <v>1.0305994700101315E-23</v>
      </c>
      <c r="T6">
        <f>'Nueva tabla'!$E$17</f>
        <v>75.463475162487867</v>
      </c>
      <c r="U6">
        <f>'Nueva tabla'!$E$18</f>
        <v>0.37982441511723053</v>
      </c>
      <c r="V6">
        <f>'Nueva tabla'!$E$19</f>
        <v>1.9772139753342553E-10</v>
      </c>
      <c r="W6">
        <f>'Nueva tabla'!$E$20</f>
        <v>3.2283860246657448E-10</v>
      </c>
      <c r="X6">
        <f>'Nueva tabla'!$E$21</f>
        <v>3.8030812237259786E-10</v>
      </c>
      <c r="Y6">
        <f>'Nueva tabla'!$E$22</f>
        <v>3.8030812237259786E-10</v>
      </c>
      <c r="Z6">
        <f>'Nueva tabla'!$E$23</f>
        <v>108.44521445400626</v>
      </c>
      <c r="AA6">
        <f>'Nueva tabla'!$E$24</f>
        <v>110.47745017670516</v>
      </c>
      <c r="AB6">
        <f>'Nueva tabla'!$E$27</f>
        <v>100</v>
      </c>
      <c r="AC6">
        <f>'Nueva tabla'!$E$28</f>
        <v>0</v>
      </c>
      <c r="AD6">
        <f>'Nueva tabla'!$E$29</f>
        <v>3.25</v>
      </c>
    </row>
    <row r="7" spans="1:30" x14ac:dyDescent="0.3">
      <c r="A7" t="s">
        <v>57</v>
      </c>
      <c r="B7" t="str">
        <f t="shared" si="0"/>
        <v>C0</v>
      </c>
      <c r="C7">
        <v>5</v>
      </c>
      <c r="D7">
        <v>70.225694531249999</v>
      </c>
      <c r="E7">
        <v>29.272567860887399</v>
      </c>
      <c r="F7">
        <v>23.958333593750002</v>
      </c>
      <c r="G7">
        <v>7.7758472564936199</v>
      </c>
      <c r="H7" s="18">
        <f>1.5406*10^-10</f>
        <v>1.5406000000000001E-10</v>
      </c>
      <c r="I7" s="18">
        <v>1</v>
      </c>
      <c r="J7" s="18">
        <f>VLOOKUP(B7,'Nueva tabla'!$L$2:$Q$5,4,FALSE)</f>
        <v>3.2486999999999999E-10</v>
      </c>
      <c r="K7" s="18">
        <f>5.2056*10^-10</f>
        <v>5.2056000000000001E-10</v>
      </c>
      <c r="L7" s="18">
        <f>27*10^-9</f>
        <v>2.7E-8</v>
      </c>
      <c r="M7">
        <f>'Nueva tabla'!$E$10</f>
        <v>6.4818509959752269E-11</v>
      </c>
      <c r="N7">
        <f>'Nueva tabla'!$E$11</f>
        <v>1.6023640225320899</v>
      </c>
      <c r="O7">
        <f>'Nueva tabla'!$E$12</f>
        <v>4.7578188499483822E-29</v>
      </c>
      <c r="P7" t="str">
        <f>'Nueva tabla'!$E$13</f>
        <v>?</v>
      </c>
      <c r="Q7">
        <f>'Nueva tabla'!$E$14</f>
        <v>1.0191149694405652</v>
      </c>
      <c r="R7">
        <f>'Nueva tabla'!$E$15</f>
        <v>216497.99372903304</v>
      </c>
      <c r="S7">
        <f>'Nueva tabla'!$E$16</f>
        <v>1.0305994700101315E-23</v>
      </c>
      <c r="T7">
        <f>'Nueva tabla'!$E$17</f>
        <v>75.463475162487867</v>
      </c>
      <c r="U7">
        <f>'Nueva tabla'!$E$18</f>
        <v>0.37982441511723053</v>
      </c>
      <c r="V7">
        <f>'Nueva tabla'!$E$19</f>
        <v>1.9772139753342553E-10</v>
      </c>
      <c r="W7">
        <f>'Nueva tabla'!$E$20</f>
        <v>3.2283860246657448E-10</v>
      </c>
      <c r="X7">
        <f>'Nueva tabla'!$E$21</f>
        <v>3.8030812237259786E-10</v>
      </c>
      <c r="Y7">
        <f>'Nueva tabla'!$E$22</f>
        <v>3.8030812237259786E-10</v>
      </c>
      <c r="Z7">
        <f>'Nueva tabla'!$E$23</f>
        <v>108.44521445400626</v>
      </c>
      <c r="AA7">
        <f>'Nueva tabla'!$E$24</f>
        <v>110.47745017670516</v>
      </c>
      <c r="AB7">
        <f>'Nueva tabla'!$E$27</f>
        <v>100</v>
      </c>
      <c r="AC7">
        <f>'Nueva tabla'!$E$28</f>
        <v>0</v>
      </c>
      <c r="AD7">
        <f>'Nueva tabla'!$E$29</f>
        <v>3.25</v>
      </c>
    </row>
    <row r="8" spans="1:30" x14ac:dyDescent="0.3">
      <c r="A8" t="s">
        <v>57</v>
      </c>
      <c r="B8" t="str">
        <f t="shared" si="0"/>
        <v>C0</v>
      </c>
      <c r="C8">
        <v>6</v>
      </c>
      <c r="D8">
        <v>81.944444531249999</v>
      </c>
      <c r="E8">
        <v>29.798422374932901</v>
      </c>
      <c r="F8">
        <v>27.083333593750002</v>
      </c>
      <c r="G8">
        <v>8.2971330944421098</v>
      </c>
      <c r="H8" s="18">
        <f>1.5406*10^-10</f>
        <v>1.5406000000000001E-10</v>
      </c>
      <c r="I8" s="18">
        <v>1</v>
      </c>
      <c r="J8" s="18">
        <f>VLOOKUP(B8,'Nueva tabla'!$L$2:$Q$5,4,FALSE)</f>
        <v>3.2486999999999999E-10</v>
      </c>
      <c r="K8" s="18">
        <f>5.2056*10^-10</f>
        <v>5.2056000000000001E-10</v>
      </c>
      <c r="L8" s="18">
        <f>27*10^-9</f>
        <v>2.7E-8</v>
      </c>
      <c r="M8">
        <f>'Nueva tabla'!$E$10</f>
        <v>6.4818509959752269E-11</v>
      </c>
      <c r="N8">
        <f>'Nueva tabla'!$E$11</f>
        <v>1.6023640225320899</v>
      </c>
      <c r="O8">
        <f>'Nueva tabla'!$E$12</f>
        <v>4.7578188499483822E-29</v>
      </c>
      <c r="P8" t="str">
        <f>'Nueva tabla'!$E$13</f>
        <v>?</v>
      </c>
      <c r="Q8">
        <f>'Nueva tabla'!$E$14</f>
        <v>1.0191149694405652</v>
      </c>
      <c r="R8">
        <f>'Nueva tabla'!$E$15</f>
        <v>216497.99372903304</v>
      </c>
      <c r="S8">
        <f>'Nueva tabla'!$E$16</f>
        <v>1.0305994700101315E-23</v>
      </c>
      <c r="T8">
        <f>'Nueva tabla'!$E$17</f>
        <v>75.463475162487867</v>
      </c>
      <c r="U8">
        <f>'Nueva tabla'!$E$18</f>
        <v>0.37982441511723053</v>
      </c>
      <c r="V8">
        <f>'Nueva tabla'!$E$19</f>
        <v>1.9772139753342553E-10</v>
      </c>
      <c r="W8">
        <f>'Nueva tabla'!$E$20</f>
        <v>3.2283860246657448E-10</v>
      </c>
      <c r="X8">
        <f>'Nueva tabla'!$E$21</f>
        <v>3.8030812237259786E-10</v>
      </c>
      <c r="Y8">
        <f>'Nueva tabla'!$E$22</f>
        <v>3.8030812237259786E-10</v>
      </c>
      <c r="Z8">
        <f>'Nueva tabla'!$E$23</f>
        <v>108.44521445400626</v>
      </c>
      <c r="AA8">
        <f>'Nueva tabla'!$E$24</f>
        <v>110.47745017670516</v>
      </c>
      <c r="AB8">
        <f>'Nueva tabla'!$E$27</f>
        <v>100</v>
      </c>
      <c r="AC8">
        <f>'Nueva tabla'!$E$28</f>
        <v>0</v>
      </c>
      <c r="AD8">
        <f>'Nueva tabla'!$E$29</f>
        <v>3.25</v>
      </c>
    </row>
    <row r="9" spans="1:30" x14ac:dyDescent="0.3">
      <c r="A9" t="s">
        <v>57</v>
      </c>
      <c r="B9" t="str">
        <f t="shared" si="0"/>
        <v>C0</v>
      </c>
      <c r="C9">
        <v>7</v>
      </c>
      <c r="D9">
        <v>92.534722395833299</v>
      </c>
      <c r="E9">
        <v>31.638913174091901</v>
      </c>
      <c r="F9">
        <v>29.861111197916699</v>
      </c>
      <c r="G9">
        <v>8.6880974729034808</v>
      </c>
      <c r="H9" s="18">
        <f>1.5406*10^-10</f>
        <v>1.5406000000000001E-10</v>
      </c>
      <c r="I9" s="18">
        <v>1</v>
      </c>
      <c r="J9" s="18">
        <f>VLOOKUP(B9,'Nueva tabla'!$L$2:$Q$5,4,FALSE)</f>
        <v>3.2486999999999999E-10</v>
      </c>
      <c r="K9" s="18">
        <f>5.2056*10^-10</f>
        <v>5.2056000000000001E-10</v>
      </c>
      <c r="L9" s="18">
        <f>27*10^-9</f>
        <v>2.7E-8</v>
      </c>
      <c r="M9">
        <f>'Nueva tabla'!$E$10</f>
        <v>6.4818509959752269E-11</v>
      </c>
      <c r="N9">
        <f>'Nueva tabla'!$E$11</f>
        <v>1.6023640225320899</v>
      </c>
      <c r="O9">
        <f>'Nueva tabla'!$E$12</f>
        <v>4.7578188499483822E-29</v>
      </c>
      <c r="P9" t="str">
        <f>'Nueva tabla'!$E$13</f>
        <v>?</v>
      </c>
      <c r="Q9">
        <f>'Nueva tabla'!$E$14</f>
        <v>1.0191149694405652</v>
      </c>
      <c r="R9">
        <f>'Nueva tabla'!$E$15</f>
        <v>216497.99372903304</v>
      </c>
      <c r="S9">
        <f>'Nueva tabla'!$E$16</f>
        <v>1.0305994700101315E-23</v>
      </c>
      <c r="T9">
        <f>'Nueva tabla'!$E$17</f>
        <v>75.463475162487867</v>
      </c>
      <c r="U9">
        <f>'Nueva tabla'!$E$18</f>
        <v>0.37982441511723053</v>
      </c>
      <c r="V9">
        <f>'Nueva tabla'!$E$19</f>
        <v>1.9772139753342553E-10</v>
      </c>
      <c r="W9">
        <f>'Nueva tabla'!$E$20</f>
        <v>3.2283860246657448E-10</v>
      </c>
      <c r="X9">
        <f>'Nueva tabla'!$E$21</f>
        <v>3.8030812237259786E-10</v>
      </c>
      <c r="Y9">
        <f>'Nueva tabla'!$E$22</f>
        <v>3.8030812237259786E-10</v>
      </c>
      <c r="Z9">
        <f>'Nueva tabla'!$E$23</f>
        <v>108.44521445400626</v>
      </c>
      <c r="AA9">
        <f>'Nueva tabla'!$E$24</f>
        <v>110.47745017670516</v>
      </c>
      <c r="AB9">
        <f>'Nueva tabla'!$E$27</f>
        <v>100</v>
      </c>
      <c r="AC9">
        <f>'Nueva tabla'!$E$28</f>
        <v>0</v>
      </c>
      <c r="AD9">
        <f>'Nueva tabla'!$E$29</f>
        <v>3.25</v>
      </c>
    </row>
    <row r="10" spans="1:30" x14ac:dyDescent="0.3">
      <c r="A10" t="s">
        <v>57</v>
      </c>
      <c r="B10" t="str">
        <f>MID(A10,1,2)</f>
        <v>C0</v>
      </c>
      <c r="C10">
        <v>8</v>
      </c>
      <c r="D10">
        <v>100</v>
      </c>
      <c r="E10">
        <v>38.124452268294903</v>
      </c>
      <c r="F10">
        <v>32.638889062499999</v>
      </c>
      <c r="G10">
        <v>9.3397047703390896</v>
      </c>
      <c r="H10" s="18">
        <f>1.5406*10^-10</f>
        <v>1.5406000000000001E-10</v>
      </c>
      <c r="I10" s="18">
        <v>1</v>
      </c>
      <c r="J10" s="18">
        <f>VLOOKUP(B10,'Nueva tabla'!$L$2:$Q$5,4,FALSE)</f>
        <v>3.2486999999999999E-10</v>
      </c>
      <c r="K10" s="18">
        <f>5.2056*10^-10</f>
        <v>5.2056000000000001E-10</v>
      </c>
      <c r="L10" s="18">
        <f>27*10^-9</f>
        <v>2.7E-8</v>
      </c>
      <c r="M10">
        <f>'Nueva tabla'!$E$10</f>
        <v>6.4818509959752269E-11</v>
      </c>
      <c r="N10">
        <f>'Nueva tabla'!$E$11</f>
        <v>1.6023640225320899</v>
      </c>
      <c r="O10">
        <f>'Nueva tabla'!$E$12</f>
        <v>4.7578188499483822E-29</v>
      </c>
      <c r="P10" t="str">
        <f>'Nueva tabla'!$E$13</f>
        <v>?</v>
      </c>
      <c r="Q10">
        <f>'Nueva tabla'!$E$14</f>
        <v>1.0191149694405652</v>
      </c>
      <c r="R10">
        <f>'Nueva tabla'!$E$15</f>
        <v>216497.99372903304</v>
      </c>
      <c r="S10">
        <f>'Nueva tabla'!$E$16</f>
        <v>1.0305994700101315E-23</v>
      </c>
      <c r="T10">
        <f>'Nueva tabla'!$E$17</f>
        <v>75.463475162487867</v>
      </c>
      <c r="U10">
        <f>'Nueva tabla'!$E$18</f>
        <v>0.37982441511723053</v>
      </c>
      <c r="V10">
        <f>'Nueva tabla'!$E$19</f>
        <v>1.9772139753342553E-10</v>
      </c>
      <c r="W10">
        <f>'Nueva tabla'!$E$20</f>
        <v>3.2283860246657448E-10</v>
      </c>
      <c r="X10">
        <f>'Nueva tabla'!$E$21</f>
        <v>3.8030812237259786E-10</v>
      </c>
      <c r="Y10">
        <f>'Nueva tabla'!$E$22</f>
        <v>3.8030812237259786E-10</v>
      </c>
      <c r="Z10">
        <f>'Nueva tabla'!$E$23</f>
        <v>108.44521445400626</v>
      </c>
      <c r="AA10">
        <f>'Nueva tabla'!$E$24</f>
        <v>110.47745017670516</v>
      </c>
      <c r="AB10">
        <f>'Nueva tabla'!$E$27</f>
        <v>100</v>
      </c>
      <c r="AC10">
        <f>'Nueva tabla'!$E$28</f>
        <v>0</v>
      </c>
      <c r="AD10">
        <f>'Nueva tabla'!$E$29</f>
        <v>3.25</v>
      </c>
    </row>
    <row r="11" spans="1:30" ht="43.2" x14ac:dyDescent="0.3">
      <c r="A11" s="28" t="s">
        <v>59</v>
      </c>
      <c r="B11" s="28"/>
      <c r="C11" s="28" t="s">
        <v>56</v>
      </c>
      <c r="D11" s="28" t="s">
        <v>49</v>
      </c>
      <c r="E11" s="28" t="s">
        <v>47</v>
      </c>
      <c r="F11" s="28" t="s">
        <v>50</v>
      </c>
      <c r="G11" s="28" t="s">
        <v>51</v>
      </c>
      <c r="H11" s="29" t="s">
        <v>68</v>
      </c>
      <c r="I11" s="29" t="s">
        <v>69</v>
      </c>
      <c r="J11" s="30" t="s">
        <v>2</v>
      </c>
      <c r="K11" s="30" t="s">
        <v>3</v>
      </c>
      <c r="L11" s="30" t="s">
        <v>4</v>
      </c>
      <c r="M11" s="27" t="s">
        <v>9</v>
      </c>
      <c r="N11" s="27" t="s">
        <v>10</v>
      </c>
      <c r="O11" s="27" t="s">
        <v>11</v>
      </c>
      <c r="P11" s="27" t="s">
        <v>12</v>
      </c>
      <c r="Q11" s="27" t="s">
        <v>14</v>
      </c>
      <c r="R11" s="27" t="s">
        <v>15</v>
      </c>
      <c r="S11" s="27" t="s">
        <v>16</v>
      </c>
      <c r="T11" s="27" t="s">
        <v>17</v>
      </c>
      <c r="U11" s="27" t="s">
        <v>18</v>
      </c>
      <c r="V11" s="27" t="s">
        <v>19</v>
      </c>
      <c r="W11" s="27" t="s">
        <v>20</v>
      </c>
      <c r="X11" s="27" t="s">
        <v>21</v>
      </c>
      <c r="Y11" s="27" t="s">
        <v>22</v>
      </c>
      <c r="Z11" s="27" t="s">
        <v>23</v>
      </c>
      <c r="AA11" s="27" t="s">
        <v>24</v>
      </c>
      <c r="AB11" s="27" t="s">
        <v>65</v>
      </c>
      <c r="AC11" s="27" t="s">
        <v>66</v>
      </c>
      <c r="AD11" s="27" t="s">
        <v>67</v>
      </c>
    </row>
    <row r="12" spans="1:30" x14ac:dyDescent="0.3">
      <c r="A12" t="s">
        <v>59</v>
      </c>
      <c r="B12" t="str">
        <f>MID(A12,1,2)</f>
        <v>C1</v>
      </c>
      <c r="C12">
        <v>0</v>
      </c>
      <c r="D12">
        <v>0.95486119791666701</v>
      </c>
      <c r="E12">
        <v>0</v>
      </c>
      <c r="F12">
        <v>0.95486119791666701</v>
      </c>
      <c r="G12">
        <v>0.868809903676099</v>
      </c>
      <c r="H12" s="18">
        <f>1.5406*10^-10</f>
        <v>1.5406000000000001E-10</v>
      </c>
      <c r="I12" s="18">
        <v>1</v>
      </c>
      <c r="J12" s="18">
        <f>VLOOKUP(B12,'Nueva tabla'!$L$2:$Q$5,4,FALSE)</f>
        <v>3.2486E-10</v>
      </c>
      <c r="K12" s="18">
        <f>5.2057*10^-10</f>
        <v>5.2056999999999999E-10</v>
      </c>
      <c r="L12" s="18">
        <f>33*10^-9</f>
        <v>3.3000000000000004E-8</v>
      </c>
      <c r="M12">
        <f>'Nueva tabla'!$F$10</f>
        <v>6.4818509959752269E-11</v>
      </c>
      <c r="N12">
        <f>'Nueva tabla'!$F$11</f>
        <v>1.6024441297789818</v>
      </c>
      <c r="O12">
        <f>'Nueva tabla'!$F$12</f>
        <v>4.7576173409026953E-29</v>
      </c>
      <c r="P12" t="str">
        <f>'Nueva tabla'!$F$13</f>
        <v>?</v>
      </c>
      <c r="Q12">
        <f>'Nueva tabla'!$F$14</f>
        <v>1.0190640232060284</v>
      </c>
      <c r="R12">
        <f>'Nueva tabla'!$F$15</f>
        <v>395296.34380035457</v>
      </c>
      <c r="S12">
        <f>'Nueva tabla'!$F$16</f>
        <v>1.8816569198676071E-23</v>
      </c>
      <c r="T12">
        <f>'Nueva tabla'!$F$17</f>
        <v>75.459702693218077</v>
      </c>
      <c r="U12">
        <f>'Nueva tabla'!$F$18</f>
        <v>0.37981143542410706</v>
      </c>
      <c r="V12">
        <f>'Nueva tabla'!$F$19</f>
        <v>1.9771843893872742E-10</v>
      </c>
      <c r="W12">
        <f>'Nueva tabla'!$F$20</f>
        <v>3.2285156106127257E-10</v>
      </c>
      <c r="X12">
        <f>'Nueva tabla'!$F$21</f>
        <v>3.8029804193075631E-10</v>
      </c>
      <c r="Y12">
        <f>'Nueva tabla'!$F$22</f>
        <v>3.8029804193075631E-10</v>
      </c>
      <c r="Z12">
        <f>'Nueva tabla'!$F$23</f>
        <v>108.44793160812431</v>
      </c>
      <c r="AA12">
        <f>'Nueva tabla'!$F$24</f>
        <v>110.47483839754317</v>
      </c>
      <c r="AB12">
        <f>'Nueva tabla'!$F$27</f>
        <v>99</v>
      </c>
      <c r="AC12">
        <f>'Nueva tabla'!$F$28</f>
        <v>1</v>
      </c>
      <c r="AD12">
        <f>'Nueva tabla'!$F$29</f>
        <v>3.2530000000000001</v>
      </c>
    </row>
    <row r="13" spans="1:30" x14ac:dyDescent="0.3">
      <c r="A13" t="s">
        <v>59</v>
      </c>
      <c r="B13" t="str">
        <f t="shared" ref="B13:B30" si="1">MID(A13,1,2)</f>
        <v>C1</v>
      </c>
      <c r="C13">
        <v>1</v>
      </c>
      <c r="D13">
        <v>4.5138890624999997</v>
      </c>
      <c r="E13">
        <v>1.84049079915906</v>
      </c>
      <c r="F13">
        <v>2.2569445312499998</v>
      </c>
      <c r="G13">
        <v>1.91138157957308</v>
      </c>
      <c r="H13" s="18">
        <f>1.5406*10^-10</f>
        <v>1.5406000000000001E-10</v>
      </c>
      <c r="I13" s="18">
        <v>1</v>
      </c>
      <c r="J13" s="18">
        <f>VLOOKUP(B13,'Nueva tabla'!$L$2:$Q$5,4,FALSE)</f>
        <v>3.2486E-10</v>
      </c>
      <c r="K13" s="18">
        <f>5.2057*10^-10</f>
        <v>5.2056999999999999E-10</v>
      </c>
      <c r="L13" s="18">
        <f>33*10^-9</f>
        <v>3.3000000000000004E-8</v>
      </c>
      <c r="M13">
        <f>'Nueva tabla'!$F$10</f>
        <v>6.4818509959752269E-11</v>
      </c>
      <c r="N13">
        <f>'Nueva tabla'!$F$11</f>
        <v>1.6024441297789818</v>
      </c>
      <c r="O13">
        <f>'Nueva tabla'!$F$12</f>
        <v>4.7576173409026953E-29</v>
      </c>
      <c r="P13" t="str">
        <f>'Nueva tabla'!$F$13</f>
        <v>?</v>
      </c>
      <c r="Q13">
        <f>'Nueva tabla'!$F$14</f>
        <v>1.0190640232060284</v>
      </c>
      <c r="R13">
        <f>'Nueva tabla'!$F$15</f>
        <v>395296.34380035457</v>
      </c>
      <c r="S13">
        <f>'Nueva tabla'!$F$16</f>
        <v>1.8816569198676071E-23</v>
      </c>
      <c r="T13">
        <f>'Nueva tabla'!$F$17</f>
        <v>75.459702693218077</v>
      </c>
      <c r="U13">
        <f>'Nueva tabla'!$F$18</f>
        <v>0.37981143542410706</v>
      </c>
      <c r="V13">
        <f>'Nueva tabla'!$F$19</f>
        <v>1.9771843893872742E-10</v>
      </c>
      <c r="W13">
        <f>'Nueva tabla'!$F$20</f>
        <v>3.2285156106127257E-10</v>
      </c>
      <c r="X13">
        <f>'Nueva tabla'!$F$21</f>
        <v>3.8029804193075631E-10</v>
      </c>
      <c r="Y13">
        <f>'Nueva tabla'!$F$22</f>
        <v>3.8029804193075631E-10</v>
      </c>
      <c r="Z13">
        <f>'Nueva tabla'!$F$23</f>
        <v>108.44793160812431</v>
      </c>
      <c r="AA13">
        <f>'Nueva tabla'!$F$24</f>
        <v>110.47483839754317</v>
      </c>
      <c r="AB13">
        <f>'Nueva tabla'!$F$27</f>
        <v>99</v>
      </c>
      <c r="AC13">
        <f>'Nueva tabla'!$F$28</f>
        <v>1</v>
      </c>
      <c r="AD13">
        <f>'Nueva tabla'!$F$29</f>
        <v>3.2530000000000001</v>
      </c>
    </row>
    <row r="14" spans="1:30" x14ac:dyDescent="0.3">
      <c r="A14" t="s">
        <v>59</v>
      </c>
      <c r="B14" t="str">
        <f t="shared" si="1"/>
        <v>C1</v>
      </c>
      <c r="C14">
        <v>2</v>
      </c>
      <c r="D14">
        <v>23.4375</v>
      </c>
      <c r="E14">
        <v>15.8632777527286</v>
      </c>
      <c r="F14">
        <v>8.4635416666666696</v>
      </c>
      <c r="G14">
        <v>4.51781076931554</v>
      </c>
      <c r="H14" s="18">
        <f>1.5406*10^-10</f>
        <v>1.5406000000000001E-10</v>
      </c>
      <c r="I14" s="18">
        <v>1</v>
      </c>
      <c r="J14" s="18">
        <f>VLOOKUP(B14,'Nueva tabla'!$L$2:$Q$5,4,FALSE)</f>
        <v>3.2486E-10</v>
      </c>
      <c r="K14" s="18">
        <f>5.2057*10^-10</f>
        <v>5.2056999999999999E-10</v>
      </c>
      <c r="L14" s="18">
        <f>33*10^-9</f>
        <v>3.3000000000000004E-8</v>
      </c>
      <c r="M14">
        <f>'Nueva tabla'!$F$10</f>
        <v>6.4818509959752269E-11</v>
      </c>
      <c r="N14">
        <f>'Nueva tabla'!$F$11</f>
        <v>1.6024441297789818</v>
      </c>
      <c r="O14">
        <f>'Nueva tabla'!$F$12</f>
        <v>4.7576173409026953E-29</v>
      </c>
      <c r="P14" t="str">
        <f>'Nueva tabla'!$F$13</f>
        <v>?</v>
      </c>
      <c r="Q14">
        <f>'Nueva tabla'!$F$14</f>
        <v>1.0190640232060284</v>
      </c>
      <c r="R14">
        <f>'Nueva tabla'!$F$15</f>
        <v>395296.34380035457</v>
      </c>
      <c r="S14">
        <f>'Nueva tabla'!$F$16</f>
        <v>1.8816569198676071E-23</v>
      </c>
      <c r="T14">
        <f>'Nueva tabla'!$F$17</f>
        <v>75.459702693218077</v>
      </c>
      <c r="U14">
        <f>'Nueva tabla'!$F$18</f>
        <v>0.37981143542410706</v>
      </c>
      <c r="V14">
        <f>'Nueva tabla'!$F$19</f>
        <v>1.9771843893872742E-10</v>
      </c>
      <c r="W14">
        <f>'Nueva tabla'!$F$20</f>
        <v>3.2285156106127257E-10</v>
      </c>
      <c r="X14">
        <f>'Nueva tabla'!$F$21</f>
        <v>3.8029804193075631E-10</v>
      </c>
      <c r="Y14">
        <f>'Nueva tabla'!$F$22</f>
        <v>3.8029804193075631E-10</v>
      </c>
      <c r="Z14">
        <f>'Nueva tabla'!$F$23</f>
        <v>108.44793160812431</v>
      </c>
      <c r="AA14">
        <f>'Nueva tabla'!$F$24</f>
        <v>110.47483839754317</v>
      </c>
      <c r="AB14">
        <f>'Nueva tabla'!$F$27</f>
        <v>99</v>
      </c>
      <c r="AC14">
        <f>'Nueva tabla'!$F$28</f>
        <v>1</v>
      </c>
      <c r="AD14">
        <f>'Nueva tabla'!$F$29</f>
        <v>3.2530000000000001</v>
      </c>
    </row>
    <row r="15" spans="1:30" x14ac:dyDescent="0.3">
      <c r="A15" t="s">
        <v>59</v>
      </c>
      <c r="B15" t="str">
        <f t="shared" si="1"/>
        <v>C1</v>
      </c>
      <c r="C15">
        <v>3</v>
      </c>
      <c r="D15">
        <v>44.878472395833299</v>
      </c>
      <c r="E15">
        <v>22.524101509661801</v>
      </c>
      <c r="F15">
        <v>17.4479166666667</v>
      </c>
      <c r="G15">
        <v>6.8635970400837598</v>
      </c>
      <c r="H15" s="18">
        <f>1.5406*10^-10</f>
        <v>1.5406000000000001E-10</v>
      </c>
      <c r="I15" s="18">
        <v>1</v>
      </c>
      <c r="J15" s="18">
        <f>VLOOKUP(B15,'Nueva tabla'!$L$2:$Q$5,4,FALSE)</f>
        <v>3.2486E-10</v>
      </c>
      <c r="K15" s="18">
        <f>5.2057*10^-10</f>
        <v>5.2056999999999999E-10</v>
      </c>
      <c r="L15" s="18">
        <f>33*10^-9</f>
        <v>3.3000000000000004E-8</v>
      </c>
      <c r="M15">
        <f>'Nueva tabla'!$F$10</f>
        <v>6.4818509959752269E-11</v>
      </c>
      <c r="N15">
        <f>'Nueva tabla'!$F$11</f>
        <v>1.6024441297789818</v>
      </c>
      <c r="O15">
        <f>'Nueva tabla'!$F$12</f>
        <v>4.7576173409026953E-29</v>
      </c>
      <c r="P15" t="str">
        <f>'Nueva tabla'!$F$13</f>
        <v>?</v>
      </c>
      <c r="Q15">
        <f>'Nueva tabla'!$F$14</f>
        <v>1.0190640232060284</v>
      </c>
      <c r="R15">
        <f>'Nueva tabla'!$F$15</f>
        <v>395296.34380035457</v>
      </c>
      <c r="S15">
        <f>'Nueva tabla'!$F$16</f>
        <v>1.8816569198676071E-23</v>
      </c>
      <c r="T15">
        <f>'Nueva tabla'!$F$17</f>
        <v>75.459702693218077</v>
      </c>
      <c r="U15">
        <f>'Nueva tabla'!$F$18</f>
        <v>0.37981143542410706</v>
      </c>
      <c r="V15">
        <f>'Nueva tabla'!$F$19</f>
        <v>1.9771843893872742E-10</v>
      </c>
      <c r="W15">
        <f>'Nueva tabla'!$F$20</f>
        <v>3.2285156106127257E-10</v>
      </c>
      <c r="X15">
        <f>'Nueva tabla'!$F$21</f>
        <v>3.8029804193075631E-10</v>
      </c>
      <c r="Y15">
        <f>'Nueva tabla'!$F$22</f>
        <v>3.8029804193075631E-10</v>
      </c>
      <c r="Z15">
        <f>'Nueva tabla'!$F$23</f>
        <v>108.44793160812431</v>
      </c>
      <c r="AA15">
        <f>'Nueva tabla'!$F$24</f>
        <v>110.47483839754317</v>
      </c>
      <c r="AB15">
        <f>'Nueva tabla'!$F$27</f>
        <v>99</v>
      </c>
      <c r="AC15">
        <f>'Nueva tabla'!$F$28</f>
        <v>1</v>
      </c>
      <c r="AD15">
        <f>'Nueva tabla'!$F$29</f>
        <v>3.2530000000000001</v>
      </c>
    </row>
    <row r="16" spans="1:30" x14ac:dyDescent="0.3">
      <c r="A16" t="s">
        <v>59</v>
      </c>
      <c r="B16" t="str">
        <f t="shared" si="1"/>
        <v>C1</v>
      </c>
      <c r="C16">
        <v>4</v>
      </c>
      <c r="D16">
        <v>58.159722395833299</v>
      </c>
      <c r="E16">
        <v>25.854513519592</v>
      </c>
      <c r="F16">
        <v>26.085069531249999</v>
      </c>
      <c r="G16">
        <v>8.6880974729034808</v>
      </c>
      <c r="H16" s="18">
        <f>1.5406*10^-10</f>
        <v>1.5406000000000001E-10</v>
      </c>
      <c r="I16" s="18">
        <v>1</v>
      </c>
      <c r="J16" s="18">
        <f>VLOOKUP(B16,'Nueva tabla'!$L$2:$Q$5,4,FALSE)</f>
        <v>3.2486E-10</v>
      </c>
      <c r="K16" s="18">
        <f>5.2057*10^-10</f>
        <v>5.2056999999999999E-10</v>
      </c>
      <c r="L16" s="18">
        <f>33*10^-9</f>
        <v>3.3000000000000004E-8</v>
      </c>
      <c r="M16">
        <f>'Nueva tabla'!$F$10</f>
        <v>6.4818509959752269E-11</v>
      </c>
      <c r="N16">
        <f>'Nueva tabla'!$F$11</f>
        <v>1.6024441297789818</v>
      </c>
      <c r="O16">
        <f>'Nueva tabla'!$F$12</f>
        <v>4.7576173409026953E-29</v>
      </c>
      <c r="P16" t="str">
        <f>'Nueva tabla'!$F$13</f>
        <v>?</v>
      </c>
      <c r="Q16">
        <f>'Nueva tabla'!$F$14</f>
        <v>1.0190640232060284</v>
      </c>
      <c r="R16">
        <f>'Nueva tabla'!$F$15</f>
        <v>395296.34380035457</v>
      </c>
      <c r="S16">
        <f>'Nueva tabla'!$F$16</f>
        <v>1.8816569198676071E-23</v>
      </c>
      <c r="T16">
        <f>'Nueva tabla'!$F$17</f>
        <v>75.459702693218077</v>
      </c>
      <c r="U16">
        <f>'Nueva tabla'!$F$18</f>
        <v>0.37981143542410706</v>
      </c>
      <c r="V16">
        <f>'Nueva tabla'!$F$19</f>
        <v>1.9771843893872742E-10</v>
      </c>
      <c r="W16">
        <f>'Nueva tabla'!$F$20</f>
        <v>3.2285156106127257E-10</v>
      </c>
      <c r="X16">
        <f>'Nueva tabla'!$F$21</f>
        <v>3.8029804193075631E-10</v>
      </c>
      <c r="Y16">
        <f>'Nueva tabla'!$F$22</f>
        <v>3.8029804193075631E-10</v>
      </c>
      <c r="Z16">
        <f>'Nueva tabla'!$F$23</f>
        <v>108.44793160812431</v>
      </c>
      <c r="AA16">
        <f>'Nueva tabla'!$F$24</f>
        <v>110.47483839754317</v>
      </c>
      <c r="AB16">
        <f>'Nueva tabla'!$F$27</f>
        <v>99</v>
      </c>
      <c r="AC16">
        <f>'Nueva tabla'!$F$28</f>
        <v>1</v>
      </c>
      <c r="AD16">
        <f>'Nueva tabla'!$F$29</f>
        <v>3.2530000000000001</v>
      </c>
    </row>
    <row r="17" spans="1:30" x14ac:dyDescent="0.3">
      <c r="A17" t="s">
        <v>59</v>
      </c>
      <c r="B17" t="str">
        <f t="shared" si="1"/>
        <v>C1</v>
      </c>
      <c r="C17">
        <v>5</v>
      </c>
      <c r="D17">
        <v>70.225694531249999</v>
      </c>
      <c r="E17">
        <v>28.308501164161701</v>
      </c>
      <c r="F17">
        <v>30.5121528645833</v>
      </c>
      <c r="G17">
        <v>9.6003476893133399</v>
      </c>
      <c r="H17" s="18">
        <f>1.5406*10^-10</f>
        <v>1.5406000000000001E-10</v>
      </c>
      <c r="I17" s="18">
        <v>1</v>
      </c>
      <c r="J17" s="18">
        <f>VLOOKUP(B17,'Nueva tabla'!$L$2:$Q$5,4,FALSE)</f>
        <v>3.2486E-10</v>
      </c>
      <c r="K17" s="18">
        <f>5.2057*10^-10</f>
        <v>5.2056999999999999E-10</v>
      </c>
      <c r="L17" s="18">
        <f>33*10^-9</f>
        <v>3.3000000000000004E-8</v>
      </c>
      <c r="M17">
        <f>'Nueva tabla'!$F$10</f>
        <v>6.4818509959752269E-11</v>
      </c>
      <c r="N17">
        <f>'Nueva tabla'!$F$11</f>
        <v>1.6024441297789818</v>
      </c>
      <c r="O17">
        <f>'Nueva tabla'!$F$12</f>
        <v>4.7576173409026953E-29</v>
      </c>
      <c r="P17" t="str">
        <f>'Nueva tabla'!$F$13</f>
        <v>?</v>
      </c>
      <c r="Q17">
        <f>'Nueva tabla'!$F$14</f>
        <v>1.0190640232060284</v>
      </c>
      <c r="R17">
        <f>'Nueva tabla'!$F$15</f>
        <v>395296.34380035457</v>
      </c>
      <c r="S17">
        <f>'Nueva tabla'!$F$16</f>
        <v>1.8816569198676071E-23</v>
      </c>
      <c r="T17">
        <f>'Nueva tabla'!$F$17</f>
        <v>75.459702693218077</v>
      </c>
      <c r="U17">
        <f>'Nueva tabla'!$F$18</f>
        <v>0.37981143542410706</v>
      </c>
      <c r="V17">
        <f>'Nueva tabla'!$F$19</f>
        <v>1.9771843893872742E-10</v>
      </c>
      <c r="W17">
        <f>'Nueva tabla'!$F$20</f>
        <v>3.2285156106127257E-10</v>
      </c>
      <c r="X17">
        <f>'Nueva tabla'!$F$21</f>
        <v>3.8029804193075631E-10</v>
      </c>
      <c r="Y17">
        <f>'Nueva tabla'!$F$22</f>
        <v>3.8029804193075631E-10</v>
      </c>
      <c r="Z17">
        <f>'Nueva tabla'!$F$23</f>
        <v>108.44793160812431</v>
      </c>
      <c r="AA17">
        <f>'Nueva tabla'!$F$24</f>
        <v>110.47483839754317</v>
      </c>
      <c r="AB17">
        <f>'Nueva tabla'!$F$27</f>
        <v>99</v>
      </c>
      <c r="AC17">
        <f>'Nueva tabla'!$F$28</f>
        <v>1</v>
      </c>
      <c r="AD17">
        <f>'Nueva tabla'!$F$29</f>
        <v>3.2530000000000001</v>
      </c>
    </row>
    <row r="18" spans="1:30" x14ac:dyDescent="0.3">
      <c r="A18" t="s">
        <v>59</v>
      </c>
      <c r="B18" t="str">
        <f t="shared" si="1"/>
        <v>C1</v>
      </c>
      <c r="C18">
        <v>6</v>
      </c>
      <c r="D18">
        <v>81.944444531249999</v>
      </c>
      <c r="E18">
        <v>29.360210192252602</v>
      </c>
      <c r="F18">
        <v>33.506944531249999</v>
      </c>
      <c r="G18">
        <v>10.3822764462361</v>
      </c>
      <c r="H18" s="18">
        <f>1.5406*10^-10</f>
        <v>1.5406000000000001E-10</v>
      </c>
      <c r="I18" s="18">
        <v>1</v>
      </c>
      <c r="J18" s="18">
        <f>VLOOKUP(B18,'Nueva tabla'!$L$2:$Q$5,4,FALSE)</f>
        <v>3.2486E-10</v>
      </c>
      <c r="K18" s="18">
        <f>5.2057*10^-10</f>
        <v>5.2056999999999999E-10</v>
      </c>
      <c r="L18" s="18">
        <f>33*10^-9</f>
        <v>3.3000000000000004E-8</v>
      </c>
      <c r="M18">
        <f>'Nueva tabla'!$F$10</f>
        <v>6.4818509959752269E-11</v>
      </c>
      <c r="N18">
        <f>'Nueva tabla'!$F$11</f>
        <v>1.6024441297789818</v>
      </c>
      <c r="O18">
        <f>'Nueva tabla'!$F$12</f>
        <v>4.7576173409026953E-29</v>
      </c>
      <c r="P18" t="str">
        <f>'Nueva tabla'!$F$13</f>
        <v>?</v>
      </c>
      <c r="Q18">
        <f>'Nueva tabla'!$F$14</f>
        <v>1.0190640232060284</v>
      </c>
      <c r="R18">
        <f>'Nueva tabla'!$F$15</f>
        <v>395296.34380035457</v>
      </c>
      <c r="S18">
        <f>'Nueva tabla'!$F$16</f>
        <v>1.8816569198676071E-23</v>
      </c>
      <c r="T18">
        <f>'Nueva tabla'!$F$17</f>
        <v>75.459702693218077</v>
      </c>
      <c r="U18">
        <f>'Nueva tabla'!$F$18</f>
        <v>0.37981143542410706</v>
      </c>
      <c r="V18">
        <f>'Nueva tabla'!$F$19</f>
        <v>1.9771843893872742E-10</v>
      </c>
      <c r="W18">
        <f>'Nueva tabla'!$F$20</f>
        <v>3.2285156106127257E-10</v>
      </c>
      <c r="X18">
        <f>'Nueva tabla'!$F$21</f>
        <v>3.8029804193075631E-10</v>
      </c>
      <c r="Y18">
        <f>'Nueva tabla'!$F$22</f>
        <v>3.8029804193075631E-10</v>
      </c>
      <c r="Z18">
        <f>'Nueva tabla'!$F$23</f>
        <v>108.44793160812431</v>
      </c>
      <c r="AA18">
        <f>'Nueva tabla'!$F$24</f>
        <v>110.47483839754317</v>
      </c>
      <c r="AB18">
        <f>'Nueva tabla'!$F$27</f>
        <v>99</v>
      </c>
      <c r="AC18">
        <f>'Nueva tabla'!$F$28</f>
        <v>1</v>
      </c>
      <c r="AD18">
        <f>'Nueva tabla'!$F$29</f>
        <v>3.2530000000000001</v>
      </c>
    </row>
    <row r="19" spans="1:30" x14ac:dyDescent="0.3">
      <c r="A19" t="s">
        <v>59</v>
      </c>
      <c r="B19" t="str">
        <f t="shared" si="1"/>
        <v>C1</v>
      </c>
      <c r="C19">
        <v>7</v>
      </c>
      <c r="D19">
        <v>92.534722395833299</v>
      </c>
      <c r="E19">
        <v>31.4636282484344</v>
      </c>
      <c r="F19">
        <v>35.850694531249999</v>
      </c>
      <c r="G19">
        <v>11.0338837436717</v>
      </c>
      <c r="H19" s="18">
        <f>1.5406*10^-10</f>
        <v>1.5406000000000001E-10</v>
      </c>
      <c r="I19" s="18">
        <v>1</v>
      </c>
      <c r="J19" s="18">
        <f>VLOOKUP(B19,'Nueva tabla'!$L$2:$Q$5,4,FALSE)</f>
        <v>3.2486E-10</v>
      </c>
      <c r="K19" s="18">
        <f>5.2057*10^-10</f>
        <v>5.2056999999999999E-10</v>
      </c>
      <c r="L19" s="18">
        <f>33*10^-9</f>
        <v>3.3000000000000004E-8</v>
      </c>
      <c r="M19">
        <f>'Nueva tabla'!$F$10</f>
        <v>6.4818509959752269E-11</v>
      </c>
      <c r="N19">
        <f>'Nueva tabla'!$F$11</f>
        <v>1.6024441297789818</v>
      </c>
      <c r="O19">
        <f>'Nueva tabla'!$F$12</f>
        <v>4.7576173409026953E-29</v>
      </c>
      <c r="P19" t="str">
        <f>'Nueva tabla'!$F$13</f>
        <v>?</v>
      </c>
      <c r="Q19">
        <f>'Nueva tabla'!$F$14</f>
        <v>1.0190640232060284</v>
      </c>
      <c r="R19">
        <f>'Nueva tabla'!$F$15</f>
        <v>395296.34380035457</v>
      </c>
      <c r="S19">
        <f>'Nueva tabla'!$F$16</f>
        <v>1.8816569198676071E-23</v>
      </c>
      <c r="T19">
        <f>'Nueva tabla'!$F$17</f>
        <v>75.459702693218077</v>
      </c>
      <c r="U19">
        <f>'Nueva tabla'!$F$18</f>
        <v>0.37981143542410706</v>
      </c>
      <c r="V19">
        <f>'Nueva tabla'!$F$19</f>
        <v>1.9771843893872742E-10</v>
      </c>
      <c r="W19">
        <f>'Nueva tabla'!$F$20</f>
        <v>3.2285156106127257E-10</v>
      </c>
      <c r="X19">
        <f>'Nueva tabla'!$F$21</f>
        <v>3.8029804193075631E-10</v>
      </c>
      <c r="Y19">
        <f>'Nueva tabla'!$F$22</f>
        <v>3.8029804193075631E-10</v>
      </c>
      <c r="Z19">
        <f>'Nueva tabla'!$F$23</f>
        <v>108.44793160812431</v>
      </c>
      <c r="AA19">
        <f>'Nueva tabla'!$F$24</f>
        <v>110.47483839754317</v>
      </c>
      <c r="AB19">
        <f>'Nueva tabla'!$F$27</f>
        <v>99</v>
      </c>
      <c r="AC19">
        <f>'Nueva tabla'!$F$28</f>
        <v>1</v>
      </c>
      <c r="AD19">
        <f>'Nueva tabla'!$F$29</f>
        <v>3.2530000000000001</v>
      </c>
    </row>
    <row r="20" spans="1:30" x14ac:dyDescent="0.3">
      <c r="A20" t="s">
        <v>59</v>
      </c>
      <c r="B20" t="str">
        <f t="shared" si="1"/>
        <v>C1</v>
      </c>
      <c r="C20">
        <v>8</v>
      </c>
      <c r="D20">
        <v>100</v>
      </c>
      <c r="E20">
        <v>34.268185744319197</v>
      </c>
      <c r="F20">
        <v>37.847222395833299</v>
      </c>
      <c r="G20">
        <v>11.424848122133101</v>
      </c>
      <c r="H20" s="18">
        <f>1.5406*10^-10</f>
        <v>1.5406000000000001E-10</v>
      </c>
      <c r="I20" s="18">
        <v>1</v>
      </c>
      <c r="J20" s="18">
        <f>VLOOKUP(B20,'Nueva tabla'!$L$2:$Q$5,4,FALSE)</f>
        <v>3.2486E-10</v>
      </c>
      <c r="K20" s="18">
        <f>5.2057*10^-10</f>
        <v>5.2056999999999999E-10</v>
      </c>
      <c r="L20" s="18">
        <f>33*10^-9</f>
        <v>3.3000000000000004E-8</v>
      </c>
      <c r="M20">
        <f>'Nueva tabla'!$F$10</f>
        <v>6.4818509959752269E-11</v>
      </c>
      <c r="N20">
        <f>'Nueva tabla'!$F$11</f>
        <v>1.6024441297789818</v>
      </c>
      <c r="O20">
        <f>'Nueva tabla'!$F$12</f>
        <v>4.7576173409026953E-29</v>
      </c>
      <c r="P20" t="str">
        <f>'Nueva tabla'!$F$13</f>
        <v>?</v>
      </c>
      <c r="Q20">
        <f>'Nueva tabla'!$F$14</f>
        <v>1.0190640232060284</v>
      </c>
      <c r="R20">
        <f>'Nueva tabla'!$F$15</f>
        <v>395296.34380035457</v>
      </c>
      <c r="S20">
        <f>'Nueva tabla'!$F$16</f>
        <v>1.8816569198676071E-23</v>
      </c>
      <c r="T20">
        <f>'Nueva tabla'!$F$17</f>
        <v>75.459702693218077</v>
      </c>
      <c r="U20">
        <f>'Nueva tabla'!$F$18</f>
        <v>0.37981143542410706</v>
      </c>
      <c r="V20">
        <f>'Nueva tabla'!$F$19</f>
        <v>1.9771843893872742E-10</v>
      </c>
      <c r="W20">
        <f>'Nueva tabla'!$F$20</f>
        <v>3.2285156106127257E-10</v>
      </c>
      <c r="X20">
        <f>'Nueva tabla'!$F$21</f>
        <v>3.8029804193075631E-10</v>
      </c>
      <c r="Y20">
        <f>'Nueva tabla'!$F$22</f>
        <v>3.8029804193075631E-10</v>
      </c>
      <c r="Z20">
        <f>'Nueva tabla'!$F$23</f>
        <v>108.44793160812431</v>
      </c>
      <c r="AA20">
        <f>'Nueva tabla'!$F$24</f>
        <v>110.47483839754317</v>
      </c>
      <c r="AB20">
        <f>'Nueva tabla'!$F$27</f>
        <v>99</v>
      </c>
      <c r="AC20">
        <f>'Nueva tabla'!$F$28</f>
        <v>1</v>
      </c>
      <c r="AD20">
        <f>'Nueva tabla'!$F$29</f>
        <v>3.2530000000000001</v>
      </c>
    </row>
    <row r="21" spans="1:30" ht="43.2" x14ac:dyDescent="0.3">
      <c r="A21" s="28" t="s">
        <v>61</v>
      </c>
      <c r="B21" s="28"/>
      <c r="C21" s="28" t="s">
        <v>56</v>
      </c>
      <c r="D21" s="28" t="s">
        <v>49</v>
      </c>
      <c r="E21" s="28" t="s">
        <v>47</v>
      </c>
      <c r="F21" s="28" t="s">
        <v>50</v>
      </c>
      <c r="G21" s="28" t="s">
        <v>51</v>
      </c>
      <c r="H21" s="29" t="s">
        <v>68</v>
      </c>
      <c r="I21" s="29" t="s">
        <v>69</v>
      </c>
      <c r="J21" s="30" t="s">
        <v>2</v>
      </c>
      <c r="K21" s="30" t="s">
        <v>3</v>
      </c>
      <c r="L21" s="30" t="s">
        <v>4</v>
      </c>
      <c r="M21" s="27" t="s">
        <v>9</v>
      </c>
      <c r="N21" s="27" t="s">
        <v>10</v>
      </c>
      <c r="O21" s="27" t="s">
        <v>11</v>
      </c>
      <c r="P21" s="27" t="s">
        <v>12</v>
      </c>
      <c r="Q21" s="27" t="s">
        <v>14</v>
      </c>
      <c r="R21" s="27" t="s">
        <v>15</v>
      </c>
      <c r="S21" s="27" t="s">
        <v>16</v>
      </c>
      <c r="T21" s="27" t="s">
        <v>17</v>
      </c>
      <c r="U21" s="27" t="s">
        <v>18</v>
      </c>
      <c r="V21" s="27" t="s">
        <v>19</v>
      </c>
      <c r="W21" s="27" t="s">
        <v>20</v>
      </c>
      <c r="X21" s="27" t="s">
        <v>21</v>
      </c>
      <c r="Y21" s="27" t="s">
        <v>22</v>
      </c>
      <c r="Z21" s="27" t="s">
        <v>23</v>
      </c>
      <c r="AA21" s="27" t="s">
        <v>24</v>
      </c>
      <c r="AB21" s="27" t="s">
        <v>65</v>
      </c>
      <c r="AC21" s="27" t="s">
        <v>66</v>
      </c>
      <c r="AD21" s="27" t="s">
        <v>67</v>
      </c>
    </row>
    <row r="22" spans="1:30" x14ac:dyDescent="0.3">
      <c r="A22" t="s">
        <v>61</v>
      </c>
      <c r="B22" t="str">
        <f t="shared" si="1"/>
        <v>C5</v>
      </c>
      <c r="C22">
        <v>0</v>
      </c>
      <c r="D22">
        <v>0.95486119791666701</v>
      </c>
      <c r="E22">
        <v>0</v>
      </c>
      <c r="F22">
        <v>0.95486119791666701</v>
      </c>
      <c r="G22">
        <v>0.868809903676099</v>
      </c>
      <c r="H22" s="18">
        <f>1.5406*10^-10</f>
        <v>1.5406000000000001E-10</v>
      </c>
      <c r="I22" s="18">
        <v>1</v>
      </c>
      <c r="J22" s="18">
        <f>3.2486*10^-10</f>
        <v>3.2486E-10</v>
      </c>
      <c r="K22" s="18">
        <f>5.20543*10^-10</f>
        <v>5.2054299999999997E-10</v>
      </c>
      <c r="L22" s="18">
        <f>25*10^-9</f>
        <v>2.5000000000000002E-8</v>
      </c>
      <c r="M22">
        <f>'Nueva tabla'!$G$10</f>
        <v>6.4818509959752269E-11</v>
      </c>
      <c r="N22">
        <f>'Nueva tabla'!$G$11</f>
        <v>1.6023610170534999</v>
      </c>
      <c r="O22">
        <f>'Nueva tabla'!$G$12</f>
        <v>4.7573705812580663E-29</v>
      </c>
      <c r="P22" t="str">
        <f>'Nueva tabla'!$G$13</f>
        <v>?</v>
      </c>
      <c r="Q22">
        <f>'Nueva tabla'!$G$14</f>
        <v>1.0191168809500122</v>
      </c>
      <c r="R22">
        <f>'Nueva tabla'!$G$15</f>
        <v>171879.2815344994</v>
      </c>
      <c r="S22">
        <f>'Nueva tabla'!$G$16</f>
        <v>8.1812308687234216E-24</v>
      </c>
      <c r="T22">
        <f>'Nueva tabla'!$G$17</f>
        <v>75.463616706032994</v>
      </c>
      <c r="U22">
        <f>'Nueva tabla'!$G$18</f>
        <v>0.37982490212966014</v>
      </c>
      <c r="V22">
        <f>'Nueva tabla'!$G$19</f>
        <v>1.9771519402927968E-10</v>
      </c>
      <c r="W22">
        <f>'Nueva tabla'!$G$20</f>
        <v>3.2282780597072029E-10</v>
      </c>
      <c r="X22">
        <f>'Nueva tabla'!$G$21</f>
        <v>3.8029635489974883E-10</v>
      </c>
      <c r="Y22">
        <f>'Nueva tabla'!$F$22</f>
        <v>3.8029804193075631E-10</v>
      </c>
      <c r="Z22" s="32">
        <f>'Nueva tabla'!$G$23</f>
        <v>108.44511250783229</v>
      </c>
      <c r="AA22">
        <f>'Nueva tabla'!$G$24</f>
        <v>110.4775481637089</v>
      </c>
      <c r="AB22">
        <f>'Nueva tabla'!$G$27</f>
        <v>95</v>
      </c>
      <c r="AC22">
        <f>'Nueva tabla'!$G$28</f>
        <v>5</v>
      </c>
      <c r="AD22">
        <f>'Nueva tabla'!$G$29</f>
        <v>3.2690000000000001</v>
      </c>
    </row>
    <row r="23" spans="1:30" x14ac:dyDescent="0.3">
      <c r="A23" t="s">
        <v>61</v>
      </c>
      <c r="B23" t="str">
        <f t="shared" si="1"/>
        <v>C5</v>
      </c>
      <c r="C23">
        <v>1</v>
      </c>
      <c r="D23">
        <v>4.5138890624999997</v>
      </c>
      <c r="E23">
        <v>0.26292725702272302</v>
      </c>
      <c r="F23">
        <v>1.4756945312500001</v>
      </c>
      <c r="G23">
        <v>0</v>
      </c>
      <c r="H23" s="18">
        <f>1.5406*10^-10</f>
        <v>1.5406000000000001E-10</v>
      </c>
      <c r="I23" s="18">
        <v>1</v>
      </c>
      <c r="J23" s="18">
        <f>3.2486*10^-10</f>
        <v>3.2486E-10</v>
      </c>
      <c r="K23" s="18">
        <f>5.20543*10^-10</f>
        <v>5.2054299999999997E-10</v>
      </c>
      <c r="L23" s="18">
        <f>25*10^-9</f>
        <v>2.5000000000000002E-8</v>
      </c>
      <c r="M23">
        <f>'Nueva tabla'!$G$10</f>
        <v>6.4818509959752269E-11</v>
      </c>
      <c r="N23">
        <f>'Nueva tabla'!$G$11</f>
        <v>1.6023610170534999</v>
      </c>
      <c r="O23">
        <f>'Nueva tabla'!$G$12</f>
        <v>4.7573705812580663E-29</v>
      </c>
      <c r="P23" t="str">
        <f>'Nueva tabla'!$G$13</f>
        <v>?</v>
      </c>
      <c r="Q23">
        <f>'Nueva tabla'!$G$14</f>
        <v>1.0191168809500122</v>
      </c>
      <c r="R23">
        <f>'Nueva tabla'!$G$15</f>
        <v>171879.2815344994</v>
      </c>
      <c r="S23">
        <f>'Nueva tabla'!$G$16</f>
        <v>8.1812308687234216E-24</v>
      </c>
      <c r="T23">
        <f>'Nueva tabla'!$G$17</f>
        <v>75.463616706032994</v>
      </c>
      <c r="U23">
        <f>'Nueva tabla'!$G$18</f>
        <v>0.37982490212966014</v>
      </c>
      <c r="V23">
        <f>'Nueva tabla'!$G$19</f>
        <v>1.9771519402927968E-10</v>
      </c>
      <c r="W23">
        <f>'Nueva tabla'!$G$20</f>
        <v>3.2282780597072029E-10</v>
      </c>
      <c r="X23">
        <f>'Nueva tabla'!$G$21</f>
        <v>3.8029635489974883E-10</v>
      </c>
      <c r="Y23">
        <f>'Nueva tabla'!$F$22</f>
        <v>3.8029804193075631E-10</v>
      </c>
      <c r="Z23" s="32">
        <f>'Nueva tabla'!$G$23</f>
        <v>108.44511250783229</v>
      </c>
      <c r="AA23">
        <f>'Nueva tabla'!$G$24</f>
        <v>110.4775481637089</v>
      </c>
      <c r="AB23">
        <f>'Nueva tabla'!$G$27</f>
        <v>95</v>
      </c>
      <c r="AC23">
        <f>'Nueva tabla'!$G$28</f>
        <v>5</v>
      </c>
      <c r="AD23">
        <f>'Nueva tabla'!$G$29</f>
        <v>3.2690000000000001</v>
      </c>
    </row>
    <row r="24" spans="1:30" x14ac:dyDescent="0.3">
      <c r="A24" t="s">
        <v>61</v>
      </c>
      <c r="B24" t="str">
        <f t="shared" si="1"/>
        <v>C5</v>
      </c>
      <c r="C24">
        <v>2</v>
      </c>
      <c r="D24">
        <v>23.4375</v>
      </c>
      <c r="E24">
        <v>17.7037688148149</v>
      </c>
      <c r="F24">
        <v>4.3402778645833298</v>
      </c>
      <c r="G24">
        <v>2.34578627076821</v>
      </c>
      <c r="H24" s="18">
        <f>1.5406*10^-10</f>
        <v>1.5406000000000001E-10</v>
      </c>
      <c r="I24" s="18">
        <v>1</v>
      </c>
      <c r="J24" s="18">
        <f>3.2486*10^-10</f>
        <v>3.2486E-10</v>
      </c>
      <c r="K24" s="18">
        <f>5.20543*10^-10</f>
        <v>5.2054299999999997E-10</v>
      </c>
      <c r="L24" s="18">
        <f>25*10^-9</f>
        <v>2.5000000000000002E-8</v>
      </c>
      <c r="M24">
        <f>'Nueva tabla'!$G$10</f>
        <v>6.4818509959752269E-11</v>
      </c>
      <c r="N24">
        <f>'Nueva tabla'!$G$11</f>
        <v>1.6023610170534999</v>
      </c>
      <c r="O24">
        <f>'Nueva tabla'!$G$12</f>
        <v>4.7573705812580663E-29</v>
      </c>
      <c r="P24" t="str">
        <f>'Nueva tabla'!$G$13</f>
        <v>?</v>
      </c>
      <c r="Q24">
        <f>'Nueva tabla'!$G$14</f>
        <v>1.0191168809500122</v>
      </c>
      <c r="R24">
        <f>'Nueva tabla'!$G$15</f>
        <v>171879.2815344994</v>
      </c>
      <c r="S24">
        <f>'Nueva tabla'!$G$16</f>
        <v>8.1812308687234216E-24</v>
      </c>
      <c r="T24">
        <f>'Nueva tabla'!$G$17</f>
        <v>75.463616706032994</v>
      </c>
      <c r="U24">
        <f>'Nueva tabla'!$G$18</f>
        <v>0.37982490212966014</v>
      </c>
      <c r="V24">
        <f>'Nueva tabla'!$G$19</f>
        <v>1.9771519402927968E-10</v>
      </c>
      <c r="W24">
        <f>'Nueva tabla'!$G$20</f>
        <v>3.2282780597072029E-10</v>
      </c>
      <c r="X24">
        <f>'Nueva tabla'!$G$21</f>
        <v>3.8029635489974883E-10</v>
      </c>
      <c r="Y24">
        <f>'Nueva tabla'!$F$22</f>
        <v>3.8029804193075631E-10</v>
      </c>
      <c r="Z24" s="32">
        <f>'Nueva tabla'!$G$23</f>
        <v>108.44511250783229</v>
      </c>
      <c r="AA24">
        <f>'Nueva tabla'!$G$24</f>
        <v>110.4775481637089</v>
      </c>
      <c r="AB24">
        <f>'Nueva tabla'!$G$27</f>
        <v>95</v>
      </c>
      <c r="AC24">
        <f>'Nueva tabla'!$G$28</f>
        <v>5</v>
      </c>
      <c r="AD24">
        <f>'Nueva tabla'!$G$29</f>
        <v>3.2690000000000001</v>
      </c>
    </row>
    <row r="25" spans="1:30" x14ac:dyDescent="0.3">
      <c r="A25" t="s">
        <v>61</v>
      </c>
      <c r="B25" t="str">
        <f t="shared" si="1"/>
        <v>C5</v>
      </c>
      <c r="C25">
        <v>3</v>
      </c>
      <c r="D25">
        <v>44.878472395833299</v>
      </c>
      <c r="E25">
        <v>28.746713609769301</v>
      </c>
      <c r="F25">
        <v>12.326389062500001</v>
      </c>
      <c r="G25">
        <v>4.0834058174774901</v>
      </c>
      <c r="H25" s="18">
        <f>1.5406*10^-10</f>
        <v>1.5406000000000001E-10</v>
      </c>
      <c r="I25" s="18">
        <v>1</v>
      </c>
      <c r="J25" s="18">
        <f>3.2486*10^-10</f>
        <v>3.2486E-10</v>
      </c>
      <c r="K25" s="18">
        <f>5.20543*10^-10</f>
        <v>5.2054299999999997E-10</v>
      </c>
      <c r="L25" s="18">
        <f>25*10^-9</f>
        <v>2.5000000000000002E-8</v>
      </c>
      <c r="M25">
        <f>'Nueva tabla'!$G$10</f>
        <v>6.4818509959752269E-11</v>
      </c>
      <c r="N25">
        <f>'Nueva tabla'!$G$11</f>
        <v>1.6023610170534999</v>
      </c>
      <c r="O25">
        <f>'Nueva tabla'!$G$12</f>
        <v>4.7573705812580663E-29</v>
      </c>
      <c r="P25" t="str">
        <f>'Nueva tabla'!$G$13</f>
        <v>?</v>
      </c>
      <c r="Q25">
        <f>'Nueva tabla'!$G$14</f>
        <v>1.0191168809500122</v>
      </c>
      <c r="R25">
        <f>'Nueva tabla'!$G$15</f>
        <v>171879.2815344994</v>
      </c>
      <c r="S25">
        <f>'Nueva tabla'!$G$16</f>
        <v>8.1812308687234216E-24</v>
      </c>
      <c r="T25">
        <f>'Nueva tabla'!$G$17</f>
        <v>75.463616706032994</v>
      </c>
      <c r="U25">
        <f>'Nueva tabla'!$G$18</f>
        <v>0.37982490212966014</v>
      </c>
      <c r="V25">
        <f>'Nueva tabla'!$G$19</f>
        <v>1.9771519402927968E-10</v>
      </c>
      <c r="W25">
        <f>'Nueva tabla'!$G$20</f>
        <v>3.2282780597072029E-10</v>
      </c>
      <c r="X25">
        <f>'Nueva tabla'!$G$21</f>
        <v>3.8029635489974883E-10</v>
      </c>
      <c r="Y25">
        <f>'Nueva tabla'!$F$22</f>
        <v>3.8029804193075631E-10</v>
      </c>
      <c r="Z25" s="32">
        <f>'Nueva tabla'!$G$23</f>
        <v>108.44511250783229</v>
      </c>
      <c r="AA25">
        <f>'Nueva tabla'!$G$24</f>
        <v>110.4775481637089</v>
      </c>
      <c r="AB25">
        <f>'Nueva tabla'!$G$27</f>
        <v>95</v>
      </c>
      <c r="AC25">
        <f>'Nueva tabla'!$G$28</f>
        <v>5</v>
      </c>
      <c r="AD25">
        <f>'Nueva tabla'!$G$29</f>
        <v>3.2690000000000001</v>
      </c>
    </row>
    <row r="26" spans="1:30" x14ac:dyDescent="0.3">
      <c r="A26" t="s">
        <v>61</v>
      </c>
      <c r="B26" t="str">
        <f t="shared" si="1"/>
        <v>C5</v>
      </c>
      <c r="C26">
        <v>4</v>
      </c>
      <c r="D26">
        <v>58.159722395833299</v>
      </c>
      <c r="E26">
        <v>33.479404236178297</v>
      </c>
      <c r="F26">
        <v>18.315972395833299</v>
      </c>
      <c r="G26">
        <v>5.2997395262382803</v>
      </c>
      <c r="H26" s="18">
        <f>1.5406*10^-10</f>
        <v>1.5406000000000001E-10</v>
      </c>
      <c r="I26" s="18">
        <v>1</v>
      </c>
      <c r="J26" s="18">
        <f>3.2486*10^-10</f>
        <v>3.2486E-10</v>
      </c>
      <c r="K26" s="18">
        <f>5.20543*10^-10</f>
        <v>5.2054299999999997E-10</v>
      </c>
      <c r="L26" s="18">
        <f>25*10^-9</f>
        <v>2.5000000000000002E-8</v>
      </c>
      <c r="M26">
        <f>'Nueva tabla'!$G$10</f>
        <v>6.4818509959752269E-11</v>
      </c>
      <c r="N26">
        <f>'Nueva tabla'!$G$11</f>
        <v>1.6023610170534999</v>
      </c>
      <c r="O26">
        <f>'Nueva tabla'!$G$12</f>
        <v>4.7573705812580663E-29</v>
      </c>
      <c r="P26" t="str">
        <f>'Nueva tabla'!$G$13</f>
        <v>?</v>
      </c>
      <c r="Q26">
        <f>'Nueva tabla'!$G$14</f>
        <v>1.0191168809500122</v>
      </c>
      <c r="R26">
        <f>'Nueva tabla'!$G$15</f>
        <v>171879.2815344994</v>
      </c>
      <c r="S26">
        <f>'Nueva tabla'!$G$16</f>
        <v>8.1812308687234216E-24</v>
      </c>
      <c r="T26">
        <f>'Nueva tabla'!$G$17</f>
        <v>75.463616706032994</v>
      </c>
      <c r="U26">
        <f>'Nueva tabla'!$G$18</f>
        <v>0.37982490212966014</v>
      </c>
      <c r="V26">
        <f>'Nueva tabla'!$G$19</f>
        <v>1.9771519402927968E-10</v>
      </c>
      <c r="W26">
        <f>'Nueva tabla'!$G$20</f>
        <v>3.2282780597072029E-10</v>
      </c>
      <c r="X26">
        <f>'Nueva tabla'!$G$21</f>
        <v>3.8029635489974883E-10</v>
      </c>
      <c r="Y26">
        <f>'Nueva tabla'!$F$22</f>
        <v>3.8029804193075631E-10</v>
      </c>
      <c r="Z26" s="32">
        <f>'Nueva tabla'!$G$23</f>
        <v>108.44511250783229</v>
      </c>
      <c r="AA26">
        <f>'Nueva tabla'!$G$24</f>
        <v>110.4775481637089</v>
      </c>
      <c r="AB26">
        <f>'Nueva tabla'!$G$27</f>
        <v>95</v>
      </c>
      <c r="AC26">
        <f>'Nueva tabla'!$G$28</f>
        <v>5</v>
      </c>
      <c r="AD26">
        <f>'Nueva tabla'!$G$29</f>
        <v>3.2690000000000001</v>
      </c>
    </row>
    <row r="27" spans="1:30" x14ac:dyDescent="0.3">
      <c r="A27" t="s">
        <v>61</v>
      </c>
      <c r="B27" t="str">
        <f t="shared" si="1"/>
        <v>C5</v>
      </c>
      <c r="C27">
        <v>5</v>
      </c>
      <c r="D27">
        <v>70.225694531249999</v>
      </c>
      <c r="E27">
        <v>33.5670465675434</v>
      </c>
      <c r="F27">
        <v>21.006944531249999</v>
      </c>
      <c r="G27">
        <v>6.0816682831610196</v>
      </c>
      <c r="H27" s="18">
        <f>1.5406*10^-10</f>
        <v>1.5406000000000001E-10</v>
      </c>
      <c r="I27" s="18">
        <v>1</v>
      </c>
      <c r="J27" s="18">
        <f>3.2486*10^-10</f>
        <v>3.2486E-10</v>
      </c>
      <c r="K27" s="18">
        <f>5.20543*10^-10</f>
        <v>5.2054299999999997E-10</v>
      </c>
      <c r="L27" s="18">
        <f>25*10^-9</f>
        <v>2.5000000000000002E-8</v>
      </c>
      <c r="M27">
        <f>'Nueva tabla'!$G$10</f>
        <v>6.4818509959752269E-11</v>
      </c>
      <c r="N27">
        <f>'Nueva tabla'!$G$11</f>
        <v>1.6023610170534999</v>
      </c>
      <c r="O27">
        <f>'Nueva tabla'!$G$12</f>
        <v>4.7573705812580663E-29</v>
      </c>
      <c r="P27" t="str">
        <f>'Nueva tabla'!$G$13</f>
        <v>?</v>
      </c>
      <c r="Q27">
        <f>'Nueva tabla'!$G$14</f>
        <v>1.0191168809500122</v>
      </c>
      <c r="R27">
        <f>'Nueva tabla'!$G$15</f>
        <v>171879.2815344994</v>
      </c>
      <c r="S27">
        <f>'Nueva tabla'!$G$16</f>
        <v>8.1812308687234216E-24</v>
      </c>
      <c r="T27">
        <f>'Nueva tabla'!$G$17</f>
        <v>75.463616706032994</v>
      </c>
      <c r="U27">
        <f>'Nueva tabla'!$G$18</f>
        <v>0.37982490212966014</v>
      </c>
      <c r="V27">
        <f>'Nueva tabla'!$G$19</f>
        <v>1.9771519402927968E-10</v>
      </c>
      <c r="W27">
        <f>'Nueva tabla'!$G$20</f>
        <v>3.2282780597072029E-10</v>
      </c>
      <c r="X27">
        <f>'Nueva tabla'!$G$21</f>
        <v>3.8029635489974883E-10</v>
      </c>
      <c r="Y27">
        <f>'Nueva tabla'!$F$22</f>
        <v>3.8029804193075631E-10</v>
      </c>
      <c r="Z27" s="32">
        <f>'Nueva tabla'!$G$23</f>
        <v>108.44511250783229</v>
      </c>
      <c r="AA27">
        <f>'Nueva tabla'!$G$24</f>
        <v>110.4775481637089</v>
      </c>
      <c r="AB27">
        <f>'Nueva tabla'!$G$27</f>
        <v>95</v>
      </c>
      <c r="AC27">
        <f>'Nueva tabla'!$G$28</f>
        <v>5</v>
      </c>
      <c r="AD27">
        <f>'Nueva tabla'!$G$29</f>
        <v>3.2690000000000001</v>
      </c>
    </row>
    <row r="28" spans="1:30" x14ac:dyDescent="0.3">
      <c r="A28" t="s">
        <v>61</v>
      </c>
      <c r="B28" t="str">
        <f t="shared" si="1"/>
        <v>C5</v>
      </c>
      <c r="C28">
        <v>6</v>
      </c>
      <c r="D28">
        <v>81.944444531249999</v>
      </c>
      <c r="E28">
        <v>32.953549722132799</v>
      </c>
      <c r="F28">
        <v>22.743055729166699</v>
      </c>
      <c r="G28">
        <v>6.4291920882457099</v>
      </c>
      <c r="H28" s="18">
        <f>1.5406*10^-10</f>
        <v>1.5406000000000001E-10</v>
      </c>
      <c r="I28" s="18">
        <v>1</v>
      </c>
      <c r="J28" s="18">
        <f>3.2486*10^-10</f>
        <v>3.2486E-10</v>
      </c>
      <c r="K28" s="18">
        <f>5.20543*10^-10</f>
        <v>5.2054299999999997E-10</v>
      </c>
      <c r="L28" s="18">
        <f>25*10^-9</f>
        <v>2.5000000000000002E-8</v>
      </c>
      <c r="M28">
        <f>'Nueva tabla'!$G$10</f>
        <v>6.4818509959752269E-11</v>
      </c>
      <c r="N28">
        <f>'Nueva tabla'!$G$11</f>
        <v>1.6023610170534999</v>
      </c>
      <c r="O28">
        <f>'Nueva tabla'!$G$12</f>
        <v>4.7573705812580663E-29</v>
      </c>
      <c r="P28" t="str">
        <f>'Nueva tabla'!$G$13</f>
        <v>?</v>
      </c>
      <c r="Q28">
        <f>'Nueva tabla'!$G$14</f>
        <v>1.0191168809500122</v>
      </c>
      <c r="R28">
        <f>'Nueva tabla'!$G$15</f>
        <v>171879.2815344994</v>
      </c>
      <c r="S28">
        <f>'Nueva tabla'!$G$16</f>
        <v>8.1812308687234216E-24</v>
      </c>
      <c r="T28">
        <f>'Nueva tabla'!$G$17</f>
        <v>75.463616706032994</v>
      </c>
      <c r="U28">
        <f>'Nueva tabla'!$G$18</f>
        <v>0.37982490212966014</v>
      </c>
      <c r="V28">
        <f>'Nueva tabla'!$G$19</f>
        <v>1.9771519402927968E-10</v>
      </c>
      <c r="W28">
        <f>'Nueva tabla'!$G$20</f>
        <v>3.2282780597072029E-10</v>
      </c>
      <c r="X28">
        <f>'Nueva tabla'!$G$21</f>
        <v>3.8029635489974883E-10</v>
      </c>
      <c r="Y28">
        <f>'Nueva tabla'!$F$22</f>
        <v>3.8029804193075631E-10</v>
      </c>
      <c r="Z28" s="32">
        <f>'Nueva tabla'!$G$23</f>
        <v>108.44511250783229</v>
      </c>
      <c r="AA28">
        <f>'Nueva tabla'!$G$24</f>
        <v>110.4775481637089</v>
      </c>
      <c r="AB28">
        <f>'Nueva tabla'!$G$27</f>
        <v>95</v>
      </c>
      <c r="AC28">
        <f>'Nueva tabla'!$G$28</f>
        <v>5</v>
      </c>
      <c r="AD28">
        <f>'Nueva tabla'!$G$29</f>
        <v>3.2690000000000001</v>
      </c>
    </row>
    <row r="29" spans="1:30" x14ac:dyDescent="0.3">
      <c r="A29" t="s">
        <v>61</v>
      </c>
      <c r="B29" t="str">
        <f t="shared" si="1"/>
        <v>C5</v>
      </c>
      <c r="C29">
        <v>7</v>
      </c>
      <c r="D29">
        <v>92.534722395833299</v>
      </c>
      <c r="E29">
        <v>32.340052613795002</v>
      </c>
      <c r="F29">
        <v>25.303819531249999</v>
      </c>
      <c r="G29">
        <v>7.1242399590580003</v>
      </c>
      <c r="H29" s="18">
        <f>1.5406*10^-10</f>
        <v>1.5406000000000001E-10</v>
      </c>
      <c r="I29" s="18">
        <v>1</v>
      </c>
      <c r="J29" s="18">
        <f>3.2486*10^-10</f>
        <v>3.2486E-10</v>
      </c>
      <c r="K29" s="18">
        <f>5.20543*10^-10</f>
        <v>5.2054299999999997E-10</v>
      </c>
      <c r="L29" s="18">
        <f>25*10^-9</f>
        <v>2.5000000000000002E-8</v>
      </c>
      <c r="M29">
        <f>'Nueva tabla'!$G$10</f>
        <v>6.4818509959752269E-11</v>
      </c>
      <c r="N29">
        <f>'Nueva tabla'!$G$11</f>
        <v>1.6023610170534999</v>
      </c>
      <c r="O29">
        <f>'Nueva tabla'!$G$12</f>
        <v>4.7573705812580663E-29</v>
      </c>
      <c r="P29" t="str">
        <f>'Nueva tabla'!$G$13</f>
        <v>?</v>
      </c>
      <c r="Q29">
        <f>'Nueva tabla'!$G$14</f>
        <v>1.0191168809500122</v>
      </c>
      <c r="R29">
        <f>'Nueva tabla'!$G$15</f>
        <v>171879.2815344994</v>
      </c>
      <c r="S29">
        <f>'Nueva tabla'!$G$16</f>
        <v>8.1812308687234216E-24</v>
      </c>
      <c r="T29">
        <f>'Nueva tabla'!$G$17</f>
        <v>75.463616706032994</v>
      </c>
      <c r="U29">
        <f>'Nueva tabla'!$G$18</f>
        <v>0.37982490212966014</v>
      </c>
      <c r="V29">
        <f>'Nueva tabla'!$G$19</f>
        <v>1.9771519402927968E-10</v>
      </c>
      <c r="W29">
        <f>'Nueva tabla'!$G$20</f>
        <v>3.2282780597072029E-10</v>
      </c>
      <c r="X29">
        <f>'Nueva tabla'!$G$21</f>
        <v>3.8029635489974883E-10</v>
      </c>
      <c r="Y29">
        <f>'Nueva tabla'!$F$22</f>
        <v>3.8029804193075631E-10</v>
      </c>
      <c r="Z29" s="32">
        <f>'Nueva tabla'!$G$23</f>
        <v>108.44511250783229</v>
      </c>
      <c r="AA29">
        <f>'Nueva tabla'!$G$24</f>
        <v>110.4775481637089</v>
      </c>
      <c r="AB29">
        <f>'Nueva tabla'!$G$27</f>
        <v>95</v>
      </c>
      <c r="AC29">
        <f>'Nueva tabla'!$G$28</f>
        <v>5</v>
      </c>
      <c r="AD29">
        <f>'Nueva tabla'!$G$29</f>
        <v>3.2690000000000001</v>
      </c>
    </row>
    <row r="30" spans="1:30" x14ac:dyDescent="0.3">
      <c r="A30" t="s">
        <v>61</v>
      </c>
      <c r="B30" t="str">
        <f t="shared" si="1"/>
        <v>C5</v>
      </c>
      <c r="C30">
        <v>8</v>
      </c>
      <c r="D30">
        <v>100</v>
      </c>
      <c r="E30">
        <v>31.9894830254071</v>
      </c>
      <c r="F30">
        <v>26.2152778645833</v>
      </c>
      <c r="G30">
        <v>7.6455257970064903</v>
      </c>
      <c r="H30" s="18">
        <f>1.5406*10^-10</f>
        <v>1.5406000000000001E-10</v>
      </c>
      <c r="I30" s="18">
        <v>1</v>
      </c>
      <c r="J30" s="18">
        <f>3.2486*10^-10</f>
        <v>3.2486E-10</v>
      </c>
      <c r="K30" s="18">
        <f>5.20543*10^-10</f>
        <v>5.2054299999999997E-10</v>
      </c>
      <c r="L30" s="18">
        <f>25*10^-9</f>
        <v>2.5000000000000002E-8</v>
      </c>
      <c r="M30">
        <f>'Nueva tabla'!$G$10</f>
        <v>6.4818509959752269E-11</v>
      </c>
      <c r="N30">
        <f>'Nueva tabla'!$G$11</f>
        <v>1.6023610170534999</v>
      </c>
      <c r="O30">
        <f>'Nueva tabla'!$G$12</f>
        <v>4.7573705812580663E-29</v>
      </c>
      <c r="P30" t="str">
        <f>'Nueva tabla'!$G$13</f>
        <v>?</v>
      </c>
      <c r="Q30">
        <f>'Nueva tabla'!$G$14</f>
        <v>1.0191168809500122</v>
      </c>
      <c r="R30">
        <f>'Nueva tabla'!$G$15</f>
        <v>171879.2815344994</v>
      </c>
      <c r="S30">
        <f>'Nueva tabla'!$G$16</f>
        <v>8.1812308687234216E-24</v>
      </c>
      <c r="T30">
        <f>'Nueva tabla'!$G$17</f>
        <v>75.463616706032994</v>
      </c>
      <c r="U30">
        <f>'Nueva tabla'!$G$18</f>
        <v>0.37982490212966014</v>
      </c>
      <c r="V30">
        <f>'Nueva tabla'!$G$19</f>
        <v>1.9771519402927968E-10</v>
      </c>
      <c r="W30">
        <f>'Nueva tabla'!$G$20</f>
        <v>3.2282780597072029E-10</v>
      </c>
      <c r="X30">
        <f>'Nueva tabla'!$G$21</f>
        <v>3.8029635489974883E-10</v>
      </c>
      <c r="Y30">
        <f>'Nueva tabla'!$F$22</f>
        <v>3.8029804193075631E-10</v>
      </c>
      <c r="Z30" s="32">
        <f>'Nueva tabla'!$G$23</f>
        <v>108.44511250783229</v>
      </c>
      <c r="AA30">
        <f>'Nueva tabla'!$G$24</f>
        <v>110.4775481637089</v>
      </c>
      <c r="AB30">
        <f>'Nueva tabla'!$G$27</f>
        <v>95</v>
      </c>
      <c r="AC30">
        <f>'Nueva tabla'!$G$28</f>
        <v>5</v>
      </c>
      <c r="AD30">
        <f>'Nueva tabla'!$G$29</f>
        <v>3.2690000000000001</v>
      </c>
    </row>
    <row r="31" spans="1:30" ht="43.2" x14ac:dyDescent="0.3">
      <c r="A31" s="28" t="s">
        <v>63</v>
      </c>
      <c r="B31" s="28"/>
      <c r="C31" s="28" t="s">
        <v>56</v>
      </c>
      <c r="D31" s="28" t="s">
        <v>49</v>
      </c>
      <c r="E31" s="28" t="s">
        <v>47</v>
      </c>
      <c r="F31" s="28" t="s">
        <v>50</v>
      </c>
      <c r="G31" s="28" t="s">
        <v>51</v>
      </c>
      <c r="H31" s="29" t="s">
        <v>68</v>
      </c>
      <c r="I31" s="29" t="s">
        <v>69</v>
      </c>
      <c r="J31" s="30" t="s">
        <v>2</v>
      </c>
      <c r="K31" s="30" t="s">
        <v>3</v>
      </c>
      <c r="L31" s="30" t="s">
        <v>4</v>
      </c>
      <c r="M31" s="27" t="s">
        <v>9</v>
      </c>
      <c r="N31" s="27" t="s">
        <v>10</v>
      </c>
      <c r="O31" s="27" t="s">
        <v>11</v>
      </c>
      <c r="P31" s="27" t="s">
        <v>12</v>
      </c>
      <c r="Q31" s="27" t="s">
        <v>14</v>
      </c>
      <c r="R31" s="27" t="s">
        <v>15</v>
      </c>
      <c r="S31" s="27" t="s">
        <v>16</v>
      </c>
      <c r="T31" s="27" t="s">
        <v>17</v>
      </c>
      <c r="U31" s="27" t="s">
        <v>18</v>
      </c>
      <c r="V31" s="27" t="s">
        <v>19</v>
      </c>
      <c r="W31" s="27" t="s">
        <v>20</v>
      </c>
      <c r="X31" s="27" t="s">
        <v>21</v>
      </c>
      <c r="Y31" s="27" t="s">
        <v>22</v>
      </c>
      <c r="Z31" s="27" t="s">
        <v>23</v>
      </c>
      <c r="AA31" s="27" t="s">
        <v>24</v>
      </c>
      <c r="AB31" s="27" t="s">
        <v>65</v>
      </c>
      <c r="AC31" s="27" t="s">
        <v>66</v>
      </c>
      <c r="AD31" s="27" t="s">
        <v>67</v>
      </c>
    </row>
    <row r="32" spans="1:30" x14ac:dyDescent="0.3">
      <c r="A32" t="s">
        <v>63</v>
      </c>
      <c r="B32" t="str">
        <f>MID(A32,1,3)</f>
        <v>C10</v>
      </c>
      <c r="C32">
        <v>0</v>
      </c>
      <c r="D32">
        <v>0.95486119791666701</v>
      </c>
      <c r="E32">
        <v>0</v>
      </c>
      <c r="F32">
        <v>0.95486119791666701</v>
      </c>
      <c r="G32">
        <v>0.868809903676099</v>
      </c>
      <c r="H32" s="18">
        <f>1.5406*10^-10</f>
        <v>1.5406000000000001E-10</v>
      </c>
      <c r="I32" s="18">
        <v>1</v>
      </c>
      <c r="J32" s="18">
        <f>3.25*10^-10</f>
        <v>3.2500000000000002E-10</v>
      </c>
      <c r="K32" s="18">
        <f>5.2002*10^-10</f>
        <v>5.2002000000000003E-10</v>
      </c>
      <c r="L32" s="18">
        <f>12*10^-9</f>
        <v>1.2000000000000002E-8</v>
      </c>
      <c r="M32">
        <f>'Nueva tabla'!$H$10</f>
        <v>6.4818509959752269E-11</v>
      </c>
      <c r="N32">
        <f>'Nueva tabla'!$H$11</f>
        <v>1.6000615384615384</v>
      </c>
      <c r="O32">
        <f>'Nueva tabla'!$H$12</f>
        <v>4.7566879425000013E-29</v>
      </c>
      <c r="P32" t="str">
        <f>'Nueva tabla'!$H$13</f>
        <v>?</v>
      </c>
      <c r="Q32">
        <f>'Nueva tabla'!$H$14</f>
        <v>1.0205814730260796</v>
      </c>
      <c r="R32">
        <f>'Nueva tabla'!$H$15</f>
        <v>19011.201435356717</v>
      </c>
      <c r="S32">
        <f>'Nueva tabla'!$H$16</f>
        <v>9.0477868423386068E-25</v>
      </c>
      <c r="T32">
        <f>'Nueva tabla'!$H$17</f>
        <v>75.572066891801697</v>
      </c>
      <c r="U32">
        <f>'Nueva tabla'!$H$18</f>
        <v>0.38019831788551034</v>
      </c>
      <c r="V32">
        <f>'Nueva tabla'!$H$19</f>
        <v>1.9771072926682309E-10</v>
      </c>
      <c r="W32">
        <f>'Nueva tabla'!$H$20</f>
        <v>3.2230927073317691E-10</v>
      </c>
      <c r="X32">
        <f>'Nueva tabla'!$H$21</f>
        <v>3.8041363338768374E-10</v>
      </c>
      <c r="Y32">
        <f>'Nueva tabla'!$H$22</f>
        <v>3.8041363338768369E-10</v>
      </c>
      <c r="Z32">
        <f>'Nueva tabla'!$H$23</f>
        <v>108.36704010608628</v>
      </c>
      <c r="AA32">
        <f>'Nueva tabla'!$H$24</f>
        <v>110.55247038767138</v>
      </c>
      <c r="AB32">
        <f>'Nueva tabla'!$H$27</f>
        <v>90</v>
      </c>
      <c r="AC32">
        <f>'Nueva tabla'!$H$28</f>
        <v>10</v>
      </c>
      <c r="AD32">
        <f>'Nueva tabla'!$H$29</f>
        <v>3.2730000000000001</v>
      </c>
    </row>
    <row r="33" spans="1:30" x14ac:dyDescent="0.3">
      <c r="A33" t="s">
        <v>63</v>
      </c>
      <c r="B33" t="str">
        <f t="shared" ref="B33:B40" si="2">MID(A33,1,3)</f>
        <v>C10</v>
      </c>
      <c r="C33">
        <v>1</v>
      </c>
      <c r="D33">
        <v>4.5138890624999997</v>
      </c>
      <c r="E33">
        <v>1.4460999136249799</v>
      </c>
      <c r="F33">
        <v>0</v>
      </c>
      <c r="G33">
        <v>1.17289339602703</v>
      </c>
      <c r="H33" s="18">
        <f>1.5406*10^-10</f>
        <v>1.5406000000000001E-10</v>
      </c>
      <c r="I33" s="18">
        <v>1</v>
      </c>
      <c r="J33" s="18">
        <f>3.25*10^-10</f>
        <v>3.2500000000000002E-10</v>
      </c>
      <c r="K33" s="18">
        <f>5.2002*10^-10</f>
        <v>5.2002000000000003E-10</v>
      </c>
      <c r="L33" s="18">
        <f>12*10^-9</f>
        <v>1.2000000000000002E-8</v>
      </c>
      <c r="M33">
        <f>'Nueva tabla'!$H$10</f>
        <v>6.4818509959752269E-11</v>
      </c>
      <c r="N33">
        <f>'Nueva tabla'!$H$11</f>
        <v>1.6000615384615384</v>
      </c>
      <c r="O33">
        <f>'Nueva tabla'!$H$12</f>
        <v>4.7566879425000013E-29</v>
      </c>
      <c r="P33" t="str">
        <f>'Nueva tabla'!$H$13</f>
        <v>?</v>
      </c>
      <c r="Q33">
        <f>'Nueva tabla'!$H$14</f>
        <v>1.0205814730260796</v>
      </c>
      <c r="R33">
        <f>'Nueva tabla'!$H$15</f>
        <v>19011.201435356717</v>
      </c>
      <c r="S33">
        <f>'Nueva tabla'!$H$16</f>
        <v>9.0477868423386068E-25</v>
      </c>
      <c r="T33">
        <f>'Nueva tabla'!$H$17</f>
        <v>75.572066891801697</v>
      </c>
      <c r="U33">
        <f>'Nueva tabla'!$H$18</f>
        <v>0.38019831788551034</v>
      </c>
      <c r="V33">
        <f>'Nueva tabla'!$H$19</f>
        <v>1.9771072926682309E-10</v>
      </c>
      <c r="W33">
        <f>'Nueva tabla'!$H$20</f>
        <v>3.2230927073317691E-10</v>
      </c>
      <c r="X33">
        <f>'Nueva tabla'!$H$21</f>
        <v>3.8041363338768374E-10</v>
      </c>
      <c r="Y33">
        <f>'Nueva tabla'!$H$22</f>
        <v>3.8041363338768369E-10</v>
      </c>
      <c r="Z33">
        <f>'Nueva tabla'!$H$23</f>
        <v>108.36704010608628</v>
      </c>
      <c r="AA33">
        <f>'Nueva tabla'!$H$24</f>
        <v>110.55247038767138</v>
      </c>
      <c r="AB33">
        <f>'Nueva tabla'!$H$27</f>
        <v>90</v>
      </c>
      <c r="AC33">
        <f>'Nueva tabla'!$H$28</f>
        <v>10</v>
      </c>
      <c r="AD33">
        <f>'Nueva tabla'!$H$29</f>
        <v>3.2730000000000001</v>
      </c>
    </row>
    <row r="34" spans="1:30" x14ac:dyDescent="0.3">
      <c r="A34" t="s">
        <v>63</v>
      </c>
      <c r="B34" t="str">
        <f t="shared" si="2"/>
        <v>C10</v>
      </c>
      <c r="C34">
        <v>2</v>
      </c>
      <c r="D34">
        <v>23.4375</v>
      </c>
      <c r="E34">
        <v>12.883435594113401</v>
      </c>
      <c r="F34">
        <v>7.1180557291666702</v>
      </c>
      <c r="G34">
        <v>3.6490011262823598</v>
      </c>
      <c r="H34" s="18">
        <f>1.5406*10^-10</f>
        <v>1.5406000000000001E-10</v>
      </c>
      <c r="I34" s="18">
        <v>1</v>
      </c>
      <c r="J34" s="18">
        <f>3.25*10^-10</f>
        <v>3.2500000000000002E-10</v>
      </c>
      <c r="K34" s="18">
        <f>5.2002*10^-10</f>
        <v>5.2002000000000003E-10</v>
      </c>
      <c r="L34" s="18">
        <f>12*10^-9</f>
        <v>1.2000000000000002E-8</v>
      </c>
      <c r="M34">
        <f>'Nueva tabla'!$H$10</f>
        <v>6.4818509959752269E-11</v>
      </c>
      <c r="N34">
        <f>'Nueva tabla'!$H$11</f>
        <v>1.6000615384615384</v>
      </c>
      <c r="O34">
        <f>'Nueva tabla'!$H$12</f>
        <v>4.7566879425000013E-29</v>
      </c>
      <c r="P34" t="str">
        <f>'Nueva tabla'!$H$13</f>
        <v>?</v>
      </c>
      <c r="Q34">
        <f>'Nueva tabla'!$H$14</f>
        <v>1.0205814730260796</v>
      </c>
      <c r="R34">
        <f>'Nueva tabla'!$H$15</f>
        <v>19011.201435356717</v>
      </c>
      <c r="S34">
        <f>'Nueva tabla'!$H$16</f>
        <v>9.0477868423386068E-25</v>
      </c>
      <c r="T34">
        <f>'Nueva tabla'!$H$17</f>
        <v>75.572066891801697</v>
      </c>
      <c r="U34">
        <f>'Nueva tabla'!$H$18</f>
        <v>0.38019831788551034</v>
      </c>
      <c r="V34">
        <f>'Nueva tabla'!$H$19</f>
        <v>1.9771072926682309E-10</v>
      </c>
      <c r="W34">
        <f>'Nueva tabla'!$H$20</f>
        <v>3.2230927073317691E-10</v>
      </c>
      <c r="X34">
        <f>'Nueva tabla'!$H$21</f>
        <v>3.8041363338768374E-10</v>
      </c>
      <c r="Y34">
        <f>'Nueva tabla'!$H$22</f>
        <v>3.8041363338768369E-10</v>
      </c>
      <c r="Z34">
        <f>'Nueva tabla'!$H$23</f>
        <v>108.36704010608628</v>
      </c>
      <c r="AA34">
        <f>'Nueva tabla'!$H$24</f>
        <v>110.55247038767138</v>
      </c>
      <c r="AB34">
        <f>'Nueva tabla'!$H$27</f>
        <v>90</v>
      </c>
      <c r="AC34">
        <f>'Nueva tabla'!$H$28</f>
        <v>10</v>
      </c>
      <c r="AD34">
        <f>'Nueva tabla'!$H$29</f>
        <v>3.2730000000000001</v>
      </c>
    </row>
    <row r="35" spans="1:30" x14ac:dyDescent="0.3">
      <c r="A35" t="s">
        <v>63</v>
      </c>
      <c r="B35" t="str">
        <f t="shared" si="2"/>
        <v>C10</v>
      </c>
      <c r="C35">
        <v>3</v>
      </c>
      <c r="D35">
        <v>44.878472395833299</v>
      </c>
      <c r="E35">
        <v>19.3251533911702</v>
      </c>
      <c r="F35">
        <v>15.8854166666667</v>
      </c>
      <c r="G35">
        <v>4.86533483504315</v>
      </c>
      <c r="H35" s="18">
        <f>1.5406*10^-10</f>
        <v>1.5406000000000001E-10</v>
      </c>
      <c r="I35" s="18">
        <v>1</v>
      </c>
      <c r="J35" s="18">
        <f>3.25*10^-10</f>
        <v>3.2500000000000002E-10</v>
      </c>
      <c r="K35" s="18">
        <f>5.2002*10^-10</f>
        <v>5.2002000000000003E-10</v>
      </c>
      <c r="L35" s="18">
        <f>12*10^-9</f>
        <v>1.2000000000000002E-8</v>
      </c>
      <c r="M35">
        <f>'Nueva tabla'!$H$10</f>
        <v>6.4818509959752269E-11</v>
      </c>
      <c r="N35">
        <f>'Nueva tabla'!$H$11</f>
        <v>1.6000615384615384</v>
      </c>
      <c r="O35">
        <f>'Nueva tabla'!$H$12</f>
        <v>4.7566879425000013E-29</v>
      </c>
      <c r="P35" t="str">
        <f>'Nueva tabla'!$H$13</f>
        <v>?</v>
      </c>
      <c r="Q35">
        <f>'Nueva tabla'!$H$14</f>
        <v>1.0205814730260796</v>
      </c>
      <c r="R35">
        <f>'Nueva tabla'!$H$15</f>
        <v>19011.201435356717</v>
      </c>
      <c r="S35">
        <f>'Nueva tabla'!$H$16</f>
        <v>9.0477868423386068E-25</v>
      </c>
      <c r="T35">
        <f>'Nueva tabla'!$H$17</f>
        <v>75.572066891801697</v>
      </c>
      <c r="U35">
        <f>'Nueva tabla'!$H$18</f>
        <v>0.38019831788551034</v>
      </c>
      <c r="V35">
        <f>'Nueva tabla'!$H$19</f>
        <v>1.9771072926682309E-10</v>
      </c>
      <c r="W35">
        <f>'Nueva tabla'!$H$20</f>
        <v>3.2230927073317691E-10</v>
      </c>
      <c r="X35">
        <f>'Nueva tabla'!$H$21</f>
        <v>3.8041363338768374E-10</v>
      </c>
      <c r="Y35">
        <f>'Nueva tabla'!$H$22</f>
        <v>3.8041363338768369E-10</v>
      </c>
      <c r="Z35">
        <f>'Nueva tabla'!$H$23</f>
        <v>108.36704010608628</v>
      </c>
      <c r="AA35">
        <f>'Nueva tabla'!$H$24</f>
        <v>110.55247038767138</v>
      </c>
      <c r="AB35">
        <f>'Nueva tabla'!$H$27</f>
        <v>90</v>
      </c>
      <c r="AC35">
        <f>'Nueva tabla'!$H$28</f>
        <v>10</v>
      </c>
      <c r="AD35">
        <f>'Nueva tabla'!$H$29</f>
        <v>3.2730000000000001</v>
      </c>
    </row>
    <row r="36" spans="1:30" x14ac:dyDescent="0.3">
      <c r="A36" t="s">
        <v>63</v>
      </c>
      <c r="B36" t="str">
        <f t="shared" si="2"/>
        <v>C10</v>
      </c>
      <c r="C36">
        <v>4</v>
      </c>
      <c r="D36">
        <v>58.159722395833299</v>
      </c>
      <c r="E36">
        <v>20.5083260477724</v>
      </c>
      <c r="F36">
        <v>19.878472395833299</v>
      </c>
      <c r="G36">
        <v>5.6472635919658902</v>
      </c>
      <c r="H36" s="18">
        <f>1.5406*10^-10</f>
        <v>1.5406000000000001E-10</v>
      </c>
      <c r="I36" s="18">
        <v>1</v>
      </c>
      <c r="J36" s="18">
        <f>3.25*10^-10</f>
        <v>3.2500000000000002E-10</v>
      </c>
      <c r="K36" s="18">
        <f>5.2002*10^-10</f>
        <v>5.2002000000000003E-10</v>
      </c>
      <c r="L36" s="18">
        <f>12*10^-9</f>
        <v>1.2000000000000002E-8</v>
      </c>
      <c r="M36">
        <f>'Nueva tabla'!$H$10</f>
        <v>6.4818509959752269E-11</v>
      </c>
      <c r="N36">
        <f>'Nueva tabla'!$H$11</f>
        <v>1.6000615384615384</v>
      </c>
      <c r="O36">
        <f>'Nueva tabla'!$H$12</f>
        <v>4.7566879425000013E-29</v>
      </c>
      <c r="P36" t="str">
        <f>'Nueva tabla'!$H$13</f>
        <v>?</v>
      </c>
      <c r="Q36">
        <f>'Nueva tabla'!$H$14</f>
        <v>1.0205814730260796</v>
      </c>
      <c r="R36">
        <f>'Nueva tabla'!$H$15</f>
        <v>19011.201435356717</v>
      </c>
      <c r="S36">
        <f>'Nueva tabla'!$H$16</f>
        <v>9.0477868423386068E-25</v>
      </c>
      <c r="T36">
        <f>'Nueva tabla'!$H$17</f>
        <v>75.572066891801697</v>
      </c>
      <c r="U36">
        <f>'Nueva tabla'!$H$18</f>
        <v>0.38019831788551034</v>
      </c>
      <c r="V36">
        <f>'Nueva tabla'!$H$19</f>
        <v>1.9771072926682309E-10</v>
      </c>
      <c r="W36">
        <f>'Nueva tabla'!$H$20</f>
        <v>3.2230927073317691E-10</v>
      </c>
      <c r="X36">
        <f>'Nueva tabla'!$H$21</f>
        <v>3.8041363338768374E-10</v>
      </c>
      <c r="Y36">
        <f>'Nueva tabla'!$H$22</f>
        <v>3.8041363338768369E-10</v>
      </c>
      <c r="Z36">
        <f>'Nueva tabla'!$H$23</f>
        <v>108.36704010608628</v>
      </c>
      <c r="AA36">
        <f>'Nueva tabla'!$H$24</f>
        <v>110.55247038767138</v>
      </c>
      <c r="AB36">
        <f>'Nueva tabla'!$H$27</f>
        <v>90</v>
      </c>
      <c r="AC36">
        <f>'Nueva tabla'!$H$28</f>
        <v>10</v>
      </c>
      <c r="AD36">
        <f>'Nueva tabla'!$H$29</f>
        <v>3.2730000000000001</v>
      </c>
    </row>
    <row r="37" spans="1:30" x14ac:dyDescent="0.3">
      <c r="A37" t="s">
        <v>63</v>
      </c>
      <c r="B37" t="str">
        <f t="shared" si="2"/>
        <v>C10</v>
      </c>
      <c r="C37">
        <v>5</v>
      </c>
      <c r="D37">
        <v>70.225694531249999</v>
      </c>
      <c r="E37">
        <v>22.217353218420101</v>
      </c>
      <c r="F37">
        <v>22.743055729166699</v>
      </c>
      <c r="G37">
        <v>6.5160732349990704</v>
      </c>
      <c r="H37" s="18">
        <f>1.5406*10^-10</f>
        <v>1.5406000000000001E-10</v>
      </c>
      <c r="I37" s="18">
        <v>1</v>
      </c>
      <c r="J37" s="18">
        <f>3.25*10^-10</f>
        <v>3.2500000000000002E-10</v>
      </c>
      <c r="K37" s="18">
        <f>5.2002*10^-10</f>
        <v>5.2002000000000003E-10</v>
      </c>
      <c r="L37" s="18">
        <f>12*10^-9</f>
        <v>1.2000000000000002E-8</v>
      </c>
      <c r="M37">
        <f>'Nueva tabla'!$H$10</f>
        <v>6.4818509959752269E-11</v>
      </c>
      <c r="N37">
        <f>'Nueva tabla'!$H$11</f>
        <v>1.6000615384615384</v>
      </c>
      <c r="O37">
        <f>'Nueva tabla'!$H$12</f>
        <v>4.7566879425000013E-29</v>
      </c>
      <c r="P37" t="str">
        <f>'Nueva tabla'!$H$13</f>
        <v>?</v>
      </c>
      <c r="Q37">
        <f>'Nueva tabla'!$H$14</f>
        <v>1.0205814730260796</v>
      </c>
      <c r="R37">
        <f>'Nueva tabla'!$H$15</f>
        <v>19011.201435356717</v>
      </c>
      <c r="S37">
        <f>'Nueva tabla'!$H$16</f>
        <v>9.0477868423386068E-25</v>
      </c>
      <c r="T37">
        <f>'Nueva tabla'!$H$17</f>
        <v>75.572066891801697</v>
      </c>
      <c r="U37">
        <f>'Nueva tabla'!$H$18</f>
        <v>0.38019831788551034</v>
      </c>
      <c r="V37">
        <f>'Nueva tabla'!$H$19</f>
        <v>1.9771072926682309E-10</v>
      </c>
      <c r="W37">
        <f>'Nueva tabla'!$H$20</f>
        <v>3.2230927073317691E-10</v>
      </c>
      <c r="X37">
        <f>'Nueva tabla'!$H$21</f>
        <v>3.8041363338768374E-10</v>
      </c>
      <c r="Y37">
        <f>'Nueva tabla'!$H$22</f>
        <v>3.8041363338768369E-10</v>
      </c>
      <c r="Z37">
        <f>'Nueva tabla'!$H$23</f>
        <v>108.36704010608628</v>
      </c>
      <c r="AA37">
        <f>'Nueva tabla'!$H$24</f>
        <v>110.55247038767138</v>
      </c>
      <c r="AB37">
        <f>'Nueva tabla'!$H$27</f>
        <v>90</v>
      </c>
      <c r="AC37">
        <f>'Nueva tabla'!$H$28</f>
        <v>10</v>
      </c>
      <c r="AD37">
        <f>'Nueva tabla'!$H$29</f>
        <v>3.2730000000000001</v>
      </c>
    </row>
    <row r="38" spans="1:30" x14ac:dyDescent="0.3">
      <c r="A38" t="s">
        <v>63</v>
      </c>
      <c r="B38" t="str">
        <f t="shared" si="2"/>
        <v>C10</v>
      </c>
      <c r="C38">
        <v>6</v>
      </c>
      <c r="D38">
        <v>81.944444531249999</v>
      </c>
      <c r="E38">
        <v>24.189307646090501</v>
      </c>
      <c r="F38">
        <v>24.131944531249999</v>
      </c>
      <c r="G38">
        <v>7.0373590729475604</v>
      </c>
      <c r="H38" s="18">
        <f>1.5406*10^-10</f>
        <v>1.5406000000000001E-10</v>
      </c>
      <c r="I38" s="18">
        <v>1</v>
      </c>
      <c r="J38" s="18">
        <f>3.25*10^-10</f>
        <v>3.2500000000000002E-10</v>
      </c>
      <c r="K38" s="18">
        <f>5.2002*10^-10</f>
        <v>5.2002000000000003E-10</v>
      </c>
      <c r="L38" s="18">
        <f>12*10^-9</f>
        <v>1.2000000000000002E-8</v>
      </c>
      <c r="M38">
        <f>'Nueva tabla'!$H$10</f>
        <v>6.4818509959752269E-11</v>
      </c>
      <c r="N38">
        <f>'Nueva tabla'!$H$11</f>
        <v>1.6000615384615384</v>
      </c>
      <c r="O38">
        <f>'Nueva tabla'!$H$12</f>
        <v>4.7566879425000013E-29</v>
      </c>
      <c r="P38" t="str">
        <f>'Nueva tabla'!$H$13</f>
        <v>?</v>
      </c>
      <c r="Q38">
        <f>'Nueva tabla'!$H$14</f>
        <v>1.0205814730260796</v>
      </c>
      <c r="R38">
        <f>'Nueva tabla'!$H$15</f>
        <v>19011.201435356717</v>
      </c>
      <c r="S38">
        <f>'Nueva tabla'!$H$16</f>
        <v>9.0477868423386068E-25</v>
      </c>
      <c r="T38">
        <f>'Nueva tabla'!$H$17</f>
        <v>75.572066891801697</v>
      </c>
      <c r="U38">
        <f>'Nueva tabla'!$H$18</f>
        <v>0.38019831788551034</v>
      </c>
      <c r="V38">
        <f>'Nueva tabla'!$H$19</f>
        <v>1.9771072926682309E-10</v>
      </c>
      <c r="W38">
        <f>'Nueva tabla'!$H$20</f>
        <v>3.2230927073317691E-10</v>
      </c>
      <c r="X38">
        <f>'Nueva tabla'!$H$21</f>
        <v>3.8041363338768374E-10</v>
      </c>
      <c r="Y38">
        <f>'Nueva tabla'!$H$22</f>
        <v>3.8041363338768369E-10</v>
      </c>
      <c r="Z38">
        <f>'Nueva tabla'!$H$23</f>
        <v>108.36704010608628</v>
      </c>
      <c r="AA38">
        <f>'Nueva tabla'!$H$24</f>
        <v>110.55247038767138</v>
      </c>
      <c r="AB38">
        <f>'Nueva tabla'!$H$27</f>
        <v>90</v>
      </c>
      <c r="AC38">
        <f>'Nueva tabla'!$H$28</f>
        <v>10</v>
      </c>
      <c r="AD38">
        <f>'Nueva tabla'!$H$29</f>
        <v>3.2730000000000001</v>
      </c>
    </row>
    <row r="39" spans="1:30" x14ac:dyDescent="0.3">
      <c r="A39" t="s">
        <v>63</v>
      </c>
      <c r="B39" t="str">
        <f t="shared" si="2"/>
        <v>C10</v>
      </c>
      <c r="C39">
        <v>7</v>
      </c>
      <c r="D39">
        <v>92.534722395833299</v>
      </c>
      <c r="E39">
        <v>26.424189330783701</v>
      </c>
      <c r="F39">
        <v>25.173611197916699</v>
      </c>
      <c r="G39">
        <v>7.2980019919218098</v>
      </c>
      <c r="H39" s="18">
        <f>1.5406*10^-10</f>
        <v>1.5406000000000001E-10</v>
      </c>
      <c r="I39" s="18">
        <v>1</v>
      </c>
      <c r="J39" s="18">
        <f>3.25*10^-10</f>
        <v>3.2500000000000002E-10</v>
      </c>
      <c r="K39" s="18">
        <f>5.2002*10^-10</f>
        <v>5.2002000000000003E-10</v>
      </c>
      <c r="L39" s="18">
        <f>12*10^-9</f>
        <v>1.2000000000000002E-8</v>
      </c>
      <c r="M39">
        <f>'Nueva tabla'!$H$10</f>
        <v>6.4818509959752269E-11</v>
      </c>
      <c r="N39">
        <f>'Nueva tabla'!$H$11</f>
        <v>1.6000615384615384</v>
      </c>
      <c r="O39">
        <f>'Nueva tabla'!$H$12</f>
        <v>4.7566879425000013E-29</v>
      </c>
      <c r="P39" t="str">
        <f>'Nueva tabla'!$H$13</f>
        <v>?</v>
      </c>
      <c r="Q39">
        <f>'Nueva tabla'!$H$14</f>
        <v>1.0205814730260796</v>
      </c>
      <c r="R39">
        <f>'Nueva tabla'!$H$15</f>
        <v>19011.201435356717</v>
      </c>
      <c r="S39">
        <f>'Nueva tabla'!$H$16</f>
        <v>9.0477868423386068E-25</v>
      </c>
      <c r="T39">
        <f>'Nueva tabla'!$H$17</f>
        <v>75.572066891801697</v>
      </c>
      <c r="U39">
        <f>'Nueva tabla'!$H$18</f>
        <v>0.38019831788551034</v>
      </c>
      <c r="V39">
        <f>'Nueva tabla'!$H$19</f>
        <v>1.9771072926682309E-10</v>
      </c>
      <c r="W39">
        <f>'Nueva tabla'!$H$20</f>
        <v>3.2230927073317691E-10</v>
      </c>
      <c r="X39">
        <f>'Nueva tabla'!$H$21</f>
        <v>3.8041363338768374E-10</v>
      </c>
      <c r="Y39">
        <f>'Nueva tabla'!$H$22</f>
        <v>3.8041363338768369E-10</v>
      </c>
      <c r="Z39">
        <f>'Nueva tabla'!$H$23</f>
        <v>108.36704010608628</v>
      </c>
      <c r="AA39">
        <f>'Nueva tabla'!$H$24</f>
        <v>110.55247038767138</v>
      </c>
      <c r="AB39">
        <f>'Nueva tabla'!$H$27</f>
        <v>90</v>
      </c>
      <c r="AC39">
        <f>'Nueva tabla'!$H$28</f>
        <v>10</v>
      </c>
      <c r="AD39">
        <f>'Nueva tabla'!$H$29</f>
        <v>3.2730000000000001</v>
      </c>
    </row>
    <row r="40" spans="1:30" x14ac:dyDescent="0.3">
      <c r="A40" t="s">
        <v>63</v>
      </c>
      <c r="B40" t="str">
        <f t="shared" si="2"/>
        <v>C10</v>
      </c>
      <c r="C40">
        <v>8</v>
      </c>
      <c r="D40">
        <v>100</v>
      </c>
      <c r="E40">
        <v>28.790534643988199</v>
      </c>
      <c r="F40">
        <v>25.954861197916699</v>
      </c>
      <c r="G40">
        <v>7.1676805324346802</v>
      </c>
      <c r="H40" s="18">
        <f>1.5406*10^-10</f>
        <v>1.5406000000000001E-10</v>
      </c>
      <c r="I40" s="18">
        <v>1</v>
      </c>
      <c r="J40" s="18">
        <f>3.25*10^-10</f>
        <v>3.2500000000000002E-10</v>
      </c>
      <c r="K40" s="18">
        <f>5.2002*10^-10</f>
        <v>5.2002000000000003E-10</v>
      </c>
      <c r="L40" s="18">
        <f>12*10^-9</f>
        <v>1.2000000000000002E-8</v>
      </c>
      <c r="M40">
        <f>'Nueva tabla'!$H$10</f>
        <v>6.4818509959752269E-11</v>
      </c>
      <c r="N40">
        <f>'Nueva tabla'!$H$11</f>
        <v>1.6000615384615384</v>
      </c>
      <c r="O40">
        <f>'Nueva tabla'!$H$12</f>
        <v>4.7566879425000013E-29</v>
      </c>
      <c r="P40" t="str">
        <f>'Nueva tabla'!$H$13</f>
        <v>?</v>
      </c>
      <c r="Q40">
        <f>'Nueva tabla'!$H$14</f>
        <v>1.0205814730260796</v>
      </c>
      <c r="R40">
        <f>'Nueva tabla'!$H$15</f>
        <v>19011.201435356717</v>
      </c>
      <c r="S40">
        <f>'Nueva tabla'!$H$16</f>
        <v>9.0477868423386068E-25</v>
      </c>
      <c r="T40">
        <f>'Nueva tabla'!$H$17</f>
        <v>75.572066891801697</v>
      </c>
      <c r="U40">
        <f>'Nueva tabla'!$H$18</f>
        <v>0.38019831788551034</v>
      </c>
      <c r="V40">
        <f>'Nueva tabla'!$H$19</f>
        <v>1.9771072926682309E-10</v>
      </c>
      <c r="W40">
        <f>'Nueva tabla'!$H$20</f>
        <v>3.2230927073317691E-10</v>
      </c>
      <c r="X40">
        <f>'Nueva tabla'!$H$21</f>
        <v>3.8041363338768374E-10</v>
      </c>
      <c r="Y40">
        <f>'Nueva tabla'!$H$22</f>
        <v>3.8041363338768369E-10</v>
      </c>
      <c r="Z40">
        <f>'Nueva tabla'!$H$23</f>
        <v>108.36704010608628</v>
      </c>
      <c r="AA40">
        <f>'Nueva tabla'!$H$24</f>
        <v>110.55247038767138</v>
      </c>
      <c r="AB40">
        <f>'Nueva tabla'!$H$27</f>
        <v>90</v>
      </c>
      <c r="AC40">
        <f>'Nueva tabla'!$H$28</f>
        <v>10</v>
      </c>
      <c r="AD40">
        <f>'Nueva tabla'!$H$29</f>
        <v>3.2730000000000001</v>
      </c>
    </row>
    <row r="41" spans="1:30" ht="43.2" x14ac:dyDescent="0.3">
      <c r="A41" s="28" t="s">
        <v>64</v>
      </c>
      <c r="B41" s="28"/>
      <c r="C41" s="28" t="s">
        <v>56</v>
      </c>
      <c r="D41" s="28" t="s">
        <v>49</v>
      </c>
      <c r="E41" s="28" t="s">
        <v>47</v>
      </c>
      <c r="F41" s="28" t="s">
        <v>50</v>
      </c>
      <c r="G41" s="28" t="s">
        <v>51</v>
      </c>
      <c r="H41" s="29" t="s">
        <v>68</v>
      </c>
      <c r="I41" s="29" t="s">
        <v>69</v>
      </c>
      <c r="J41" s="30" t="s">
        <v>2</v>
      </c>
      <c r="K41" s="30" t="s">
        <v>3</v>
      </c>
      <c r="L41" s="30" t="s">
        <v>4</v>
      </c>
      <c r="M41" s="27" t="s">
        <v>9</v>
      </c>
      <c r="N41" s="27" t="s">
        <v>10</v>
      </c>
      <c r="O41" s="27" t="s">
        <v>11</v>
      </c>
      <c r="P41" s="27" t="s">
        <v>12</v>
      </c>
      <c r="Q41" s="27" t="s">
        <v>14</v>
      </c>
      <c r="R41" s="27" t="s">
        <v>15</v>
      </c>
      <c r="S41" s="27" t="s">
        <v>16</v>
      </c>
      <c r="T41" s="27" t="s">
        <v>17</v>
      </c>
      <c r="U41" s="27" t="s">
        <v>18</v>
      </c>
      <c r="V41" s="27" t="s">
        <v>19</v>
      </c>
      <c r="W41" s="27" t="s">
        <v>20</v>
      </c>
      <c r="X41" s="27" t="s">
        <v>21</v>
      </c>
      <c r="Y41" s="27" t="s">
        <v>22</v>
      </c>
      <c r="Z41" s="27" t="s">
        <v>23</v>
      </c>
      <c r="AA41" s="27" t="s">
        <v>24</v>
      </c>
      <c r="AB41" s="27" t="s">
        <v>65</v>
      </c>
      <c r="AC41" s="27" t="s">
        <v>66</v>
      </c>
      <c r="AD41" s="27" t="s">
        <v>67</v>
      </c>
    </row>
    <row r="42" spans="1:30" x14ac:dyDescent="0.3">
      <c r="A42" t="s">
        <v>64</v>
      </c>
      <c r="B42" t="str">
        <f>MID(A42,1,2)</f>
        <v>C0</v>
      </c>
      <c r="C42">
        <v>0</v>
      </c>
      <c r="D42">
        <v>5.2759247997113903</v>
      </c>
      <c r="E42">
        <v>5.2759247997113903</v>
      </c>
      <c r="F42">
        <v>5.2759247997113903</v>
      </c>
      <c r="G42">
        <v>5.2759247997113903</v>
      </c>
      <c r="H42" s="18">
        <f>1.5406*10^-10</f>
        <v>1.5406000000000001E-10</v>
      </c>
      <c r="I42" s="18">
        <v>1</v>
      </c>
      <c r="J42" s="18">
        <f>3.2487*10^-10</f>
        <v>3.2486999999999999E-10</v>
      </c>
      <c r="K42" s="18">
        <f>5.2056*10^-10</f>
        <v>5.2056000000000001E-10</v>
      </c>
      <c r="L42" s="18">
        <f>27*10^-9</f>
        <v>2.7E-8</v>
      </c>
      <c r="M42">
        <f>'Nueva tabla'!$E$10</f>
        <v>6.4818509959752269E-11</v>
      </c>
      <c r="N42">
        <f>'Nueva tabla'!$E$11</f>
        <v>1.6023640225320899</v>
      </c>
      <c r="O42">
        <f>'Nueva tabla'!$E$12</f>
        <v>4.7578188499483822E-29</v>
      </c>
      <c r="P42" t="str">
        <f>'Nueva tabla'!$E$13</f>
        <v>?</v>
      </c>
      <c r="Q42">
        <f>'Nueva tabla'!$E$14</f>
        <v>1.0191149694405652</v>
      </c>
      <c r="R42">
        <f>'Nueva tabla'!$E$15</f>
        <v>216497.99372903304</v>
      </c>
      <c r="S42">
        <f>'Nueva tabla'!$E$16</f>
        <v>1.0305994700101315E-23</v>
      </c>
      <c r="T42">
        <f>'Nueva tabla'!$E$17</f>
        <v>75.463475162487867</v>
      </c>
      <c r="U42">
        <f>'Nueva tabla'!$E$18</f>
        <v>0.37982441511723053</v>
      </c>
      <c r="V42">
        <f>'Nueva tabla'!$E$19</f>
        <v>1.9772139753342553E-10</v>
      </c>
      <c r="W42">
        <f>'Nueva tabla'!$E$20</f>
        <v>3.2283860246657448E-10</v>
      </c>
      <c r="X42">
        <f>'Nueva tabla'!$E$21</f>
        <v>3.8030812237259786E-10</v>
      </c>
      <c r="Y42">
        <f>'Nueva tabla'!$E$22</f>
        <v>3.8030812237259786E-10</v>
      </c>
      <c r="Z42">
        <f>'Nueva tabla'!$E$23</f>
        <v>108.44521445400626</v>
      </c>
      <c r="AA42">
        <f>'Nueva tabla'!$E$24</f>
        <v>110.47745017670516</v>
      </c>
      <c r="AB42">
        <f>'Nueva tabla'!$E$27</f>
        <v>100</v>
      </c>
      <c r="AC42">
        <f>'Nueva tabla'!$E$28</f>
        <v>0</v>
      </c>
      <c r="AD42">
        <f>'Nueva tabla'!$E$29</f>
        <v>3.25</v>
      </c>
    </row>
    <row r="43" spans="1:30" x14ac:dyDescent="0.3">
      <c r="A43" t="s">
        <v>64</v>
      </c>
      <c r="B43" t="str">
        <f t="shared" ref="B43:B70" si="3">MID(A43,1,2)</f>
        <v>C0</v>
      </c>
      <c r="C43">
        <v>1</v>
      </c>
      <c r="D43">
        <v>5.3365675528583596</v>
      </c>
      <c r="E43">
        <v>3.36567616533313</v>
      </c>
      <c r="F43">
        <v>5.0939963583420296</v>
      </c>
      <c r="G43">
        <v>5.6397816824501001</v>
      </c>
      <c r="H43" s="18">
        <f>1.5406*10^-10</f>
        <v>1.5406000000000001E-10</v>
      </c>
      <c r="I43" s="18">
        <v>1</v>
      </c>
      <c r="J43" s="18">
        <f>3.2487*10^-10</f>
        <v>3.2486999999999999E-10</v>
      </c>
      <c r="K43" s="18">
        <f>5.2056*10^-10</f>
        <v>5.2056000000000001E-10</v>
      </c>
      <c r="L43" s="18">
        <f>27*10^-9</f>
        <v>2.7E-8</v>
      </c>
      <c r="M43">
        <f>'Nueva tabla'!$E$10</f>
        <v>6.4818509959752269E-11</v>
      </c>
      <c r="N43">
        <f>'Nueva tabla'!$E$11</f>
        <v>1.6023640225320899</v>
      </c>
      <c r="O43">
        <f>'Nueva tabla'!$E$12</f>
        <v>4.7578188499483822E-29</v>
      </c>
      <c r="P43" t="str">
        <f>'Nueva tabla'!$E$13</f>
        <v>?</v>
      </c>
      <c r="Q43">
        <f>'Nueva tabla'!$E$14</f>
        <v>1.0191149694405652</v>
      </c>
      <c r="R43">
        <f>'Nueva tabla'!$E$15</f>
        <v>216497.99372903304</v>
      </c>
      <c r="S43">
        <f>'Nueva tabla'!$E$16</f>
        <v>1.0305994700101315E-23</v>
      </c>
      <c r="T43">
        <f>'Nueva tabla'!$E$17</f>
        <v>75.463475162487867</v>
      </c>
      <c r="U43">
        <f>'Nueva tabla'!$E$18</f>
        <v>0.37982441511723053</v>
      </c>
      <c r="V43">
        <f>'Nueva tabla'!$E$19</f>
        <v>1.9772139753342553E-10</v>
      </c>
      <c r="W43">
        <f>'Nueva tabla'!$E$20</f>
        <v>3.2283860246657448E-10</v>
      </c>
      <c r="X43">
        <f>'Nueva tabla'!$E$21</f>
        <v>3.8030812237259786E-10</v>
      </c>
      <c r="Y43">
        <f>'Nueva tabla'!$E$22</f>
        <v>3.8030812237259786E-10</v>
      </c>
      <c r="Z43">
        <f>'Nueva tabla'!$E$23</f>
        <v>108.44521445400626</v>
      </c>
      <c r="AA43">
        <f>'Nueva tabla'!$E$24</f>
        <v>110.47745017670516</v>
      </c>
      <c r="AB43">
        <f>'Nueva tabla'!$E$27</f>
        <v>100</v>
      </c>
      <c r="AC43">
        <f>'Nueva tabla'!$E$28</f>
        <v>0</v>
      </c>
      <c r="AD43">
        <f>'Nueva tabla'!$E$29</f>
        <v>3.25</v>
      </c>
    </row>
    <row r="44" spans="1:30" x14ac:dyDescent="0.3">
      <c r="A44" t="s">
        <v>64</v>
      </c>
      <c r="B44" t="str">
        <f t="shared" si="3"/>
        <v>C0</v>
      </c>
      <c r="C44">
        <v>2</v>
      </c>
      <c r="D44">
        <v>6.7313523306662502</v>
      </c>
      <c r="E44">
        <v>0</v>
      </c>
      <c r="F44">
        <v>4.7301394756033099</v>
      </c>
      <c r="G44">
        <v>5.7610673706724898</v>
      </c>
      <c r="H44" s="18">
        <f>1.5406*10^-10</f>
        <v>1.5406000000000001E-10</v>
      </c>
      <c r="I44" s="18">
        <v>1</v>
      </c>
      <c r="J44" s="18">
        <f>3.2487*10^-10</f>
        <v>3.2486999999999999E-10</v>
      </c>
      <c r="K44" s="18">
        <f>5.2056*10^-10</f>
        <v>5.2056000000000001E-10</v>
      </c>
      <c r="L44" s="18">
        <f>27*10^-9</f>
        <v>2.7E-8</v>
      </c>
      <c r="M44">
        <f>'Nueva tabla'!$E$10</f>
        <v>6.4818509959752269E-11</v>
      </c>
      <c r="N44">
        <f>'Nueva tabla'!$E$11</f>
        <v>1.6023640225320899</v>
      </c>
      <c r="O44">
        <f>'Nueva tabla'!$E$12</f>
        <v>4.7578188499483822E-29</v>
      </c>
      <c r="P44" t="str">
        <f>'Nueva tabla'!$E$13</f>
        <v>?</v>
      </c>
      <c r="Q44">
        <f>'Nueva tabla'!$E$14</f>
        <v>1.0191149694405652</v>
      </c>
      <c r="R44">
        <f>'Nueva tabla'!$E$15</f>
        <v>216497.99372903304</v>
      </c>
      <c r="S44">
        <f>'Nueva tabla'!$E$16</f>
        <v>1.0305994700101315E-23</v>
      </c>
      <c r="T44">
        <f>'Nueva tabla'!$E$17</f>
        <v>75.463475162487867</v>
      </c>
      <c r="U44">
        <f>'Nueva tabla'!$E$18</f>
        <v>0.37982441511723053</v>
      </c>
      <c r="V44">
        <f>'Nueva tabla'!$E$19</f>
        <v>1.9772139753342553E-10</v>
      </c>
      <c r="W44">
        <f>'Nueva tabla'!$E$20</f>
        <v>3.2283860246657448E-10</v>
      </c>
      <c r="X44">
        <f>'Nueva tabla'!$E$21</f>
        <v>3.8030812237259786E-10</v>
      </c>
      <c r="Y44">
        <f>'Nueva tabla'!$E$22</f>
        <v>3.8030812237259786E-10</v>
      </c>
      <c r="Z44">
        <f>'Nueva tabla'!$E$23</f>
        <v>108.44521445400626</v>
      </c>
      <c r="AA44">
        <f>'Nueva tabla'!$E$24</f>
        <v>110.47745017670516</v>
      </c>
      <c r="AB44">
        <f>'Nueva tabla'!$E$27</f>
        <v>100</v>
      </c>
      <c r="AC44">
        <f>'Nueva tabla'!$E$28</f>
        <v>0</v>
      </c>
      <c r="AD44">
        <f>'Nueva tabla'!$E$29</f>
        <v>3.25</v>
      </c>
    </row>
    <row r="45" spans="1:30" x14ac:dyDescent="0.3">
      <c r="A45" t="s">
        <v>64</v>
      </c>
      <c r="B45" t="str">
        <f t="shared" si="3"/>
        <v>C0</v>
      </c>
      <c r="C45">
        <v>3</v>
      </c>
      <c r="D45">
        <v>11.8859914421553</v>
      </c>
      <c r="E45">
        <v>7.1861734340896497</v>
      </c>
      <c r="F45">
        <v>10.006064275314699</v>
      </c>
      <c r="G45">
        <v>6.7313523306662502</v>
      </c>
      <c r="H45" s="18">
        <f>1.5406*10^-10</f>
        <v>1.5406000000000001E-10</v>
      </c>
      <c r="I45" s="18">
        <v>1</v>
      </c>
      <c r="J45" s="18">
        <f>3.2487*10^-10</f>
        <v>3.2486999999999999E-10</v>
      </c>
      <c r="K45" s="18">
        <f>5.2056*10^-10</f>
        <v>5.2056000000000001E-10</v>
      </c>
      <c r="L45" s="18">
        <f>27*10^-9</f>
        <v>2.7E-8</v>
      </c>
      <c r="M45">
        <f>'Nueva tabla'!$E$10</f>
        <v>6.4818509959752269E-11</v>
      </c>
      <c r="N45">
        <f>'Nueva tabla'!$E$11</f>
        <v>1.6023640225320899</v>
      </c>
      <c r="O45">
        <f>'Nueva tabla'!$E$12</f>
        <v>4.7578188499483822E-29</v>
      </c>
      <c r="P45" t="str">
        <f>'Nueva tabla'!$E$13</f>
        <v>?</v>
      </c>
      <c r="Q45">
        <f>'Nueva tabla'!$E$14</f>
        <v>1.0191149694405652</v>
      </c>
      <c r="R45">
        <f>'Nueva tabla'!$E$15</f>
        <v>216497.99372903304</v>
      </c>
      <c r="S45">
        <f>'Nueva tabla'!$E$16</f>
        <v>1.0305994700101315E-23</v>
      </c>
      <c r="T45">
        <f>'Nueva tabla'!$E$17</f>
        <v>75.463475162487867</v>
      </c>
      <c r="U45">
        <f>'Nueva tabla'!$E$18</f>
        <v>0.37982441511723053</v>
      </c>
      <c r="V45">
        <f>'Nueva tabla'!$E$19</f>
        <v>1.9772139753342553E-10</v>
      </c>
      <c r="W45">
        <f>'Nueva tabla'!$E$20</f>
        <v>3.2283860246657448E-10</v>
      </c>
      <c r="X45">
        <f>'Nueva tabla'!$E$21</f>
        <v>3.8030812237259786E-10</v>
      </c>
      <c r="Y45">
        <f>'Nueva tabla'!$E$22</f>
        <v>3.8030812237259786E-10</v>
      </c>
      <c r="Z45">
        <f>'Nueva tabla'!$E$23</f>
        <v>108.44521445400626</v>
      </c>
      <c r="AA45">
        <f>'Nueva tabla'!$E$24</f>
        <v>110.47745017670516</v>
      </c>
      <c r="AB45">
        <f>'Nueva tabla'!$E$27</f>
        <v>100</v>
      </c>
      <c r="AC45">
        <f>'Nueva tabla'!$E$28</f>
        <v>0</v>
      </c>
      <c r="AD45">
        <f>'Nueva tabla'!$E$29</f>
        <v>3.25</v>
      </c>
    </row>
    <row r="46" spans="1:30" x14ac:dyDescent="0.3">
      <c r="A46" t="s">
        <v>64</v>
      </c>
      <c r="B46" t="str">
        <f t="shared" si="3"/>
        <v>C0</v>
      </c>
      <c r="C46">
        <v>4</v>
      </c>
      <c r="D46">
        <v>20.3153426802211</v>
      </c>
      <c r="E46">
        <v>15.736810178449501</v>
      </c>
      <c r="F46">
        <v>12.6440266751704</v>
      </c>
      <c r="G46">
        <v>7.70163747258845</v>
      </c>
      <c r="H46" s="18">
        <f>1.5406*10^-10</f>
        <v>1.5406000000000001E-10</v>
      </c>
      <c r="I46" s="18">
        <v>1</v>
      </c>
      <c r="J46" s="18">
        <f>3.2487*10^-10</f>
        <v>3.2486999999999999E-10</v>
      </c>
      <c r="K46" s="18">
        <f>5.2056*10^-10</f>
        <v>5.2056000000000001E-10</v>
      </c>
      <c r="L46" s="18">
        <f>27*10^-9</f>
        <v>2.7E-8</v>
      </c>
      <c r="M46">
        <f>'Nueva tabla'!$E$10</f>
        <v>6.4818509959752269E-11</v>
      </c>
      <c r="N46">
        <f>'Nueva tabla'!$E$11</f>
        <v>1.6023640225320899</v>
      </c>
      <c r="O46">
        <f>'Nueva tabla'!$E$12</f>
        <v>4.7578188499483822E-29</v>
      </c>
      <c r="P46" t="str">
        <f>'Nueva tabla'!$E$13</f>
        <v>?</v>
      </c>
      <c r="Q46">
        <f>'Nueva tabla'!$E$14</f>
        <v>1.0191149694405652</v>
      </c>
      <c r="R46">
        <f>'Nueva tabla'!$E$15</f>
        <v>216497.99372903304</v>
      </c>
      <c r="S46">
        <f>'Nueva tabla'!$E$16</f>
        <v>1.0305994700101315E-23</v>
      </c>
      <c r="T46">
        <f>'Nueva tabla'!$E$17</f>
        <v>75.463475162487867</v>
      </c>
      <c r="U46">
        <f>'Nueva tabla'!$E$18</f>
        <v>0.37982441511723053</v>
      </c>
      <c r="V46">
        <f>'Nueva tabla'!$E$19</f>
        <v>1.9772139753342553E-10</v>
      </c>
      <c r="W46">
        <f>'Nueva tabla'!$E$20</f>
        <v>3.2283860246657448E-10</v>
      </c>
      <c r="X46">
        <f>'Nueva tabla'!$E$21</f>
        <v>3.8030812237259786E-10</v>
      </c>
      <c r="Y46">
        <f>'Nueva tabla'!$E$22</f>
        <v>3.8030812237259786E-10</v>
      </c>
      <c r="Z46">
        <f>'Nueva tabla'!$E$23</f>
        <v>108.44521445400626</v>
      </c>
      <c r="AA46">
        <f>'Nueva tabla'!$E$24</f>
        <v>110.47745017670516</v>
      </c>
      <c r="AB46">
        <f>'Nueva tabla'!$E$27</f>
        <v>100</v>
      </c>
      <c r="AC46">
        <f>'Nueva tabla'!$E$28</f>
        <v>0</v>
      </c>
      <c r="AD46">
        <f>'Nueva tabla'!$E$29</f>
        <v>3.25</v>
      </c>
    </row>
    <row r="47" spans="1:30" x14ac:dyDescent="0.3">
      <c r="A47" t="s">
        <v>64</v>
      </c>
      <c r="B47" t="str">
        <f t="shared" si="3"/>
        <v>C0</v>
      </c>
      <c r="C47">
        <v>5</v>
      </c>
      <c r="D47">
        <v>44.269254005900997</v>
      </c>
      <c r="E47">
        <v>25.015160688286699</v>
      </c>
      <c r="F47">
        <v>19.830200109260002</v>
      </c>
      <c r="G47">
        <v>12.249848506822399</v>
      </c>
      <c r="H47" s="18">
        <f>1.5406*10^-10</f>
        <v>1.5406000000000001E-10</v>
      </c>
      <c r="I47" s="18">
        <v>1</v>
      </c>
      <c r="J47" s="18">
        <f>3.2487*10^-10</f>
        <v>3.2486999999999999E-10</v>
      </c>
      <c r="K47" s="18">
        <f>5.2056*10^-10</f>
        <v>5.2056000000000001E-10</v>
      </c>
      <c r="L47" s="18">
        <f>27*10^-9</f>
        <v>2.7E-8</v>
      </c>
      <c r="M47">
        <f>'Nueva tabla'!$E$10</f>
        <v>6.4818509959752269E-11</v>
      </c>
      <c r="N47">
        <f>'Nueva tabla'!$E$11</f>
        <v>1.6023640225320899</v>
      </c>
      <c r="O47">
        <f>'Nueva tabla'!$E$12</f>
        <v>4.7578188499483822E-29</v>
      </c>
      <c r="P47" t="str">
        <f>'Nueva tabla'!$E$13</f>
        <v>?</v>
      </c>
      <c r="Q47">
        <f>'Nueva tabla'!$E$14</f>
        <v>1.0191149694405652</v>
      </c>
      <c r="R47">
        <f>'Nueva tabla'!$E$15</f>
        <v>216497.99372903304</v>
      </c>
      <c r="S47">
        <f>'Nueva tabla'!$E$16</f>
        <v>1.0305994700101315E-23</v>
      </c>
      <c r="T47">
        <f>'Nueva tabla'!$E$17</f>
        <v>75.463475162487867</v>
      </c>
      <c r="U47">
        <f>'Nueva tabla'!$E$18</f>
        <v>0.37982441511723053</v>
      </c>
      <c r="V47">
        <f>'Nueva tabla'!$E$19</f>
        <v>1.9772139753342553E-10</v>
      </c>
      <c r="W47">
        <f>'Nueva tabla'!$E$20</f>
        <v>3.2283860246657448E-10</v>
      </c>
      <c r="X47">
        <f>'Nueva tabla'!$E$21</f>
        <v>3.8030812237259786E-10</v>
      </c>
      <c r="Y47">
        <f>'Nueva tabla'!$E$22</f>
        <v>3.8030812237259786E-10</v>
      </c>
      <c r="Z47">
        <f>'Nueva tabla'!$E$23</f>
        <v>108.44521445400626</v>
      </c>
      <c r="AA47">
        <f>'Nueva tabla'!$E$24</f>
        <v>110.47745017670516</v>
      </c>
      <c r="AB47">
        <f>'Nueva tabla'!$E$27</f>
        <v>100</v>
      </c>
      <c r="AC47">
        <f>'Nueva tabla'!$E$28</f>
        <v>0</v>
      </c>
      <c r="AD47">
        <f>'Nueva tabla'!$E$29</f>
        <v>3.25</v>
      </c>
    </row>
    <row r="48" spans="1:30" x14ac:dyDescent="0.3">
      <c r="A48" t="s">
        <v>64</v>
      </c>
      <c r="B48" t="str">
        <f t="shared" si="3"/>
        <v>C0</v>
      </c>
      <c r="C48">
        <v>6</v>
      </c>
      <c r="D48">
        <v>59.611886016002501</v>
      </c>
      <c r="E48">
        <v>40.5700424253669</v>
      </c>
      <c r="F48">
        <v>34.657368080862703</v>
      </c>
      <c r="G48">
        <v>20.497271121590501</v>
      </c>
      <c r="H48" s="18">
        <f>1.5406*10^-10</f>
        <v>1.5406000000000001E-10</v>
      </c>
      <c r="I48" s="18">
        <v>1</v>
      </c>
      <c r="J48" s="18">
        <f>3.2487*10^-10</f>
        <v>3.2486999999999999E-10</v>
      </c>
      <c r="K48" s="18">
        <f>5.2056*10^-10</f>
        <v>5.2056000000000001E-10</v>
      </c>
      <c r="L48" s="18">
        <f>27*10^-9</f>
        <v>2.7E-8</v>
      </c>
      <c r="M48">
        <f>'Nueva tabla'!$E$10</f>
        <v>6.4818509959752269E-11</v>
      </c>
      <c r="N48">
        <f>'Nueva tabla'!$E$11</f>
        <v>1.6023640225320899</v>
      </c>
      <c r="O48">
        <f>'Nueva tabla'!$E$12</f>
        <v>4.7578188499483822E-29</v>
      </c>
      <c r="P48" t="str">
        <f>'Nueva tabla'!$E$13</f>
        <v>?</v>
      </c>
      <c r="Q48">
        <f>'Nueva tabla'!$E$14</f>
        <v>1.0191149694405652</v>
      </c>
      <c r="R48">
        <f>'Nueva tabla'!$E$15</f>
        <v>216497.99372903304</v>
      </c>
      <c r="S48">
        <f>'Nueva tabla'!$E$16</f>
        <v>1.0305994700101315E-23</v>
      </c>
      <c r="T48">
        <f>'Nueva tabla'!$E$17</f>
        <v>75.463475162487867</v>
      </c>
      <c r="U48">
        <f>'Nueva tabla'!$E$18</f>
        <v>0.37982441511723053</v>
      </c>
      <c r="V48">
        <f>'Nueva tabla'!$E$19</f>
        <v>1.9772139753342553E-10</v>
      </c>
      <c r="W48">
        <f>'Nueva tabla'!$E$20</f>
        <v>3.2283860246657448E-10</v>
      </c>
      <c r="X48">
        <f>'Nueva tabla'!$E$21</f>
        <v>3.8030812237259786E-10</v>
      </c>
      <c r="Y48">
        <f>'Nueva tabla'!$E$22</f>
        <v>3.8030812237259786E-10</v>
      </c>
      <c r="Z48">
        <f>'Nueva tabla'!$E$23</f>
        <v>108.44521445400626</v>
      </c>
      <c r="AA48">
        <f>'Nueva tabla'!$E$24</f>
        <v>110.47745017670516</v>
      </c>
      <c r="AB48">
        <f>'Nueva tabla'!$E$27</f>
        <v>100</v>
      </c>
      <c r="AC48">
        <f>'Nueva tabla'!$E$28</f>
        <v>0</v>
      </c>
      <c r="AD48">
        <f>'Nueva tabla'!$E$29</f>
        <v>3.25</v>
      </c>
    </row>
    <row r="49" spans="1:30" x14ac:dyDescent="0.3">
      <c r="A49" t="s">
        <v>64</v>
      </c>
      <c r="B49" t="str">
        <f t="shared" si="3"/>
        <v>C0</v>
      </c>
      <c r="C49">
        <v>7</v>
      </c>
      <c r="D49">
        <v>76.713159504722199</v>
      </c>
      <c r="E49">
        <v>53.577925983276003</v>
      </c>
      <c r="F49">
        <v>40.297149763312802</v>
      </c>
      <c r="G49">
        <v>21.770770211176</v>
      </c>
      <c r="H49" s="18">
        <f>1.5406*10^-10</f>
        <v>1.5406000000000001E-10</v>
      </c>
      <c r="I49" s="18">
        <v>1</v>
      </c>
      <c r="J49" s="18">
        <f>3.2487*10^-10</f>
        <v>3.2486999999999999E-10</v>
      </c>
      <c r="K49" s="18">
        <f>5.2056*10^-10</f>
        <v>5.2056000000000001E-10</v>
      </c>
      <c r="L49" s="18">
        <f>27*10^-9</f>
        <v>2.7E-8</v>
      </c>
      <c r="M49">
        <f>'Nueva tabla'!$E$10</f>
        <v>6.4818509959752269E-11</v>
      </c>
      <c r="N49">
        <f>'Nueva tabla'!$E$11</f>
        <v>1.6023640225320899</v>
      </c>
      <c r="O49">
        <f>'Nueva tabla'!$E$12</f>
        <v>4.7578188499483822E-29</v>
      </c>
      <c r="P49" t="str">
        <f>'Nueva tabla'!$E$13</f>
        <v>?</v>
      </c>
      <c r="Q49">
        <f>'Nueva tabla'!$E$14</f>
        <v>1.0191149694405652</v>
      </c>
      <c r="R49">
        <f>'Nueva tabla'!$E$15</f>
        <v>216497.99372903304</v>
      </c>
      <c r="S49">
        <f>'Nueva tabla'!$E$16</f>
        <v>1.0305994700101315E-23</v>
      </c>
      <c r="T49">
        <f>'Nueva tabla'!$E$17</f>
        <v>75.463475162487867</v>
      </c>
      <c r="U49">
        <f>'Nueva tabla'!$E$18</f>
        <v>0.37982441511723053</v>
      </c>
      <c r="V49">
        <f>'Nueva tabla'!$E$19</f>
        <v>1.9772139753342553E-10</v>
      </c>
      <c r="W49">
        <f>'Nueva tabla'!$E$20</f>
        <v>3.2283860246657448E-10</v>
      </c>
      <c r="X49">
        <f>'Nueva tabla'!$E$21</f>
        <v>3.8030812237259786E-10</v>
      </c>
      <c r="Y49">
        <f>'Nueva tabla'!$E$22</f>
        <v>3.8030812237259786E-10</v>
      </c>
      <c r="Z49">
        <f>'Nueva tabla'!$E$23</f>
        <v>108.44521445400626</v>
      </c>
      <c r="AA49">
        <f>'Nueva tabla'!$E$24</f>
        <v>110.47745017670516</v>
      </c>
      <c r="AB49">
        <f>'Nueva tabla'!$E$27</f>
        <v>100</v>
      </c>
      <c r="AC49">
        <f>'Nueva tabla'!$E$28</f>
        <v>0</v>
      </c>
      <c r="AD49">
        <f>'Nueva tabla'!$E$29</f>
        <v>3.25</v>
      </c>
    </row>
    <row r="50" spans="1:30" x14ac:dyDescent="0.3">
      <c r="A50" t="s">
        <v>64</v>
      </c>
      <c r="B50" t="str">
        <f t="shared" si="3"/>
        <v>C0</v>
      </c>
      <c r="C50">
        <v>8</v>
      </c>
      <c r="D50">
        <v>100</v>
      </c>
      <c r="E50">
        <v>61.036992079419697</v>
      </c>
      <c r="F50">
        <v>45.5730745630242</v>
      </c>
      <c r="G50">
        <v>22.134627093914698</v>
      </c>
      <c r="H50" s="18">
        <f>1.5406*10^-10</f>
        <v>1.5406000000000001E-10</v>
      </c>
      <c r="I50" s="18">
        <v>1</v>
      </c>
      <c r="J50" s="18">
        <f>3.2487*10^-10</f>
        <v>3.2486999999999999E-10</v>
      </c>
      <c r="K50" s="18">
        <f>5.2056*10^-10</f>
        <v>5.2056000000000001E-10</v>
      </c>
      <c r="L50" s="18">
        <f>27*10^-9</f>
        <v>2.7E-8</v>
      </c>
      <c r="M50">
        <f>'Nueva tabla'!$E$10</f>
        <v>6.4818509959752269E-11</v>
      </c>
      <c r="N50">
        <f>'Nueva tabla'!$E$11</f>
        <v>1.6023640225320899</v>
      </c>
      <c r="O50">
        <f>'Nueva tabla'!$E$12</f>
        <v>4.7578188499483822E-29</v>
      </c>
      <c r="P50" t="str">
        <f>'Nueva tabla'!$E$13</f>
        <v>?</v>
      </c>
      <c r="Q50">
        <f>'Nueva tabla'!$E$14</f>
        <v>1.0191149694405652</v>
      </c>
      <c r="R50">
        <f>'Nueva tabla'!$E$15</f>
        <v>216497.99372903304</v>
      </c>
      <c r="S50">
        <f>'Nueva tabla'!$E$16</f>
        <v>1.0305994700101315E-23</v>
      </c>
      <c r="T50">
        <f>'Nueva tabla'!$E$17</f>
        <v>75.463475162487867</v>
      </c>
      <c r="U50">
        <f>'Nueva tabla'!$E$18</f>
        <v>0.37982441511723053</v>
      </c>
      <c r="V50">
        <f>'Nueva tabla'!$E$19</f>
        <v>1.9772139753342553E-10</v>
      </c>
      <c r="W50">
        <f>'Nueva tabla'!$E$20</f>
        <v>3.2283860246657448E-10</v>
      </c>
      <c r="X50">
        <f>'Nueva tabla'!$E$21</f>
        <v>3.8030812237259786E-10</v>
      </c>
      <c r="Y50">
        <f>'Nueva tabla'!$E$22</f>
        <v>3.8030812237259786E-10</v>
      </c>
      <c r="Z50">
        <f>'Nueva tabla'!$E$23</f>
        <v>108.44521445400626</v>
      </c>
      <c r="AA50">
        <f>'Nueva tabla'!$E$24</f>
        <v>110.47745017670516</v>
      </c>
      <c r="AB50">
        <f>'Nueva tabla'!$E$27</f>
        <v>100</v>
      </c>
      <c r="AC50">
        <f>'Nueva tabla'!$E$28</f>
        <v>0</v>
      </c>
      <c r="AD50">
        <f>'Nueva tabla'!$E$29</f>
        <v>3.25</v>
      </c>
    </row>
    <row r="51" spans="1:30" ht="43.2" x14ac:dyDescent="0.3">
      <c r="A51" s="28" t="s">
        <v>58</v>
      </c>
      <c r="B51" s="28"/>
      <c r="C51" s="28" t="s">
        <v>56</v>
      </c>
      <c r="D51" s="28" t="s">
        <v>49</v>
      </c>
      <c r="E51" s="28" t="s">
        <v>47</v>
      </c>
      <c r="F51" s="28" t="s">
        <v>50</v>
      </c>
      <c r="G51" s="28" t="s">
        <v>51</v>
      </c>
      <c r="H51" s="29" t="s">
        <v>68</v>
      </c>
      <c r="I51" s="29" t="s">
        <v>69</v>
      </c>
      <c r="J51" s="30" t="s">
        <v>2</v>
      </c>
      <c r="K51" s="30" t="s">
        <v>3</v>
      </c>
      <c r="L51" s="30" t="s">
        <v>4</v>
      </c>
      <c r="M51" s="27" t="s">
        <v>9</v>
      </c>
      <c r="N51" s="27" t="s">
        <v>10</v>
      </c>
      <c r="O51" s="27" t="s">
        <v>11</v>
      </c>
      <c r="P51" s="27" t="s">
        <v>12</v>
      </c>
      <c r="Q51" s="27" t="s">
        <v>14</v>
      </c>
      <c r="R51" s="27" t="s">
        <v>15</v>
      </c>
      <c r="S51" s="27" t="s">
        <v>16</v>
      </c>
      <c r="T51" s="27" t="s">
        <v>17</v>
      </c>
      <c r="U51" s="27" t="s">
        <v>18</v>
      </c>
      <c r="V51" s="27" t="s">
        <v>19</v>
      </c>
      <c r="W51" s="27" t="s">
        <v>20</v>
      </c>
      <c r="X51" s="27" t="s">
        <v>21</v>
      </c>
      <c r="Y51" s="27" t="s">
        <v>22</v>
      </c>
      <c r="Z51" s="27" t="s">
        <v>23</v>
      </c>
      <c r="AA51" s="27" t="s">
        <v>24</v>
      </c>
      <c r="AB51" s="27" t="s">
        <v>65</v>
      </c>
      <c r="AC51" s="27" t="s">
        <v>66</v>
      </c>
      <c r="AD51" s="27" t="s">
        <v>67</v>
      </c>
    </row>
    <row r="52" spans="1:30" x14ac:dyDescent="0.3">
      <c r="A52" t="s">
        <v>58</v>
      </c>
      <c r="B52" t="str">
        <f t="shared" si="3"/>
        <v>C1</v>
      </c>
      <c r="C52">
        <v>0</v>
      </c>
      <c r="D52">
        <v>2.6488001263002801</v>
      </c>
      <c r="E52">
        <v>2.6488001263002801</v>
      </c>
      <c r="F52">
        <v>2.6488001263002801</v>
      </c>
      <c r="G52">
        <v>2.6488001263002801</v>
      </c>
      <c r="H52" s="18">
        <f>1.5406*10^-10</f>
        <v>1.5406000000000001E-10</v>
      </c>
      <c r="I52" s="18">
        <v>1</v>
      </c>
      <c r="J52" s="18">
        <f>3.2486*10^-10</f>
        <v>3.2486E-10</v>
      </c>
      <c r="K52" s="18">
        <f>5.2057*10^-10</f>
        <v>5.2056999999999999E-10</v>
      </c>
      <c r="L52" s="18">
        <f>33*10^-9</f>
        <v>3.3000000000000004E-8</v>
      </c>
      <c r="M52">
        <f>'Nueva tabla'!$F$10</f>
        <v>6.4818509959752269E-11</v>
      </c>
      <c r="N52">
        <f>'Nueva tabla'!$F$11</f>
        <v>1.6024441297789818</v>
      </c>
      <c r="O52">
        <f>'Nueva tabla'!$F$12</f>
        <v>4.7576173409026953E-29</v>
      </c>
      <c r="P52" t="str">
        <f>'Nueva tabla'!$F$13</f>
        <v>?</v>
      </c>
      <c r="Q52">
        <f>'Nueva tabla'!$F$14</f>
        <v>1.0190640232060284</v>
      </c>
      <c r="R52">
        <f>'Nueva tabla'!$F$15</f>
        <v>395296.34380035457</v>
      </c>
      <c r="S52">
        <f>'Nueva tabla'!$F$16</f>
        <v>1.8816569198676071E-23</v>
      </c>
      <c r="T52">
        <f>'Nueva tabla'!$F$17</f>
        <v>75.459702693218077</v>
      </c>
      <c r="U52">
        <f>'Nueva tabla'!$F$18</f>
        <v>0.37981143542410706</v>
      </c>
      <c r="V52">
        <f>'Nueva tabla'!$F$19</f>
        <v>1.9771843893872742E-10</v>
      </c>
      <c r="W52">
        <f>'Nueva tabla'!$F$20</f>
        <v>3.2285156106127257E-10</v>
      </c>
      <c r="X52">
        <f>'Nueva tabla'!$F$21</f>
        <v>3.8029804193075631E-10</v>
      </c>
      <c r="Y52">
        <f>'Nueva tabla'!$F$22</f>
        <v>3.8029804193075631E-10</v>
      </c>
      <c r="Z52">
        <f>'Nueva tabla'!$F$23</f>
        <v>108.44793160812431</v>
      </c>
      <c r="AA52">
        <f>'Nueva tabla'!$F$24</f>
        <v>110.47483839754317</v>
      </c>
      <c r="AB52">
        <f>'Nueva tabla'!$F$27</f>
        <v>99</v>
      </c>
      <c r="AC52">
        <f>'Nueva tabla'!$F$28</f>
        <v>1</v>
      </c>
      <c r="AD52">
        <f>'Nueva tabla'!$F$29</f>
        <v>3.2530000000000001</v>
      </c>
    </row>
    <row r="53" spans="1:30" x14ac:dyDescent="0.3">
      <c r="A53" t="s">
        <v>58</v>
      </c>
      <c r="B53" t="str">
        <f t="shared" si="3"/>
        <v>C1</v>
      </c>
      <c r="C53">
        <v>1</v>
      </c>
      <c r="D53">
        <v>2.7111247757626198</v>
      </c>
      <c r="E53">
        <v>1.33998117877219</v>
      </c>
      <c r="F53">
        <v>0</v>
      </c>
      <c r="G53">
        <v>3.5213461536437198</v>
      </c>
      <c r="H53" s="18">
        <f>1.5406*10^-10</f>
        <v>1.5406000000000001E-10</v>
      </c>
      <c r="I53" s="18">
        <v>1</v>
      </c>
      <c r="J53" s="18">
        <f>3.2486*10^-10</f>
        <v>3.2486E-10</v>
      </c>
      <c r="K53" s="18">
        <f>5.2057*10^-10</f>
        <v>5.2056999999999999E-10</v>
      </c>
      <c r="L53" s="18">
        <f>33*10^-9</f>
        <v>3.3000000000000004E-8</v>
      </c>
      <c r="M53">
        <f>'Nueva tabla'!$F$10</f>
        <v>6.4818509959752269E-11</v>
      </c>
      <c r="N53">
        <f>'Nueva tabla'!$F$11</f>
        <v>1.6024441297789818</v>
      </c>
      <c r="O53">
        <f>'Nueva tabla'!$F$12</f>
        <v>4.7576173409026953E-29</v>
      </c>
      <c r="P53" t="str">
        <f>'Nueva tabla'!$F$13</f>
        <v>?</v>
      </c>
      <c r="Q53">
        <f>'Nueva tabla'!$F$14</f>
        <v>1.0190640232060284</v>
      </c>
      <c r="R53">
        <f>'Nueva tabla'!$F$15</f>
        <v>395296.34380035457</v>
      </c>
      <c r="S53">
        <f>'Nueva tabla'!$F$16</f>
        <v>1.8816569198676071E-23</v>
      </c>
      <c r="T53">
        <f>'Nueva tabla'!$F$17</f>
        <v>75.459702693218077</v>
      </c>
      <c r="U53">
        <f>'Nueva tabla'!$F$18</f>
        <v>0.37981143542410706</v>
      </c>
      <c r="V53">
        <f>'Nueva tabla'!$F$19</f>
        <v>1.9771843893872742E-10</v>
      </c>
      <c r="W53">
        <f>'Nueva tabla'!$F$20</f>
        <v>3.2285156106127257E-10</v>
      </c>
      <c r="X53">
        <f>'Nueva tabla'!$F$21</f>
        <v>3.8029804193075631E-10</v>
      </c>
      <c r="Y53">
        <f>'Nueva tabla'!$F$22</f>
        <v>3.8029804193075631E-10</v>
      </c>
      <c r="Z53">
        <f>'Nueva tabla'!$F$23</f>
        <v>108.44793160812431</v>
      </c>
      <c r="AA53">
        <f>'Nueva tabla'!$F$24</f>
        <v>110.47483839754317</v>
      </c>
      <c r="AB53">
        <f>'Nueva tabla'!$F$27</f>
        <v>99</v>
      </c>
      <c r="AC53">
        <f>'Nueva tabla'!$F$28</f>
        <v>1</v>
      </c>
      <c r="AD53">
        <f>'Nueva tabla'!$F$29</f>
        <v>3.2530000000000001</v>
      </c>
    </row>
    <row r="54" spans="1:30" x14ac:dyDescent="0.3">
      <c r="A54" t="s">
        <v>58</v>
      </c>
      <c r="B54" t="str">
        <f t="shared" si="3"/>
        <v>C1</v>
      </c>
      <c r="C54">
        <v>2</v>
      </c>
      <c r="D54">
        <v>4.1445932091895203</v>
      </c>
      <c r="E54">
        <v>1.0906822069745601</v>
      </c>
      <c r="F54">
        <v>0.99719532626811802</v>
      </c>
      <c r="G54">
        <v>3.8952944243660301</v>
      </c>
      <c r="H54" s="18">
        <f>1.5406*10^-10</f>
        <v>1.5406000000000001E-10</v>
      </c>
      <c r="I54" s="18">
        <v>1</v>
      </c>
      <c r="J54" s="18">
        <f>3.2486*10^-10</f>
        <v>3.2486E-10</v>
      </c>
      <c r="K54" s="18">
        <f>5.2057*10^-10</f>
        <v>5.2056999999999999E-10</v>
      </c>
      <c r="L54" s="18">
        <f>33*10^-9</f>
        <v>3.3000000000000004E-8</v>
      </c>
      <c r="M54">
        <f>'Nueva tabla'!$F$10</f>
        <v>6.4818509959752269E-11</v>
      </c>
      <c r="N54">
        <f>'Nueva tabla'!$F$11</f>
        <v>1.6024441297789818</v>
      </c>
      <c r="O54">
        <f>'Nueva tabla'!$F$12</f>
        <v>4.7576173409026953E-29</v>
      </c>
      <c r="P54" t="str">
        <f>'Nueva tabla'!$F$13</f>
        <v>?</v>
      </c>
      <c r="Q54">
        <f>'Nueva tabla'!$F$14</f>
        <v>1.0190640232060284</v>
      </c>
      <c r="R54">
        <f>'Nueva tabla'!$F$15</f>
        <v>395296.34380035457</v>
      </c>
      <c r="S54">
        <f>'Nueva tabla'!$F$16</f>
        <v>1.8816569198676071E-23</v>
      </c>
      <c r="T54">
        <f>'Nueva tabla'!$F$17</f>
        <v>75.459702693218077</v>
      </c>
      <c r="U54">
        <f>'Nueva tabla'!$F$18</f>
        <v>0.37981143542410706</v>
      </c>
      <c r="V54">
        <f>'Nueva tabla'!$F$19</f>
        <v>1.9771843893872742E-10</v>
      </c>
      <c r="W54">
        <f>'Nueva tabla'!$F$20</f>
        <v>3.2285156106127257E-10</v>
      </c>
      <c r="X54">
        <f>'Nueva tabla'!$F$21</f>
        <v>3.8029804193075631E-10</v>
      </c>
      <c r="Y54">
        <f>'Nueva tabla'!$F$22</f>
        <v>3.8029804193075631E-10</v>
      </c>
      <c r="Z54">
        <f>'Nueva tabla'!$F$23</f>
        <v>108.44793160812431</v>
      </c>
      <c r="AA54">
        <f>'Nueva tabla'!$F$24</f>
        <v>110.47483839754317</v>
      </c>
      <c r="AB54">
        <f>'Nueva tabla'!$F$27</f>
        <v>99</v>
      </c>
      <c r="AC54">
        <f>'Nueva tabla'!$F$28</f>
        <v>1</v>
      </c>
      <c r="AD54">
        <f>'Nueva tabla'!$F$29</f>
        <v>3.2530000000000001</v>
      </c>
    </row>
    <row r="55" spans="1:30" x14ac:dyDescent="0.3">
      <c r="A55" t="s">
        <v>58</v>
      </c>
      <c r="B55" t="str">
        <f t="shared" si="3"/>
        <v>C1</v>
      </c>
      <c r="C55">
        <v>3</v>
      </c>
      <c r="D55">
        <v>9.4421936487642206</v>
      </c>
      <c r="E55">
        <v>6.8245557537080401</v>
      </c>
      <c r="F55">
        <v>9.8784667559230108</v>
      </c>
      <c r="G55">
        <v>5.2664380213564597</v>
      </c>
      <c r="H55" s="18">
        <f>1.5406*10^-10</f>
        <v>1.5406000000000001E-10</v>
      </c>
      <c r="I55" s="18">
        <v>1</v>
      </c>
      <c r="J55" s="18">
        <f>3.2486*10^-10</f>
        <v>3.2486E-10</v>
      </c>
      <c r="K55" s="18">
        <f>5.2057*10^-10</f>
        <v>5.2056999999999999E-10</v>
      </c>
      <c r="L55" s="18">
        <f>33*10^-9</f>
        <v>3.3000000000000004E-8</v>
      </c>
      <c r="M55">
        <f>'Nueva tabla'!$F$10</f>
        <v>6.4818509959752269E-11</v>
      </c>
      <c r="N55">
        <f>'Nueva tabla'!$F$11</f>
        <v>1.6024441297789818</v>
      </c>
      <c r="O55">
        <f>'Nueva tabla'!$F$12</f>
        <v>4.7576173409026953E-29</v>
      </c>
      <c r="P55" t="str">
        <f>'Nueva tabla'!$F$13</f>
        <v>?</v>
      </c>
      <c r="Q55">
        <f>'Nueva tabla'!$F$14</f>
        <v>1.0190640232060284</v>
      </c>
      <c r="R55">
        <f>'Nueva tabla'!$F$15</f>
        <v>395296.34380035457</v>
      </c>
      <c r="S55">
        <f>'Nueva tabla'!$F$16</f>
        <v>1.8816569198676071E-23</v>
      </c>
      <c r="T55">
        <f>'Nueva tabla'!$F$17</f>
        <v>75.459702693218077</v>
      </c>
      <c r="U55">
        <f>'Nueva tabla'!$F$18</f>
        <v>0.37981143542410706</v>
      </c>
      <c r="V55">
        <f>'Nueva tabla'!$F$19</f>
        <v>1.9771843893872742E-10</v>
      </c>
      <c r="W55">
        <f>'Nueva tabla'!$F$20</f>
        <v>3.2285156106127257E-10</v>
      </c>
      <c r="X55">
        <f>'Nueva tabla'!$F$21</f>
        <v>3.8029804193075631E-10</v>
      </c>
      <c r="Y55">
        <f>'Nueva tabla'!$F$22</f>
        <v>3.8029804193075631E-10</v>
      </c>
      <c r="Z55">
        <f>'Nueva tabla'!$F$23</f>
        <v>108.44793160812431</v>
      </c>
      <c r="AA55">
        <f>'Nueva tabla'!$F$24</f>
        <v>110.47483839754317</v>
      </c>
      <c r="AB55">
        <f>'Nueva tabla'!$F$27</f>
        <v>99</v>
      </c>
      <c r="AC55">
        <f>'Nueva tabla'!$F$28</f>
        <v>1</v>
      </c>
      <c r="AD55">
        <f>'Nueva tabla'!$F$29</f>
        <v>3.2530000000000001</v>
      </c>
    </row>
    <row r="56" spans="1:30" x14ac:dyDescent="0.3">
      <c r="A56" t="s">
        <v>58</v>
      </c>
      <c r="B56" t="str">
        <f t="shared" si="3"/>
        <v>C1</v>
      </c>
      <c r="C56">
        <v>4</v>
      </c>
      <c r="D56">
        <v>18.1053287118139</v>
      </c>
      <c r="E56">
        <v>10.065440704309999</v>
      </c>
      <c r="F56">
        <v>15.7681520197994</v>
      </c>
      <c r="G56">
        <v>7.7594266174879598</v>
      </c>
      <c r="H56" s="18">
        <f>1.5406*10^-10</f>
        <v>1.5406000000000001E-10</v>
      </c>
      <c r="I56" s="18">
        <v>1</v>
      </c>
      <c r="J56" s="18">
        <f>3.2486*10^-10</f>
        <v>3.2486E-10</v>
      </c>
      <c r="K56" s="18">
        <f>5.2057*10^-10</f>
        <v>5.2056999999999999E-10</v>
      </c>
      <c r="L56" s="18">
        <f>33*10^-9</f>
        <v>3.3000000000000004E-8</v>
      </c>
      <c r="M56">
        <f>'Nueva tabla'!$F$10</f>
        <v>6.4818509959752269E-11</v>
      </c>
      <c r="N56">
        <f>'Nueva tabla'!$F$11</f>
        <v>1.6024441297789818</v>
      </c>
      <c r="O56">
        <f>'Nueva tabla'!$F$12</f>
        <v>4.7576173409026953E-29</v>
      </c>
      <c r="P56" t="str">
        <f>'Nueva tabla'!$F$13</f>
        <v>?</v>
      </c>
      <c r="Q56">
        <f>'Nueva tabla'!$F$14</f>
        <v>1.0190640232060284</v>
      </c>
      <c r="R56">
        <f>'Nueva tabla'!$F$15</f>
        <v>395296.34380035457</v>
      </c>
      <c r="S56">
        <f>'Nueva tabla'!$F$16</f>
        <v>1.8816569198676071E-23</v>
      </c>
      <c r="T56">
        <f>'Nueva tabla'!$F$17</f>
        <v>75.459702693218077</v>
      </c>
      <c r="U56">
        <f>'Nueva tabla'!$F$18</f>
        <v>0.37981143542410706</v>
      </c>
      <c r="V56">
        <f>'Nueva tabla'!$F$19</f>
        <v>1.9771843893872742E-10</v>
      </c>
      <c r="W56">
        <f>'Nueva tabla'!$F$20</f>
        <v>3.2285156106127257E-10</v>
      </c>
      <c r="X56">
        <f>'Nueva tabla'!$F$21</f>
        <v>3.8029804193075631E-10</v>
      </c>
      <c r="Y56">
        <f>'Nueva tabla'!$F$22</f>
        <v>3.8029804193075631E-10</v>
      </c>
      <c r="Z56">
        <f>'Nueva tabla'!$F$23</f>
        <v>108.44793160812431</v>
      </c>
      <c r="AA56">
        <f>'Nueva tabla'!$F$24</f>
        <v>110.47483839754317</v>
      </c>
      <c r="AB56">
        <f>'Nueva tabla'!$F$27</f>
        <v>99</v>
      </c>
      <c r="AC56">
        <f>'Nueva tabla'!$F$28</f>
        <v>1</v>
      </c>
      <c r="AD56">
        <f>'Nueva tabla'!$F$29</f>
        <v>3.2530000000000001</v>
      </c>
    </row>
    <row r="57" spans="1:30" x14ac:dyDescent="0.3">
      <c r="A57" t="s">
        <v>58</v>
      </c>
      <c r="B57" t="str">
        <f t="shared" si="3"/>
        <v>C1</v>
      </c>
      <c r="C57">
        <v>5</v>
      </c>
      <c r="D57">
        <v>42.723589743049899</v>
      </c>
      <c r="E57">
        <v>17.482081469293899</v>
      </c>
      <c r="F57">
        <v>27.547522547552202</v>
      </c>
      <c r="G57">
        <v>14.428170654053099</v>
      </c>
      <c r="H57" s="18">
        <f>1.5406*10^-10</f>
        <v>1.5406000000000001E-10</v>
      </c>
      <c r="I57" s="18">
        <v>1</v>
      </c>
      <c r="J57" s="18">
        <f>3.2486*10^-10</f>
        <v>3.2486E-10</v>
      </c>
      <c r="K57" s="18">
        <f>5.2057*10^-10</f>
        <v>5.2056999999999999E-10</v>
      </c>
      <c r="L57" s="18">
        <f>33*10^-9</f>
        <v>3.3000000000000004E-8</v>
      </c>
      <c r="M57">
        <f>'Nueva tabla'!$F$10</f>
        <v>6.4818509959752269E-11</v>
      </c>
      <c r="N57">
        <f>'Nueva tabla'!$F$11</f>
        <v>1.6024441297789818</v>
      </c>
      <c r="O57">
        <f>'Nueva tabla'!$F$12</f>
        <v>4.7576173409026953E-29</v>
      </c>
      <c r="P57" t="str">
        <f>'Nueva tabla'!$F$13</f>
        <v>?</v>
      </c>
      <c r="Q57">
        <f>'Nueva tabla'!$F$14</f>
        <v>1.0190640232060284</v>
      </c>
      <c r="R57">
        <f>'Nueva tabla'!$F$15</f>
        <v>395296.34380035457</v>
      </c>
      <c r="S57">
        <f>'Nueva tabla'!$F$16</f>
        <v>1.8816569198676071E-23</v>
      </c>
      <c r="T57">
        <f>'Nueva tabla'!$F$17</f>
        <v>75.459702693218077</v>
      </c>
      <c r="U57">
        <f>'Nueva tabla'!$F$18</f>
        <v>0.37981143542410706</v>
      </c>
      <c r="V57">
        <f>'Nueva tabla'!$F$19</f>
        <v>1.9771843893872742E-10</v>
      </c>
      <c r="W57">
        <f>'Nueva tabla'!$F$20</f>
        <v>3.2285156106127257E-10</v>
      </c>
      <c r="X57">
        <f>'Nueva tabla'!$F$21</f>
        <v>3.8029804193075631E-10</v>
      </c>
      <c r="Y57">
        <f>'Nueva tabla'!$F$22</f>
        <v>3.8029804193075631E-10</v>
      </c>
      <c r="Z57">
        <f>'Nueva tabla'!$F$23</f>
        <v>108.44793160812431</v>
      </c>
      <c r="AA57">
        <f>'Nueva tabla'!$F$24</f>
        <v>110.47483839754317</v>
      </c>
      <c r="AB57">
        <f>'Nueva tabla'!$F$27</f>
        <v>99</v>
      </c>
      <c r="AC57">
        <f>'Nueva tabla'!$F$28</f>
        <v>1</v>
      </c>
      <c r="AD57">
        <f>'Nueva tabla'!$F$29</f>
        <v>3.2530000000000001</v>
      </c>
    </row>
    <row r="58" spans="1:30" x14ac:dyDescent="0.3">
      <c r="A58" t="s">
        <v>58</v>
      </c>
      <c r="B58" t="str">
        <f t="shared" si="3"/>
        <v>C1</v>
      </c>
      <c r="C58">
        <v>6</v>
      </c>
      <c r="D58">
        <v>58.4917419498234</v>
      </c>
      <c r="E58">
        <v>32.502336947648701</v>
      </c>
      <c r="F58">
        <v>49.392333966589199</v>
      </c>
      <c r="G58">
        <v>25.646618775722398</v>
      </c>
      <c r="H58" s="18">
        <f>1.5406*10^-10</f>
        <v>1.5406000000000001E-10</v>
      </c>
      <c r="I58" s="18">
        <v>1</v>
      </c>
      <c r="J58" s="18">
        <f>3.2486*10^-10</f>
        <v>3.2486E-10</v>
      </c>
      <c r="K58" s="18">
        <f>5.2057*10^-10</f>
        <v>5.2056999999999999E-10</v>
      </c>
      <c r="L58" s="18">
        <f>33*10^-9</f>
        <v>3.3000000000000004E-8</v>
      </c>
      <c r="M58">
        <f>'Nueva tabla'!$F$10</f>
        <v>6.4818509959752269E-11</v>
      </c>
      <c r="N58">
        <f>'Nueva tabla'!$F$11</f>
        <v>1.6024441297789818</v>
      </c>
      <c r="O58">
        <f>'Nueva tabla'!$F$12</f>
        <v>4.7576173409026953E-29</v>
      </c>
      <c r="P58" t="str">
        <f>'Nueva tabla'!$F$13</f>
        <v>?</v>
      </c>
      <c r="Q58">
        <f>'Nueva tabla'!$F$14</f>
        <v>1.0190640232060284</v>
      </c>
      <c r="R58">
        <f>'Nueva tabla'!$F$15</f>
        <v>395296.34380035457</v>
      </c>
      <c r="S58">
        <f>'Nueva tabla'!$F$16</f>
        <v>1.8816569198676071E-23</v>
      </c>
      <c r="T58">
        <f>'Nueva tabla'!$F$17</f>
        <v>75.459702693218077</v>
      </c>
      <c r="U58">
        <f>'Nueva tabla'!$F$18</f>
        <v>0.37981143542410706</v>
      </c>
      <c r="V58">
        <f>'Nueva tabla'!$F$19</f>
        <v>1.9771843893872742E-10</v>
      </c>
      <c r="W58">
        <f>'Nueva tabla'!$F$20</f>
        <v>3.2285156106127257E-10</v>
      </c>
      <c r="X58">
        <f>'Nueva tabla'!$F$21</f>
        <v>3.8029804193075631E-10</v>
      </c>
      <c r="Y58">
        <f>'Nueva tabla'!$F$22</f>
        <v>3.8029804193075631E-10</v>
      </c>
      <c r="Z58">
        <f>'Nueva tabla'!$F$23</f>
        <v>108.44793160812431</v>
      </c>
      <c r="AA58">
        <f>'Nueva tabla'!$F$24</f>
        <v>110.47483839754317</v>
      </c>
      <c r="AB58">
        <f>'Nueva tabla'!$F$27</f>
        <v>99</v>
      </c>
      <c r="AC58">
        <f>'Nueva tabla'!$F$28</f>
        <v>1</v>
      </c>
      <c r="AD58">
        <f>'Nueva tabla'!$F$29</f>
        <v>3.2530000000000001</v>
      </c>
    </row>
    <row r="59" spans="1:30" x14ac:dyDescent="0.3">
      <c r="A59" t="s">
        <v>58</v>
      </c>
      <c r="B59" t="str">
        <f t="shared" si="3"/>
        <v>C1</v>
      </c>
      <c r="C59">
        <v>7</v>
      </c>
      <c r="D59">
        <v>76.067310673772099</v>
      </c>
      <c r="E59">
        <v>42.661265093587602</v>
      </c>
      <c r="F59">
        <v>52.508569618266499</v>
      </c>
      <c r="G59">
        <v>26.1452165323435</v>
      </c>
      <c r="H59" s="18">
        <f>1.5406*10^-10</f>
        <v>1.5406000000000001E-10</v>
      </c>
      <c r="I59" s="18">
        <v>1</v>
      </c>
      <c r="J59" s="18">
        <f>3.2486*10^-10</f>
        <v>3.2486E-10</v>
      </c>
      <c r="K59" s="18">
        <f>5.2057*10^-10</f>
        <v>5.2056999999999999E-10</v>
      </c>
      <c r="L59" s="18">
        <f>33*10^-9</f>
        <v>3.3000000000000004E-8</v>
      </c>
      <c r="M59">
        <f>'Nueva tabla'!$F$10</f>
        <v>6.4818509959752269E-11</v>
      </c>
      <c r="N59">
        <f>'Nueva tabla'!$F$11</f>
        <v>1.6024441297789818</v>
      </c>
      <c r="O59">
        <f>'Nueva tabla'!$F$12</f>
        <v>4.7576173409026953E-29</v>
      </c>
      <c r="P59" t="str">
        <f>'Nueva tabla'!$F$13</f>
        <v>?</v>
      </c>
      <c r="Q59">
        <f>'Nueva tabla'!$F$14</f>
        <v>1.0190640232060284</v>
      </c>
      <c r="R59">
        <f>'Nueva tabla'!$F$15</f>
        <v>395296.34380035457</v>
      </c>
      <c r="S59">
        <f>'Nueva tabla'!$F$16</f>
        <v>1.8816569198676071E-23</v>
      </c>
      <c r="T59">
        <f>'Nueva tabla'!$F$17</f>
        <v>75.459702693218077</v>
      </c>
      <c r="U59">
        <f>'Nueva tabla'!$F$18</f>
        <v>0.37981143542410706</v>
      </c>
      <c r="V59">
        <f>'Nueva tabla'!$F$19</f>
        <v>1.9771843893872742E-10</v>
      </c>
      <c r="W59">
        <f>'Nueva tabla'!$F$20</f>
        <v>3.2285156106127257E-10</v>
      </c>
      <c r="X59">
        <f>'Nueva tabla'!$F$21</f>
        <v>3.8029804193075631E-10</v>
      </c>
      <c r="Y59">
        <f>'Nueva tabla'!$F$22</f>
        <v>3.8029804193075631E-10</v>
      </c>
      <c r="Z59">
        <f>'Nueva tabla'!$F$23</f>
        <v>108.44793160812431</v>
      </c>
      <c r="AA59">
        <f>'Nueva tabla'!$F$24</f>
        <v>110.47483839754317</v>
      </c>
      <c r="AB59">
        <f>'Nueva tabla'!$F$27</f>
        <v>99</v>
      </c>
      <c r="AC59">
        <f>'Nueva tabla'!$F$28</f>
        <v>1</v>
      </c>
      <c r="AD59">
        <f>'Nueva tabla'!$F$29</f>
        <v>3.2530000000000001</v>
      </c>
    </row>
    <row r="60" spans="1:30" x14ac:dyDescent="0.3">
      <c r="A60" t="s">
        <v>58</v>
      </c>
      <c r="B60" t="str">
        <f t="shared" si="3"/>
        <v>C1</v>
      </c>
      <c r="C60">
        <v>8</v>
      </c>
      <c r="D60">
        <v>100</v>
      </c>
      <c r="E60">
        <v>50.015581022135002</v>
      </c>
      <c r="F60">
        <v>59.3019631407304</v>
      </c>
      <c r="G60">
        <v>26.082891882881199</v>
      </c>
      <c r="H60" s="18">
        <f>1.5406*10^-10</f>
        <v>1.5406000000000001E-10</v>
      </c>
      <c r="I60" s="18">
        <v>1</v>
      </c>
      <c r="J60" s="18">
        <f>3.2486*10^-10</f>
        <v>3.2486E-10</v>
      </c>
      <c r="K60" s="18">
        <f>5.2057*10^-10</f>
        <v>5.2056999999999999E-10</v>
      </c>
      <c r="L60" s="18">
        <f>33*10^-9</f>
        <v>3.3000000000000004E-8</v>
      </c>
      <c r="M60">
        <f>'Nueva tabla'!$F$10</f>
        <v>6.4818509959752269E-11</v>
      </c>
      <c r="N60">
        <f>'Nueva tabla'!$F$11</f>
        <v>1.6024441297789818</v>
      </c>
      <c r="O60">
        <f>'Nueva tabla'!$F$12</f>
        <v>4.7576173409026953E-29</v>
      </c>
      <c r="P60" t="str">
        <f>'Nueva tabla'!$F$13</f>
        <v>?</v>
      </c>
      <c r="Q60">
        <f>'Nueva tabla'!$F$14</f>
        <v>1.0190640232060284</v>
      </c>
      <c r="R60">
        <f>'Nueva tabla'!$F$15</f>
        <v>395296.34380035457</v>
      </c>
      <c r="S60">
        <f>'Nueva tabla'!$F$16</f>
        <v>1.8816569198676071E-23</v>
      </c>
      <c r="T60">
        <f>'Nueva tabla'!$F$17</f>
        <v>75.459702693218077</v>
      </c>
      <c r="U60">
        <f>'Nueva tabla'!$F$18</f>
        <v>0.37981143542410706</v>
      </c>
      <c r="V60">
        <f>'Nueva tabla'!$F$19</f>
        <v>1.9771843893872742E-10</v>
      </c>
      <c r="W60">
        <f>'Nueva tabla'!$F$20</f>
        <v>3.2285156106127257E-10</v>
      </c>
      <c r="X60">
        <f>'Nueva tabla'!$F$21</f>
        <v>3.8029804193075631E-10</v>
      </c>
      <c r="Y60">
        <f>'Nueva tabla'!$F$22</f>
        <v>3.8029804193075631E-10</v>
      </c>
      <c r="Z60">
        <f>'Nueva tabla'!$F$23</f>
        <v>108.44793160812431</v>
      </c>
      <c r="AA60">
        <f>'Nueva tabla'!$F$24</f>
        <v>110.47483839754317</v>
      </c>
      <c r="AB60">
        <f>'Nueva tabla'!$F$27</f>
        <v>99</v>
      </c>
      <c r="AC60">
        <f>'Nueva tabla'!$F$28</f>
        <v>1</v>
      </c>
      <c r="AD60">
        <f>'Nueva tabla'!$F$29</f>
        <v>3.2530000000000001</v>
      </c>
    </row>
    <row r="61" spans="1:30" ht="43.2" x14ac:dyDescent="0.3">
      <c r="A61" s="28" t="s">
        <v>60</v>
      </c>
      <c r="B61" s="28"/>
      <c r="C61" s="28" t="s">
        <v>56</v>
      </c>
      <c r="D61" s="28" t="s">
        <v>49</v>
      </c>
      <c r="E61" s="28" t="s">
        <v>47</v>
      </c>
      <c r="F61" s="28" t="s">
        <v>50</v>
      </c>
      <c r="G61" s="28" t="s">
        <v>51</v>
      </c>
      <c r="H61" s="29" t="s">
        <v>68</v>
      </c>
      <c r="I61" s="29" t="s">
        <v>69</v>
      </c>
      <c r="J61" s="30" t="s">
        <v>2</v>
      </c>
      <c r="K61" s="30" t="s">
        <v>3</v>
      </c>
      <c r="L61" s="30" t="s">
        <v>4</v>
      </c>
      <c r="M61" s="27" t="s">
        <v>9</v>
      </c>
      <c r="N61" s="27" t="s">
        <v>10</v>
      </c>
      <c r="O61" s="27" t="s">
        <v>11</v>
      </c>
      <c r="P61" s="27" t="s">
        <v>12</v>
      </c>
      <c r="Q61" s="27" t="s">
        <v>14</v>
      </c>
      <c r="R61" s="27" t="s">
        <v>15</v>
      </c>
      <c r="S61" s="27" t="s">
        <v>16</v>
      </c>
      <c r="T61" s="27" t="s">
        <v>17</v>
      </c>
      <c r="U61" s="27" t="s">
        <v>18</v>
      </c>
      <c r="V61" s="27" t="s">
        <v>19</v>
      </c>
      <c r="W61" s="27" t="s">
        <v>20</v>
      </c>
      <c r="X61" s="27" t="s">
        <v>21</v>
      </c>
      <c r="Y61" s="27" t="s">
        <v>22</v>
      </c>
      <c r="Z61" s="27" t="s">
        <v>23</v>
      </c>
      <c r="AA61" s="27" t="s">
        <v>24</v>
      </c>
      <c r="AB61" s="27" t="s">
        <v>65</v>
      </c>
      <c r="AC61" s="27" t="s">
        <v>66</v>
      </c>
      <c r="AD61" s="27" t="s">
        <v>67</v>
      </c>
    </row>
    <row r="62" spans="1:30" x14ac:dyDescent="0.3">
      <c r="A62" t="s">
        <v>60</v>
      </c>
      <c r="B62" t="str">
        <f t="shared" si="3"/>
        <v>C5</v>
      </c>
      <c r="C62">
        <v>0</v>
      </c>
      <c r="D62">
        <v>3.6397284414804001</v>
      </c>
      <c r="E62">
        <v>3.6397284414804001</v>
      </c>
      <c r="F62">
        <v>3.6397284414804001</v>
      </c>
      <c r="G62">
        <v>3.6397284414804001</v>
      </c>
      <c r="H62" s="18">
        <f>1.5406*10^-10</f>
        <v>1.5406000000000001E-10</v>
      </c>
      <c r="I62" s="18">
        <v>1</v>
      </c>
      <c r="J62" s="18">
        <f>3.2486*10^-10</f>
        <v>3.2486E-10</v>
      </c>
      <c r="K62" s="18">
        <f>5.20543*10^-10</f>
        <v>5.2054299999999997E-10</v>
      </c>
      <c r="L62" s="18">
        <f>25*10^-9</f>
        <v>2.5000000000000002E-8</v>
      </c>
      <c r="M62">
        <f>'Nueva tabla'!$G$10</f>
        <v>6.4818509959752269E-11</v>
      </c>
      <c r="N62">
        <f>'Nueva tabla'!$G$11</f>
        <v>1.6023610170534999</v>
      </c>
      <c r="O62">
        <f>'Nueva tabla'!$G$12</f>
        <v>4.7573705812580663E-29</v>
      </c>
      <c r="P62" t="str">
        <f>'Nueva tabla'!$G$13</f>
        <v>?</v>
      </c>
      <c r="Q62">
        <f>'Nueva tabla'!$G$14</f>
        <v>1.0191168809500122</v>
      </c>
      <c r="R62">
        <f>'Nueva tabla'!$G$15</f>
        <v>171879.2815344994</v>
      </c>
      <c r="S62">
        <f>'Nueva tabla'!$G$16</f>
        <v>8.1812308687234216E-24</v>
      </c>
      <c r="T62">
        <f>'Nueva tabla'!$G$17</f>
        <v>75.463616706032994</v>
      </c>
      <c r="U62">
        <f>'Nueva tabla'!$G$18</f>
        <v>0.37982490212966014</v>
      </c>
      <c r="V62">
        <f>'Nueva tabla'!$G$19</f>
        <v>1.9771519402927968E-10</v>
      </c>
      <c r="W62">
        <f>'Nueva tabla'!$G$20</f>
        <v>3.2282780597072029E-10</v>
      </c>
      <c r="X62">
        <f>'Nueva tabla'!$G$21</f>
        <v>3.8029635489974883E-10</v>
      </c>
      <c r="Y62">
        <f>'Nueva tabla'!$F$22</f>
        <v>3.8029804193075631E-10</v>
      </c>
      <c r="Z62" s="32">
        <f>'Nueva tabla'!$G$23</f>
        <v>108.44511250783229</v>
      </c>
      <c r="AA62">
        <f>'Nueva tabla'!$G$24</f>
        <v>110.4775481637089</v>
      </c>
      <c r="AB62">
        <f>'Nueva tabla'!$G$27</f>
        <v>95</v>
      </c>
      <c r="AC62">
        <f>'Nueva tabla'!$G$28</f>
        <v>5</v>
      </c>
      <c r="AD62">
        <f>'Nueva tabla'!$G$29</f>
        <v>3.2690000000000001</v>
      </c>
    </row>
    <row r="63" spans="1:30" x14ac:dyDescent="0.3">
      <c r="A63" t="s">
        <v>60</v>
      </c>
      <c r="B63" t="str">
        <f t="shared" si="3"/>
        <v>C5</v>
      </c>
      <c r="C63">
        <v>1</v>
      </c>
      <c r="D63">
        <v>3.7014186944487499</v>
      </c>
      <c r="E63">
        <v>2.46761252465615</v>
      </c>
      <c r="F63">
        <v>3.6397284414804001</v>
      </c>
      <c r="G63">
        <v>2.40592208661685</v>
      </c>
      <c r="H63" s="18">
        <f>1.5406*10^-10</f>
        <v>1.5406000000000001E-10</v>
      </c>
      <c r="I63" s="18">
        <v>1</v>
      </c>
      <c r="J63" s="18">
        <f>3.2486*10^-10</f>
        <v>3.2486E-10</v>
      </c>
      <c r="K63" s="18">
        <f>5.20543*10^-10</f>
        <v>5.2054299999999997E-10</v>
      </c>
      <c r="L63" s="18">
        <f>25*10^-9</f>
        <v>2.5000000000000002E-8</v>
      </c>
      <c r="M63">
        <f>'Nueva tabla'!$G$10</f>
        <v>6.4818509959752269E-11</v>
      </c>
      <c r="N63">
        <f>'Nueva tabla'!$G$11</f>
        <v>1.6023610170534999</v>
      </c>
      <c r="O63">
        <f>'Nueva tabla'!$G$12</f>
        <v>4.7573705812580663E-29</v>
      </c>
      <c r="P63" t="str">
        <f>'Nueva tabla'!$G$13</f>
        <v>?</v>
      </c>
      <c r="Q63">
        <f>'Nueva tabla'!$G$14</f>
        <v>1.0191168809500122</v>
      </c>
      <c r="R63">
        <f>'Nueva tabla'!$G$15</f>
        <v>171879.2815344994</v>
      </c>
      <c r="S63">
        <f>'Nueva tabla'!$G$16</f>
        <v>8.1812308687234216E-24</v>
      </c>
      <c r="T63">
        <f>'Nueva tabla'!$G$17</f>
        <v>75.463616706032994</v>
      </c>
      <c r="U63">
        <f>'Nueva tabla'!$G$18</f>
        <v>0.37982490212966014</v>
      </c>
      <c r="V63">
        <f>'Nueva tabla'!$G$19</f>
        <v>1.9771519402927968E-10</v>
      </c>
      <c r="W63">
        <f>'Nueva tabla'!$G$20</f>
        <v>3.2282780597072029E-10</v>
      </c>
      <c r="X63">
        <f>'Nueva tabla'!$G$21</f>
        <v>3.8029635489974883E-10</v>
      </c>
      <c r="Y63">
        <f>'Nueva tabla'!$F$22</f>
        <v>3.8029804193075631E-10</v>
      </c>
      <c r="Z63" s="32">
        <f>'Nueva tabla'!$G$23</f>
        <v>108.44511250783229</v>
      </c>
      <c r="AA63">
        <f>'Nueva tabla'!$G$24</f>
        <v>110.4775481637089</v>
      </c>
      <c r="AB63">
        <f>'Nueva tabla'!$G$27</f>
        <v>95</v>
      </c>
      <c r="AC63">
        <f>'Nueva tabla'!$G$28</f>
        <v>5</v>
      </c>
      <c r="AD63">
        <f>'Nueva tabla'!$G$29</f>
        <v>3.2690000000000001</v>
      </c>
    </row>
    <row r="64" spans="1:30" x14ac:dyDescent="0.3">
      <c r="A64" t="s">
        <v>60</v>
      </c>
      <c r="B64" t="str">
        <f t="shared" si="3"/>
        <v>C5</v>
      </c>
      <c r="C64">
        <v>2</v>
      </c>
      <c r="D64">
        <v>5.1202959932882797</v>
      </c>
      <c r="E64">
        <v>0</v>
      </c>
      <c r="F64">
        <v>4.0715607674716603</v>
      </c>
      <c r="G64">
        <v>3.2078963005600798</v>
      </c>
      <c r="H64" s="18">
        <f>1.5406*10^-10</f>
        <v>1.5406000000000001E-10</v>
      </c>
      <c r="I64" s="18">
        <v>1</v>
      </c>
      <c r="J64" s="18">
        <f>3.2486*10^-10</f>
        <v>3.2486E-10</v>
      </c>
      <c r="K64" s="18">
        <f>5.20543*10^-10</f>
        <v>5.2054299999999997E-10</v>
      </c>
      <c r="L64" s="18">
        <f>25*10^-9</f>
        <v>2.5000000000000002E-8</v>
      </c>
      <c r="M64">
        <f>'Nueva tabla'!$G$10</f>
        <v>6.4818509959752269E-11</v>
      </c>
      <c r="N64">
        <f>'Nueva tabla'!$G$11</f>
        <v>1.6023610170534999</v>
      </c>
      <c r="O64">
        <f>'Nueva tabla'!$G$12</f>
        <v>4.7573705812580663E-29</v>
      </c>
      <c r="P64" t="str">
        <f>'Nueva tabla'!$G$13</f>
        <v>?</v>
      </c>
      <c r="Q64">
        <f>'Nueva tabla'!$G$14</f>
        <v>1.0191168809500122</v>
      </c>
      <c r="R64">
        <f>'Nueva tabla'!$G$15</f>
        <v>171879.2815344994</v>
      </c>
      <c r="S64">
        <f>'Nueva tabla'!$G$16</f>
        <v>8.1812308687234216E-24</v>
      </c>
      <c r="T64">
        <f>'Nueva tabla'!$G$17</f>
        <v>75.463616706032994</v>
      </c>
      <c r="U64">
        <f>'Nueva tabla'!$G$18</f>
        <v>0.37982490212966014</v>
      </c>
      <c r="V64">
        <f>'Nueva tabla'!$G$19</f>
        <v>1.9771519402927968E-10</v>
      </c>
      <c r="W64">
        <f>'Nueva tabla'!$G$20</f>
        <v>3.2282780597072029E-10</v>
      </c>
      <c r="X64">
        <f>'Nueva tabla'!$G$21</f>
        <v>3.8029635489974883E-10</v>
      </c>
      <c r="Y64">
        <f>'Nueva tabla'!$F$22</f>
        <v>3.8029804193075631E-10</v>
      </c>
      <c r="Z64" s="32">
        <f>'Nueva tabla'!$G$23</f>
        <v>108.44511250783229</v>
      </c>
      <c r="AA64">
        <f>'Nueva tabla'!$G$24</f>
        <v>110.4775481637089</v>
      </c>
      <c r="AB64">
        <f>'Nueva tabla'!$G$27</f>
        <v>95</v>
      </c>
      <c r="AC64">
        <f>'Nueva tabla'!$G$28</f>
        <v>5</v>
      </c>
      <c r="AD64">
        <f>'Nueva tabla'!$G$29</f>
        <v>3.2690000000000001</v>
      </c>
    </row>
    <row r="65" spans="1:30" x14ac:dyDescent="0.3">
      <c r="A65" t="s">
        <v>60</v>
      </c>
      <c r="B65" t="str">
        <f t="shared" si="3"/>
        <v>C5</v>
      </c>
      <c r="C65">
        <v>3</v>
      </c>
      <c r="D65">
        <v>10.363972677584201</v>
      </c>
      <c r="E65">
        <v>2.46761252465615</v>
      </c>
      <c r="F65">
        <v>8.6366439288319796</v>
      </c>
      <c r="G65">
        <v>4.4417024703526904</v>
      </c>
      <c r="H65" s="18">
        <f>1.5406*10^-10</f>
        <v>1.5406000000000001E-10</v>
      </c>
      <c r="I65" s="18">
        <v>1</v>
      </c>
      <c r="J65" s="18">
        <f>3.2486*10^-10</f>
        <v>3.2486E-10</v>
      </c>
      <c r="K65" s="18">
        <f>5.20543*10^-10</f>
        <v>5.2054299999999997E-10</v>
      </c>
      <c r="L65" s="18">
        <f>25*10^-9</f>
        <v>2.5000000000000002E-8</v>
      </c>
      <c r="M65">
        <f>'Nueva tabla'!$G$10</f>
        <v>6.4818509959752269E-11</v>
      </c>
      <c r="N65">
        <f>'Nueva tabla'!$G$11</f>
        <v>1.6023610170534999</v>
      </c>
      <c r="O65">
        <f>'Nueva tabla'!$G$12</f>
        <v>4.7573705812580663E-29</v>
      </c>
      <c r="P65" t="str">
        <f>'Nueva tabla'!$G$13</f>
        <v>?</v>
      </c>
      <c r="Q65">
        <f>'Nueva tabla'!$G$14</f>
        <v>1.0191168809500122</v>
      </c>
      <c r="R65">
        <f>'Nueva tabla'!$G$15</f>
        <v>171879.2815344994</v>
      </c>
      <c r="S65">
        <f>'Nueva tabla'!$G$16</f>
        <v>8.1812308687234216E-24</v>
      </c>
      <c r="T65">
        <f>'Nueva tabla'!$G$17</f>
        <v>75.463616706032994</v>
      </c>
      <c r="U65">
        <f>'Nueva tabla'!$G$18</f>
        <v>0.37982490212966014</v>
      </c>
      <c r="V65">
        <f>'Nueva tabla'!$G$19</f>
        <v>1.9771519402927968E-10</v>
      </c>
      <c r="W65">
        <f>'Nueva tabla'!$G$20</f>
        <v>3.2282780597072029E-10</v>
      </c>
      <c r="X65">
        <f>'Nueva tabla'!$G$21</f>
        <v>3.8029635489974883E-10</v>
      </c>
      <c r="Y65">
        <f>'Nueva tabla'!$F$22</f>
        <v>3.8029804193075631E-10</v>
      </c>
      <c r="Z65" s="32">
        <f>'Nueva tabla'!$G$23</f>
        <v>108.44511250783229</v>
      </c>
      <c r="AA65">
        <f>'Nueva tabla'!$G$24</f>
        <v>110.4775481637089</v>
      </c>
      <c r="AB65">
        <f>'Nueva tabla'!$G$27</f>
        <v>95</v>
      </c>
      <c r="AC65">
        <f>'Nueva tabla'!$G$28</f>
        <v>5</v>
      </c>
      <c r="AD65">
        <f>'Nueva tabla'!$G$29</f>
        <v>3.2690000000000001</v>
      </c>
    </row>
    <row r="66" spans="1:30" x14ac:dyDescent="0.3">
      <c r="A66" t="s">
        <v>60</v>
      </c>
      <c r="B66" t="str">
        <f t="shared" si="3"/>
        <v>C5</v>
      </c>
      <c r="C66">
        <v>4</v>
      </c>
      <c r="D66">
        <v>18.9389265385188</v>
      </c>
      <c r="E66">
        <v>4.5033929083919801</v>
      </c>
      <c r="F66">
        <v>12.276372555383301</v>
      </c>
      <c r="G66">
        <v>6.5391732921278001</v>
      </c>
      <c r="H66" s="18">
        <f>1.5406*10^-10</f>
        <v>1.5406000000000001E-10</v>
      </c>
      <c r="I66" s="18">
        <v>1</v>
      </c>
      <c r="J66" s="18">
        <f>3.2486*10^-10</f>
        <v>3.2486E-10</v>
      </c>
      <c r="K66" s="18">
        <f>5.20543*10^-10</f>
        <v>5.2054299999999997E-10</v>
      </c>
      <c r="L66" s="18">
        <f>25*10^-9</f>
        <v>2.5000000000000002E-8</v>
      </c>
      <c r="M66">
        <f>'Nueva tabla'!$G$10</f>
        <v>6.4818509959752269E-11</v>
      </c>
      <c r="N66">
        <f>'Nueva tabla'!$G$11</f>
        <v>1.6023610170534999</v>
      </c>
      <c r="O66">
        <f>'Nueva tabla'!$G$12</f>
        <v>4.7573705812580663E-29</v>
      </c>
      <c r="P66" t="str">
        <f>'Nueva tabla'!$G$13</f>
        <v>?</v>
      </c>
      <c r="Q66">
        <f>'Nueva tabla'!$G$14</f>
        <v>1.0191168809500122</v>
      </c>
      <c r="R66">
        <f>'Nueva tabla'!$G$15</f>
        <v>171879.2815344994</v>
      </c>
      <c r="S66">
        <f>'Nueva tabla'!$G$16</f>
        <v>8.1812308687234216E-24</v>
      </c>
      <c r="T66">
        <f>'Nueva tabla'!$G$17</f>
        <v>75.463616706032994</v>
      </c>
      <c r="U66">
        <f>'Nueva tabla'!$G$18</f>
        <v>0.37982490212966014</v>
      </c>
      <c r="V66">
        <f>'Nueva tabla'!$G$19</f>
        <v>1.9771519402927968E-10</v>
      </c>
      <c r="W66">
        <f>'Nueva tabla'!$G$20</f>
        <v>3.2282780597072029E-10</v>
      </c>
      <c r="X66">
        <f>'Nueva tabla'!$G$21</f>
        <v>3.8029635489974883E-10</v>
      </c>
      <c r="Y66">
        <f>'Nueva tabla'!$F$22</f>
        <v>3.8029804193075631E-10</v>
      </c>
      <c r="Z66" s="32">
        <f>'Nueva tabla'!$G$23</f>
        <v>108.44511250783229</v>
      </c>
      <c r="AA66">
        <f>'Nueva tabla'!$G$24</f>
        <v>110.4775481637089</v>
      </c>
      <c r="AB66">
        <f>'Nueva tabla'!$G$27</f>
        <v>95</v>
      </c>
      <c r="AC66">
        <f>'Nueva tabla'!$G$28</f>
        <v>5</v>
      </c>
      <c r="AD66">
        <f>'Nueva tabla'!$G$29</f>
        <v>3.2690000000000001</v>
      </c>
    </row>
    <row r="67" spans="1:30" x14ac:dyDescent="0.3">
      <c r="A67" t="s">
        <v>60</v>
      </c>
      <c r="B67" t="str">
        <f t="shared" si="3"/>
        <v>C5</v>
      </c>
      <c r="C67">
        <v>5</v>
      </c>
      <c r="D67">
        <v>43.3066007053094</v>
      </c>
      <c r="E67">
        <v>10.1789019186792</v>
      </c>
      <c r="F67">
        <v>21.838371389166198</v>
      </c>
      <c r="G67">
        <v>12.029611173368099</v>
      </c>
      <c r="H67" s="18">
        <f>1.5406*10^-10</f>
        <v>1.5406000000000001E-10</v>
      </c>
      <c r="I67" s="18">
        <v>1</v>
      </c>
      <c r="J67" s="18">
        <f>3.2486*10^-10</f>
        <v>3.2486E-10</v>
      </c>
      <c r="K67" s="18">
        <f>5.20543*10^-10</f>
        <v>5.2054299999999997E-10</v>
      </c>
      <c r="L67" s="18">
        <f>25*10^-9</f>
        <v>2.5000000000000002E-8</v>
      </c>
      <c r="M67">
        <f>'Nueva tabla'!$G$10</f>
        <v>6.4818509959752269E-11</v>
      </c>
      <c r="N67">
        <f>'Nueva tabla'!$G$11</f>
        <v>1.6023610170534999</v>
      </c>
      <c r="O67">
        <f>'Nueva tabla'!$G$12</f>
        <v>4.7573705812580663E-29</v>
      </c>
      <c r="P67" t="str">
        <f>'Nueva tabla'!$G$13</f>
        <v>?</v>
      </c>
      <c r="Q67">
        <f>'Nueva tabla'!$G$14</f>
        <v>1.0191168809500122</v>
      </c>
      <c r="R67">
        <f>'Nueva tabla'!$G$15</f>
        <v>171879.2815344994</v>
      </c>
      <c r="S67">
        <f>'Nueva tabla'!$G$16</f>
        <v>8.1812308687234216E-24</v>
      </c>
      <c r="T67">
        <f>'Nueva tabla'!$G$17</f>
        <v>75.463616706032994</v>
      </c>
      <c r="U67">
        <f>'Nueva tabla'!$G$18</f>
        <v>0.37982490212966014</v>
      </c>
      <c r="V67">
        <f>'Nueva tabla'!$G$19</f>
        <v>1.9771519402927968E-10</v>
      </c>
      <c r="W67">
        <f>'Nueva tabla'!$G$20</f>
        <v>3.2282780597072029E-10</v>
      </c>
      <c r="X67">
        <f>'Nueva tabla'!$G$21</f>
        <v>3.8029635489974883E-10</v>
      </c>
      <c r="Y67">
        <f>'Nueva tabla'!$F$22</f>
        <v>3.8029804193075631E-10</v>
      </c>
      <c r="Z67" s="32">
        <f>'Nueva tabla'!$G$23</f>
        <v>108.44511250783229</v>
      </c>
      <c r="AA67">
        <f>'Nueva tabla'!$G$24</f>
        <v>110.4775481637089</v>
      </c>
      <c r="AB67">
        <f>'Nueva tabla'!$G$27</f>
        <v>95</v>
      </c>
      <c r="AC67">
        <f>'Nueva tabla'!$G$28</f>
        <v>5</v>
      </c>
      <c r="AD67">
        <f>'Nueva tabla'!$G$29</f>
        <v>3.2690000000000001</v>
      </c>
    </row>
    <row r="68" spans="1:30" x14ac:dyDescent="0.3">
      <c r="A68" t="s">
        <v>60</v>
      </c>
      <c r="B68" t="str">
        <f t="shared" si="3"/>
        <v>C5</v>
      </c>
      <c r="C68">
        <v>6</v>
      </c>
      <c r="D68">
        <v>58.914250437331397</v>
      </c>
      <c r="E68">
        <v>24.3676741667907</v>
      </c>
      <c r="F68">
        <v>38.247994964989502</v>
      </c>
      <c r="G68">
        <v>23.627390390886699</v>
      </c>
      <c r="H68" s="18">
        <f>1.5406*10^-10</f>
        <v>1.5406000000000001E-10</v>
      </c>
      <c r="I68" s="18">
        <v>1</v>
      </c>
      <c r="J68" s="18">
        <f>3.2486*10^-10</f>
        <v>3.2486E-10</v>
      </c>
      <c r="K68" s="18">
        <f>5.20543*10^-10</f>
        <v>5.2054299999999997E-10</v>
      </c>
      <c r="L68" s="18">
        <f>25*10^-9</f>
        <v>2.5000000000000002E-8</v>
      </c>
      <c r="M68">
        <f>'Nueva tabla'!$G$10</f>
        <v>6.4818509959752269E-11</v>
      </c>
      <c r="N68">
        <f>'Nueva tabla'!$G$11</f>
        <v>1.6023610170534999</v>
      </c>
      <c r="O68">
        <f>'Nueva tabla'!$G$12</f>
        <v>4.7573705812580663E-29</v>
      </c>
      <c r="P68" t="str">
        <f>'Nueva tabla'!$G$13</f>
        <v>?</v>
      </c>
      <c r="Q68">
        <f>'Nueva tabla'!$G$14</f>
        <v>1.0191168809500122</v>
      </c>
      <c r="R68">
        <f>'Nueva tabla'!$G$15</f>
        <v>171879.2815344994</v>
      </c>
      <c r="S68">
        <f>'Nueva tabla'!$G$16</f>
        <v>8.1812308687234216E-24</v>
      </c>
      <c r="T68">
        <f>'Nueva tabla'!$G$17</f>
        <v>75.463616706032994</v>
      </c>
      <c r="U68">
        <f>'Nueva tabla'!$G$18</f>
        <v>0.37982490212966014</v>
      </c>
      <c r="V68">
        <f>'Nueva tabla'!$G$19</f>
        <v>1.9771519402927968E-10</v>
      </c>
      <c r="W68">
        <f>'Nueva tabla'!$G$20</f>
        <v>3.2282780597072029E-10</v>
      </c>
      <c r="X68">
        <f>'Nueva tabla'!$G$21</f>
        <v>3.8029635489974883E-10</v>
      </c>
      <c r="Y68">
        <f>'Nueva tabla'!$F$22</f>
        <v>3.8029804193075631E-10</v>
      </c>
      <c r="Z68" s="32">
        <f>'Nueva tabla'!$G$23</f>
        <v>108.44511250783229</v>
      </c>
      <c r="AA68">
        <f>'Nueva tabla'!$G$24</f>
        <v>110.4775481637089</v>
      </c>
      <c r="AB68">
        <f>'Nueva tabla'!$G$27</f>
        <v>95</v>
      </c>
      <c r="AC68">
        <f>'Nueva tabla'!$G$28</f>
        <v>5</v>
      </c>
      <c r="AD68">
        <f>'Nueva tabla'!$G$29</f>
        <v>3.2690000000000001</v>
      </c>
    </row>
    <row r="69" spans="1:30" x14ac:dyDescent="0.3">
      <c r="A69" t="s">
        <v>60</v>
      </c>
      <c r="B69" t="str">
        <f t="shared" si="3"/>
        <v>C5</v>
      </c>
      <c r="C69">
        <v>7</v>
      </c>
      <c r="D69">
        <v>76.310919171074005</v>
      </c>
      <c r="E69">
        <v>37.692782133061598</v>
      </c>
      <c r="F69">
        <v>40.098704404749398</v>
      </c>
      <c r="G69">
        <v>23.750771081894399</v>
      </c>
      <c r="H69" s="18">
        <f>1.5406*10^-10</f>
        <v>1.5406000000000001E-10</v>
      </c>
      <c r="I69" s="18">
        <v>1</v>
      </c>
      <c r="J69" s="18">
        <f>3.2486*10^-10</f>
        <v>3.2486E-10</v>
      </c>
      <c r="K69" s="18">
        <f>5.20543*10^-10</f>
        <v>5.2054299999999997E-10</v>
      </c>
      <c r="L69" s="18">
        <f>25*10^-9</f>
        <v>2.5000000000000002E-8</v>
      </c>
      <c r="M69">
        <f>'Nueva tabla'!$G$10</f>
        <v>6.4818509959752269E-11</v>
      </c>
      <c r="N69">
        <f>'Nueva tabla'!$G$11</f>
        <v>1.6023610170534999</v>
      </c>
      <c r="O69">
        <f>'Nueva tabla'!$G$12</f>
        <v>4.7573705812580663E-29</v>
      </c>
      <c r="P69" t="str">
        <f>'Nueva tabla'!$G$13</f>
        <v>?</v>
      </c>
      <c r="Q69">
        <f>'Nueva tabla'!$G$14</f>
        <v>1.0191168809500122</v>
      </c>
      <c r="R69">
        <f>'Nueva tabla'!$G$15</f>
        <v>171879.2815344994</v>
      </c>
      <c r="S69">
        <f>'Nueva tabla'!$G$16</f>
        <v>8.1812308687234216E-24</v>
      </c>
      <c r="T69">
        <f>'Nueva tabla'!$G$17</f>
        <v>75.463616706032994</v>
      </c>
      <c r="U69">
        <f>'Nueva tabla'!$G$18</f>
        <v>0.37982490212966014</v>
      </c>
      <c r="V69">
        <f>'Nueva tabla'!$G$19</f>
        <v>1.9771519402927968E-10</v>
      </c>
      <c r="W69">
        <f>'Nueva tabla'!$G$20</f>
        <v>3.2282780597072029E-10</v>
      </c>
      <c r="X69">
        <f>'Nueva tabla'!$G$21</f>
        <v>3.8029635489974883E-10</v>
      </c>
      <c r="Y69">
        <f>'Nueva tabla'!$F$22</f>
        <v>3.8029804193075631E-10</v>
      </c>
      <c r="Z69" s="32">
        <f>'Nueva tabla'!$G$23</f>
        <v>108.44511250783229</v>
      </c>
      <c r="AA69">
        <f>'Nueva tabla'!$G$24</f>
        <v>110.4775481637089</v>
      </c>
      <c r="AB69">
        <f>'Nueva tabla'!$G$27</f>
        <v>95</v>
      </c>
      <c r="AC69">
        <f>'Nueva tabla'!$G$28</f>
        <v>5</v>
      </c>
      <c r="AD69">
        <f>'Nueva tabla'!$G$29</f>
        <v>3.2690000000000001</v>
      </c>
    </row>
    <row r="70" spans="1:30" x14ac:dyDescent="0.3">
      <c r="A70" t="s">
        <v>60</v>
      </c>
      <c r="B70" t="str">
        <f t="shared" si="3"/>
        <v>C5</v>
      </c>
      <c r="C70">
        <v>8</v>
      </c>
      <c r="D70">
        <v>100</v>
      </c>
      <c r="E70">
        <v>42.442936423468801</v>
      </c>
      <c r="F70">
        <v>43.059839508365101</v>
      </c>
      <c r="G70">
        <v>25.046267689726299</v>
      </c>
      <c r="H70" s="18">
        <f>1.5406*10^-10</f>
        <v>1.5406000000000001E-10</v>
      </c>
      <c r="I70" s="18">
        <v>1</v>
      </c>
      <c r="J70" s="18">
        <f>3.2486*10^-10</f>
        <v>3.2486E-10</v>
      </c>
      <c r="K70" s="18">
        <f>5.20543*10^-10</f>
        <v>5.2054299999999997E-10</v>
      </c>
      <c r="L70" s="18">
        <f>25*10^-9</f>
        <v>2.5000000000000002E-8</v>
      </c>
      <c r="M70">
        <f>'Nueva tabla'!$G$10</f>
        <v>6.4818509959752269E-11</v>
      </c>
      <c r="N70">
        <f>'Nueva tabla'!$G$11</f>
        <v>1.6023610170534999</v>
      </c>
      <c r="O70">
        <f>'Nueva tabla'!$G$12</f>
        <v>4.7573705812580663E-29</v>
      </c>
      <c r="P70" t="str">
        <f>'Nueva tabla'!$G$13</f>
        <v>?</v>
      </c>
      <c r="Q70">
        <f>'Nueva tabla'!$G$14</f>
        <v>1.0191168809500122</v>
      </c>
      <c r="R70">
        <f>'Nueva tabla'!$G$15</f>
        <v>171879.2815344994</v>
      </c>
      <c r="S70">
        <f>'Nueva tabla'!$G$16</f>
        <v>8.1812308687234216E-24</v>
      </c>
      <c r="T70">
        <f>'Nueva tabla'!$G$17</f>
        <v>75.463616706032994</v>
      </c>
      <c r="U70">
        <f>'Nueva tabla'!$G$18</f>
        <v>0.37982490212966014</v>
      </c>
      <c r="V70">
        <f>'Nueva tabla'!$G$19</f>
        <v>1.9771519402927968E-10</v>
      </c>
      <c r="W70">
        <f>'Nueva tabla'!$G$20</f>
        <v>3.2282780597072029E-10</v>
      </c>
      <c r="X70">
        <f>'Nueva tabla'!$G$21</f>
        <v>3.8029635489974883E-10</v>
      </c>
      <c r="Y70">
        <f>'Nueva tabla'!$F$22</f>
        <v>3.8029804193075631E-10</v>
      </c>
      <c r="Z70" s="32">
        <f>'Nueva tabla'!$G$23</f>
        <v>108.44511250783229</v>
      </c>
      <c r="AA70">
        <f>'Nueva tabla'!$G$24</f>
        <v>110.4775481637089</v>
      </c>
      <c r="AB70">
        <f>'Nueva tabla'!$G$27</f>
        <v>95</v>
      </c>
      <c r="AC70">
        <f>'Nueva tabla'!$G$28</f>
        <v>5</v>
      </c>
      <c r="AD70">
        <f>'Nueva tabla'!$G$29</f>
        <v>3.2690000000000001</v>
      </c>
    </row>
    <row r="71" spans="1:30" ht="43.2" x14ac:dyDescent="0.3">
      <c r="A71" s="28" t="s">
        <v>62</v>
      </c>
      <c r="B71" s="28"/>
      <c r="C71" s="28" t="s">
        <v>56</v>
      </c>
      <c r="D71" s="28" t="s">
        <v>49</v>
      </c>
      <c r="E71" s="28" t="s">
        <v>47</v>
      </c>
      <c r="F71" s="28" t="s">
        <v>50</v>
      </c>
      <c r="G71" s="28" t="s">
        <v>51</v>
      </c>
      <c r="H71" s="29" t="s">
        <v>68</v>
      </c>
      <c r="I71" s="29" t="s">
        <v>69</v>
      </c>
      <c r="J71" s="30" t="s">
        <v>2</v>
      </c>
      <c r="K71" s="30" t="s">
        <v>3</v>
      </c>
      <c r="L71" s="30" t="s">
        <v>4</v>
      </c>
      <c r="M71" s="27" t="s">
        <v>9</v>
      </c>
      <c r="N71" s="27" t="s">
        <v>10</v>
      </c>
      <c r="O71" s="27" t="s">
        <v>11</v>
      </c>
      <c r="P71" s="27" t="s">
        <v>12</v>
      </c>
      <c r="Q71" s="27" t="s">
        <v>14</v>
      </c>
      <c r="R71" s="27" t="s">
        <v>15</v>
      </c>
      <c r="S71" s="27" t="s">
        <v>16</v>
      </c>
      <c r="T71" s="27" t="s">
        <v>17</v>
      </c>
      <c r="U71" s="27" t="s">
        <v>18</v>
      </c>
      <c r="V71" s="27" t="s">
        <v>19</v>
      </c>
      <c r="W71" s="27" t="s">
        <v>20</v>
      </c>
      <c r="X71" s="27" t="s">
        <v>21</v>
      </c>
      <c r="Y71" s="27" t="s">
        <v>22</v>
      </c>
      <c r="Z71" s="27" t="s">
        <v>23</v>
      </c>
      <c r="AA71" s="27" t="s">
        <v>24</v>
      </c>
      <c r="AB71" s="27" t="s">
        <v>65</v>
      </c>
      <c r="AC71" s="27" t="s">
        <v>66</v>
      </c>
      <c r="AD71" s="27" t="s">
        <v>67</v>
      </c>
    </row>
    <row r="72" spans="1:30" x14ac:dyDescent="0.3">
      <c r="A72" t="s">
        <v>62</v>
      </c>
      <c r="B72" t="str">
        <f>MID(A72,1,3)</f>
        <v>C10</v>
      </c>
      <c r="C72">
        <v>0</v>
      </c>
      <c r="D72">
        <v>3.1618102894223101</v>
      </c>
      <c r="E72">
        <v>3.1618102894223101</v>
      </c>
      <c r="F72">
        <v>3.1618102894223101</v>
      </c>
      <c r="G72">
        <v>3.1618102894223101</v>
      </c>
      <c r="H72" s="18">
        <f>1.5406*10^-10</f>
        <v>1.5406000000000001E-10</v>
      </c>
      <c r="I72" s="18">
        <v>1</v>
      </c>
      <c r="J72" s="18">
        <f>3.25*10^-10</f>
        <v>3.2500000000000002E-10</v>
      </c>
      <c r="K72" s="18">
        <f>5.2002*10^-10</f>
        <v>5.2002000000000003E-10</v>
      </c>
      <c r="L72" s="18">
        <f>12*10^-9</f>
        <v>1.2000000000000002E-8</v>
      </c>
      <c r="M72">
        <f>'Nueva tabla'!$H$10</f>
        <v>6.4818509959752269E-11</v>
      </c>
      <c r="N72">
        <f>'Nueva tabla'!$H$11</f>
        <v>1.6000615384615384</v>
      </c>
      <c r="O72">
        <f>'Nueva tabla'!$H$12</f>
        <v>4.7566879425000013E-29</v>
      </c>
      <c r="P72" t="str">
        <f>'Nueva tabla'!$H$13</f>
        <v>?</v>
      </c>
      <c r="Q72">
        <f>'Nueva tabla'!$H$14</f>
        <v>1.0205814730260796</v>
      </c>
      <c r="R72">
        <f>'Nueva tabla'!$H$15</f>
        <v>19011.201435356717</v>
      </c>
      <c r="S72">
        <f>'Nueva tabla'!$H$16</f>
        <v>9.0477868423386068E-25</v>
      </c>
      <c r="T72">
        <f>'Nueva tabla'!$H$17</f>
        <v>75.572066891801697</v>
      </c>
      <c r="U72">
        <f>'Nueva tabla'!$H$18</f>
        <v>0.38019831788551034</v>
      </c>
      <c r="V72">
        <f>'Nueva tabla'!$H$19</f>
        <v>1.9771072926682309E-10</v>
      </c>
      <c r="W72">
        <f>'Nueva tabla'!$H$20</f>
        <v>3.2230927073317691E-10</v>
      </c>
      <c r="X72">
        <f>'Nueva tabla'!$H$21</f>
        <v>3.8041363338768374E-10</v>
      </c>
      <c r="Y72">
        <f>'Nueva tabla'!$H$22</f>
        <v>3.8041363338768369E-10</v>
      </c>
      <c r="Z72">
        <f>'Nueva tabla'!$H$23</f>
        <v>108.36704010608628</v>
      </c>
      <c r="AA72">
        <f>'Nueva tabla'!$H$24</f>
        <v>110.55247038767138</v>
      </c>
      <c r="AB72">
        <f>'Nueva tabla'!$H$27</f>
        <v>90</v>
      </c>
      <c r="AC72">
        <f>'Nueva tabla'!$H$28</f>
        <v>10</v>
      </c>
      <c r="AD72">
        <f>'Nueva tabla'!$H$29</f>
        <v>3.2730000000000001</v>
      </c>
    </row>
    <row r="73" spans="1:30" x14ac:dyDescent="0.3">
      <c r="A73" t="s">
        <v>62</v>
      </c>
      <c r="B73" t="str">
        <f>MID(A73,1,3)</f>
        <v>C10</v>
      </c>
      <c r="C73">
        <v>1</v>
      </c>
      <c r="D73">
        <v>3.2238065076107798</v>
      </c>
      <c r="E73">
        <v>3.0688158691451899</v>
      </c>
      <c r="F73">
        <v>4.6497210138563396</v>
      </c>
      <c r="G73">
        <v>4.09175449219358</v>
      </c>
      <c r="H73" s="18">
        <f>1.5406*10^-10</f>
        <v>1.5406000000000001E-10</v>
      </c>
      <c r="I73" s="18">
        <v>1</v>
      </c>
      <c r="J73" s="18">
        <f>3.25*10^-10</f>
        <v>3.2500000000000002E-10</v>
      </c>
      <c r="K73" s="18">
        <f>5.2002*10^-10</f>
        <v>5.2002000000000003E-10</v>
      </c>
      <c r="L73" s="18">
        <f>12*10^-9</f>
        <v>1.2000000000000002E-8</v>
      </c>
      <c r="M73">
        <f>'Nueva tabla'!$H$10</f>
        <v>6.4818509959752269E-11</v>
      </c>
      <c r="N73">
        <f>'Nueva tabla'!$H$11</f>
        <v>1.6000615384615384</v>
      </c>
      <c r="O73">
        <f>'Nueva tabla'!$H$12</f>
        <v>4.7566879425000013E-29</v>
      </c>
      <c r="P73" t="str">
        <f>'Nueva tabla'!$H$13</f>
        <v>?</v>
      </c>
      <c r="Q73">
        <f>'Nueva tabla'!$H$14</f>
        <v>1.0205814730260796</v>
      </c>
      <c r="R73">
        <f>'Nueva tabla'!$H$15</f>
        <v>19011.201435356717</v>
      </c>
      <c r="S73">
        <f>'Nueva tabla'!$H$16</f>
        <v>9.0477868423386068E-25</v>
      </c>
      <c r="T73">
        <f>'Nueva tabla'!$H$17</f>
        <v>75.572066891801697</v>
      </c>
      <c r="U73">
        <f>'Nueva tabla'!$H$18</f>
        <v>0.38019831788551034</v>
      </c>
      <c r="V73">
        <f>'Nueva tabla'!$H$19</f>
        <v>1.9771072926682309E-10</v>
      </c>
      <c r="W73">
        <f>'Nueva tabla'!$H$20</f>
        <v>3.2230927073317691E-10</v>
      </c>
      <c r="X73">
        <f>'Nueva tabla'!$H$21</f>
        <v>3.8041363338768374E-10</v>
      </c>
      <c r="Y73">
        <f>'Nueva tabla'!$H$22</f>
        <v>3.8041363338768369E-10</v>
      </c>
      <c r="Z73">
        <f>'Nueva tabla'!$H$23</f>
        <v>108.36704010608628</v>
      </c>
      <c r="AA73">
        <f>'Nueva tabla'!$H$24</f>
        <v>110.55247038767138</v>
      </c>
      <c r="AB73">
        <f>'Nueva tabla'!$H$27</f>
        <v>90</v>
      </c>
      <c r="AC73">
        <f>'Nueva tabla'!$H$28</f>
        <v>10</v>
      </c>
      <c r="AD73">
        <f>'Nueva tabla'!$H$29</f>
        <v>3.2730000000000001</v>
      </c>
    </row>
    <row r="74" spans="1:30" x14ac:dyDescent="0.3">
      <c r="A74" t="s">
        <v>62</v>
      </c>
      <c r="B74" t="str">
        <f t="shared" ref="B74:B80" si="4">MID(A74,1,3)</f>
        <v>C10</v>
      </c>
      <c r="C74">
        <v>2</v>
      </c>
      <c r="D74">
        <v>4.6497210138563396</v>
      </c>
      <c r="E74">
        <v>0.18598884055425399</v>
      </c>
      <c r="F74">
        <v>5.67265963690474</v>
      </c>
      <c r="G74">
        <v>4.8357098544105996</v>
      </c>
      <c r="H74" s="18">
        <f>1.5406*10^-10</f>
        <v>1.5406000000000001E-10</v>
      </c>
      <c r="I74" s="18">
        <v>1</v>
      </c>
      <c r="J74" s="18">
        <f>3.25*10^-10</f>
        <v>3.2500000000000002E-10</v>
      </c>
      <c r="K74" s="18">
        <f>5.2002*10^-10</f>
        <v>5.2002000000000003E-10</v>
      </c>
      <c r="L74" s="18">
        <f>12*10^-9</f>
        <v>1.2000000000000002E-8</v>
      </c>
      <c r="M74">
        <f>'Nueva tabla'!$H$10</f>
        <v>6.4818509959752269E-11</v>
      </c>
      <c r="N74">
        <f>'Nueva tabla'!$H$11</f>
        <v>1.6000615384615384</v>
      </c>
      <c r="O74">
        <f>'Nueva tabla'!$H$12</f>
        <v>4.7566879425000013E-29</v>
      </c>
      <c r="P74" t="str">
        <f>'Nueva tabla'!$H$13</f>
        <v>?</v>
      </c>
      <c r="Q74">
        <f>'Nueva tabla'!$H$14</f>
        <v>1.0205814730260796</v>
      </c>
      <c r="R74">
        <f>'Nueva tabla'!$H$15</f>
        <v>19011.201435356717</v>
      </c>
      <c r="S74">
        <f>'Nueva tabla'!$H$16</f>
        <v>9.0477868423386068E-25</v>
      </c>
      <c r="T74">
        <f>'Nueva tabla'!$H$17</f>
        <v>75.572066891801697</v>
      </c>
      <c r="U74">
        <f>'Nueva tabla'!$H$18</f>
        <v>0.38019831788551034</v>
      </c>
      <c r="V74">
        <f>'Nueva tabla'!$H$19</f>
        <v>1.9771072926682309E-10</v>
      </c>
      <c r="W74">
        <f>'Nueva tabla'!$H$20</f>
        <v>3.2230927073317691E-10</v>
      </c>
      <c r="X74">
        <f>'Nueva tabla'!$H$21</f>
        <v>3.8041363338768374E-10</v>
      </c>
      <c r="Y74">
        <f>'Nueva tabla'!$H$22</f>
        <v>3.8041363338768369E-10</v>
      </c>
      <c r="Z74">
        <f>'Nueva tabla'!$H$23</f>
        <v>108.36704010608628</v>
      </c>
      <c r="AA74">
        <f>'Nueva tabla'!$H$24</f>
        <v>110.55247038767138</v>
      </c>
      <c r="AB74">
        <f>'Nueva tabla'!$H$27</f>
        <v>90</v>
      </c>
      <c r="AC74">
        <f>'Nueva tabla'!$H$28</f>
        <v>10</v>
      </c>
      <c r="AD74">
        <f>'Nueva tabla'!$H$29</f>
        <v>3.2730000000000001</v>
      </c>
    </row>
    <row r="75" spans="1:30" x14ac:dyDescent="0.3">
      <c r="A75" t="s">
        <v>62</v>
      </c>
      <c r="B75" t="str">
        <f t="shared" si="4"/>
        <v>C10</v>
      </c>
      <c r="C75">
        <v>3</v>
      </c>
      <c r="D75">
        <v>9.9194047675639201</v>
      </c>
      <c r="E75">
        <v>0</v>
      </c>
      <c r="F75">
        <v>13.298202099629099</v>
      </c>
      <c r="G75">
        <v>6.6955982599531296</v>
      </c>
      <c r="H75" s="18">
        <f>1.5406*10^-10</f>
        <v>1.5406000000000001E-10</v>
      </c>
      <c r="I75" s="18">
        <v>1</v>
      </c>
      <c r="J75" s="18">
        <f>3.25*10^-10</f>
        <v>3.2500000000000002E-10</v>
      </c>
      <c r="K75" s="18">
        <f>5.2002*10^-10</f>
        <v>5.2002000000000003E-10</v>
      </c>
      <c r="L75" s="18">
        <f>12*10^-9</f>
        <v>1.2000000000000002E-8</v>
      </c>
      <c r="M75">
        <f>'Nueva tabla'!$H$10</f>
        <v>6.4818509959752269E-11</v>
      </c>
      <c r="N75">
        <f>'Nueva tabla'!$H$11</f>
        <v>1.6000615384615384</v>
      </c>
      <c r="O75">
        <f>'Nueva tabla'!$H$12</f>
        <v>4.7566879425000013E-29</v>
      </c>
      <c r="P75" t="str">
        <f>'Nueva tabla'!$H$13</f>
        <v>?</v>
      </c>
      <c r="Q75">
        <f>'Nueva tabla'!$H$14</f>
        <v>1.0205814730260796</v>
      </c>
      <c r="R75">
        <f>'Nueva tabla'!$H$15</f>
        <v>19011.201435356717</v>
      </c>
      <c r="S75">
        <f>'Nueva tabla'!$H$16</f>
        <v>9.0477868423386068E-25</v>
      </c>
      <c r="T75">
        <f>'Nueva tabla'!$H$17</f>
        <v>75.572066891801697</v>
      </c>
      <c r="U75">
        <f>'Nueva tabla'!$H$18</f>
        <v>0.38019831788551034</v>
      </c>
      <c r="V75">
        <f>'Nueva tabla'!$H$19</f>
        <v>1.9771072926682309E-10</v>
      </c>
      <c r="W75">
        <f>'Nueva tabla'!$H$20</f>
        <v>3.2230927073317691E-10</v>
      </c>
      <c r="X75">
        <f>'Nueva tabla'!$H$21</f>
        <v>3.8041363338768374E-10</v>
      </c>
      <c r="Y75">
        <f>'Nueva tabla'!$H$22</f>
        <v>3.8041363338768369E-10</v>
      </c>
      <c r="Z75">
        <f>'Nueva tabla'!$H$23</f>
        <v>108.36704010608628</v>
      </c>
      <c r="AA75">
        <f>'Nueva tabla'!$H$24</f>
        <v>110.55247038767138</v>
      </c>
      <c r="AB75">
        <f>'Nueva tabla'!$H$27</f>
        <v>90</v>
      </c>
      <c r="AC75">
        <f>'Nueva tabla'!$H$28</f>
        <v>10</v>
      </c>
      <c r="AD75">
        <f>'Nueva tabla'!$H$29</f>
        <v>3.2730000000000001</v>
      </c>
    </row>
    <row r="76" spans="1:30" x14ac:dyDescent="0.3">
      <c r="A76" t="s">
        <v>62</v>
      </c>
      <c r="B76" t="str">
        <f t="shared" si="4"/>
        <v>C10</v>
      </c>
      <c r="C76">
        <v>4</v>
      </c>
      <c r="D76">
        <v>18.5368878372369</v>
      </c>
      <c r="E76">
        <v>5.1146931152419803</v>
      </c>
      <c r="F76">
        <v>17.947923113485501</v>
      </c>
      <c r="G76">
        <v>8.86546812841571</v>
      </c>
      <c r="H76" s="18">
        <f>1.5406*10^-10</f>
        <v>1.5406000000000001E-10</v>
      </c>
      <c r="I76" s="18">
        <v>1</v>
      </c>
      <c r="J76" s="18">
        <f>3.25*10^-10</f>
        <v>3.2500000000000002E-10</v>
      </c>
      <c r="K76" s="18">
        <f>5.2002*10^-10</f>
        <v>5.2002000000000003E-10</v>
      </c>
      <c r="L76" s="18">
        <f>12*10^-9</f>
        <v>1.2000000000000002E-8</v>
      </c>
      <c r="M76">
        <f>'Nueva tabla'!$H$10</f>
        <v>6.4818509959752269E-11</v>
      </c>
      <c r="N76">
        <f>'Nueva tabla'!$H$11</f>
        <v>1.6000615384615384</v>
      </c>
      <c r="O76">
        <f>'Nueva tabla'!$H$12</f>
        <v>4.7566879425000013E-29</v>
      </c>
      <c r="P76" t="str">
        <f>'Nueva tabla'!$H$13</f>
        <v>?</v>
      </c>
      <c r="Q76">
        <f>'Nueva tabla'!$H$14</f>
        <v>1.0205814730260796</v>
      </c>
      <c r="R76">
        <f>'Nueva tabla'!$H$15</f>
        <v>19011.201435356717</v>
      </c>
      <c r="S76">
        <f>'Nueva tabla'!$H$16</f>
        <v>9.0477868423386068E-25</v>
      </c>
      <c r="T76">
        <f>'Nueva tabla'!$H$17</f>
        <v>75.572066891801697</v>
      </c>
      <c r="U76">
        <f>'Nueva tabla'!$H$18</f>
        <v>0.38019831788551034</v>
      </c>
      <c r="V76">
        <f>'Nueva tabla'!$H$19</f>
        <v>1.9771072926682309E-10</v>
      </c>
      <c r="W76">
        <f>'Nueva tabla'!$H$20</f>
        <v>3.2230927073317691E-10</v>
      </c>
      <c r="X76">
        <f>'Nueva tabla'!$H$21</f>
        <v>3.8041363338768374E-10</v>
      </c>
      <c r="Y76">
        <f>'Nueva tabla'!$H$22</f>
        <v>3.8041363338768369E-10</v>
      </c>
      <c r="Z76">
        <f>'Nueva tabla'!$H$23</f>
        <v>108.36704010608628</v>
      </c>
      <c r="AA76">
        <f>'Nueva tabla'!$H$24</f>
        <v>110.55247038767138</v>
      </c>
      <c r="AB76">
        <f>'Nueva tabla'!$H$27</f>
        <v>90</v>
      </c>
      <c r="AC76">
        <f>'Nueva tabla'!$H$28</f>
        <v>10</v>
      </c>
      <c r="AD76">
        <f>'Nueva tabla'!$H$29</f>
        <v>3.2730000000000001</v>
      </c>
    </row>
    <row r="77" spans="1:30" x14ac:dyDescent="0.3">
      <c r="A77" t="s">
        <v>62</v>
      </c>
      <c r="B77" t="str">
        <f t="shared" si="4"/>
        <v>C10</v>
      </c>
      <c r="C77">
        <v>5</v>
      </c>
      <c r="D77">
        <v>43.025418386221098</v>
      </c>
      <c r="E77">
        <v>12.5542467374121</v>
      </c>
      <c r="F77">
        <v>27.7123372425838</v>
      </c>
      <c r="G77">
        <v>14.0111592597575</v>
      </c>
      <c r="H77" s="18">
        <f>1.5406*10^-10</f>
        <v>1.5406000000000001E-10</v>
      </c>
      <c r="I77" s="18">
        <v>1</v>
      </c>
      <c r="J77" s="18">
        <f>3.25*10^-10</f>
        <v>3.2500000000000002E-10</v>
      </c>
      <c r="K77" s="18">
        <f>5.2002*10^-10</f>
        <v>5.2002000000000003E-10</v>
      </c>
      <c r="L77" s="18">
        <f>12*10^-9</f>
        <v>1.2000000000000002E-8</v>
      </c>
      <c r="M77">
        <f>'Nueva tabla'!$H$10</f>
        <v>6.4818509959752269E-11</v>
      </c>
      <c r="N77">
        <f>'Nueva tabla'!$H$11</f>
        <v>1.6000615384615384</v>
      </c>
      <c r="O77">
        <f>'Nueva tabla'!$H$12</f>
        <v>4.7566879425000013E-29</v>
      </c>
      <c r="P77" t="str">
        <f>'Nueva tabla'!$H$13</f>
        <v>?</v>
      </c>
      <c r="Q77">
        <f>'Nueva tabla'!$H$14</f>
        <v>1.0205814730260796</v>
      </c>
      <c r="R77">
        <f>'Nueva tabla'!$H$15</f>
        <v>19011.201435356717</v>
      </c>
      <c r="S77">
        <f>'Nueva tabla'!$H$16</f>
        <v>9.0477868423386068E-25</v>
      </c>
      <c r="T77">
        <f>'Nueva tabla'!$H$17</f>
        <v>75.572066891801697</v>
      </c>
      <c r="U77">
        <f>'Nueva tabla'!$H$18</f>
        <v>0.38019831788551034</v>
      </c>
      <c r="V77">
        <f>'Nueva tabla'!$H$19</f>
        <v>1.9771072926682309E-10</v>
      </c>
      <c r="W77">
        <f>'Nueva tabla'!$H$20</f>
        <v>3.2230927073317691E-10</v>
      </c>
      <c r="X77">
        <f>'Nueva tabla'!$H$21</f>
        <v>3.8041363338768374E-10</v>
      </c>
      <c r="Y77">
        <f>'Nueva tabla'!$H$22</f>
        <v>3.8041363338768369E-10</v>
      </c>
      <c r="Z77">
        <f>'Nueva tabla'!$H$23</f>
        <v>108.36704010608628</v>
      </c>
      <c r="AA77">
        <f>'Nueva tabla'!$H$24</f>
        <v>110.55247038767138</v>
      </c>
      <c r="AB77">
        <f>'Nueva tabla'!$H$27</f>
        <v>90</v>
      </c>
      <c r="AC77">
        <f>'Nueva tabla'!$H$28</f>
        <v>10</v>
      </c>
      <c r="AD77">
        <f>'Nueva tabla'!$H$29</f>
        <v>3.2730000000000001</v>
      </c>
    </row>
    <row r="78" spans="1:30" x14ac:dyDescent="0.3">
      <c r="A78" t="s">
        <v>62</v>
      </c>
      <c r="B78" t="str">
        <f t="shared" si="4"/>
        <v>C10</v>
      </c>
      <c r="C78">
        <v>6</v>
      </c>
      <c r="D78">
        <v>58.710477396955703</v>
      </c>
      <c r="E78">
        <v>24.4575325328844</v>
      </c>
      <c r="F78">
        <v>48.1711097035517</v>
      </c>
      <c r="G78">
        <v>22.628642329430502</v>
      </c>
      <c r="H78" s="18">
        <f>1.5406*10^-10</f>
        <v>1.5406000000000001E-10</v>
      </c>
      <c r="I78" s="18">
        <v>1</v>
      </c>
      <c r="J78" s="18">
        <f>3.25*10^-10</f>
        <v>3.2500000000000002E-10</v>
      </c>
      <c r="K78" s="18">
        <f>5.2002*10^-10</f>
        <v>5.2002000000000003E-10</v>
      </c>
      <c r="L78" s="18">
        <f>12*10^-9</f>
        <v>1.2000000000000002E-8</v>
      </c>
      <c r="M78">
        <f>'Nueva tabla'!$H$10</f>
        <v>6.4818509959752269E-11</v>
      </c>
      <c r="N78">
        <f>'Nueva tabla'!$H$11</f>
        <v>1.6000615384615384</v>
      </c>
      <c r="O78">
        <f>'Nueva tabla'!$H$12</f>
        <v>4.7566879425000013E-29</v>
      </c>
      <c r="P78" t="str">
        <f>'Nueva tabla'!$H$13</f>
        <v>?</v>
      </c>
      <c r="Q78">
        <f>'Nueva tabla'!$H$14</f>
        <v>1.0205814730260796</v>
      </c>
      <c r="R78">
        <f>'Nueva tabla'!$H$15</f>
        <v>19011.201435356717</v>
      </c>
      <c r="S78">
        <f>'Nueva tabla'!$H$16</f>
        <v>9.0477868423386068E-25</v>
      </c>
      <c r="T78">
        <f>'Nueva tabla'!$H$17</f>
        <v>75.572066891801697</v>
      </c>
      <c r="U78">
        <f>'Nueva tabla'!$H$18</f>
        <v>0.38019831788551034</v>
      </c>
      <c r="V78">
        <f>'Nueva tabla'!$H$19</f>
        <v>1.9771072926682309E-10</v>
      </c>
      <c r="W78">
        <f>'Nueva tabla'!$H$20</f>
        <v>3.2230927073317691E-10</v>
      </c>
      <c r="X78">
        <f>'Nueva tabla'!$H$21</f>
        <v>3.8041363338768374E-10</v>
      </c>
      <c r="Y78">
        <f>'Nueva tabla'!$H$22</f>
        <v>3.8041363338768369E-10</v>
      </c>
      <c r="Z78">
        <f>'Nueva tabla'!$H$23</f>
        <v>108.36704010608628</v>
      </c>
      <c r="AA78">
        <f>'Nueva tabla'!$H$24</f>
        <v>110.55247038767138</v>
      </c>
      <c r="AB78">
        <f>'Nueva tabla'!$H$27</f>
        <v>90</v>
      </c>
      <c r="AC78">
        <f>'Nueva tabla'!$H$28</f>
        <v>10</v>
      </c>
      <c r="AD78">
        <f>'Nueva tabla'!$H$29</f>
        <v>3.2730000000000001</v>
      </c>
    </row>
    <row r="79" spans="1:30" x14ac:dyDescent="0.3">
      <c r="A79" t="s">
        <v>62</v>
      </c>
      <c r="B79" t="str">
        <f t="shared" si="4"/>
        <v>C10</v>
      </c>
      <c r="C79">
        <v>7</v>
      </c>
      <c r="D79">
        <v>76.1934284090555</v>
      </c>
      <c r="E79">
        <v>41.196528182767203</v>
      </c>
      <c r="F79">
        <v>53.750774920179303</v>
      </c>
      <c r="G79">
        <v>25.294482315378499</v>
      </c>
      <c r="H79" s="18">
        <f>1.5406*10^-10</f>
        <v>1.5406000000000001E-10</v>
      </c>
      <c r="I79" s="18">
        <v>1</v>
      </c>
      <c r="J79" s="18">
        <f>3.25*10^-10</f>
        <v>3.2500000000000002E-10</v>
      </c>
      <c r="K79" s="18">
        <f>5.2002*10^-10</f>
        <v>5.2002000000000003E-10</v>
      </c>
      <c r="L79" s="18">
        <f>12*10^-9</f>
        <v>1.2000000000000002E-8</v>
      </c>
      <c r="M79">
        <f>'Nueva tabla'!$H$10</f>
        <v>6.4818509959752269E-11</v>
      </c>
      <c r="N79">
        <f>'Nueva tabla'!$H$11</f>
        <v>1.6000615384615384</v>
      </c>
      <c r="O79">
        <f>'Nueva tabla'!$H$12</f>
        <v>4.7566879425000013E-29</v>
      </c>
      <c r="P79" t="str">
        <f>'Nueva tabla'!$H$13</f>
        <v>?</v>
      </c>
      <c r="Q79">
        <f>'Nueva tabla'!$H$14</f>
        <v>1.0205814730260796</v>
      </c>
      <c r="R79">
        <f>'Nueva tabla'!$H$15</f>
        <v>19011.201435356717</v>
      </c>
      <c r="S79">
        <f>'Nueva tabla'!$H$16</f>
        <v>9.0477868423386068E-25</v>
      </c>
      <c r="T79">
        <f>'Nueva tabla'!$H$17</f>
        <v>75.572066891801697</v>
      </c>
      <c r="U79">
        <f>'Nueva tabla'!$H$18</f>
        <v>0.38019831788551034</v>
      </c>
      <c r="V79">
        <f>'Nueva tabla'!$H$19</f>
        <v>1.9771072926682309E-10</v>
      </c>
      <c r="W79">
        <f>'Nueva tabla'!$H$20</f>
        <v>3.2230927073317691E-10</v>
      </c>
      <c r="X79">
        <f>'Nueva tabla'!$H$21</f>
        <v>3.8041363338768374E-10</v>
      </c>
      <c r="Y79">
        <f>'Nueva tabla'!$H$22</f>
        <v>3.8041363338768369E-10</v>
      </c>
      <c r="Z79">
        <f>'Nueva tabla'!$H$23</f>
        <v>108.36704010608628</v>
      </c>
      <c r="AA79">
        <f>'Nueva tabla'!$H$24</f>
        <v>110.55247038767138</v>
      </c>
      <c r="AB79">
        <f>'Nueva tabla'!$H$27</f>
        <v>90</v>
      </c>
      <c r="AC79">
        <f>'Nueva tabla'!$H$28</f>
        <v>10</v>
      </c>
      <c r="AD79">
        <f>'Nueva tabla'!$H$29</f>
        <v>3.2730000000000001</v>
      </c>
    </row>
    <row r="80" spans="1:30" x14ac:dyDescent="0.3">
      <c r="A80" t="s">
        <v>62</v>
      </c>
      <c r="B80" t="str">
        <f t="shared" si="4"/>
        <v>C10</v>
      </c>
      <c r="C80">
        <v>8</v>
      </c>
      <c r="D80">
        <v>100</v>
      </c>
      <c r="E80">
        <v>45.102293834406503</v>
      </c>
      <c r="F80">
        <v>58.0285182529271</v>
      </c>
      <c r="G80">
        <v>27.7123372425838</v>
      </c>
      <c r="H80" s="18">
        <f>1.5406*10^-10</f>
        <v>1.5406000000000001E-10</v>
      </c>
      <c r="I80" s="18">
        <v>1</v>
      </c>
      <c r="J80" s="18">
        <f>3.25*10^-10</f>
        <v>3.2500000000000002E-10</v>
      </c>
      <c r="K80" s="18">
        <f>5.2002*10^-10</f>
        <v>5.2002000000000003E-10</v>
      </c>
      <c r="L80" s="18">
        <f>12*10^-9</f>
        <v>1.2000000000000002E-8</v>
      </c>
      <c r="M80">
        <f>'Nueva tabla'!$H$10</f>
        <v>6.4818509959752269E-11</v>
      </c>
      <c r="N80">
        <f>'Nueva tabla'!$H$11</f>
        <v>1.6000615384615384</v>
      </c>
      <c r="O80">
        <f>'Nueva tabla'!$H$12</f>
        <v>4.7566879425000013E-29</v>
      </c>
      <c r="P80" t="str">
        <f>'Nueva tabla'!$H$13</f>
        <v>?</v>
      </c>
      <c r="Q80">
        <f>'Nueva tabla'!$H$14</f>
        <v>1.0205814730260796</v>
      </c>
      <c r="R80">
        <f>'Nueva tabla'!$H$15</f>
        <v>19011.201435356717</v>
      </c>
      <c r="S80">
        <f>'Nueva tabla'!$H$16</f>
        <v>9.0477868423386068E-25</v>
      </c>
      <c r="T80">
        <f>'Nueva tabla'!$H$17</f>
        <v>75.572066891801697</v>
      </c>
      <c r="U80">
        <f>'Nueva tabla'!$H$18</f>
        <v>0.38019831788551034</v>
      </c>
      <c r="V80">
        <f>'Nueva tabla'!$H$19</f>
        <v>1.9771072926682309E-10</v>
      </c>
      <c r="W80">
        <f>'Nueva tabla'!$H$20</f>
        <v>3.2230927073317691E-10</v>
      </c>
      <c r="X80">
        <f>'Nueva tabla'!$H$21</f>
        <v>3.8041363338768374E-10</v>
      </c>
      <c r="Y80">
        <f>'Nueva tabla'!$H$22</f>
        <v>3.8041363338768369E-10</v>
      </c>
      <c r="Z80">
        <f>'Nueva tabla'!$H$23</f>
        <v>108.36704010608628</v>
      </c>
      <c r="AA80">
        <f>'Nueva tabla'!$H$24</f>
        <v>110.55247038767138</v>
      </c>
      <c r="AB80">
        <f>'Nueva tabla'!$H$27</f>
        <v>90</v>
      </c>
      <c r="AC80">
        <f>'Nueva tabla'!$H$28</f>
        <v>10</v>
      </c>
      <c r="AD80">
        <f>'Nueva tabla'!$H$29</f>
        <v>3.2730000000000001</v>
      </c>
    </row>
    <row r="81" spans="1:30" ht="43.2" x14ac:dyDescent="0.3">
      <c r="A81" s="28" t="s">
        <v>52</v>
      </c>
      <c r="B81" s="28"/>
      <c r="C81" s="28" t="s">
        <v>56</v>
      </c>
      <c r="D81" s="28" t="s">
        <v>49</v>
      </c>
      <c r="E81" s="28" t="s">
        <v>47</v>
      </c>
      <c r="F81" s="28" t="s">
        <v>50</v>
      </c>
      <c r="G81" s="28" t="s">
        <v>51</v>
      </c>
      <c r="H81" s="29" t="s">
        <v>68</v>
      </c>
      <c r="I81" s="29" t="s">
        <v>69</v>
      </c>
      <c r="J81" s="30" t="s">
        <v>2</v>
      </c>
      <c r="K81" s="30" t="s">
        <v>3</v>
      </c>
      <c r="L81" s="30" t="s">
        <v>4</v>
      </c>
      <c r="M81" s="27" t="s">
        <v>9</v>
      </c>
      <c r="N81" s="27" t="s">
        <v>10</v>
      </c>
      <c r="O81" s="27" t="s">
        <v>11</v>
      </c>
      <c r="P81" s="27" t="s">
        <v>12</v>
      </c>
      <c r="Q81" s="27" t="s">
        <v>14</v>
      </c>
      <c r="R81" s="27" t="s">
        <v>15</v>
      </c>
      <c r="S81" s="27" t="s">
        <v>16</v>
      </c>
      <c r="T81" s="27" t="s">
        <v>17</v>
      </c>
      <c r="U81" s="27" t="s">
        <v>18</v>
      </c>
      <c r="V81" s="27" t="s">
        <v>19</v>
      </c>
      <c r="W81" s="27" t="s">
        <v>20</v>
      </c>
      <c r="X81" s="27" t="s">
        <v>21</v>
      </c>
      <c r="Y81" s="27" t="s">
        <v>22</v>
      </c>
      <c r="Z81" s="27" t="s">
        <v>23</v>
      </c>
      <c r="AA81" s="27" t="s">
        <v>24</v>
      </c>
      <c r="AB81" s="27" t="s">
        <v>65</v>
      </c>
      <c r="AC81" s="27" t="s">
        <v>66</v>
      </c>
      <c r="AD81" s="27" t="s">
        <v>67</v>
      </c>
    </row>
    <row r="82" spans="1:30" x14ac:dyDescent="0.3">
      <c r="A82" t="s">
        <v>52</v>
      </c>
      <c r="B82" t="str">
        <f>MID(A82,1,2)</f>
        <v>C0</v>
      </c>
      <c r="C82">
        <v>0</v>
      </c>
      <c r="D82">
        <v>0</v>
      </c>
      <c r="E82">
        <v>0</v>
      </c>
      <c r="F82">
        <v>0</v>
      </c>
      <c r="G82">
        <v>0.57851256102725401</v>
      </c>
      <c r="H82" s="18">
        <f>1.5406*10^-10</f>
        <v>1.5406000000000001E-10</v>
      </c>
      <c r="I82" s="18">
        <v>1</v>
      </c>
      <c r="J82" s="18">
        <f>3.2487*10^-10</f>
        <v>3.2486999999999999E-10</v>
      </c>
      <c r="K82" s="18">
        <f>5.2056*10^-10</f>
        <v>5.2056000000000001E-10</v>
      </c>
      <c r="L82" s="18">
        <f>27*10^-9</f>
        <v>2.7E-8</v>
      </c>
      <c r="M82">
        <f>'Nueva tabla'!$E$10</f>
        <v>6.4818509959752269E-11</v>
      </c>
      <c r="N82">
        <f>'Nueva tabla'!$E$11</f>
        <v>1.6023640225320899</v>
      </c>
      <c r="O82">
        <f>'Nueva tabla'!$E$12</f>
        <v>4.7578188499483822E-29</v>
      </c>
      <c r="P82" t="str">
        <f>'Nueva tabla'!$E$13</f>
        <v>?</v>
      </c>
      <c r="Q82">
        <f>'Nueva tabla'!$E$14</f>
        <v>1.0191149694405652</v>
      </c>
      <c r="R82">
        <f>'Nueva tabla'!$E$15</f>
        <v>216497.99372903304</v>
      </c>
      <c r="S82">
        <f>'Nueva tabla'!$E$16</f>
        <v>1.0305994700101315E-23</v>
      </c>
      <c r="T82">
        <f>'Nueva tabla'!$E$17</f>
        <v>75.463475162487867</v>
      </c>
      <c r="U82">
        <f>'Nueva tabla'!$E$18</f>
        <v>0.37982441511723053</v>
      </c>
      <c r="V82">
        <f>'Nueva tabla'!$E$19</f>
        <v>1.9772139753342553E-10</v>
      </c>
      <c r="W82">
        <f>'Nueva tabla'!$E$20</f>
        <v>3.2283860246657448E-10</v>
      </c>
      <c r="X82">
        <f>'Nueva tabla'!$E$21</f>
        <v>3.8030812237259786E-10</v>
      </c>
      <c r="Y82">
        <f>'Nueva tabla'!$E$22</f>
        <v>3.8030812237259786E-10</v>
      </c>
      <c r="Z82">
        <f>'Nueva tabla'!$E$23</f>
        <v>108.44521445400626</v>
      </c>
      <c r="AA82">
        <f>'Nueva tabla'!$E$24</f>
        <v>110.47745017670516</v>
      </c>
      <c r="AB82">
        <f>'Nueva tabla'!$E$27</f>
        <v>100</v>
      </c>
      <c r="AC82">
        <f>'Nueva tabla'!$E$28</f>
        <v>0</v>
      </c>
      <c r="AD82">
        <f>'Nueva tabla'!$E$29</f>
        <v>3.25</v>
      </c>
    </row>
    <row r="83" spans="1:30" x14ac:dyDescent="0.3">
      <c r="A83" t="s">
        <v>52</v>
      </c>
      <c r="B83" t="str">
        <f t="shared" ref="B83:B110" si="5">MID(A83,1,2)</f>
        <v>C0</v>
      </c>
      <c r="C83">
        <v>1</v>
      </c>
      <c r="D83">
        <v>3.8237738154613501</v>
      </c>
      <c r="E83">
        <v>2.3690773067331699</v>
      </c>
      <c r="F83">
        <v>0.78969226932668302</v>
      </c>
      <c r="G83">
        <v>2.3553721448671601</v>
      </c>
      <c r="H83" s="18">
        <f>1.5406*10^-10</f>
        <v>1.5406000000000001E-10</v>
      </c>
      <c r="I83" s="18">
        <v>1</v>
      </c>
      <c r="J83" s="18">
        <f>3.2487*10^-10</f>
        <v>3.2486999999999999E-10</v>
      </c>
      <c r="K83" s="18">
        <f>5.2056*10^-10</f>
        <v>5.2056000000000001E-10</v>
      </c>
      <c r="L83" s="18">
        <f>27*10^-9</f>
        <v>2.7E-8</v>
      </c>
      <c r="M83">
        <f>'Nueva tabla'!$E$10</f>
        <v>6.4818509959752269E-11</v>
      </c>
      <c r="N83">
        <f>'Nueva tabla'!$E$11</f>
        <v>1.6023640225320899</v>
      </c>
      <c r="O83">
        <f>'Nueva tabla'!$E$12</f>
        <v>4.7578188499483822E-29</v>
      </c>
      <c r="P83" t="str">
        <f>'Nueva tabla'!$E$13</f>
        <v>?</v>
      </c>
      <c r="Q83">
        <f>'Nueva tabla'!$E$14</f>
        <v>1.0191149694405652</v>
      </c>
      <c r="R83">
        <f>'Nueva tabla'!$E$15</f>
        <v>216497.99372903304</v>
      </c>
      <c r="S83">
        <f>'Nueva tabla'!$E$16</f>
        <v>1.0305994700101315E-23</v>
      </c>
      <c r="T83">
        <f>'Nueva tabla'!$E$17</f>
        <v>75.463475162487867</v>
      </c>
      <c r="U83">
        <f>'Nueva tabla'!$E$18</f>
        <v>0.37982441511723053</v>
      </c>
      <c r="V83">
        <f>'Nueva tabla'!$E$19</f>
        <v>1.9772139753342553E-10</v>
      </c>
      <c r="W83">
        <f>'Nueva tabla'!$E$20</f>
        <v>3.2283860246657448E-10</v>
      </c>
      <c r="X83">
        <f>'Nueva tabla'!$E$21</f>
        <v>3.8030812237259786E-10</v>
      </c>
      <c r="Y83">
        <f>'Nueva tabla'!$E$22</f>
        <v>3.8030812237259786E-10</v>
      </c>
      <c r="Z83">
        <f>'Nueva tabla'!$E$23</f>
        <v>108.44521445400626</v>
      </c>
      <c r="AA83">
        <f>'Nueva tabla'!$E$24</f>
        <v>110.47745017670516</v>
      </c>
      <c r="AB83">
        <f>'Nueva tabla'!$E$27</f>
        <v>100</v>
      </c>
      <c r="AC83">
        <f>'Nueva tabla'!$E$28</f>
        <v>0</v>
      </c>
      <c r="AD83">
        <f>'Nueva tabla'!$E$29</f>
        <v>3.25</v>
      </c>
    </row>
    <row r="84" spans="1:30" x14ac:dyDescent="0.3">
      <c r="A84" t="s">
        <v>52</v>
      </c>
      <c r="B84" t="str">
        <f t="shared" si="5"/>
        <v>C0</v>
      </c>
      <c r="C84">
        <v>2</v>
      </c>
      <c r="D84">
        <v>22.527015710723202</v>
      </c>
      <c r="E84">
        <v>15.3366583541147</v>
      </c>
      <c r="F84">
        <v>6.7331670822942602</v>
      </c>
      <c r="G84">
        <v>4.6280992485486001</v>
      </c>
      <c r="H84" s="18">
        <f>1.5406*10^-10</f>
        <v>1.5406000000000001E-10</v>
      </c>
      <c r="I84" s="18">
        <v>1</v>
      </c>
      <c r="J84" s="18">
        <f>3.2487*10^-10</f>
        <v>3.2486999999999999E-10</v>
      </c>
      <c r="K84" s="18">
        <f>5.2056*10^-10</f>
        <v>5.2056000000000001E-10</v>
      </c>
      <c r="L84" s="18">
        <f>27*10^-9</f>
        <v>2.7E-8</v>
      </c>
      <c r="M84">
        <f>'Nueva tabla'!$E$10</f>
        <v>6.4818509959752269E-11</v>
      </c>
      <c r="N84">
        <f>'Nueva tabla'!$E$11</f>
        <v>1.6023640225320899</v>
      </c>
      <c r="O84">
        <f>'Nueva tabla'!$E$12</f>
        <v>4.7578188499483822E-29</v>
      </c>
      <c r="P84" t="str">
        <f>'Nueva tabla'!$E$13</f>
        <v>?</v>
      </c>
      <c r="Q84">
        <f>'Nueva tabla'!$E$14</f>
        <v>1.0191149694405652</v>
      </c>
      <c r="R84">
        <f>'Nueva tabla'!$E$15</f>
        <v>216497.99372903304</v>
      </c>
      <c r="S84">
        <f>'Nueva tabla'!$E$16</f>
        <v>1.0305994700101315E-23</v>
      </c>
      <c r="T84">
        <f>'Nueva tabla'!$E$17</f>
        <v>75.463475162487867</v>
      </c>
      <c r="U84">
        <f>'Nueva tabla'!$E$18</f>
        <v>0.37982441511723053</v>
      </c>
      <c r="V84">
        <f>'Nueva tabla'!$E$19</f>
        <v>1.9772139753342553E-10</v>
      </c>
      <c r="W84">
        <f>'Nueva tabla'!$E$20</f>
        <v>3.2283860246657448E-10</v>
      </c>
      <c r="X84">
        <f>'Nueva tabla'!$E$21</f>
        <v>3.8030812237259786E-10</v>
      </c>
      <c r="Y84">
        <f>'Nueva tabla'!$E$22</f>
        <v>3.8030812237259786E-10</v>
      </c>
      <c r="Z84">
        <f>'Nueva tabla'!$E$23</f>
        <v>108.44521445400626</v>
      </c>
      <c r="AA84">
        <f>'Nueva tabla'!$E$24</f>
        <v>110.47745017670516</v>
      </c>
      <c r="AB84">
        <f>'Nueva tabla'!$E$27</f>
        <v>100</v>
      </c>
      <c r="AC84">
        <f>'Nueva tabla'!$E$28</f>
        <v>0</v>
      </c>
      <c r="AD84">
        <f>'Nueva tabla'!$E$29</f>
        <v>3.25</v>
      </c>
    </row>
    <row r="85" spans="1:30" x14ac:dyDescent="0.3">
      <c r="A85" t="s">
        <v>52</v>
      </c>
      <c r="B85" t="str">
        <f t="shared" si="5"/>
        <v>C0</v>
      </c>
      <c r="C85">
        <v>3</v>
      </c>
      <c r="D85">
        <v>43.474646633416498</v>
      </c>
      <c r="E85">
        <v>21.945137157107201</v>
      </c>
      <c r="F85">
        <v>8.9775561097256809</v>
      </c>
      <c r="G85">
        <v>7.6859506484529803</v>
      </c>
      <c r="H85" s="18">
        <f>1.5406*10^-10</f>
        <v>1.5406000000000001E-10</v>
      </c>
      <c r="I85" s="18">
        <v>1</v>
      </c>
      <c r="J85" s="18">
        <f>3.2487*10^-10</f>
        <v>3.2486999999999999E-10</v>
      </c>
      <c r="K85" s="18">
        <f>5.2056*10^-10</f>
        <v>5.2056000000000001E-10</v>
      </c>
      <c r="L85" s="18">
        <f>27*10^-9</f>
        <v>2.7E-8</v>
      </c>
      <c r="M85">
        <f>'Nueva tabla'!$E$10</f>
        <v>6.4818509959752269E-11</v>
      </c>
      <c r="N85">
        <f>'Nueva tabla'!$E$11</f>
        <v>1.6023640225320899</v>
      </c>
      <c r="O85">
        <f>'Nueva tabla'!$E$12</f>
        <v>4.7578188499483822E-29</v>
      </c>
      <c r="P85" t="str">
        <f>'Nueva tabla'!$E$13</f>
        <v>?</v>
      </c>
      <c r="Q85">
        <f>'Nueva tabla'!$E$14</f>
        <v>1.0191149694405652</v>
      </c>
      <c r="R85">
        <f>'Nueva tabla'!$E$15</f>
        <v>216497.99372903304</v>
      </c>
      <c r="S85">
        <f>'Nueva tabla'!$E$16</f>
        <v>1.0305994700101315E-23</v>
      </c>
      <c r="T85">
        <f>'Nueva tabla'!$E$17</f>
        <v>75.463475162487867</v>
      </c>
      <c r="U85">
        <f>'Nueva tabla'!$E$18</f>
        <v>0.37982441511723053</v>
      </c>
      <c r="V85">
        <f>'Nueva tabla'!$E$19</f>
        <v>1.9772139753342553E-10</v>
      </c>
      <c r="W85">
        <f>'Nueva tabla'!$E$20</f>
        <v>3.2283860246657448E-10</v>
      </c>
      <c r="X85">
        <f>'Nueva tabla'!$E$21</f>
        <v>3.8030812237259786E-10</v>
      </c>
      <c r="Y85">
        <f>'Nueva tabla'!$E$22</f>
        <v>3.8030812237259786E-10</v>
      </c>
      <c r="Z85">
        <f>'Nueva tabla'!$E$23</f>
        <v>108.44521445400626</v>
      </c>
      <c r="AA85">
        <f>'Nueva tabla'!$E$24</f>
        <v>110.47745017670516</v>
      </c>
      <c r="AB85">
        <f>'Nueva tabla'!$E$27</f>
        <v>100</v>
      </c>
      <c r="AC85">
        <f>'Nueva tabla'!$E$28</f>
        <v>0</v>
      </c>
      <c r="AD85">
        <f>'Nueva tabla'!$E$29</f>
        <v>3.25</v>
      </c>
    </row>
    <row r="86" spans="1:30" x14ac:dyDescent="0.3">
      <c r="A86" t="s">
        <v>52</v>
      </c>
      <c r="B86" t="str">
        <f t="shared" si="5"/>
        <v>C0</v>
      </c>
      <c r="C86">
        <v>4</v>
      </c>
      <c r="D86">
        <v>57.605985037406498</v>
      </c>
      <c r="E86">
        <v>24.563591022443902</v>
      </c>
      <c r="F86">
        <v>12.4272650872818</v>
      </c>
      <c r="G86">
        <v>9.7107438682467109</v>
      </c>
      <c r="H86" s="18">
        <f>1.5406*10^-10</f>
        <v>1.5406000000000001E-10</v>
      </c>
      <c r="I86" s="18">
        <v>1</v>
      </c>
      <c r="J86" s="18">
        <f>3.2487*10^-10</f>
        <v>3.2486999999999999E-10</v>
      </c>
      <c r="K86" s="18">
        <f>5.2056*10^-10</f>
        <v>5.2056000000000001E-10</v>
      </c>
      <c r="L86" s="18">
        <f>27*10^-9</f>
        <v>2.7E-8</v>
      </c>
      <c r="M86">
        <f>'Nueva tabla'!$E$10</f>
        <v>6.4818509959752269E-11</v>
      </c>
      <c r="N86">
        <f>'Nueva tabla'!$E$11</f>
        <v>1.6023640225320899</v>
      </c>
      <c r="O86">
        <f>'Nueva tabla'!$E$12</f>
        <v>4.7578188499483822E-29</v>
      </c>
      <c r="P86" t="str">
        <f>'Nueva tabla'!$E$13</f>
        <v>?</v>
      </c>
      <c r="Q86">
        <f>'Nueva tabla'!$E$14</f>
        <v>1.0191149694405652</v>
      </c>
      <c r="R86">
        <f>'Nueva tabla'!$E$15</f>
        <v>216497.99372903304</v>
      </c>
      <c r="S86">
        <f>'Nueva tabla'!$E$16</f>
        <v>1.0305994700101315E-23</v>
      </c>
      <c r="T86">
        <f>'Nueva tabla'!$E$17</f>
        <v>75.463475162487867</v>
      </c>
      <c r="U86">
        <f>'Nueva tabla'!$E$18</f>
        <v>0.37982441511723053</v>
      </c>
      <c r="V86">
        <f>'Nueva tabla'!$E$19</f>
        <v>1.9772139753342553E-10</v>
      </c>
      <c r="W86">
        <f>'Nueva tabla'!$E$20</f>
        <v>3.2283860246657448E-10</v>
      </c>
      <c r="X86">
        <f>'Nueva tabla'!$E$21</f>
        <v>3.8030812237259786E-10</v>
      </c>
      <c r="Y86">
        <f>'Nueva tabla'!$E$22</f>
        <v>3.8030812237259786E-10</v>
      </c>
      <c r="Z86">
        <f>'Nueva tabla'!$E$23</f>
        <v>108.44521445400626</v>
      </c>
      <c r="AA86">
        <f>'Nueva tabla'!$E$24</f>
        <v>110.47745017670516</v>
      </c>
      <c r="AB86">
        <f>'Nueva tabla'!$E$27</f>
        <v>100</v>
      </c>
      <c r="AC86">
        <f>'Nueva tabla'!$E$28</f>
        <v>0</v>
      </c>
      <c r="AD86">
        <f>'Nueva tabla'!$E$29</f>
        <v>3.25</v>
      </c>
    </row>
    <row r="87" spans="1:30" x14ac:dyDescent="0.3">
      <c r="A87" t="s">
        <v>52</v>
      </c>
      <c r="B87" t="str">
        <f t="shared" si="5"/>
        <v>C0</v>
      </c>
      <c r="C87">
        <v>5</v>
      </c>
      <c r="D87">
        <v>70.989193516209497</v>
      </c>
      <c r="E87">
        <v>26.309226932668299</v>
      </c>
      <c r="F87">
        <v>14.8379052369077</v>
      </c>
      <c r="G87">
        <v>10.7024794037976</v>
      </c>
      <c r="H87" s="18">
        <f>1.5406*10^-10</f>
        <v>1.5406000000000001E-10</v>
      </c>
      <c r="I87" s="18">
        <v>1</v>
      </c>
      <c r="J87" s="18">
        <f>3.2487*10^-10</f>
        <v>3.2486999999999999E-10</v>
      </c>
      <c r="K87" s="18">
        <f>5.2056*10^-10</f>
        <v>5.2056000000000001E-10</v>
      </c>
      <c r="L87" s="18">
        <f>27*10^-9</f>
        <v>2.7E-8</v>
      </c>
      <c r="M87">
        <f>'Nueva tabla'!$E$10</f>
        <v>6.4818509959752269E-11</v>
      </c>
      <c r="N87">
        <f>'Nueva tabla'!$E$11</f>
        <v>1.6023640225320899</v>
      </c>
      <c r="O87">
        <f>'Nueva tabla'!$E$12</f>
        <v>4.7578188499483822E-29</v>
      </c>
      <c r="P87" t="str">
        <f>'Nueva tabla'!$E$13</f>
        <v>?</v>
      </c>
      <c r="Q87">
        <f>'Nueva tabla'!$E$14</f>
        <v>1.0191149694405652</v>
      </c>
      <c r="R87">
        <f>'Nueva tabla'!$E$15</f>
        <v>216497.99372903304</v>
      </c>
      <c r="S87">
        <f>'Nueva tabla'!$E$16</f>
        <v>1.0305994700101315E-23</v>
      </c>
      <c r="T87">
        <f>'Nueva tabla'!$E$17</f>
        <v>75.463475162487867</v>
      </c>
      <c r="U87">
        <f>'Nueva tabla'!$E$18</f>
        <v>0.37982441511723053</v>
      </c>
      <c r="V87">
        <f>'Nueva tabla'!$E$19</f>
        <v>1.9772139753342553E-10</v>
      </c>
      <c r="W87">
        <f>'Nueva tabla'!$E$20</f>
        <v>3.2283860246657448E-10</v>
      </c>
      <c r="X87">
        <f>'Nueva tabla'!$E$21</f>
        <v>3.8030812237259786E-10</v>
      </c>
      <c r="Y87">
        <f>'Nueva tabla'!$E$22</f>
        <v>3.8030812237259786E-10</v>
      </c>
      <c r="Z87">
        <f>'Nueva tabla'!$E$23</f>
        <v>108.44521445400626</v>
      </c>
      <c r="AA87">
        <f>'Nueva tabla'!$E$24</f>
        <v>110.47745017670516</v>
      </c>
      <c r="AB87">
        <f>'Nueva tabla'!$E$27</f>
        <v>100</v>
      </c>
      <c r="AC87">
        <f>'Nueva tabla'!$E$28</f>
        <v>0</v>
      </c>
      <c r="AD87">
        <f>'Nueva tabla'!$E$29</f>
        <v>3.25</v>
      </c>
    </row>
    <row r="88" spans="1:30" x14ac:dyDescent="0.3">
      <c r="A88" t="s">
        <v>52</v>
      </c>
      <c r="B88" t="str">
        <f t="shared" si="5"/>
        <v>C0</v>
      </c>
      <c r="C88">
        <v>6</v>
      </c>
      <c r="D88">
        <v>82.876142892768101</v>
      </c>
      <c r="E88">
        <v>26.807980049875301</v>
      </c>
      <c r="F88">
        <v>17.2901079800499</v>
      </c>
      <c r="G88">
        <v>11.115702626255</v>
      </c>
      <c r="H88" s="18">
        <f>1.5406*10^-10</f>
        <v>1.5406000000000001E-10</v>
      </c>
      <c r="I88" s="18">
        <v>1</v>
      </c>
      <c r="J88" s="18">
        <f>3.2487*10^-10</f>
        <v>3.2486999999999999E-10</v>
      </c>
      <c r="K88" s="18">
        <f>5.2056*10^-10</f>
        <v>5.2056000000000001E-10</v>
      </c>
      <c r="L88" s="18">
        <f>27*10^-9</f>
        <v>2.7E-8</v>
      </c>
      <c r="M88">
        <f>'Nueva tabla'!$E$10</f>
        <v>6.4818509959752269E-11</v>
      </c>
      <c r="N88">
        <f>'Nueva tabla'!$E$11</f>
        <v>1.6023640225320899</v>
      </c>
      <c r="O88">
        <f>'Nueva tabla'!$E$12</f>
        <v>4.7578188499483822E-29</v>
      </c>
      <c r="P88" t="str">
        <f>'Nueva tabla'!$E$13</f>
        <v>?</v>
      </c>
      <c r="Q88">
        <f>'Nueva tabla'!$E$14</f>
        <v>1.0191149694405652</v>
      </c>
      <c r="R88">
        <f>'Nueva tabla'!$E$15</f>
        <v>216497.99372903304</v>
      </c>
      <c r="S88">
        <f>'Nueva tabla'!$E$16</f>
        <v>1.0305994700101315E-23</v>
      </c>
      <c r="T88">
        <f>'Nueva tabla'!$E$17</f>
        <v>75.463475162487867</v>
      </c>
      <c r="U88">
        <f>'Nueva tabla'!$E$18</f>
        <v>0.37982441511723053</v>
      </c>
      <c r="V88">
        <f>'Nueva tabla'!$E$19</f>
        <v>1.9772139753342553E-10</v>
      </c>
      <c r="W88">
        <f>'Nueva tabla'!$E$20</f>
        <v>3.2283860246657448E-10</v>
      </c>
      <c r="X88">
        <f>'Nueva tabla'!$E$21</f>
        <v>3.8030812237259786E-10</v>
      </c>
      <c r="Y88">
        <f>'Nueva tabla'!$E$22</f>
        <v>3.8030812237259786E-10</v>
      </c>
      <c r="Z88">
        <f>'Nueva tabla'!$E$23</f>
        <v>108.44521445400626</v>
      </c>
      <c r="AA88">
        <f>'Nueva tabla'!$E$24</f>
        <v>110.47745017670516</v>
      </c>
      <c r="AB88">
        <f>'Nueva tabla'!$E$27</f>
        <v>100</v>
      </c>
      <c r="AC88">
        <f>'Nueva tabla'!$E$28</f>
        <v>0</v>
      </c>
      <c r="AD88">
        <f>'Nueva tabla'!$E$29</f>
        <v>3.25</v>
      </c>
    </row>
    <row r="89" spans="1:30" x14ac:dyDescent="0.3">
      <c r="A89" t="s">
        <v>52</v>
      </c>
      <c r="B89" t="str">
        <f t="shared" si="5"/>
        <v>C0</v>
      </c>
      <c r="C89">
        <v>7</v>
      </c>
      <c r="D89">
        <v>92.518703241895295</v>
      </c>
      <c r="E89">
        <v>28.553615960099702</v>
      </c>
      <c r="F89">
        <v>19.451371571072301</v>
      </c>
      <c r="G89">
        <v>11.4462810554607</v>
      </c>
      <c r="H89" s="18">
        <f>1.5406*10^-10</f>
        <v>1.5406000000000001E-10</v>
      </c>
      <c r="I89" s="18">
        <v>1</v>
      </c>
      <c r="J89" s="18">
        <f>3.2487*10^-10</f>
        <v>3.2486999999999999E-10</v>
      </c>
      <c r="K89" s="18">
        <f>5.2056*10^-10</f>
        <v>5.2056000000000001E-10</v>
      </c>
      <c r="L89" s="18">
        <f>27*10^-9</f>
        <v>2.7E-8</v>
      </c>
      <c r="M89">
        <f>'Nueva tabla'!$E$10</f>
        <v>6.4818509959752269E-11</v>
      </c>
      <c r="N89">
        <f>'Nueva tabla'!$E$11</f>
        <v>1.6023640225320899</v>
      </c>
      <c r="O89">
        <f>'Nueva tabla'!$E$12</f>
        <v>4.7578188499483822E-29</v>
      </c>
      <c r="P89" t="str">
        <f>'Nueva tabla'!$E$13</f>
        <v>?</v>
      </c>
      <c r="Q89">
        <f>'Nueva tabla'!$E$14</f>
        <v>1.0191149694405652</v>
      </c>
      <c r="R89">
        <f>'Nueva tabla'!$E$15</f>
        <v>216497.99372903304</v>
      </c>
      <c r="S89">
        <f>'Nueva tabla'!$E$16</f>
        <v>1.0305994700101315E-23</v>
      </c>
      <c r="T89">
        <f>'Nueva tabla'!$E$17</f>
        <v>75.463475162487867</v>
      </c>
      <c r="U89">
        <f>'Nueva tabla'!$E$18</f>
        <v>0.37982441511723053</v>
      </c>
      <c r="V89">
        <f>'Nueva tabla'!$E$19</f>
        <v>1.9772139753342553E-10</v>
      </c>
      <c r="W89">
        <f>'Nueva tabla'!$E$20</f>
        <v>3.2283860246657448E-10</v>
      </c>
      <c r="X89">
        <f>'Nueva tabla'!$E$21</f>
        <v>3.8030812237259786E-10</v>
      </c>
      <c r="Y89">
        <f>'Nueva tabla'!$E$22</f>
        <v>3.8030812237259786E-10</v>
      </c>
      <c r="Z89">
        <f>'Nueva tabla'!$E$23</f>
        <v>108.44521445400626</v>
      </c>
      <c r="AA89">
        <f>'Nueva tabla'!$E$24</f>
        <v>110.47745017670516</v>
      </c>
      <c r="AB89">
        <f>'Nueva tabla'!$E$27</f>
        <v>100</v>
      </c>
      <c r="AC89">
        <f>'Nueva tabla'!$E$28</f>
        <v>0</v>
      </c>
      <c r="AD89">
        <f>'Nueva tabla'!$E$29</f>
        <v>3.25</v>
      </c>
    </row>
    <row r="90" spans="1:30" x14ac:dyDescent="0.3">
      <c r="A90" t="s">
        <v>52</v>
      </c>
      <c r="B90" t="str">
        <f t="shared" si="5"/>
        <v>C0</v>
      </c>
      <c r="C90">
        <v>8</v>
      </c>
      <c r="D90">
        <v>100</v>
      </c>
      <c r="E90">
        <v>33.291770573566097</v>
      </c>
      <c r="F90">
        <v>22.111388029925202</v>
      </c>
      <c r="G90">
        <v>11.818181881292301</v>
      </c>
      <c r="H90" s="18">
        <f>1.5406*10^-10</f>
        <v>1.5406000000000001E-10</v>
      </c>
      <c r="I90" s="18">
        <v>1</v>
      </c>
      <c r="J90" s="18">
        <f>3.2487*10^-10</f>
        <v>3.2486999999999999E-10</v>
      </c>
      <c r="K90" s="18">
        <f>5.2056*10^-10</f>
        <v>5.2056000000000001E-10</v>
      </c>
      <c r="L90" s="18">
        <f>27*10^-9</f>
        <v>2.7E-8</v>
      </c>
      <c r="M90">
        <f>'Nueva tabla'!$E$10</f>
        <v>6.4818509959752269E-11</v>
      </c>
      <c r="N90">
        <f>'Nueva tabla'!$E$11</f>
        <v>1.6023640225320899</v>
      </c>
      <c r="O90">
        <f>'Nueva tabla'!$E$12</f>
        <v>4.7578188499483822E-29</v>
      </c>
      <c r="P90" t="str">
        <f>'Nueva tabla'!$E$13</f>
        <v>?</v>
      </c>
      <c r="Q90">
        <f>'Nueva tabla'!$E$14</f>
        <v>1.0191149694405652</v>
      </c>
      <c r="R90">
        <f>'Nueva tabla'!$E$15</f>
        <v>216497.99372903304</v>
      </c>
      <c r="S90">
        <f>'Nueva tabla'!$E$16</f>
        <v>1.0305994700101315E-23</v>
      </c>
      <c r="T90">
        <f>'Nueva tabla'!$E$17</f>
        <v>75.463475162487867</v>
      </c>
      <c r="U90">
        <f>'Nueva tabla'!$E$18</f>
        <v>0.37982441511723053</v>
      </c>
      <c r="V90">
        <f>'Nueva tabla'!$E$19</f>
        <v>1.9772139753342553E-10</v>
      </c>
      <c r="W90">
        <f>'Nueva tabla'!$E$20</f>
        <v>3.2283860246657448E-10</v>
      </c>
      <c r="X90">
        <f>'Nueva tabla'!$E$21</f>
        <v>3.8030812237259786E-10</v>
      </c>
      <c r="Y90">
        <f>'Nueva tabla'!$E$22</f>
        <v>3.8030812237259786E-10</v>
      </c>
      <c r="Z90">
        <f>'Nueva tabla'!$E$23</f>
        <v>108.44521445400626</v>
      </c>
      <c r="AA90">
        <f>'Nueva tabla'!$E$24</f>
        <v>110.47745017670516</v>
      </c>
      <c r="AB90">
        <f>'Nueva tabla'!$E$27</f>
        <v>100</v>
      </c>
      <c r="AC90">
        <f>'Nueva tabla'!$E$28</f>
        <v>0</v>
      </c>
      <c r="AD90">
        <f>'Nueva tabla'!$E$29</f>
        <v>3.25</v>
      </c>
    </row>
    <row r="91" spans="1:30" ht="43.2" x14ac:dyDescent="0.3">
      <c r="A91" s="31" t="s">
        <v>53</v>
      </c>
      <c r="B91" s="31"/>
      <c r="C91" s="31" t="s">
        <v>56</v>
      </c>
      <c r="D91" s="31" t="s">
        <v>49</v>
      </c>
      <c r="E91" s="31" t="s">
        <v>47</v>
      </c>
      <c r="F91" s="31" t="s">
        <v>50</v>
      </c>
      <c r="G91" s="31" t="s">
        <v>51</v>
      </c>
      <c r="H91" s="29" t="s">
        <v>68</v>
      </c>
      <c r="I91" s="29" t="s">
        <v>69</v>
      </c>
      <c r="J91" s="30" t="s">
        <v>2</v>
      </c>
      <c r="K91" s="30" t="s">
        <v>3</v>
      </c>
      <c r="L91" s="30" t="s">
        <v>4</v>
      </c>
      <c r="M91" s="27" t="s">
        <v>9</v>
      </c>
      <c r="N91" s="27" t="s">
        <v>10</v>
      </c>
      <c r="O91" s="27" t="s">
        <v>11</v>
      </c>
      <c r="P91" s="27" t="s">
        <v>12</v>
      </c>
      <c r="Q91" s="27" t="s">
        <v>14</v>
      </c>
      <c r="R91" s="27" t="s">
        <v>15</v>
      </c>
      <c r="S91" s="27" t="s">
        <v>16</v>
      </c>
      <c r="T91" s="27" t="s">
        <v>17</v>
      </c>
      <c r="U91" s="27" t="s">
        <v>18</v>
      </c>
      <c r="V91" s="27" t="s">
        <v>19</v>
      </c>
      <c r="W91" s="27" t="s">
        <v>20</v>
      </c>
      <c r="X91" s="27" t="s">
        <v>21</v>
      </c>
      <c r="Y91" s="27" t="s">
        <v>22</v>
      </c>
      <c r="Z91" s="27" t="s">
        <v>23</v>
      </c>
      <c r="AA91" s="27" t="s">
        <v>24</v>
      </c>
      <c r="AB91" s="27" t="s">
        <v>65</v>
      </c>
      <c r="AC91" s="27" t="s">
        <v>66</v>
      </c>
      <c r="AD91" s="27" t="s">
        <v>67</v>
      </c>
    </row>
    <row r="92" spans="1:30" x14ac:dyDescent="0.3">
      <c r="A92" t="s">
        <v>53</v>
      </c>
      <c r="B92" t="str">
        <f t="shared" si="5"/>
        <v>C1</v>
      </c>
      <c r="C92">
        <v>0</v>
      </c>
      <c r="D92">
        <v>0</v>
      </c>
      <c r="E92">
        <v>0</v>
      </c>
      <c r="F92">
        <v>0</v>
      </c>
      <c r="G92">
        <v>0.57851256102725401</v>
      </c>
      <c r="H92" s="18">
        <f>1.5406*10^-10</f>
        <v>1.5406000000000001E-10</v>
      </c>
      <c r="I92" s="18">
        <v>1</v>
      </c>
      <c r="J92" s="18">
        <f>3.2486*10^-10</f>
        <v>3.2486E-10</v>
      </c>
      <c r="K92" s="18">
        <f>5.2057*10^-10</f>
        <v>5.2056999999999999E-10</v>
      </c>
      <c r="L92" s="18">
        <f>33*10^-9</f>
        <v>3.3000000000000004E-8</v>
      </c>
      <c r="M92">
        <f>'Nueva tabla'!$F$10</f>
        <v>6.4818509959752269E-11</v>
      </c>
      <c r="N92">
        <f>'Nueva tabla'!$F$11</f>
        <v>1.6024441297789818</v>
      </c>
      <c r="O92">
        <f>'Nueva tabla'!$F$12</f>
        <v>4.7576173409026953E-29</v>
      </c>
      <c r="P92" t="str">
        <f>'Nueva tabla'!$F$13</f>
        <v>?</v>
      </c>
      <c r="Q92">
        <f>'Nueva tabla'!$F$14</f>
        <v>1.0190640232060284</v>
      </c>
      <c r="R92">
        <f>'Nueva tabla'!$F$15</f>
        <v>395296.34380035457</v>
      </c>
      <c r="S92">
        <f>'Nueva tabla'!$F$16</f>
        <v>1.8816569198676071E-23</v>
      </c>
      <c r="T92">
        <f>'Nueva tabla'!$F$17</f>
        <v>75.459702693218077</v>
      </c>
      <c r="U92">
        <f>'Nueva tabla'!$F$18</f>
        <v>0.37981143542410706</v>
      </c>
      <c r="V92">
        <f>'Nueva tabla'!$F$19</f>
        <v>1.9771843893872742E-10</v>
      </c>
      <c r="W92">
        <f>'Nueva tabla'!$F$20</f>
        <v>3.2285156106127257E-10</v>
      </c>
      <c r="X92">
        <f>'Nueva tabla'!$F$21</f>
        <v>3.8029804193075631E-10</v>
      </c>
      <c r="Y92">
        <f>'Nueva tabla'!$F$22</f>
        <v>3.8029804193075631E-10</v>
      </c>
      <c r="Z92">
        <f>'Nueva tabla'!$F$23</f>
        <v>108.44793160812431</v>
      </c>
      <c r="AA92">
        <f>'Nueva tabla'!$F$24</f>
        <v>110.47483839754317</v>
      </c>
      <c r="AB92">
        <f>'Nueva tabla'!$F$27</f>
        <v>99</v>
      </c>
      <c r="AC92">
        <f>'Nueva tabla'!$F$28</f>
        <v>1</v>
      </c>
      <c r="AD92">
        <f>'Nueva tabla'!$F$29</f>
        <v>3.2530000000000001</v>
      </c>
    </row>
    <row r="93" spans="1:30" x14ac:dyDescent="0.3">
      <c r="A93" t="s">
        <v>53</v>
      </c>
      <c r="B93" t="str">
        <f t="shared" si="5"/>
        <v>C1</v>
      </c>
      <c r="C93">
        <v>1</v>
      </c>
      <c r="D93">
        <v>3.8237738154613501</v>
      </c>
      <c r="E93">
        <v>3.2418952618453898</v>
      </c>
      <c r="F93">
        <v>0.62344139650872799</v>
      </c>
      <c r="G93">
        <v>0</v>
      </c>
      <c r="H93" s="18">
        <f>1.5406*10^-10</f>
        <v>1.5406000000000001E-10</v>
      </c>
      <c r="I93" s="18">
        <v>1</v>
      </c>
      <c r="J93" s="18">
        <f>3.2486*10^-10</f>
        <v>3.2486E-10</v>
      </c>
      <c r="K93" s="18">
        <f>5.2057*10^-10</f>
        <v>5.2056999999999999E-10</v>
      </c>
      <c r="L93" s="18">
        <f>33*10^-9</f>
        <v>3.3000000000000004E-8</v>
      </c>
      <c r="M93">
        <f>'Nueva tabla'!$F$10</f>
        <v>6.4818509959752269E-11</v>
      </c>
      <c r="N93">
        <f>'Nueva tabla'!$F$11</f>
        <v>1.6024441297789818</v>
      </c>
      <c r="O93">
        <f>'Nueva tabla'!$F$12</f>
        <v>4.7576173409026953E-29</v>
      </c>
      <c r="P93" t="str">
        <f>'Nueva tabla'!$F$13</f>
        <v>?</v>
      </c>
      <c r="Q93">
        <f>'Nueva tabla'!$F$14</f>
        <v>1.0190640232060284</v>
      </c>
      <c r="R93">
        <f>'Nueva tabla'!$F$15</f>
        <v>395296.34380035457</v>
      </c>
      <c r="S93">
        <f>'Nueva tabla'!$F$16</f>
        <v>1.8816569198676071E-23</v>
      </c>
      <c r="T93">
        <f>'Nueva tabla'!$F$17</f>
        <v>75.459702693218077</v>
      </c>
      <c r="U93">
        <f>'Nueva tabla'!$F$18</f>
        <v>0.37981143542410706</v>
      </c>
      <c r="V93">
        <f>'Nueva tabla'!$F$19</f>
        <v>1.9771843893872742E-10</v>
      </c>
      <c r="W93">
        <f>'Nueva tabla'!$F$20</f>
        <v>3.2285156106127257E-10</v>
      </c>
      <c r="X93">
        <f>'Nueva tabla'!$F$21</f>
        <v>3.8029804193075631E-10</v>
      </c>
      <c r="Y93">
        <f>'Nueva tabla'!$F$22</f>
        <v>3.8029804193075631E-10</v>
      </c>
      <c r="Z93">
        <f>'Nueva tabla'!$F$23</f>
        <v>108.44793160812431</v>
      </c>
      <c r="AA93">
        <f>'Nueva tabla'!$F$24</f>
        <v>110.47483839754317</v>
      </c>
      <c r="AB93">
        <f>'Nueva tabla'!$F$27</f>
        <v>99</v>
      </c>
      <c r="AC93">
        <f>'Nueva tabla'!$F$28</f>
        <v>1</v>
      </c>
      <c r="AD93">
        <f>'Nueva tabla'!$F$29</f>
        <v>3.2530000000000001</v>
      </c>
    </row>
    <row r="94" spans="1:30" x14ac:dyDescent="0.3">
      <c r="A94" t="s">
        <v>53</v>
      </c>
      <c r="B94" t="str">
        <f t="shared" si="5"/>
        <v>C1</v>
      </c>
      <c r="C94">
        <v>2</v>
      </c>
      <c r="D94">
        <v>22.527015710723202</v>
      </c>
      <c r="E94">
        <v>11.970074812967599</v>
      </c>
      <c r="F94">
        <v>9.1438069825436408</v>
      </c>
      <c r="G94">
        <v>0.53719016440133904</v>
      </c>
      <c r="H94" s="18">
        <f>1.5406*10^-10</f>
        <v>1.5406000000000001E-10</v>
      </c>
      <c r="I94" s="18">
        <v>1</v>
      </c>
      <c r="J94" s="18">
        <f>3.2486*10^-10</f>
        <v>3.2486E-10</v>
      </c>
      <c r="K94" s="18">
        <f>5.2057*10^-10</f>
        <v>5.2056999999999999E-10</v>
      </c>
      <c r="L94" s="18">
        <f>33*10^-9</f>
        <v>3.3000000000000004E-8</v>
      </c>
      <c r="M94">
        <f>'Nueva tabla'!$F$10</f>
        <v>6.4818509959752269E-11</v>
      </c>
      <c r="N94">
        <f>'Nueva tabla'!$F$11</f>
        <v>1.6024441297789818</v>
      </c>
      <c r="O94">
        <f>'Nueva tabla'!$F$12</f>
        <v>4.7576173409026953E-29</v>
      </c>
      <c r="P94" t="str">
        <f>'Nueva tabla'!$F$13</f>
        <v>?</v>
      </c>
      <c r="Q94">
        <f>'Nueva tabla'!$F$14</f>
        <v>1.0190640232060284</v>
      </c>
      <c r="R94">
        <f>'Nueva tabla'!$F$15</f>
        <v>395296.34380035457</v>
      </c>
      <c r="S94">
        <f>'Nueva tabla'!$F$16</f>
        <v>1.8816569198676071E-23</v>
      </c>
      <c r="T94">
        <f>'Nueva tabla'!$F$17</f>
        <v>75.459702693218077</v>
      </c>
      <c r="U94">
        <f>'Nueva tabla'!$F$18</f>
        <v>0.37981143542410706</v>
      </c>
      <c r="V94">
        <f>'Nueva tabla'!$F$19</f>
        <v>1.9771843893872742E-10</v>
      </c>
      <c r="W94">
        <f>'Nueva tabla'!$F$20</f>
        <v>3.2285156106127257E-10</v>
      </c>
      <c r="X94">
        <f>'Nueva tabla'!$F$21</f>
        <v>3.8029804193075631E-10</v>
      </c>
      <c r="Y94">
        <f>'Nueva tabla'!$F$22</f>
        <v>3.8029804193075631E-10</v>
      </c>
      <c r="Z94">
        <f>'Nueva tabla'!$F$23</f>
        <v>108.44793160812431</v>
      </c>
      <c r="AA94">
        <f>'Nueva tabla'!$F$24</f>
        <v>110.47483839754317</v>
      </c>
      <c r="AB94">
        <f>'Nueva tabla'!$F$27</f>
        <v>99</v>
      </c>
      <c r="AC94">
        <f>'Nueva tabla'!$F$28</f>
        <v>1</v>
      </c>
      <c r="AD94">
        <f>'Nueva tabla'!$F$29</f>
        <v>3.2530000000000001</v>
      </c>
    </row>
    <row r="95" spans="1:30" x14ac:dyDescent="0.3">
      <c r="A95" t="s">
        <v>53</v>
      </c>
      <c r="B95" t="str">
        <f t="shared" si="5"/>
        <v>C1</v>
      </c>
      <c r="C95">
        <v>3</v>
      </c>
      <c r="D95">
        <v>43.474646633416498</v>
      </c>
      <c r="E95">
        <v>16.583541147132198</v>
      </c>
      <c r="F95">
        <v>19.285120448877802</v>
      </c>
      <c r="G95">
        <v>2.3966942935591899</v>
      </c>
      <c r="H95" s="18">
        <f>1.5406*10^-10</f>
        <v>1.5406000000000001E-10</v>
      </c>
      <c r="I95" s="18">
        <v>1</v>
      </c>
      <c r="J95" s="18">
        <f>3.2486*10^-10</f>
        <v>3.2486E-10</v>
      </c>
      <c r="K95" s="18">
        <f>5.2057*10^-10</f>
        <v>5.2056999999999999E-10</v>
      </c>
      <c r="L95" s="18">
        <f>33*10^-9</f>
        <v>3.3000000000000004E-8</v>
      </c>
      <c r="M95">
        <f>'Nueva tabla'!$F$10</f>
        <v>6.4818509959752269E-11</v>
      </c>
      <c r="N95">
        <f>'Nueva tabla'!$F$11</f>
        <v>1.6024441297789818</v>
      </c>
      <c r="O95">
        <f>'Nueva tabla'!$F$12</f>
        <v>4.7576173409026953E-29</v>
      </c>
      <c r="P95" t="str">
        <f>'Nueva tabla'!$F$13</f>
        <v>?</v>
      </c>
      <c r="Q95">
        <f>'Nueva tabla'!$F$14</f>
        <v>1.0190640232060284</v>
      </c>
      <c r="R95">
        <f>'Nueva tabla'!$F$15</f>
        <v>395296.34380035457</v>
      </c>
      <c r="S95">
        <f>'Nueva tabla'!$F$16</f>
        <v>1.8816569198676071E-23</v>
      </c>
      <c r="T95">
        <f>'Nueva tabla'!$F$17</f>
        <v>75.459702693218077</v>
      </c>
      <c r="U95">
        <f>'Nueva tabla'!$F$18</f>
        <v>0.37981143542410706</v>
      </c>
      <c r="V95">
        <f>'Nueva tabla'!$F$19</f>
        <v>1.9771843893872742E-10</v>
      </c>
      <c r="W95">
        <f>'Nueva tabla'!$F$20</f>
        <v>3.2285156106127257E-10</v>
      </c>
      <c r="X95">
        <f>'Nueva tabla'!$F$21</f>
        <v>3.8029804193075631E-10</v>
      </c>
      <c r="Y95">
        <f>'Nueva tabla'!$F$22</f>
        <v>3.8029804193075631E-10</v>
      </c>
      <c r="Z95">
        <f>'Nueva tabla'!$F$23</f>
        <v>108.44793160812431</v>
      </c>
      <c r="AA95">
        <f>'Nueva tabla'!$F$24</f>
        <v>110.47483839754317</v>
      </c>
      <c r="AB95">
        <f>'Nueva tabla'!$F$27</f>
        <v>99</v>
      </c>
      <c r="AC95">
        <f>'Nueva tabla'!$F$28</f>
        <v>1</v>
      </c>
      <c r="AD95">
        <f>'Nueva tabla'!$F$29</f>
        <v>3.2530000000000001</v>
      </c>
    </row>
    <row r="96" spans="1:30" x14ac:dyDescent="0.3">
      <c r="A96" t="s">
        <v>53</v>
      </c>
      <c r="B96" t="str">
        <f t="shared" si="5"/>
        <v>C1</v>
      </c>
      <c r="C96">
        <v>4</v>
      </c>
      <c r="D96">
        <v>57.605985037406498</v>
      </c>
      <c r="E96">
        <v>21.571072319201999</v>
      </c>
      <c r="F96">
        <v>28.3042394014963</v>
      </c>
      <c r="G96">
        <v>2.7272727227648401</v>
      </c>
      <c r="H96" s="18">
        <f>1.5406*10^-10</f>
        <v>1.5406000000000001E-10</v>
      </c>
      <c r="I96" s="18">
        <v>1</v>
      </c>
      <c r="J96" s="18">
        <f>3.2486*10^-10</f>
        <v>3.2486E-10</v>
      </c>
      <c r="K96" s="18">
        <f>5.2057*10^-10</f>
        <v>5.2056999999999999E-10</v>
      </c>
      <c r="L96" s="18">
        <f>33*10^-9</f>
        <v>3.3000000000000004E-8</v>
      </c>
      <c r="M96">
        <f>'Nueva tabla'!$F$10</f>
        <v>6.4818509959752269E-11</v>
      </c>
      <c r="N96">
        <f>'Nueva tabla'!$F$11</f>
        <v>1.6024441297789818</v>
      </c>
      <c r="O96">
        <f>'Nueva tabla'!$F$12</f>
        <v>4.7576173409026953E-29</v>
      </c>
      <c r="P96" t="str">
        <f>'Nueva tabla'!$F$13</f>
        <v>?</v>
      </c>
      <c r="Q96">
        <f>'Nueva tabla'!$F$14</f>
        <v>1.0190640232060284</v>
      </c>
      <c r="R96">
        <f>'Nueva tabla'!$F$15</f>
        <v>395296.34380035457</v>
      </c>
      <c r="S96">
        <f>'Nueva tabla'!$F$16</f>
        <v>1.8816569198676071E-23</v>
      </c>
      <c r="T96">
        <f>'Nueva tabla'!$F$17</f>
        <v>75.459702693218077</v>
      </c>
      <c r="U96">
        <f>'Nueva tabla'!$F$18</f>
        <v>0.37981143542410706</v>
      </c>
      <c r="V96">
        <f>'Nueva tabla'!$F$19</f>
        <v>1.9771843893872742E-10</v>
      </c>
      <c r="W96">
        <f>'Nueva tabla'!$F$20</f>
        <v>3.2285156106127257E-10</v>
      </c>
      <c r="X96">
        <f>'Nueva tabla'!$F$21</f>
        <v>3.8029804193075631E-10</v>
      </c>
      <c r="Y96">
        <f>'Nueva tabla'!$F$22</f>
        <v>3.8029804193075631E-10</v>
      </c>
      <c r="Z96">
        <f>'Nueva tabla'!$F$23</f>
        <v>108.44793160812431</v>
      </c>
      <c r="AA96">
        <f>'Nueva tabla'!$F$24</f>
        <v>110.47483839754317</v>
      </c>
      <c r="AB96">
        <f>'Nueva tabla'!$F$27</f>
        <v>99</v>
      </c>
      <c r="AC96">
        <f>'Nueva tabla'!$F$28</f>
        <v>1</v>
      </c>
      <c r="AD96">
        <f>'Nueva tabla'!$F$29</f>
        <v>3.2530000000000001</v>
      </c>
    </row>
    <row r="97" spans="1:30" x14ac:dyDescent="0.3">
      <c r="A97" t="s">
        <v>53</v>
      </c>
      <c r="B97" t="str">
        <f t="shared" si="5"/>
        <v>C1</v>
      </c>
      <c r="C97">
        <v>5</v>
      </c>
      <c r="D97">
        <v>70.989193516209497</v>
      </c>
      <c r="E97">
        <v>25.187032418952601</v>
      </c>
      <c r="F97">
        <v>34.746467082294302</v>
      </c>
      <c r="G97">
        <v>3.5537191676798101</v>
      </c>
      <c r="H97" s="18">
        <f>1.5406*10^-10</f>
        <v>1.5406000000000001E-10</v>
      </c>
      <c r="I97" s="18">
        <v>1</v>
      </c>
      <c r="J97" s="18">
        <f>3.2486*10^-10</f>
        <v>3.2486E-10</v>
      </c>
      <c r="K97" s="18">
        <f>5.2057*10^-10</f>
        <v>5.2056999999999999E-10</v>
      </c>
      <c r="L97" s="18">
        <f>33*10^-9</f>
        <v>3.3000000000000004E-8</v>
      </c>
      <c r="M97">
        <f>'Nueva tabla'!$F$10</f>
        <v>6.4818509959752269E-11</v>
      </c>
      <c r="N97">
        <f>'Nueva tabla'!$F$11</f>
        <v>1.6024441297789818</v>
      </c>
      <c r="O97">
        <f>'Nueva tabla'!$F$12</f>
        <v>4.7576173409026953E-29</v>
      </c>
      <c r="P97" t="str">
        <f>'Nueva tabla'!$F$13</f>
        <v>?</v>
      </c>
      <c r="Q97">
        <f>'Nueva tabla'!$F$14</f>
        <v>1.0190640232060284</v>
      </c>
      <c r="R97">
        <f>'Nueva tabla'!$F$15</f>
        <v>395296.34380035457</v>
      </c>
      <c r="S97">
        <f>'Nueva tabla'!$F$16</f>
        <v>1.8816569198676071E-23</v>
      </c>
      <c r="T97">
        <f>'Nueva tabla'!$F$17</f>
        <v>75.459702693218077</v>
      </c>
      <c r="U97">
        <f>'Nueva tabla'!$F$18</f>
        <v>0.37981143542410706</v>
      </c>
      <c r="V97">
        <f>'Nueva tabla'!$F$19</f>
        <v>1.9771843893872742E-10</v>
      </c>
      <c r="W97">
        <f>'Nueva tabla'!$F$20</f>
        <v>3.2285156106127257E-10</v>
      </c>
      <c r="X97">
        <f>'Nueva tabla'!$F$21</f>
        <v>3.8029804193075631E-10</v>
      </c>
      <c r="Y97">
        <f>'Nueva tabla'!$F$22</f>
        <v>3.8029804193075631E-10</v>
      </c>
      <c r="Z97">
        <f>'Nueva tabla'!$F$23</f>
        <v>108.44793160812431</v>
      </c>
      <c r="AA97">
        <f>'Nueva tabla'!$F$24</f>
        <v>110.47483839754317</v>
      </c>
      <c r="AB97">
        <f>'Nueva tabla'!$F$27</f>
        <v>99</v>
      </c>
      <c r="AC97">
        <f>'Nueva tabla'!$F$28</f>
        <v>1</v>
      </c>
      <c r="AD97">
        <f>'Nueva tabla'!$F$29</f>
        <v>3.2530000000000001</v>
      </c>
    </row>
    <row r="98" spans="1:30" x14ac:dyDescent="0.3">
      <c r="A98" t="s">
        <v>53</v>
      </c>
      <c r="B98" t="str">
        <f t="shared" si="5"/>
        <v>C1</v>
      </c>
      <c r="C98">
        <v>6</v>
      </c>
      <c r="D98">
        <v>82.876142892768101</v>
      </c>
      <c r="E98">
        <v>27.805486284289302</v>
      </c>
      <c r="F98">
        <v>38.902743142144601</v>
      </c>
      <c r="G98">
        <v>3.6776861096236599</v>
      </c>
      <c r="H98" s="18">
        <f>1.5406*10^-10</f>
        <v>1.5406000000000001E-10</v>
      </c>
      <c r="I98" s="18">
        <v>1</v>
      </c>
      <c r="J98" s="18">
        <f>3.2486*10^-10</f>
        <v>3.2486E-10</v>
      </c>
      <c r="K98" s="18">
        <f>5.2057*10^-10</f>
        <v>5.2056999999999999E-10</v>
      </c>
      <c r="L98" s="18">
        <f>33*10^-9</f>
        <v>3.3000000000000004E-8</v>
      </c>
      <c r="M98">
        <f>'Nueva tabla'!$F$10</f>
        <v>6.4818509959752269E-11</v>
      </c>
      <c r="N98">
        <f>'Nueva tabla'!$F$11</f>
        <v>1.6024441297789818</v>
      </c>
      <c r="O98">
        <f>'Nueva tabla'!$F$12</f>
        <v>4.7576173409026953E-29</v>
      </c>
      <c r="P98" t="str">
        <f>'Nueva tabla'!$F$13</f>
        <v>?</v>
      </c>
      <c r="Q98">
        <f>'Nueva tabla'!$F$14</f>
        <v>1.0190640232060284</v>
      </c>
      <c r="R98">
        <f>'Nueva tabla'!$F$15</f>
        <v>395296.34380035457</v>
      </c>
      <c r="S98">
        <f>'Nueva tabla'!$F$16</f>
        <v>1.8816569198676071E-23</v>
      </c>
      <c r="T98">
        <f>'Nueva tabla'!$F$17</f>
        <v>75.459702693218077</v>
      </c>
      <c r="U98">
        <f>'Nueva tabla'!$F$18</f>
        <v>0.37981143542410706</v>
      </c>
      <c r="V98">
        <f>'Nueva tabla'!$F$19</f>
        <v>1.9771843893872742E-10</v>
      </c>
      <c r="W98">
        <f>'Nueva tabla'!$F$20</f>
        <v>3.2285156106127257E-10</v>
      </c>
      <c r="X98">
        <f>'Nueva tabla'!$F$21</f>
        <v>3.8029804193075631E-10</v>
      </c>
      <c r="Y98">
        <f>'Nueva tabla'!$F$22</f>
        <v>3.8029804193075631E-10</v>
      </c>
      <c r="Z98">
        <f>'Nueva tabla'!$F$23</f>
        <v>108.44793160812431</v>
      </c>
      <c r="AA98">
        <f>'Nueva tabla'!$F$24</f>
        <v>110.47483839754317</v>
      </c>
      <c r="AB98">
        <f>'Nueva tabla'!$F$27</f>
        <v>99</v>
      </c>
      <c r="AC98">
        <f>'Nueva tabla'!$F$28</f>
        <v>1</v>
      </c>
      <c r="AD98">
        <f>'Nueva tabla'!$F$29</f>
        <v>3.2530000000000001</v>
      </c>
    </row>
    <row r="99" spans="1:30" x14ac:dyDescent="0.3">
      <c r="A99" t="s">
        <v>53</v>
      </c>
      <c r="B99" t="str">
        <f t="shared" si="5"/>
        <v>C1</v>
      </c>
      <c r="C99">
        <v>7</v>
      </c>
      <c r="D99">
        <v>92.518703241895295</v>
      </c>
      <c r="E99">
        <v>30.423940149625899</v>
      </c>
      <c r="F99">
        <v>41.022443890274303</v>
      </c>
      <c r="G99">
        <v>4.0082645388293203</v>
      </c>
      <c r="H99" s="18">
        <f>1.5406*10^-10</f>
        <v>1.5406000000000001E-10</v>
      </c>
      <c r="I99" s="18">
        <v>1</v>
      </c>
      <c r="J99" s="18">
        <f>3.2486*10^-10</f>
        <v>3.2486E-10</v>
      </c>
      <c r="K99" s="18">
        <f>5.2057*10^-10</f>
        <v>5.2056999999999999E-10</v>
      </c>
      <c r="L99" s="18">
        <f>33*10^-9</f>
        <v>3.3000000000000004E-8</v>
      </c>
      <c r="M99">
        <f>'Nueva tabla'!$F$10</f>
        <v>6.4818509959752269E-11</v>
      </c>
      <c r="N99">
        <f>'Nueva tabla'!$F$11</f>
        <v>1.6024441297789818</v>
      </c>
      <c r="O99">
        <f>'Nueva tabla'!$F$12</f>
        <v>4.7576173409026953E-29</v>
      </c>
      <c r="P99" t="str">
        <f>'Nueva tabla'!$F$13</f>
        <v>?</v>
      </c>
      <c r="Q99">
        <f>'Nueva tabla'!$F$14</f>
        <v>1.0190640232060284</v>
      </c>
      <c r="R99">
        <f>'Nueva tabla'!$F$15</f>
        <v>395296.34380035457</v>
      </c>
      <c r="S99">
        <f>'Nueva tabla'!$F$16</f>
        <v>1.8816569198676071E-23</v>
      </c>
      <c r="T99">
        <f>'Nueva tabla'!$F$17</f>
        <v>75.459702693218077</v>
      </c>
      <c r="U99">
        <f>'Nueva tabla'!$F$18</f>
        <v>0.37981143542410706</v>
      </c>
      <c r="V99">
        <f>'Nueva tabla'!$F$19</f>
        <v>1.9771843893872742E-10</v>
      </c>
      <c r="W99">
        <f>'Nueva tabla'!$F$20</f>
        <v>3.2285156106127257E-10</v>
      </c>
      <c r="X99">
        <f>'Nueva tabla'!$F$21</f>
        <v>3.8029804193075631E-10</v>
      </c>
      <c r="Y99">
        <f>'Nueva tabla'!$F$22</f>
        <v>3.8029804193075631E-10</v>
      </c>
      <c r="Z99">
        <f>'Nueva tabla'!$F$23</f>
        <v>108.44793160812431</v>
      </c>
      <c r="AA99">
        <f>'Nueva tabla'!$F$24</f>
        <v>110.47483839754317</v>
      </c>
      <c r="AB99">
        <f>'Nueva tabla'!$F$27</f>
        <v>99</v>
      </c>
      <c r="AC99">
        <f>'Nueva tabla'!$F$28</f>
        <v>1</v>
      </c>
      <c r="AD99">
        <f>'Nueva tabla'!$F$29</f>
        <v>3.2530000000000001</v>
      </c>
    </row>
    <row r="100" spans="1:30" x14ac:dyDescent="0.3">
      <c r="A100" t="s">
        <v>53</v>
      </c>
      <c r="B100" t="str">
        <f t="shared" si="5"/>
        <v>C1</v>
      </c>
      <c r="C100">
        <v>8</v>
      </c>
      <c r="D100">
        <v>100</v>
      </c>
      <c r="E100">
        <v>33.9152119700748</v>
      </c>
      <c r="F100">
        <v>42.477140399002501</v>
      </c>
      <c r="G100">
        <v>4.0909090841472597</v>
      </c>
      <c r="H100" s="18">
        <f>1.5406*10^-10</f>
        <v>1.5406000000000001E-10</v>
      </c>
      <c r="I100" s="18">
        <v>1</v>
      </c>
      <c r="J100" s="18">
        <f>3.2486*10^-10</f>
        <v>3.2486E-10</v>
      </c>
      <c r="K100" s="18">
        <f>5.2057*10^-10</f>
        <v>5.2056999999999999E-10</v>
      </c>
      <c r="L100" s="18">
        <f>33*10^-9</f>
        <v>3.3000000000000004E-8</v>
      </c>
      <c r="M100">
        <f>'Nueva tabla'!$F$10</f>
        <v>6.4818509959752269E-11</v>
      </c>
      <c r="N100">
        <f>'Nueva tabla'!$F$11</f>
        <v>1.6024441297789818</v>
      </c>
      <c r="O100">
        <f>'Nueva tabla'!$F$12</f>
        <v>4.7576173409026953E-29</v>
      </c>
      <c r="P100" t="str">
        <f>'Nueva tabla'!$F$13</f>
        <v>?</v>
      </c>
      <c r="Q100">
        <f>'Nueva tabla'!$F$14</f>
        <v>1.0190640232060284</v>
      </c>
      <c r="R100">
        <f>'Nueva tabla'!$F$15</f>
        <v>395296.34380035457</v>
      </c>
      <c r="S100">
        <f>'Nueva tabla'!$F$16</f>
        <v>1.8816569198676071E-23</v>
      </c>
      <c r="T100">
        <f>'Nueva tabla'!$F$17</f>
        <v>75.459702693218077</v>
      </c>
      <c r="U100">
        <f>'Nueva tabla'!$F$18</f>
        <v>0.37981143542410706</v>
      </c>
      <c r="V100">
        <f>'Nueva tabla'!$F$19</f>
        <v>1.9771843893872742E-10</v>
      </c>
      <c r="W100">
        <f>'Nueva tabla'!$F$20</f>
        <v>3.2285156106127257E-10</v>
      </c>
      <c r="X100">
        <f>'Nueva tabla'!$F$21</f>
        <v>3.8029804193075631E-10</v>
      </c>
      <c r="Y100">
        <f>'Nueva tabla'!$F$22</f>
        <v>3.8029804193075631E-10</v>
      </c>
      <c r="Z100">
        <f>'Nueva tabla'!$F$23</f>
        <v>108.44793160812431</v>
      </c>
      <c r="AA100">
        <f>'Nueva tabla'!$F$24</f>
        <v>110.47483839754317</v>
      </c>
      <c r="AB100">
        <f>'Nueva tabla'!$F$27</f>
        <v>99</v>
      </c>
      <c r="AC100">
        <f>'Nueva tabla'!$F$28</f>
        <v>1</v>
      </c>
      <c r="AD100">
        <f>'Nueva tabla'!$F$29</f>
        <v>3.2530000000000001</v>
      </c>
    </row>
    <row r="101" spans="1:30" ht="43.2" x14ac:dyDescent="0.3">
      <c r="A101" s="28" t="s">
        <v>54</v>
      </c>
      <c r="B101" s="28"/>
      <c r="C101" s="28" t="s">
        <v>56</v>
      </c>
      <c r="D101" s="28" t="s">
        <v>49</v>
      </c>
      <c r="E101" s="28" t="s">
        <v>47</v>
      </c>
      <c r="F101" s="28" t="s">
        <v>50</v>
      </c>
      <c r="G101" s="28" t="s">
        <v>51</v>
      </c>
      <c r="H101" s="29" t="s">
        <v>68</v>
      </c>
      <c r="I101" s="29" t="s">
        <v>69</v>
      </c>
      <c r="J101" s="30" t="s">
        <v>2</v>
      </c>
      <c r="K101" s="30" t="s">
        <v>3</v>
      </c>
      <c r="L101" s="30" t="s">
        <v>4</v>
      </c>
      <c r="M101" s="27" t="s">
        <v>9</v>
      </c>
      <c r="N101" s="27" t="s">
        <v>10</v>
      </c>
      <c r="O101" s="27" t="s">
        <v>11</v>
      </c>
      <c r="P101" s="27" t="s">
        <v>12</v>
      </c>
      <c r="Q101" s="27" t="s">
        <v>14</v>
      </c>
      <c r="R101" s="27" t="s">
        <v>15</v>
      </c>
      <c r="S101" s="27" t="s">
        <v>16</v>
      </c>
      <c r="T101" s="27" t="s">
        <v>17</v>
      </c>
      <c r="U101" s="27" t="s">
        <v>18</v>
      </c>
      <c r="V101" s="27" t="s">
        <v>19</v>
      </c>
      <c r="W101" s="27" t="s">
        <v>20</v>
      </c>
      <c r="X101" s="27" t="s">
        <v>21</v>
      </c>
      <c r="Y101" s="27" t="s">
        <v>22</v>
      </c>
      <c r="Z101" s="27" t="s">
        <v>23</v>
      </c>
      <c r="AA101" s="27" t="s">
        <v>24</v>
      </c>
      <c r="AB101" s="27" t="s">
        <v>65</v>
      </c>
      <c r="AC101" s="27" t="s">
        <v>66</v>
      </c>
      <c r="AD101" s="27" t="s">
        <v>67</v>
      </c>
    </row>
    <row r="102" spans="1:30" x14ac:dyDescent="0.3">
      <c r="A102" t="s">
        <v>54</v>
      </c>
      <c r="B102" t="str">
        <f t="shared" si="5"/>
        <v>C5</v>
      </c>
      <c r="C102">
        <v>0</v>
      </c>
      <c r="D102">
        <v>0</v>
      </c>
      <c r="E102">
        <v>0</v>
      </c>
      <c r="F102">
        <v>0</v>
      </c>
      <c r="G102">
        <v>0.57851256102725401</v>
      </c>
      <c r="H102" s="18">
        <f>1.5406*10^-10</f>
        <v>1.5406000000000001E-10</v>
      </c>
      <c r="I102" s="18">
        <v>1</v>
      </c>
      <c r="J102" s="18">
        <f>3.2486*10^-10</f>
        <v>3.2486E-10</v>
      </c>
      <c r="K102" s="18">
        <f>5.20543*10^-10</f>
        <v>5.2054299999999997E-10</v>
      </c>
      <c r="L102" s="18">
        <f>25*10^-9</f>
        <v>2.5000000000000002E-8</v>
      </c>
      <c r="M102">
        <f>'Nueva tabla'!$G$10</f>
        <v>6.4818509959752269E-11</v>
      </c>
      <c r="N102">
        <f>'Nueva tabla'!$G$11</f>
        <v>1.6023610170534999</v>
      </c>
      <c r="O102">
        <f>'Nueva tabla'!$G$12</f>
        <v>4.7573705812580663E-29</v>
      </c>
      <c r="P102" t="str">
        <f>'Nueva tabla'!$G$13</f>
        <v>?</v>
      </c>
      <c r="Q102">
        <f>'Nueva tabla'!$G$14</f>
        <v>1.0191168809500122</v>
      </c>
      <c r="R102">
        <f>'Nueva tabla'!$G$15</f>
        <v>171879.2815344994</v>
      </c>
      <c r="S102">
        <f>'Nueva tabla'!$G$16</f>
        <v>8.1812308687234216E-24</v>
      </c>
      <c r="T102">
        <f>'Nueva tabla'!$G$17</f>
        <v>75.463616706032994</v>
      </c>
      <c r="U102">
        <f>'Nueva tabla'!$G$18</f>
        <v>0.37982490212966014</v>
      </c>
      <c r="V102">
        <f>'Nueva tabla'!$G$19</f>
        <v>1.9771519402927968E-10</v>
      </c>
      <c r="W102">
        <f>'Nueva tabla'!$G$20</f>
        <v>3.2282780597072029E-10</v>
      </c>
      <c r="X102">
        <f>'Nueva tabla'!$G$21</f>
        <v>3.8029635489974883E-10</v>
      </c>
      <c r="Y102">
        <f>'Nueva tabla'!$F$22</f>
        <v>3.8029804193075631E-10</v>
      </c>
      <c r="Z102" s="32">
        <f>'Nueva tabla'!$G$23</f>
        <v>108.44511250783229</v>
      </c>
      <c r="AA102">
        <f>'Nueva tabla'!$G$24</f>
        <v>110.4775481637089</v>
      </c>
      <c r="AB102">
        <f>'Nueva tabla'!$G$27</f>
        <v>95</v>
      </c>
      <c r="AC102">
        <f>'Nueva tabla'!$G$28</f>
        <v>5</v>
      </c>
      <c r="AD102">
        <f>'Nueva tabla'!$G$29</f>
        <v>3.2690000000000001</v>
      </c>
    </row>
    <row r="103" spans="1:30" x14ac:dyDescent="0.3">
      <c r="A103" t="s">
        <v>54</v>
      </c>
      <c r="B103" t="str">
        <f t="shared" si="5"/>
        <v>C5</v>
      </c>
      <c r="C103">
        <v>1</v>
      </c>
      <c r="D103">
        <v>3.8237738154613501</v>
      </c>
      <c r="E103">
        <v>5.11221945137157</v>
      </c>
      <c r="F103">
        <v>3.1172069825436401</v>
      </c>
      <c r="G103">
        <v>2.8925623092684898</v>
      </c>
      <c r="H103" s="18">
        <f>1.5406*10^-10</f>
        <v>1.5406000000000001E-10</v>
      </c>
      <c r="I103" s="18">
        <v>1</v>
      </c>
      <c r="J103" s="18">
        <f>3.2486*10^-10</f>
        <v>3.2486E-10</v>
      </c>
      <c r="K103" s="18">
        <f>5.20543*10^-10</f>
        <v>5.2054299999999997E-10</v>
      </c>
      <c r="L103" s="18">
        <f>25*10^-9</f>
        <v>2.5000000000000002E-8</v>
      </c>
      <c r="M103">
        <f>'Nueva tabla'!$G$10</f>
        <v>6.4818509959752269E-11</v>
      </c>
      <c r="N103">
        <f>'Nueva tabla'!$G$11</f>
        <v>1.6023610170534999</v>
      </c>
      <c r="O103">
        <f>'Nueva tabla'!$G$12</f>
        <v>4.7573705812580663E-29</v>
      </c>
      <c r="P103" t="str">
        <f>'Nueva tabla'!$G$13</f>
        <v>?</v>
      </c>
      <c r="Q103">
        <f>'Nueva tabla'!$G$14</f>
        <v>1.0191168809500122</v>
      </c>
      <c r="R103">
        <f>'Nueva tabla'!$G$15</f>
        <v>171879.2815344994</v>
      </c>
      <c r="S103">
        <f>'Nueva tabla'!$G$16</f>
        <v>8.1812308687234216E-24</v>
      </c>
      <c r="T103">
        <f>'Nueva tabla'!$G$17</f>
        <v>75.463616706032994</v>
      </c>
      <c r="U103">
        <f>'Nueva tabla'!$G$18</f>
        <v>0.37982490212966014</v>
      </c>
      <c r="V103">
        <f>'Nueva tabla'!$G$19</f>
        <v>1.9771519402927968E-10</v>
      </c>
      <c r="W103">
        <f>'Nueva tabla'!$G$20</f>
        <v>3.2282780597072029E-10</v>
      </c>
      <c r="X103">
        <f>'Nueva tabla'!$G$21</f>
        <v>3.8029635489974883E-10</v>
      </c>
      <c r="Y103">
        <f>'Nueva tabla'!$F$22</f>
        <v>3.8029804193075631E-10</v>
      </c>
      <c r="Z103" s="32">
        <f>'Nueva tabla'!$G$23</f>
        <v>108.44511250783229</v>
      </c>
      <c r="AA103">
        <f>'Nueva tabla'!$G$24</f>
        <v>110.4775481637089</v>
      </c>
      <c r="AB103">
        <f>'Nueva tabla'!$G$27</f>
        <v>95</v>
      </c>
      <c r="AC103">
        <f>'Nueva tabla'!$G$28</f>
        <v>5</v>
      </c>
      <c r="AD103">
        <f>'Nueva tabla'!$G$29</f>
        <v>3.2690000000000001</v>
      </c>
    </row>
    <row r="104" spans="1:30" x14ac:dyDescent="0.3">
      <c r="A104" t="s">
        <v>54</v>
      </c>
      <c r="B104" t="str">
        <f t="shared" si="5"/>
        <v>C5</v>
      </c>
      <c r="C104">
        <v>2</v>
      </c>
      <c r="D104">
        <v>22.527015710723202</v>
      </c>
      <c r="E104">
        <v>11.845386533665801</v>
      </c>
      <c r="F104">
        <v>10.8478802992519</v>
      </c>
      <c r="G104">
        <v>5.2892563548937899</v>
      </c>
      <c r="H104" s="18">
        <f>1.5406*10^-10</f>
        <v>1.5406000000000001E-10</v>
      </c>
      <c r="I104" s="18">
        <v>1</v>
      </c>
      <c r="J104" s="18">
        <f>3.2486*10^-10</f>
        <v>3.2486E-10</v>
      </c>
      <c r="K104" s="18">
        <f>5.20543*10^-10</f>
        <v>5.2054299999999997E-10</v>
      </c>
      <c r="L104" s="18">
        <f>25*10^-9</f>
        <v>2.5000000000000002E-8</v>
      </c>
      <c r="M104">
        <f>'Nueva tabla'!$G$10</f>
        <v>6.4818509959752269E-11</v>
      </c>
      <c r="N104">
        <f>'Nueva tabla'!$G$11</f>
        <v>1.6023610170534999</v>
      </c>
      <c r="O104">
        <f>'Nueva tabla'!$G$12</f>
        <v>4.7573705812580663E-29</v>
      </c>
      <c r="P104" t="str">
        <f>'Nueva tabla'!$G$13</f>
        <v>?</v>
      </c>
      <c r="Q104">
        <f>'Nueva tabla'!$G$14</f>
        <v>1.0191168809500122</v>
      </c>
      <c r="R104">
        <f>'Nueva tabla'!$G$15</f>
        <v>171879.2815344994</v>
      </c>
      <c r="S104">
        <f>'Nueva tabla'!$G$16</f>
        <v>8.1812308687234216E-24</v>
      </c>
      <c r="T104">
        <f>'Nueva tabla'!$G$17</f>
        <v>75.463616706032994</v>
      </c>
      <c r="U104">
        <f>'Nueva tabla'!$G$18</f>
        <v>0.37982490212966014</v>
      </c>
      <c r="V104">
        <f>'Nueva tabla'!$G$19</f>
        <v>1.9771519402927968E-10</v>
      </c>
      <c r="W104">
        <f>'Nueva tabla'!$G$20</f>
        <v>3.2282780597072029E-10</v>
      </c>
      <c r="X104">
        <f>'Nueva tabla'!$G$21</f>
        <v>3.8029635489974883E-10</v>
      </c>
      <c r="Y104">
        <f>'Nueva tabla'!$F$22</f>
        <v>3.8029804193075631E-10</v>
      </c>
      <c r="Z104" s="32">
        <f>'Nueva tabla'!$G$23</f>
        <v>108.44511250783229</v>
      </c>
      <c r="AA104">
        <f>'Nueva tabla'!$G$24</f>
        <v>110.4775481637089</v>
      </c>
      <c r="AB104">
        <f>'Nueva tabla'!$G$27</f>
        <v>95</v>
      </c>
      <c r="AC104">
        <f>'Nueva tabla'!$G$28</f>
        <v>5</v>
      </c>
      <c r="AD104">
        <f>'Nueva tabla'!$G$29</f>
        <v>3.2690000000000001</v>
      </c>
    </row>
    <row r="105" spans="1:30" x14ac:dyDescent="0.3">
      <c r="A105" t="s">
        <v>54</v>
      </c>
      <c r="B105" t="str">
        <f t="shared" si="5"/>
        <v>C5</v>
      </c>
      <c r="C105">
        <v>3</v>
      </c>
      <c r="D105">
        <v>43.474646633416498</v>
      </c>
      <c r="E105">
        <v>16.458852867830402</v>
      </c>
      <c r="F105">
        <v>18.640897755611</v>
      </c>
      <c r="G105">
        <v>6.61157056758418</v>
      </c>
      <c r="H105" s="18">
        <f>1.5406*10^-10</f>
        <v>1.5406000000000001E-10</v>
      </c>
      <c r="I105" s="18">
        <v>1</v>
      </c>
      <c r="J105" s="18">
        <f>3.2486*10^-10</f>
        <v>3.2486E-10</v>
      </c>
      <c r="K105" s="18">
        <f>5.20543*10^-10</f>
        <v>5.2054299999999997E-10</v>
      </c>
      <c r="L105" s="18">
        <f>25*10^-9</f>
        <v>2.5000000000000002E-8</v>
      </c>
      <c r="M105">
        <f>'Nueva tabla'!$G$10</f>
        <v>6.4818509959752269E-11</v>
      </c>
      <c r="N105">
        <f>'Nueva tabla'!$G$11</f>
        <v>1.6023610170534999</v>
      </c>
      <c r="O105">
        <f>'Nueva tabla'!$G$12</f>
        <v>4.7573705812580663E-29</v>
      </c>
      <c r="P105" t="str">
        <f>'Nueva tabla'!$G$13</f>
        <v>?</v>
      </c>
      <c r="Q105">
        <f>'Nueva tabla'!$G$14</f>
        <v>1.0191168809500122</v>
      </c>
      <c r="R105">
        <f>'Nueva tabla'!$G$15</f>
        <v>171879.2815344994</v>
      </c>
      <c r="S105">
        <f>'Nueva tabla'!$G$16</f>
        <v>8.1812308687234216E-24</v>
      </c>
      <c r="T105">
        <f>'Nueva tabla'!$G$17</f>
        <v>75.463616706032994</v>
      </c>
      <c r="U105">
        <f>'Nueva tabla'!$G$18</f>
        <v>0.37982490212966014</v>
      </c>
      <c r="V105">
        <f>'Nueva tabla'!$G$19</f>
        <v>1.9771519402927968E-10</v>
      </c>
      <c r="W105">
        <f>'Nueva tabla'!$G$20</f>
        <v>3.2282780597072029E-10</v>
      </c>
      <c r="X105">
        <f>'Nueva tabla'!$G$21</f>
        <v>3.8029635489974883E-10</v>
      </c>
      <c r="Y105">
        <f>'Nueva tabla'!$F$22</f>
        <v>3.8029804193075631E-10</v>
      </c>
      <c r="Z105" s="32">
        <f>'Nueva tabla'!$G$23</f>
        <v>108.44511250783229</v>
      </c>
      <c r="AA105">
        <f>'Nueva tabla'!$G$24</f>
        <v>110.4775481637089</v>
      </c>
      <c r="AB105">
        <f>'Nueva tabla'!$G$27</f>
        <v>95</v>
      </c>
      <c r="AC105">
        <f>'Nueva tabla'!$G$28</f>
        <v>5</v>
      </c>
      <c r="AD105">
        <f>'Nueva tabla'!$G$29</f>
        <v>3.2690000000000001</v>
      </c>
    </row>
    <row r="106" spans="1:30" x14ac:dyDescent="0.3">
      <c r="A106" t="s">
        <v>54</v>
      </c>
      <c r="B106" t="str">
        <f t="shared" si="5"/>
        <v>C5</v>
      </c>
      <c r="C106">
        <v>4</v>
      </c>
      <c r="D106">
        <v>57.605985037406498</v>
      </c>
      <c r="E106">
        <v>19.825436408977598</v>
      </c>
      <c r="F106">
        <v>24.896093017456401</v>
      </c>
      <c r="G106">
        <v>7.7685951937709197</v>
      </c>
      <c r="H106" s="18">
        <f>1.5406*10^-10</f>
        <v>1.5406000000000001E-10</v>
      </c>
      <c r="I106" s="18">
        <v>1</v>
      </c>
      <c r="J106" s="18">
        <f>3.2486*10^-10</f>
        <v>3.2486E-10</v>
      </c>
      <c r="K106" s="18">
        <f>5.20543*10^-10</f>
        <v>5.2054299999999997E-10</v>
      </c>
      <c r="L106" s="18">
        <f>25*10^-9</f>
        <v>2.5000000000000002E-8</v>
      </c>
      <c r="M106">
        <f>'Nueva tabla'!$G$10</f>
        <v>6.4818509959752269E-11</v>
      </c>
      <c r="N106">
        <f>'Nueva tabla'!$G$11</f>
        <v>1.6023610170534999</v>
      </c>
      <c r="O106">
        <f>'Nueva tabla'!$G$12</f>
        <v>4.7573705812580663E-29</v>
      </c>
      <c r="P106" t="str">
        <f>'Nueva tabla'!$G$13</f>
        <v>?</v>
      </c>
      <c r="Q106">
        <f>'Nueva tabla'!$G$14</f>
        <v>1.0191168809500122</v>
      </c>
      <c r="R106">
        <f>'Nueva tabla'!$G$15</f>
        <v>171879.2815344994</v>
      </c>
      <c r="S106">
        <f>'Nueva tabla'!$G$16</f>
        <v>8.1812308687234216E-24</v>
      </c>
      <c r="T106">
        <f>'Nueva tabla'!$G$17</f>
        <v>75.463616706032994</v>
      </c>
      <c r="U106">
        <f>'Nueva tabla'!$G$18</f>
        <v>0.37982490212966014</v>
      </c>
      <c r="V106">
        <f>'Nueva tabla'!$G$19</f>
        <v>1.9771519402927968E-10</v>
      </c>
      <c r="W106">
        <f>'Nueva tabla'!$G$20</f>
        <v>3.2282780597072029E-10</v>
      </c>
      <c r="X106">
        <f>'Nueva tabla'!$G$21</f>
        <v>3.8029635489974883E-10</v>
      </c>
      <c r="Y106">
        <f>'Nueva tabla'!$F$22</f>
        <v>3.8029804193075631E-10</v>
      </c>
      <c r="Z106" s="32">
        <f>'Nueva tabla'!$G$23</f>
        <v>108.44511250783229</v>
      </c>
      <c r="AA106">
        <f>'Nueva tabla'!$G$24</f>
        <v>110.4775481637089</v>
      </c>
      <c r="AB106">
        <f>'Nueva tabla'!$G$27</f>
        <v>95</v>
      </c>
      <c r="AC106">
        <f>'Nueva tabla'!$G$28</f>
        <v>5</v>
      </c>
      <c r="AD106">
        <f>'Nueva tabla'!$G$29</f>
        <v>3.2690000000000001</v>
      </c>
    </row>
    <row r="107" spans="1:30" x14ac:dyDescent="0.3">
      <c r="A107" t="s">
        <v>54</v>
      </c>
      <c r="B107" t="str">
        <f t="shared" si="5"/>
        <v>C5</v>
      </c>
      <c r="C107">
        <v>5</v>
      </c>
      <c r="D107">
        <v>70.989193516209497</v>
      </c>
      <c r="E107">
        <v>21.321695760598502</v>
      </c>
      <c r="F107">
        <v>29.260182793017499</v>
      </c>
      <c r="G107">
        <v>8.2644629615463394</v>
      </c>
      <c r="H107" s="18">
        <f>1.5406*10^-10</f>
        <v>1.5406000000000001E-10</v>
      </c>
      <c r="I107" s="18">
        <v>1</v>
      </c>
      <c r="J107" s="18">
        <f>3.2486*10^-10</f>
        <v>3.2486E-10</v>
      </c>
      <c r="K107" s="18">
        <f>5.20543*10^-10</f>
        <v>5.2054299999999997E-10</v>
      </c>
      <c r="L107" s="18">
        <f>25*10^-9</f>
        <v>2.5000000000000002E-8</v>
      </c>
      <c r="M107">
        <f>'Nueva tabla'!$G$10</f>
        <v>6.4818509959752269E-11</v>
      </c>
      <c r="N107">
        <f>'Nueva tabla'!$G$11</f>
        <v>1.6023610170534999</v>
      </c>
      <c r="O107">
        <f>'Nueva tabla'!$G$12</f>
        <v>4.7573705812580663E-29</v>
      </c>
      <c r="P107" t="str">
        <f>'Nueva tabla'!$G$13</f>
        <v>?</v>
      </c>
      <c r="Q107">
        <f>'Nueva tabla'!$G$14</f>
        <v>1.0191168809500122</v>
      </c>
      <c r="R107">
        <f>'Nueva tabla'!$G$15</f>
        <v>171879.2815344994</v>
      </c>
      <c r="S107">
        <f>'Nueva tabla'!$G$16</f>
        <v>8.1812308687234216E-24</v>
      </c>
      <c r="T107">
        <f>'Nueva tabla'!$G$17</f>
        <v>75.463616706032994</v>
      </c>
      <c r="U107">
        <f>'Nueva tabla'!$G$18</f>
        <v>0.37982490212966014</v>
      </c>
      <c r="V107">
        <f>'Nueva tabla'!$G$19</f>
        <v>1.9771519402927968E-10</v>
      </c>
      <c r="W107">
        <f>'Nueva tabla'!$G$20</f>
        <v>3.2282780597072029E-10</v>
      </c>
      <c r="X107">
        <f>'Nueva tabla'!$G$21</f>
        <v>3.8029635489974883E-10</v>
      </c>
      <c r="Y107">
        <f>'Nueva tabla'!$F$22</f>
        <v>3.8029804193075631E-10</v>
      </c>
      <c r="Z107" s="32">
        <f>'Nueva tabla'!$G$23</f>
        <v>108.44511250783229</v>
      </c>
      <c r="AA107">
        <f>'Nueva tabla'!$G$24</f>
        <v>110.4775481637089</v>
      </c>
      <c r="AB107">
        <f>'Nueva tabla'!$G$27</f>
        <v>95</v>
      </c>
      <c r="AC107">
        <f>'Nueva tabla'!$G$28</f>
        <v>5</v>
      </c>
      <c r="AD107">
        <f>'Nueva tabla'!$G$29</f>
        <v>3.2690000000000001</v>
      </c>
    </row>
    <row r="108" spans="1:30" x14ac:dyDescent="0.3">
      <c r="A108" t="s">
        <v>54</v>
      </c>
      <c r="B108" t="str">
        <f t="shared" si="5"/>
        <v>C5</v>
      </c>
      <c r="C108">
        <v>6</v>
      </c>
      <c r="D108">
        <v>82.876142892768101</v>
      </c>
      <c r="E108">
        <v>22.568578553616</v>
      </c>
      <c r="F108">
        <v>32.211138653366604</v>
      </c>
      <c r="G108">
        <v>8.7603307293217707</v>
      </c>
      <c r="H108" s="18">
        <f>1.5406*10^-10</f>
        <v>1.5406000000000001E-10</v>
      </c>
      <c r="I108" s="18">
        <v>1</v>
      </c>
      <c r="J108" s="18">
        <f>3.2486*10^-10</f>
        <v>3.2486E-10</v>
      </c>
      <c r="K108" s="18">
        <f>5.20543*10^-10</f>
        <v>5.2054299999999997E-10</v>
      </c>
      <c r="L108" s="18">
        <f>25*10^-9</f>
        <v>2.5000000000000002E-8</v>
      </c>
      <c r="M108">
        <f>'Nueva tabla'!$G$10</f>
        <v>6.4818509959752269E-11</v>
      </c>
      <c r="N108">
        <f>'Nueva tabla'!$G$11</f>
        <v>1.6023610170534999</v>
      </c>
      <c r="O108">
        <f>'Nueva tabla'!$G$12</f>
        <v>4.7573705812580663E-29</v>
      </c>
      <c r="P108" t="str">
        <f>'Nueva tabla'!$G$13</f>
        <v>?</v>
      </c>
      <c r="Q108">
        <f>'Nueva tabla'!$G$14</f>
        <v>1.0191168809500122</v>
      </c>
      <c r="R108">
        <f>'Nueva tabla'!$G$15</f>
        <v>171879.2815344994</v>
      </c>
      <c r="S108">
        <f>'Nueva tabla'!$G$16</f>
        <v>8.1812308687234216E-24</v>
      </c>
      <c r="T108">
        <f>'Nueva tabla'!$G$17</f>
        <v>75.463616706032994</v>
      </c>
      <c r="U108">
        <f>'Nueva tabla'!$G$18</f>
        <v>0.37982490212966014</v>
      </c>
      <c r="V108">
        <f>'Nueva tabla'!$G$19</f>
        <v>1.9771519402927968E-10</v>
      </c>
      <c r="W108">
        <f>'Nueva tabla'!$G$20</f>
        <v>3.2282780597072029E-10</v>
      </c>
      <c r="X108">
        <f>'Nueva tabla'!$G$21</f>
        <v>3.8029635489974883E-10</v>
      </c>
      <c r="Y108">
        <f>'Nueva tabla'!$F$22</f>
        <v>3.8029804193075631E-10</v>
      </c>
      <c r="Z108" s="32">
        <f>'Nueva tabla'!$G$23</f>
        <v>108.44511250783229</v>
      </c>
      <c r="AA108">
        <f>'Nueva tabla'!$G$24</f>
        <v>110.4775481637089</v>
      </c>
      <c r="AB108">
        <f>'Nueva tabla'!$G$27</f>
        <v>95</v>
      </c>
      <c r="AC108">
        <f>'Nueva tabla'!$G$28</f>
        <v>5</v>
      </c>
      <c r="AD108">
        <f>'Nueva tabla'!$G$29</f>
        <v>3.2690000000000001</v>
      </c>
    </row>
    <row r="109" spans="1:30" x14ac:dyDescent="0.3">
      <c r="A109" t="s">
        <v>54</v>
      </c>
      <c r="B109" t="str">
        <f t="shared" si="5"/>
        <v>C5</v>
      </c>
      <c r="C109">
        <v>7</v>
      </c>
      <c r="D109">
        <v>92.518703241895295</v>
      </c>
      <c r="E109">
        <v>23.192019950124699</v>
      </c>
      <c r="F109">
        <v>33.811304987531202</v>
      </c>
      <c r="G109">
        <v>9.2561984970971896</v>
      </c>
      <c r="H109" s="18">
        <f>1.5406*10^-10</f>
        <v>1.5406000000000001E-10</v>
      </c>
      <c r="I109" s="18">
        <v>1</v>
      </c>
      <c r="J109" s="18">
        <f>3.2486*10^-10</f>
        <v>3.2486E-10</v>
      </c>
      <c r="K109" s="18">
        <f>5.20543*10^-10</f>
        <v>5.2054299999999997E-10</v>
      </c>
      <c r="L109" s="18">
        <f>25*10^-9</f>
        <v>2.5000000000000002E-8</v>
      </c>
      <c r="M109">
        <f>'Nueva tabla'!$G$10</f>
        <v>6.4818509959752269E-11</v>
      </c>
      <c r="N109">
        <f>'Nueva tabla'!$G$11</f>
        <v>1.6023610170534999</v>
      </c>
      <c r="O109">
        <f>'Nueva tabla'!$G$12</f>
        <v>4.7573705812580663E-29</v>
      </c>
      <c r="P109" t="str">
        <f>'Nueva tabla'!$G$13</f>
        <v>?</v>
      </c>
      <c r="Q109">
        <f>'Nueva tabla'!$G$14</f>
        <v>1.0191168809500122</v>
      </c>
      <c r="R109">
        <f>'Nueva tabla'!$G$15</f>
        <v>171879.2815344994</v>
      </c>
      <c r="S109">
        <f>'Nueva tabla'!$G$16</f>
        <v>8.1812308687234216E-24</v>
      </c>
      <c r="T109">
        <f>'Nueva tabla'!$G$17</f>
        <v>75.463616706032994</v>
      </c>
      <c r="U109">
        <f>'Nueva tabla'!$G$18</f>
        <v>0.37982490212966014</v>
      </c>
      <c r="V109">
        <f>'Nueva tabla'!$G$19</f>
        <v>1.9771519402927968E-10</v>
      </c>
      <c r="W109">
        <f>'Nueva tabla'!$G$20</f>
        <v>3.2282780597072029E-10</v>
      </c>
      <c r="X109">
        <f>'Nueva tabla'!$G$21</f>
        <v>3.8029635489974883E-10</v>
      </c>
      <c r="Y109">
        <f>'Nueva tabla'!$F$22</f>
        <v>3.8029804193075631E-10</v>
      </c>
      <c r="Z109" s="32">
        <f>'Nueva tabla'!$G$23</f>
        <v>108.44511250783229</v>
      </c>
      <c r="AA109">
        <f>'Nueva tabla'!$G$24</f>
        <v>110.4775481637089</v>
      </c>
      <c r="AB109">
        <f>'Nueva tabla'!$G$27</f>
        <v>95</v>
      </c>
      <c r="AC109">
        <f>'Nueva tabla'!$G$28</f>
        <v>5</v>
      </c>
      <c r="AD109">
        <f>'Nueva tabla'!$G$29</f>
        <v>3.2690000000000001</v>
      </c>
    </row>
    <row r="110" spans="1:30" x14ac:dyDescent="0.3">
      <c r="A110" t="s">
        <v>54</v>
      </c>
      <c r="B110" t="str">
        <f t="shared" si="5"/>
        <v>C5</v>
      </c>
      <c r="C110">
        <v>8</v>
      </c>
      <c r="D110">
        <v>100</v>
      </c>
      <c r="E110">
        <v>21.197007481296801</v>
      </c>
      <c r="F110">
        <v>35.453033915212004</v>
      </c>
      <c r="G110">
        <v>9.2561984970971896</v>
      </c>
      <c r="H110" s="18">
        <f>1.5406*10^-10</f>
        <v>1.5406000000000001E-10</v>
      </c>
      <c r="I110" s="18">
        <v>1</v>
      </c>
      <c r="J110" s="18">
        <f>3.2486*10^-10</f>
        <v>3.2486E-10</v>
      </c>
      <c r="K110" s="18">
        <f>5.20543*10^-10</f>
        <v>5.2054299999999997E-10</v>
      </c>
      <c r="L110" s="18">
        <f>25*10^-9</f>
        <v>2.5000000000000002E-8</v>
      </c>
      <c r="M110">
        <f>'Nueva tabla'!$G$10</f>
        <v>6.4818509959752269E-11</v>
      </c>
      <c r="N110">
        <f>'Nueva tabla'!$G$11</f>
        <v>1.6023610170534999</v>
      </c>
      <c r="O110">
        <f>'Nueva tabla'!$G$12</f>
        <v>4.7573705812580663E-29</v>
      </c>
      <c r="P110" t="str">
        <f>'Nueva tabla'!$G$13</f>
        <v>?</v>
      </c>
      <c r="Q110">
        <f>'Nueva tabla'!$G$14</f>
        <v>1.0191168809500122</v>
      </c>
      <c r="R110">
        <f>'Nueva tabla'!$G$15</f>
        <v>171879.2815344994</v>
      </c>
      <c r="S110">
        <f>'Nueva tabla'!$G$16</f>
        <v>8.1812308687234216E-24</v>
      </c>
      <c r="T110">
        <f>'Nueva tabla'!$G$17</f>
        <v>75.463616706032994</v>
      </c>
      <c r="U110">
        <f>'Nueva tabla'!$G$18</f>
        <v>0.37982490212966014</v>
      </c>
      <c r="V110">
        <f>'Nueva tabla'!$G$19</f>
        <v>1.9771519402927968E-10</v>
      </c>
      <c r="W110">
        <f>'Nueva tabla'!$G$20</f>
        <v>3.2282780597072029E-10</v>
      </c>
      <c r="X110">
        <f>'Nueva tabla'!$G$21</f>
        <v>3.8029635489974883E-10</v>
      </c>
      <c r="Y110">
        <f>'Nueva tabla'!$F$22</f>
        <v>3.8029804193075631E-10</v>
      </c>
      <c r="Z110" s="32">
        <f>'Nueva tabla'!$G$23</f>
        <v>108.44511250783229</v>
      </c>
      <c r="AA110">
        <f>'Nueva tabla'!$G$24</f>
        <v>110.4775481637089</v>
      </c>
      <c r="AB110">
        <f>'Nueva tabla'!$G$27</f>
        <v>95</v>
      </c>
      <c r="AC110">
        <f>'Nueva tabla'!$G$28</f>
        <v>5</v>
      </c>
      <c r="AD110">
        <f>'Nueva tabla'!$G$29</f>
        <v>3.2690000000000001</v>
      </c>
    </row>
    <row r="111" spans="1:30" ht="43.2" x14ac:dyDescent="0.3">
      <c r="A111" s="28" t="s">
        <v>55</v>
      </c>
      <c r="B111" s="28"/>
      <c r="C111" s="28" t="s">
        <v>56</v>
      </c>
      <c r="D111" s="28" t="s">
        <v>49</v>
      </c>
      <c r="E111" s="28" t="s">
        <v>47</v>
      </c>
      <c r="F111" s="28" t="s">
        <v>50</v>
      </c>
      <c r="G111" s="28" t="s">
        <v>51</v>
      </c>
      <c r="H111" s="29" t="s">
        <v>68</v>
      </c>
      <c r="I111" s="29" t="s">
        <v>69</v>
      </c>
      <c r="J111" s="30" t="s">
        <v>2</v>
      </c>
      <c r="K111" s="30" t="s">
        <v>3</v>
      </c>
      <c r="L111" s="30" t="s">
        <v>4</v>
      </c>
      <c r="M111" s="27" t="s">
        <v>9</v>
      </c>
      <c r="N111" s="27" t="s">
        <v>10</v>
      </c>
      <c r="O111" s="27" t="s">
        <v>11</v>
      </c>
      <c r="P111" s="27" t="s">
        <v>12</v>
      </c>
      <c r="Q111" s="27" t="s">
        <v>14</v>
      </c>
      <c r="R111" s="27" t="s">
        <v>15</v>
      </c>
      <c r="S111" s="27" t="s">
        <v>16</v>
      </c>
      <c r="T111" s="27" t="s">
        <v>17</v>
      </c>
      <c r="U111" s="27" t="s">
        <v>18</v>
      </c>
      <c r="V111" s="27" t="s">
        <v>19</v>
      </c>
      <c r="W111" s="27" t="s">
        <v>20</v>
      </c>
      <c r="X111" s="27" t="s">
        <v>21</v>
      </c>
      <c r="Y111" s="27" t="s">
        <v>22</v>
      </c>
      <c r="Z111" s="27" t="s">
        <v>23</v>
      </c>
      <c r="AA111" s="27" t="s">
        <v>24</v>
      </c>
      <c r="AB111" s="27" t="s">
        <v>65</v>
      </c>
      <c r="AC111" s="27" t="s">
        <v>66</v>
      </c>
      <c r="AD111" s="27" t="s">
        <v>67</v>
      </c>
    </row>
    <row r="112" spans="1:30" x14ac:dyDescent="0.3">
      <c r="A112" t="s">
        <v>55</v>
      </c>
      <c r="B112" t="str">
        <f>MID(A112,1,3)</f>
        <v>C10</v>
      </c>
      <c r="C112">
        <v>0</v>
      </c>
      <c r="D112">
        <v>0</v>
      </c>
      <c r="E112">
        <v>0</v>
      </c>
      <c r="F112">
        <v>0</v>
      </c>
      <c r="G112">
        <v>0.57851256102725401</v>
      </c>
      <c r="H112" s="18">
        <f>1.5406*10^-10</f>
        <v>1.5406000000000001E-10</v>
      </c>
      <c r="I112" s="18">
        <v>1</v>
      </c>
      <c r="J112" s="18">
        <f>3.25*10^-10</f>
        <v>3.2500000000000002E-10</v>
      </c>
      <c r="K112" s="18">
        <f>5.2002*10^-10</f>
        <v>5.2002000000000003E-10</v>
      </c>
      <c r="L112" s="18">
        <f>12*10^-9</f>
        <v>1.2000000000000002E-8</v>
      </c>
      <c r="M112">
        <f>'Nueva tabla'!$H$10</f>
        <v>6.4818509959752269E-11</v>
      </c>
      <c r="N112">
        <f>'Nueva tabla'!$H$11</f>
        <v>1.6000615384615384</v>
      </c>
      <c r="O112">
        <f>'Nueva tabla'!$H$12</f>
        <v>4.7566879425000013E-29</v>
      </c>
      <c r="P112" t="str">
        <f>'Nueva tabla'!$H$13</f>
        <v>?</v>
      </c>
      <c r="Q112">
        <f>'Nueva tabla'!$H$14</f>
        <v>1.0205814730260796</v>
      </c>
      <c r="R112">
        <f>'Nueva tabla'!$H$15</f>
        <v>19011.201435356717</v>
      </c>
      <c r="S112">
        <f>'Nueva tabla'!$H$16</f>
        <v>9.0477868423386068E-25</v>
      </c>
      <c r="T112">
        <f>'Nueva tabla'!$H$17</f>
        <v>75.572066891801697</v>
      </c>
      <c r="U112">
        <f>'Nueva tabla'!$H$18</f>
        <v>0.38019831788551034</v>
      </c>
      <c r="V112">
        <f>'Nueva tabla'!$H$19</f>
        <v>1.9771072926682309E-10</v>
      </c>
      <c r="W112">
        <f>'Nueva tabla'!$H$20</f>
        <v>3.2230927073317691E-10</v>
      </c>
      <c r="X112">
        <f>'Nueva tabla'!$H$21</f>
        <v>3.8041363338768374E-10</v>
      </c>
      <c r="Y112">
        <f>'Nueva tabla'!$H$22</f>
        <v>3.8041363338768369E-10</v>
      </c>
      <c r="Z112">
        <f>'Nueva tabla'!$H$23</f>
        <v>108.36704010608628</v>
      </c>
      <c r="AA112">
        <f>'Nueva tabla'!$H$24</f>
        <v>110.55247038767138</v>
      </c>
      <c r="AB112">
        <f>'Nueva tabla'!$H$27</f>
        <v>90</v>
      </c>
      <c r="AC112">
        <f>'Nueva tabla'!$H$28</f>
        <v>10</v>
      </c>
      <c r="AD112">
        <f>'Nueva tabla'!$H$29</f>
        <v>3.2730000000000001</v>
      </c>
    </row>
    <row r="113" spans="1:30" x14ac:dyDescent="0.3">
      <c r="A113" t="s">
        <v>55</v>
      </c>
      <c r="B113" t="str">
        <f t="shared" ref="B113:B120" si="6">MID(A113,1,3)</f>
        <v>C10</v>
      </c>
      <c r="C113">
        <v>1</v>
      </c>
      <c r="D113">
        <v>3.8237738154613501</v>
      </c>
      <c r="E113">
        <v>5.7356608478803004</v>
      </c>
      <c r="F113">
        <v>5.6109725685785499</v>
      </c>
      <c r="G113">
        <v>0.57851256102725401</v>
      </c>
      <c r="H113" s="18">
        <f>1.5406*10^-10</f>
        <v>1.5406000000000001E-10</v>
      </c>
      <c r="I113" s="18">
        <v>1</v>
      </c>
      <c r="J113" s="18">
        <f>3.25*10^-10</f>
        <v>3.2500000000000002E-10</v>
      </c>
      <c r="K113" s="18">
        <f>5.2002*10^-10</f>
        <v>5.2002000000000003E-10</v>
      </c>
      <c r="L113" s="18">
        <f>12*10^-9</f>
        <v>1.2000000000000002E-8</v>
      </c>
      <c r="M113">
        <f>'Nueva tabla'!$H$10</f>
        <v>6.4818509959752269E-11</v>
      </c>
      <c r="N113">
        <f>'Nueva tabla'!$H$11</f>
        <v>1.6000615384615384</v>
      </c>
      <c r="O113">
        <f>'Nueva tabla'!$H$12</f>
        <v>4.7566879425000013E-29</v>
      </c>
      <c r="P113" t="str">
        <f>'Nueva tabla'!$H$13</f>
        <v>?</v>
      </c>
      <c r="Q113">
        <f>'Nueva tabla'!$H$14</f>
        <v>1.0205814730260796</v>
      </c>
      <c r="R113">
        <f>'Nueva tabla'!$H$15</f>
        <v>19011.201435356717</v>
      </c>
      <c r="S113">
        <f>'Nueva tabla'!$H$16</f>
        <v>9.0477868423386068E-25</v>
      </c>
      <c r="T113">
        <f>'Nueva tabla'!$H$17</f>
        <v>75.572066891801697</v>
      </c>
      <c r="U113">
        <f>'Nueva tabla'!$H$18</f>
        <v>0.38019831788551034</v>
      </c>
      <c r="V113">
        <f>'Nueva tabla'!$H$19</f>
        <v>1.9771072926682309E-10</v>
      </c>
      <c r="W113">
        <f>'Nueva tabla'!$H$20</f>
        <v>3.2230927073317691E-10</v>
      </c>
      <c r="X113">
        <f>'Nueva tabla'!$H$21</f>
        <v>3.8041363338768374E-10</v>
      </c>
      <c r="Y113">
        <f>'Nueva tabla'!$H$22</f>
        <v>3.8041363338768369E-10</v>
      </c>
      <c r="Z113">
        <f>'Nueva tabla'!$H$23</f>
        <v>108.36704010608628</v>
      </c>
      <c r="AA113">
        <f>'Nueva tabla'!$H$24</f>
        <v>110.55247038767138</v>
      </c>
      <c r="AB113">
        <f>'Nueva tabla'!$H$27</f>
        <v>90</v>
      </c>
      <c r="AC113">
        <f>'Nueva tabla'!$H$28</f>
        <v>10</v>
      </c>
      <c r="AD113">
        <f>'Nueva tabla'!$H$29</f>
        <v>3.2730000000000001</v>
      </c>
    </row>
    <row r="114" spans="1:30" x14ac:dyDescent="0.3">
      <c r="A114" t="s">
        <v>55</v>
      </c>
      <c r="B114" t="str">
        <f t="shared" si="6"/>
        <v>C10</v>
      </c>
      <c r="C114">
        <v>2</v>
      </c>
      <c r="D114">
        <v>22.527015710723202</v>
      </c>
      <c r="E114">
        <v>14.0482127182045</v>
      </c>
      <c r="F114">
        <v>12.551953366583501</v>
      </c>
      <c r="G114">
        <v>3.30578528379209</v>
      </c>
      <c r="H114" s="18">
        <f>1.5406*10^-10</f>
        <v>1.5406000000000001E-10</v>
      </c>
      <c r="I114" s="18">
        <v>1</v>
      </c>
      <c r="J114" s="18">
        <f>3.25*10^-10</f>
        <v>3.2500000000000002E-10</v>
      </c>
      <c r="K114" s="18">
        <f>5.2002*10^-10</f>
        <v>5.2002000000000003E-10</v>
      </c>
      <c r="L114" s="18">
        <f>12*10^-9</f>
        <v>1.2000000000000002E-8</v>
      </c>
      <c r="M114">
        <f>'Nueva tabla'!$H$10</f>
        <v>6.4818509959752269E-11</v>
      </c>
      <c r="N114">
        <f>'Nueva tabla'!$H$11</f>
        <v>1.6000615384615384</v>
      </c>
      <c r="O114">
        <f>'Nueva tabla'!$H$12</f>
        <v>4.7566879425000013E-29</v>
      </c>
      <c r="P114" t="str">
        <f>'Nueva tabla'!$H$13</f>
        <v>?</v>
      </c>
      <c r="Q114">
        <f>'Nueva tabla'!$H$14</f>
        <v>1.0205814730260796</v>
      </c>
      <c r="R114">
        <f>'Nueva tabla'!$H$15</f>
        <v>19011.201435356717</v>
      </c>
      <c r="S114">
        <f>'Nueva tabla'!$H$16</f>
        <v>9.0477868423386068E-25</v>
      </c>
      <c r="T114">
        <f>'Nueva tabla'!$H$17</f>
        <v>75.572066891801697</v>
      </c>
      <c r="U114">
        <f>'Nueva tabla'!$H$18</f>
        <v>0.38019831788551034</v>
      </c>
      <c r="V114">
        <f>'Nueva tabla'!$H$19</f>
        <v>1.9771072926682309E-10</v>
      </c>
      <c r="W114">
        <f>'Nueva tabla'!$H$20</f>
        <v>3.2230927073317691E-10</v>
      </c>
      <c r="X114">
        <f>'Nueva tabla'!$H$21</f>
        <v>3.8041363338768374E-10</v>
      </c>
      <c r="Y114">
        <f>'Nueva tabla'!$H$22</f>
        <v>3.8041363338768369E-10</v>
      </c>
      <c r="Z114">
        <f>'Nueva tabla'!$H$23</f>
        <v>108.36704010608628</v>
      </c>
      <c r="AA114">
        <f>'Nueva tabla'!$H$24</f>
        <v>110.55247038767138</v>
      </c>
      <c r="AB114">
        <f>'Nueva tabla'!$H$27</f>
        <v>90</v>
      </c>
      <c r="AC114">
        <f>'Nueva tabla'!$H$28</f>
        <v>10</v>
      </c>
      <c r="AD114">
        <f>'Nueva tabla'!$H$29</f>
        <v>3.2730000000000001</v>
      </c>
    </row>
    <row r="115" spans="1:30" x14ac:dyDescent="0.3">
      <c r="A115" t="s">
        <v>55</v>
      </c>
      <c r="B115" t="str">
        <f t="shared" si="6"/>
        <v>C10</v>
      </c>
      <c r="C115">
        <v>3</v>
      </c>
      <c r="D115">
        <v>43.474646633416498</v>
      </c>
      <c r="E115">
        <v>17.3732336658354</v>
      </c>
      <c r="F115">
        <v>17.996674812967601</v>
      </c>
      <c r="G115">
        <v>4.13223172870706</v>
      </c>
      <c r="H115" s="18">
        <f>1.5406*10^-10</f>
        <v>1.5406000000000001E-10</v>
      </c>
      <c r="I115" s="18">
        <v>1</v>
      </c>
      <c r="J115" s="18">
        <f>3.25*10^-10</f>
        <v>3.2500000000000002E-10</v>
      </c>
      <c r="K115" s="18">
        <f>5.2002*10^-10</f>
        <v>5.2002000000000003E-10</v>
      </c>
      <c r="L115" s="18">
        <f>12*10^-9</f>
        <v>1.2000000000000002E-8</v>
      </c>
      <c r="M115">
        <f>'Nueva tabla'!$H$10</f>
        <v>6.4818509959752269E-11</v>
      </c>
      <c r="N115">
        <f>'Nueva tabla'!$H$11</f>
        <v>1.6000615384615384</v>
      </c>
      <c r="O115">
        <f>'Nueva tabla'!$H$12</f>
        <v>4.7566879425000013E-29</v>
      </c>
      <c r="P115" t="str">
        <f>'Nueva tabla'!$H$13</f>
        <v>?</v>
      </c>
      <c r="Q115">
        <f>'Nueva tabla'!$H$14</f>
        <v>1.0205814730260796</v>
      </c>
      <c r="R115">
        <f>'Nueva tabla'!$H$15</f>
        <v>19011.201435356717</v>
      </c>
      <c r="S115">
        <f>'Nueva tabla'!$H$16</f>
        <v>9.0477868423386068E-25</v>
      </c>
      <c r="T115">
        <f>'Nueva tabla'!$H$17</f>
        <v>75.572066891801697</v>
      </c>
      <c r="U115">
        <f>'Nueva tabla'!$H$18</f>
        <v>0.38019831788551034</v>
      </c>
      <c r="V115">
        <f>'Nueva tabla'!$H$19</f>
        <v>1.9771072926682309E-10</v>
      </c>
      <c r="W115">
        <f>'Nueva tabla'!$H$20</f>
        <v>3.2230927073317691E-10</v>
      </c>
      <c r="X115">
        <f>'Nueva tabla'!$H$21</f>
        <v>3.8041363338768374E-10</v>
      </c>
      <c r="Y115">
        <f>'Nueva tabla'!$H$22</f>
        <v>3.8041363338768369E-10</v>
      </c>
      <c r="Z115">
        <f>'Nueva tabla'!$H$23</f>
        <v>108.36704010608628</v>
      </c>
      <c r="AA115">
        <f>'Nueva tabla'!$H$24</f>
        <v>110.55247038767138</v>
      </c>
      <c r="AB115">
        <f>'Nueva tabla'!$H$27</f>
        <v>90</v>
      </c>
      <c r="AC115">
        <f>'Nueva tabla'!$H$28</f>
        <v>10</v>
      </c>
      <c r="AD115">
        <f>'Nueva tabla'!$H$29</f>
        <v>3.2730000000000001</v>
      </c>
    </row>
    <row r="116" spans="1:30" x14ac:dyDescent="0.3">
      <c r="A116" t="s">
        <v>55</v>
      </c>
      <c r="B116" t="str">
        <f t="shared" si="6"/>
        <v>C10</v>
      </c>
      <c r="C116">
        <v>4</v>
      </c>
      <c r="D116">
        <v>57.605985037406498</v>
      </c>
      <c r="E116">
        <v>19.368246134663298</v>
      </c>
      <c r="F116">
        <v>21.487946633416499</v>
      </c>
      <c r="G116">
        <v>4.5454547032306598</v>
      </c>
      <c r="H116" s="18">
        <f>1.5406*10^-10</f>
        <v>1.5406000000000001E-10</v>
      </c>
      <c r="I116" s="18">
        <v>1</v>
      </c>
      <c r="J116" s="18">
        <f>3.25*10^-10</f>
        <v>3.2500000000000002E-10</v>
      </c>
      <c r="K116" s="18">
        <f>5.2002*10^-10</f>
        <v>5.2002000000000003E-10</v>
      </c>
      <c r="L116" s="18">
        <f>12*10^-9</f>
        <v>1.2000000000000002E-8</v>
      </c>
      <c r="M116">
        <f>'Nueva tabla'!$H$10</f>
        <v>6.4818509959752269E-11</v>
      </c>
      <c r="N116">
        <f>'Nueva tabla'!$H$11</f>
        <v>1.6000615384615384</v>
      </c>
      <c r="O116">
        <f>'Nueva tabla'!$H$12</f>
        <v>4.7566879425000013E-29</v>
      </c>
      <c r="P116" t="str">
        <f>'Nueva tabla'!$H$13</f>
        <v>?</v>
      </c>
      <c r="Q116">
        <f>'Nueva tabla'!$H$14</f>
        <v>1.0205814730260796</v>
      </c>
      <c r="R116">
        <f>'Nueva tabla'!$H$15</f>
        <v>19011.201435356717</v>
      </c>
      <c r="S116">
        <f>'Nueva tabla'!$H$16</f>
        <v>9.0477868423386068E-25</v>
      </c>
      <c r="T116">
        <f>'Nueva tabla'!$H$17</f>
        <v>75.572066891801697</v>
      </c>
      <c r="U116">
        <f>'Nueva tabla'!$H$18</f>
        <v>0.38019831788551034</v>
      </c>
      <c r="V116">
        <f>'Nueva tabla'!$H$19</f>
        <v>1.9771072926682309E-10</v>
      </c>
      <c r="W116">
        <f>'Nueva tabla'!$H$20</f>
        <v>3.2230927073317691E-10</v>
      </c>
      <c r="X116">
        <f>'Nueva tabla'!$H$21</f>
        <v>3.8041363338768374E-10</v>
      </c>
      <c r="Y116">
        <f>'Nueva tabla'!$H$22</f>
        <v>3.8041363338768369E-10</v>
      </c>
      <c r="Z116">
        <f>'Nueva tabla'!$H$23</f>
        <v>108.36704010608628</v>
      </c>
      <c r="AA116">
        <f>'Nueva tabla'!$H$24</f>
        <v>110.55247038767138</v>
      </c>
      <c r="AB116">
        <f>'Nueva tabla'!$H$27</f>
        <v>90</v>
      </c>
      <c r="AC116">
        <f>'Nueva tabla'!$H$28</f>
        <v>10</v>
      </c>
      <c r="AD116">
        <f>'Nueva tabla'!$H$29</f>
        <v>3.2730000000000001</v>
      </c>
    </row>
    <row r="117" spans="1:30" x14ac:dyDescent="0.3">
      <c r="A117" t="s">
        <v>55</v>
      </c>
      <c r="B117" t="str">
        <f t="shared" si="6"/>
        <v>C10</v>
      </c>
      <c r="C117">
        <v>5</v>
      </c>
      <c r="D117">
        <v>70.989193516209497</v>
      </c>
      <c r="E117">
        <v>21.778886034912698</v>
      </c>
      <c r="F117">
        <v>23.7738985037406</v>
      </c>
      <c r="G117">
        <v>4.4628101579127097</v>
      </c>
      <c r="H117" s="18">
        <f>1.5406*10^-10</f>
        <v>1.5406000000000001E-10</v>
      </c>
      <c r="I117" s="18">
        <v>1</v>
      </c>
      <c r="J117" s="18">
        <f>3.25*10^-10</f>
        <v>3.2500000000000002E-10</v>
      </c>
      <c r="K117" s="18">
        <f>5.2002*10^-10</f>
        <v>5.2002000000000003E-10</v>
      </c>
      <c r="L117" s="18">
        <f>12*10^-9</f>
        <v>1.2000000000000002E-8</v>
      </c>
      <c r="M117">
        <f>'Nueva tabla'!$H$10</f>
        <v>6.4818509959752269E-11</v>
      </c>
      <c r="N117">
        <f>'Nueva tabla'!$H$11</f>
        <v>1.6000615384615384</v>
      </c>
      <c r="O117">
        <f>'Nueva tabla'!$H$12</f>
        <v>4.7566879425000013E-29</v>
      </c>
      <c r="P117" t="str">
        <f>'Nueva tabla'!$H$13</f>
        <v>?</v>
      </c>
      <c r="Q117">
        <f>'Nueva tabla'!$H$14</f>
        <v>1.0205814730260796</v>
      </c>
      <c r="R117">
        <f>'Nueva tabla'!$H$15</f>
        <v>19011.201435356717</v>
      </c>
      <c r="S117">
        <f>'Nueva tabla'!$H$16</f>
        <v>9.0477868423386068E-25</v>
      </c>
      <c r="T117">
        <f>'Nueva tabla'!$H$17</f>
        <v>75.572066891801697</v>
      </c>
      <c r="U117">
        <f>'Nueva tabla'!$H$18</f>
        <v>0.38019831788551034</v>
      </c>
      <c r="V117">
        <f>'Nueva tabla'!$H$19</f>
        <v>1.9771072926682309E-10</v>
      </c>
      <c r="W117">
        <f>'Nueva tabla'!$H$20</f>
        <v>3.2230927073317691E-10</v>
      </c>
      <c r="X117">
        <f>'Nueva tabla'!$H$21</f>
        <v>3.8041363338768374E-10</v>
      </c>
      <c r="Y117">
        <f>'Nueva tabla'!$H$22</f>
        <v>3.8041363338768369E-10</v>
      </c>
      <c r="Z117">
        <f>'Nueva tabla'!$H$23</f>
        <v>108.36704010608628</v>
      </c>
      <c r="AA117">
        <f>'Nueva tabla'!$H$24</f>
        <v>110.55247038767138</v>
      </c>
      <c r="AB117">
        <f>'Nueva tabla'!$H$27</f>
        <v>90</v>
      </c>
      <c r="AC117">
        <f>'Nueva tabla'!$H$28</f>
        <v>10</v>
      </c>
      <c r="AD117">
        <f>'Nueva tabla'!$H$29</f>
        <v>3.2730000000000001</v>
      </c>
    </row>
    <row r="118" spans="1:30" x14ac:dyDescent="0.3">
      <c r="A118" t="s">
        <v>55</v>
      </c>
      <c r="B118" t="str">
        <f t="shared" si="6"/>
        <v>C10</v>
      </c>
      <c r="C118">
        <v>6</v>
      </c>
      <c r="D118">
        <v>82.876142892768101</v>
      </c>
      <c r="E118">
        <v>24.106400748129701</v>
      </c>
      <c r="F118">
        <v>25.519534413965101</v>
      </c>
      <c r="G118">
        <v>4.4628101579127097</v>
      </c>
      <c r="H118" s="18">
        <f>1.5406*10^-10</f>
        <v>1.5406000000000001E-10</v>
      </c>
      <c r="I118" s="18">
        <v>1</v>
      </c>
      <c r="J118" s="18">
        <f>3.25*10^-10</f>
        <v>3.2500000000000002E-10</v>
      </c>
      <c r="K118" s="18">
        <f>5.2002*10^-10</f>
        <v>5.2002000000000003E-10</v>
      </c>
      <c r="L118" s="18">
        <f>12*10^-9</f>
        <v>1.2000000000000002E-8</v>
      </c>
      <c r="M118">
        <f>'Nueva tabla'!$H$10</f>
        <v>6.4818509959752269E-11</v>
      </c>
      <c r="N118">
        <f>'Nueva tabla'!$H$11</f>
        <v>1.6000615384615384</v>
      </c>
      <c r="O118">
        <f>'Nueva tabla'!$H$12</f>
        <v>4.7566879425000013E-29</v>
      </c>
      <c r="P118" t="str">
        <f>'Nueva tabla'!$H$13</f>
        <v>?</v>
      </c>
      <c r="Q118">
        <f>'Nueva tabla'!$H$14</f>
        <v>1.0205814730260796</v>
      </c>
      <c r="R118">
        <f>'Nueva tabla'!$H$15</f>
        <v>19011.201435356717</v>
      </c>
      <c r="S118">
        <f>'Nueva tabla'!$H$16</f>
        <v>9.0477868423386068E-25</v>
      </c>
      <c r="T118">
        <f>'Nueva tabla'!$H$17</f>
        <v>75.572066891801697</v>
      </c>
      <c r="U118">
        <f>'Nueva tabla'!$H$18</f>
        <v>0.38019831788551034</v>
      </c>
      <c r="V118">
        <f>'Nueva tabla'!$H$19</f>
        <v>1.9771072926682309E-10</v>
      </c>
      <c r="W118">
        <f>'Nueva tabla'!$H$20</f>
        <v>3.2230927073317691E-10</v>
      </c>
      <c r="X118">
        <f>'Nueva tabla'!$H$21</f>
        <v>3.8041363338768374E-10</v>
      </c>
      <c r="Y118">
        <f>'Nueva tabla'!$H$22</f>
        <v>3.8041363338768369E-10</v>
      </c>
      <c r="Z118">
        <f>'Nueva tabla'!$H$23</f>
        <v>108.36704010608628</v>
      </c>
      <c r="AA118">
        <f>'Nueva tabla'!$H$24</f>
        <v>110.55247038767138</v>
      </c>
      <c r="AB118">
        <f>'Nueva tabla'!$H$27</f>
        <v>90</v>
      </c>
      <c r="AC118">
        <f>'Nueva tabla'!$H$28</f>
        <v>10</v>
      </c>
      <c r="AD118">
        <f>'Nueva tabla'!$H$29</f>
        <v>3.2730000000000001</v>
      </c>
    </row>
    <row r="119" spans="1:30" x14ac:dyDescent="0.3">
      <c r="A119" t="s">
        <v>55</v>
      </c>
      <c r="B119" t="str">
        <f t="shared" si="6"/>
        <v>C10</v>
      </c>
      <c r="C119">
        <v>7</v>
      </c>
      <c r="D119">
        <v>92.518703241895295</v>
      </c>
      <c r="E119">
        <v>24.5220281795511</v>
      </c>
      <c r="F119">
        <v>26.600166084788</v>
      </c>
      <c r="G119">
        <v>4.2148762740250003</v>
      </c>
      <c r="H119" s="18">
        <f>1.5406*10^-10</f>
        <v>1.5406000000000001E-10</v>
      </c>
      <c r="I119" s="18">
        <v>1</v>
      </c>
      <c r="J119" s="18">
        <f>3.25*10^-10</f>
        <v>3.2500000000000002E-10</v>
      </c>
      <c r="K119" s="18">
        <f>5.2002*10^-10</f>
        <v>5.2002000000000003E-10</v>
      </c>
      <c r="L119" s="18">
        <f>12*10^-9</f>
        <v>1.2000000000000002E-8</v>
      </c>
      <c r="M119">
        <f>'Nueva tabla'!$H$10</f>
        <v>6.4818509959752269E-11</v>
      </c>
      <c r="N119">
        <f>'Nueva tabla'!$H$11</f>
        <v>1.6000615384615384</v>
      </c>
      <c r="O119">
        <f>'Nueva tabla'!$H$12</f>
        <v>4.7566879425000013E-29</v>
      </c>
      <c r="P119" t="str">
        <f>'Nueva tabla'!$H$13</f>
        <v>?</v>
      </c>
      <c r="Q119">
        <f>'Nueva tabla'!$H$14</f>
        <v>1.0205814730260796</v>
      </c>
      <c r="R119">
        <f>'Nueva tabla'!$H$15</f>
        <v>19011.201435356717</v>
      </c>
      <c r="S119">
        <f>'Nueva tabla'!$H$16</f>
        <v>9.0477868423386068E-25</v>
      </c>
      <c r="T119">
        <f>'Nueva tabla'!$H$17</f>
        <v>75.572066891801697</v>
      </c>
      <c r="U119">
        <f>'Nueva tabla'!$H$18</f>
        <v>0.38019831788551034</v>
      </c>
      <c r="V119">
        <f>'Nueva tabla'!$H$19</f>
        <v>1.9771072926682309E-10</v>
      </c>
      <c r="W119">
        <f>'Nueva tabla'!$H$20</f>
        <v>3.2230927073317691E-10</v>
      </c>
      <c r="X119">
        <f>'Nueva tabla'!$H$21</f>
        <v>3.8041363338768374E-10</v>
      </c>
      <c r="Y119">
        <f>'Nueva tabla'!$H$22</f>
        <v>3.8041363338768369E-10</v>
      </c>
      <c r="Z119">
        <f>'Nueva tabla'!$H$23</f>
        <v>108.36704010608628</v>
      </c>
      <c r="AA119">
        <f>'Nueva tabla'!$H$24</f>
        <v>110.55247038767138</v>
      </c>
      <c r="AB119">
        <f>'Nueva tabla'!$H$27</f>
        <v>90</v>
      </c>
      <c r="AC119">
        <f>'Nueva tabla'!$H$28</f>
        <v>10</v>
      </c>
      <c r="AD119">
        <f>'Nueva tabla'!$H$29</f>
        <v>3.2730000000000001</v>
      </c>
    </row>
    <row r="120" spans="1:30" x14ac:dyDescent="0.3">
      <c r="A120" t="s">
        <v>55</v>
      </c>
      <c r="B120" t="str">
        <f t="shared" si="6"/>
        <v>C10</v>
      </c>
      <c r="C120">
        <v>8</v>
      </c>
      <c r="D120">
        <v>100</v>
      </c>
      <c r="E120">
        <v>24.272651620947599</v>
      </c>
      <c r="F120">
        <v>28.428927680798001</v>
      </c>
      <c r="G120">
        <v>3.8842978448193399</v>
      </c>
      <c r="H120" s="18">
        <f>1.5406*10^-10</f>
        <v>1.5406000000000001E-10</v>
      </c>
      <c r="I120" s="18">
        <v>1</v>
      </c>
      <c r="J120" s="18">
        <f>3.25*10^-10</f>
        <v>3.2500000000000002E-10</v>
      </c>
      <c r="K120" s="18">
        <f>5.2002*10^-10</f>
        <v>5.2002000000000003E-10</v>
      </c>
      <c r="L120" s="18">
        <f>12*10^-9</f>
        <v>1.2000000000000002E-8</v>
      </c>
      <c r="M120">
        <f>'Nueva tabla'!$H$10</f>
        <v>6.4818509959752269E-11</v>
      </c>
      <c r="N120">
        <f>'Nueva tabla'!$H$11</f>
        <v>1.6000615384615384</v>
      </c>
      <c r="O120">
        <f>'Nueva tabla'!$H$12</f>
        <v>4.7566879425000013E-29</v>
      </c>
      <c r="P120" t="str">
        <f>'Nueva tabla'!$H$13</f>
        <v>?</v>
      </c>
      <c r="Q120">
        <f>'Nueva tabla'!$H$14</f>
        <v>1.0205814730260796</v>
      </c>
      <c r="R120">
        <f>'Nueva tabla'!$H$15</f>
        <v>19011.201435356717</v>
      </c>
      <c r="S120">
        <f>'Nueva tabla'!$H$16</f>
        <v>9.0477868423386068E-25</v>
      </c>
      <c r="T120">
        <f>'Nueva tabla'!$H$17</f>
        <v>75.572066891801697</v>
      </c>
      <c r="U120">
        <f>'Nueva tabla'!$H$18</f>
        <v>0.38019831788551034</v>
      </c>
      <c r="V120">
        <f>'Nueva tabla'!$H$19</f>
        <v>1.9771072926682309E-10</v>
      </c>
      <c r="W120">
        <f>'Nueva tabla'!$H$20</f>
        <v>3.2230927073317691E-10</v>
      </c>
      <c r="X120">
        <f>'Nueva tabla'!$H$21</f>
        <v>3.8041363338768374E-10</v>
      </c>
      <c r="Y120">
        <f>'Nueva tabla'!$H$22</f>
        <v>3.8041363338768369E-10</v>
      </c>
      <c r="Z120">
        <f>'Nueva tabla'!$H$23</f>
        <v>108.36704010608628</v>
      </c>
      <c r="AA120">
        <f>'Nueva tabla'!$H$24</f>
        <v>110.55247038767138</v>
      </c>
      <c r="AB120">
        <f>'Nueva tabla'!$H$27</f>
        <v>90</v>
      </c>
      <c r="AC120">
        <f>'Nueva tabla'!$H$28</f>
        <v>10</v>
      </c>
      <c r="AD120">
        <f>'Nueva tabla'!$H$29</f>
        <v>3.2730000000000001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39"/>
  <sheetViews>
    <sheetView workbookViewId="0">
      <selection activeCell="J37" sqref="J36:J37"/>
    </sheetView>
  </sheetViews>
  <sheetFormatPr baseColWidth="10" defaultColWidth="8.77734375" defaultRowHeight="14.4" x14ac:dyDescent="0.3"/>
  <cols>
    <col min="6" max="7" width="9.44140625" bestFit="1" customWidth="1"/>
    <col min="8" max="8" width="12.77734375" customWidth="1"/>
  </cols>
  <sheetData>
    <row r="1" spans="2:21" x14ac:dyDescent="0.3">
      <c r="B1" s="1"/>
      <c r="C1" s="1"/>
      <c r="D1" s="1"/>
      <c r="E1" s="1"/>
      <c r="F1" s="1"/>
      <c r="G1" s="1"/>
      <c r="H1" s="1"/>
      <c r="I1" s="1"/>
    </row>
    <row r="2" spans="2:21" x14ac:dyDescent="0.3">
      <c r="B2" s="25" t="s">
        <v>25</v>
      </c>
      <c r="C2" s="25"/>
      <c r="D2" s="25"/>
      <c r="E2" s="25"/>
      <c r="F2" s="25"/>
      <c r="G2" s="25"/>
      <c r="H2" s="25"/>
      <c r="I2" s="25"/>
      <c r="N2" t="s">
        <v>2</v>
      </c>
    </row>
    <row r="3" spans="2:21" x14ac:dyDescent="0.3">
      <c r="B3" s="2" t="s">
        <v>9</v>
      </c>
      <c r="C3" s="2" t="s">
        <v>26</v>
      </c>
      <c r="D3" s="2" t="s">
        <v>11</v>
      </c>
      <c r="E3" s="2" t="s">
        <v>12</v>
      </c>
      <c r="F3" s="2" t="s">
        <v>27</v>
      </c>
      <c r="G3" s="2" t="s">
        <v>15</v>
      </c>
      <c r="H3" s="2" t="s">
        <v>16</v>
      </c>
      <c r="I3" s="2" t="s">
        <v>28</v>
      </c>
      <c r="J3" s="1"/>
      <c r="K3" s="1"/>
      <c r="N3" t="s">
        <v>3</v>
      </c>
    </row>
    <row r="4" spans="2:21" x14ac:dyDescent="0.3">
      <c r="B4" s="1">
        <f>B10/2*SIN(B12)</f>
        <v>0.42073549240394825</v>
      </c>
      <c r="C4" s="1">
        <f>((4*(C10^2+C10*C12+C12^2))/(3*(C14^2)))+(C16^2/C18^2)</f>
        <v>0.23042422878401203</v>
      </c>
      <c r="D4" s="1">
        <f>0.866*D10^2*D12</f>
        <v>83.03490662400003</v>
      </c>
      <c r="E4" s="1">
        <f>(E10*E12)/(E14*E16^3)</f>
        <v>6.2115974201099105E-3</v>
      </c>
      <c r="F4" s="1">
        <f>(2*F10*(2/3)^0.5)/F12</f>
        <v>2.7418156791647097</v>
      </c>
      <c r="G4" s="1">
        <f>0.6043*((G10^3)/((G12^2)*G14))</f>
        <v>6.3024554524969004E-3</v>
      </c>
      <c r="H4" s="1">
        <f>(4/3)*(PI()*((H10/2)^3))</f>
        <v>0.52359877559829882</v>
      </c>
      <c r="I4" s="1">
        <f>((2*PI()*I10)/(3*SQRT(3)*I12)*100)</f>
        <v>203.0261016755997</v>
      </c>
      <c r="J4" s="1"/>
      <c r="K4" s="1"/>
      <c r="N4" t="s">
        <v>5</v>
      </c>
    </row>
    <row r="5" spans="2:21" x14ac:dyDescent="0.3">
      <c r="B5" s="1"/>
      <c r="C5" s="1"/>
      <c r="D5" s="1"/>
      <c r="E5" s="1"/>
      <c r="F5" s="1"/>
      <c r="G5" s="1"/>
      <c r="H5" s="1"/>
      <c r="I5" s="1"/>
      <c r="J5" s="1"/>
      <c r="K5" s="1"/>
      <c r="N5" s="2" t="s">
        <v>9</v>
      </c>
      <c r="O5" s="2" t="s">
        <v>26</v>
      </c>
      <c r="P5" s="2" t="s">
        <v>11</v>
      </c>
      <c r="Q5" s="2" t="s">
        <v>12</v>
      </c>
      <c r="R5" s="2" t="s">
        <v>27</v>
      </c>
      <c r="S5" s="2" t="s">
        <v>15</v>
      </c>
      <c r="T5" s="2" t="s">
        <v>16</v>
      </c>
      <c r="U5" s="2" t="s">
        <v>28</v>
      </c>
    </row>
    <row r="6" spans="2:21" x14ac:dyDescent="0.3">
      <c r="B6" s="1"/>
      <c r="C6" s="1"/>
      <c r="D6" s="1"/>
      <c r="E6" s="1"/>
      <c r="F6" s="1"/>
      <c r="G6" s="1"/>
      <c r="H6" s="1"/>
      <c r="I6" s="1"/>
      <c r="J6" s="1"/>
      <c r="K6" s="1"/>
      <c r="N6" s="1">
        <f>N12/2*SIN(N14)</f>
        <v>0</v>
      </c>
      <c r="O6" s="1" t="e">
        <f>((4*(O12^2+O12*O14+O14^2))/(3*(O16^2)))+(O18^2/O20^2)</f>
        <v>#DIV/0!</v>
      </c>
      <c r="P6" s="1">
        <f>0.866*P12^2*P14</f>
        <v>0</v>
      </c>
      <c r="Q6" s="1" t="e">
        <f>(Q12*Q14)/(Q16*Q18^3)</f>
        <v>#DIV/0!</v>
      </c>
      <c r="R6" s="1" t="e">
        <f>(2*R12*(2/3)^0.5)/R14</f>
        <v>#DIV/0!</v>
      </c>
      <c r="S6" s="1" t="e">
        <f>0.6043*((S12^3)/((S14^2)*S16))</f>
        <v>#DIV/0!</v>
      </c>
      <c r="T6" s="1">
        <f>(4/3)*(PI()*((T12/2)^3))</f>
        <v>0</v>
      </c>
      <c r="U6" s="1" t="e">
        <f>((2*PI()*U12)/(3*SQRT(3)*U14)*100)</f>
        <v>#DIV/0!</v>
      </c>
    </row>
    <row r="7" spans="2:21" x14ac:dyDescent="0.3">
      <c r="B7" s="1"/>
      <c r="C7" s="1"/>
      <c r="D7" s="1"/>
      <c r="E7" s="1"/>
      <c r="F7" s="1"/>
      <c r="G7" s="1"/>
      <c r="H7" s="1"/>
      <c r="I7" s="1"/>
      <c r="J7" s="1"/>
      <c r="K7" s="1"/>
      <c r="N7" s="2" t="s">
        <v>29</v>
      </c>
      <c r="O7" s="2" t="s">
        <v>19</v>
      </c>
      <c r="P7" s="2" t="s">
        <v>20</v>
      </c>
      <c r="Q7" s="2" t="s">
        <v>21</v>
      </c>
      <c r="R7" s="2" t="s">
        <v>22</v>
      </c>
      <c r="S7" s="2" t="s">
        <v>23</v>
      </c>
      <c r="T7" s="2" t="s">
        <v>24</v>
      </c>
    </row>
    <row r="8" spans="2:21" x14ac:dyDescent="0.3">
      <c r="B8" s="25" t="s">
        <v>30</v>
      </c>
      <c r="C8" s="25"/>
      <c r="D8" s="25"/>
      <c r="E8" s="25"/>
      <c r="F8" s="25"/>
      <c r="G8" s="25"/>
      <c r="H8" s="25"/>
      <c r="I8" s="25"/>
      <c r="J8" s="1"/>
      <c r="K8" s="1"/>
      <c r="N8" s="1" t="e">
        <f>(N13^2)/(3*N15^2)+0.25</f>
        <v>#DIV/0!</v>
      </c>
      <c r="O8" s="1">
        <f>SQRT((O13^2)/3+(((1/2)-O15)^2*O17^2))</f>
        <v>0</v>
      </c>
      <c r="P8" s="1">
        <f>P13*(1-P15)</f>
        <v>0</v>
      </c>
      <c r="Q8" s="1">
        <f>SQRT((Q13^2)+(Q15*Q17)^2)</f>
        <v>0</v>
      </c>
      <c r="R8" s="1">
        <f>SQRT((4*R13^2)/3+((1/2)-R15)^2*R17^2)</f>
        <v>0</v>
      </c>
      <c r="S8" s="1" t="e">
        <f>(PI()/S13)+1/COS(1/(SQRT(1+3*(S15/S13)^2*((1/2)-S17)^2)))</f>
        <v>#DIV/0!</v>
      </c>
      <c r="T8" s="1" t="e" cm="1">
        <f t="array" aca="1" ref="T8" ca="1">2*(1/_xludf.SIN(1/SQRT((4/3)+4*(T15/T13)^2*(0.5-T17)^2)))</f>
        <v>#NAME?</v>
      </c>
    </row>
    <row r="9" spans="2:21" x14ac:dyDescent="0.3">
      <c r="B9" s="3" t="s">
        <v>31</v>
      </c>
      <c r="C9" s="4" t="s">
        <v>32</v>
      </c>
      <c r="D9" s="3" t="s">
        <v>2</v>
      </c>
      <c r="E9" s="3" t="s">
        <v>33</v>
      </c>
      <c r="F9" s="3" t="s">
        <v>2</v>
      </c>
      <c r="G9" s="3" t="s">
        <v>34</v>
      </c>
      <c r="H9" s="3" t="s">
        <v>34</v>
      </c>
      <c r="I9" s="3" t="s">
        <v>2</v>
      </c>
      <c r="J9" s="1"/>
      <c r="K9" s="1"/>
      <c r="N9" t="s">
        <v>6</v>
      </c>
    </row>
    <row r="10" spans="2:21" x14ac:dyDescent="0.3">
      <c r="B10" s="6">
        <v>1</v>
      </c>
      <c r="C10" s="5">
        <v>1</v>
      </c>
      <c r="D10" s="6">
        <f>C14</f>
        <v>5.44</v>
      </c>
      <c r="E10" s="6">
        <v>1</v>
      </c>
      <c r="F10" s="6">
        <f>C14</f>
        <v>5.44</v>
      </c>
      <c r="G10" s="6">
        <v>1</v>
      </c>
      <c r="H10" s="6">
        <f>G10</f>
        <v>1</v>
      </c>
      <c r="I10" s="6">
        <f>C14</f>
        <v>5.44</v>
      </c>
      <c r="J10" s="1"/>
      <c r="K10" s="1"/>
    </row>
    <row r="11" spans="2:21" x14ac:dyDescent="0.3">
      <c r="B11" s="3" t="s">
        <v>35</v>
      </c>
      <c r="C11" s="4" t="s">
        <v>36</v>
      </c>
      <c r="D11" s="3" t="s">
        <v>3</v>
      </c>
      <c r="E11" s="3" t="s">
        <v>37</v>
      </c>
      <c r="F11" s="3" t="s">
        <v>3</v>
      </c>
      <c r="G11" s="3" t="s">
        <v>2</v>
      </c>
      <c r="H11" s="1"/>
      <c r="I11" s="3" t="s">
        <v>3</v>
      </c>
      <c r="J11" s="1"/>
      <c r="K11" s="1"/>
    </row>
    <row r="12" spans="2:21" x14ac:dyDescent="0.3">
      <c r="B12" s="6">
        <v>1</v>
      </c>
      <c r="C12" s="5">
        <v>1</v>
      </c>
      <c r="D12" s="6">
        <f>C18</f>
        <v>3.24</v>
      </c>
      <c r="E12" s="6">
        <v>1</v>
      </c>
      <c r="F12" s="6">
        <f>C18</f>
        <v>3.24</v>
      </c>
      <c r="G12" s="6">
        <f>C14</f>
        <v>5.44</v>
      </c>
      <c r="H12" s="1"/>
      <c r="I12" s="6">
        <f>C18</f>
        <v>3.24</v>
      </c>
      <c r="J12" s="1"/>
      <c r="K12" s="1"/>
    </row>
    <row r="13" spans="2:21" x14ac:dyDescent="0.3">
      <c r="B13" s="1"/>
      <c r="C13" s="4" t="s">
        <v>2</v>
      </c>
      <c r="D13" s="1"/>
      <c r="E13" s="3" t="s">
        <v>38</v>
      </c>
      <c r="F13" s="1"/>
      <c r="G13" s="3" t="s">
        <v>3</v>
      </c>
      <c r="H13" s="1"/>
      <c r="I13" s="1"/>
      <c r="J13" s="1"/>
      <c r="K13" s="1"/>
    </row>
    <row r="14" spans="2:21" x14ac:dyDescent="0.3">
      <c r="B14" s="1"/>
      <c r="C14" s="8">
        <v>5.44</v>
      </c>
      <c r="D14" s="1"/>
      <c r="E14" s="6">
        <v>1</v>
      </c>
      <c r="F14" s="1"/>
      <c r="G14" s="6">
        <f>C18</f>
        <v>3.24</v>
      </c>
      <c r="H14" s="1"/>
      <c r="I14" s="1"/>
      <c r="J14" s="1"/>
      <c r="K14" s="1"/>
    </row>
    <row r="15" spans="2:21" x14ac:dyDescent="0.3">
      <c r="B15" s="1"/>
      <c r="C15" s="4" t="s">
        <v>39</v>
      </c>
      <c r="D15" s="1"/>
      <c r="E15" s="3" t="s">
        <v>2</v>
      </c>
      <c r="F15" s="1"/>
      <c r="G15" s="1"/>
      <c r="H15" s="1"/>
      <c r="I15" s="1"/>
      <c r="J15" s="1"/>
      <c r="K15" s="1"/>
    </row>
    <row r="16" spans="2:21" x14ac:dyDescent="0.3">
      <c r="B16" s="1"/>
      <c r="C16" s="5">
        <v>1</v>
      </c>
      <c r="D16" s="1"/>
      <c r="E16" s="6">
        <f>C14</f>
        <v>5.44</v>
      </c>
      <c r="F16" s="1"/>
      <c r="G16" s="1"/>
      <c r="H16" s="1"/>
      <c r="I16" s="1"/>
      <c r="J16" s="1"/>
      <c r="K16" s="1"/>
    </row>
    <row r="17" spans="2:11" x14ac:dyDescent="0.3">
      <c r="B17" s="1"/>
      <c r="C17" s="4" t="s">
        <v>3</v>
      </c>
      <c r="D17" s="1"/>
      <c r="E17" s="1"/>
      <c r="F17" s="1"/>
      <c r="G17" s="1"/>
      <c r="H17" s="1"/>
      <c r="I17" s="1"/>
      <c r="J17" s="1"/>
      <c r="K17" s="1"/>
    </row>
    <row r="18" spans="2:11" x14ac:dyDescent="0.3">
      <c r="B18" s="1"/>
      <c r="C18" s="9">
        <v>3.24</v>
      </c>
      <c r="D18" s="1"/>
      <c r="E18" s="1"/>
      <c r="F18" s="1"/>
      <c r="G18" s="1"/>
      <c r="H18" s="1"/>
      <c r="I18" s="1"/>
      <c r="J18" s="1"/>
      <c r="K18" s="1"/>
    </row>
    <row r="19" spans="2:11" x14ac:dyDescent="0.3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 x14ac:dyDescent="0.3">
      <c r="B20" s="26" t="s">
        <v>40</v>
      </c>
      <c r="C20" s="26"/>
      <c r="D20" s="26"/>
      <c r="E20" s="26"/>
      <c r="F20" s="26"/>
      <c r="G20" s="26"/>
      <c r="H20" s="26"/>
      <c r="I20" s="1"/>
      <c r="J20" s="1"/>
      <c r="K20" s="1"/>
    </row>
    <row r="21" spans="2:11" x14ac:dyDescent="0.3">
      <c r="B21" s="2" t="s">
        <v>29</v>
      </c>
      <c r="C21" s="2" t="s">
        <v>19</v>
      </c>
      <c r="D21" s="2" t="s">
        <v>20</v>
      </c>
      <c r="E21" s="2" t="s">
        <v>21</v>
      </c>
      <c r="F21" s="2" t="s">
        <v>22</v>
      </c>
      <c r="G21" s="2" t="s">
        <v>23</v>
      </c>
      <c r="H21" s="2" t="s">
        <v>24</v>
      </c>
      <c r="I21" s="1"/>
    </row>
    <row r="22" spans="2:11" x14ac:dyDescent="0.3">
      <c r="B22" s="1">
        <f>(B27^2)/(3*B29^2)+0.25</f>
        <v>1.1896941523141797</v>
      </c>
      <c r="C22" s="1">
        <f>SQRT((C27^2)/3+(((1/2)-C29)^2*C31^2))</f>
        <v>3.8546090534979425</v>
      </c>
      <c r="D22" s="1">
        <f>D27*(1-D29)</f>
        <v>0</v>
      </c>
      <c r="E22" s="1">
        <f>SQRT((E27^2)+(E29*E31)^2)</f>
        <v>6.3317612083842842</v>
      </c>
      <c r="F22" s="1">
        <f>SQRT((4*F27^2)/3+((1/2)-F29)^2*F31^2)</f>
        <v>6.6672041333161767</v>
      </c>
      <c r="G22" s="1">
        <f>(PI()/G27)+1/COS(1/(SQRT(1+3*(G29/G27)^2*((1/2)-G31)^2)))</f>
        <v>2.0352150656872601</v>
      </c>
      <c r="H22" s="1" t="e" cm="1">
        <f t="array" aca="1" ref="H22" ca="1">2*(1/_xludf.SIN(1/SQRT((4/3)+4*(H29/H27)^2*(0.5-H31)^2)))</f>
        <v>#NAME?</v>
      </c>
      <c r="I22" s="7" t="s">
        <v>41</v>
      </c>
    </row>
    <row r="23" spans="2:11" x14ac:dyDescent="0.3">
      <c r="B23" s="1"/>
      <c r="C23" s="1"/>
      <c r="D23" s="1"/>
      <c r="E23" s="1"/>
      <c r="F23" s="1"/>
      <c r="G23" s="1"/>
      <c r="I23" s="1"/>
    </row>
    <row r="24" spans="2:11" x14ac:dyDescent="0.3">
      <c r="B24" s="1"/>
      <c r="C24" s="1"/>
      <c r="D24" s="1"/>
      <c r="E24" s="1"/>
      <c r="F24" s="1"/>
      <c r="G24" s="1"/>
      <c r="H24" s="1"/>
      <c r="I24" s="1"/>
    </row>
    <row r="25" spans="2:11" x14ac:dyDescent="0.3">
      <c r="B25" s="26" t="s">
        <v>42</v>
      </c>
      <c r="C25" s="26"/>
      <c r="D25" s="26"/>
      <c r="E25" s="26"/>
      <c r="F25" s="26"/>
      <c r="G25" s="26"/>
      <c r="H25" s="26"/>
      <c r="I25" s="1"/>
    </row>
    <row r="26" spans="2:11" x14ac:dyDescent="0.3">
      <c r="B26" s="3" t="s">
        <v>2</v>
      </c>
      <c r="C26" s="4" t="s">
        <v>2</v>
      </c>
      <c r="D26" s="3" t="s">
        <v>3</v>
      </c>
      <c r="E26" s="3" t="s">
        <v>2</v>
      </c>
      <c r="F26" s="3" t="s">
        <v>2</v>
      </c>
      <c r="G26" s="3" t="s">
        <v>2</v>
      </c>
      <c r="H26" s="3" t="s">
        <v>2</v>
      </c>
      <c r="I26" s="1"/>
    </row>
    <row r="27" spans="2:11" x14ac:dyDescent="0.3">
      <c r="B27" s="6">
        <f>C14</f>
        <v>5.44</v>
      </c>
      <c r="C27" s="6">
        <f>C14</f>
        <v>5.44</v>
      </c>
      <c r="D27" s="6">
        <f>C18</f>
        <v>3.24</v>
      </c>
      <c r="E27" s="6">
        <f>C14</f>
        <v>5.44</v>
      </c>
      <c r="F27" s="6">
        <f>C14</f>
        <v>5.44</v>
      </c>
      <c r="G27" s="6">
        <f>C14</f>
        <v>5.44</v>
      </c>
      <c r="H27" s="6">
        <f>C14</f>
        <v>5.44</v>
      </c>
      <c r="I27" s="1"/>
    </row>
    <row r="28" spans="2:11" x14ac:dyDescent="0.3">
      <c r="B28" s="3" t="s">
        <v>3</v>
      </c>
      <c r="C28" s="3" t="s">
        <v>29</v>
      </c>
      <c r="D28" s="3" t="s">
        <v>43</v>
      </c>
      <c r="E28" s="3" t="s">
        <v>43</v>
      </c>
      <c r="F28" s="3" t="s">
        <v>29</v>
      </c>
      <c r="G28" s="3" t="s">
        <v>3</v>
      </c>
      <c r="H28" s="3" t="s">
        <v>3</v>
      </c>
      <c r="I28" s="1"/>
    </row>
    <row r="29" spans="2:11" x14ac:dyDescent="0.3">
      <c r="B29" s="6">
        <f>C18</f>
        <v>3.24</v>
      </c>
      <c r="C29" s="6">
        <f>B22</f>
        <v>1.1896941523141797</v>
      </c>
      <c r="D29" s="6">
        <v>1</v>
      </c>
      <c r="E29" s="6">
        <v>1</v>
      </c>
      <c r="F29" s="6">
        <f>B22</f>
        <v>1.1896941523141797</v>
      </c>
      <c r="G29" s="6">
        <f>C18</f>
        <v>3.24</v>
      </c>
      <c r="H29" s="6">
        <f>C18</f>
        <v>3.24</v>
      </c>
      <c r="I29" s="1"/>
    </row>
    <row r="30" spans="2:11" x14ac:dyDescent="0.3">
      <c r="B30" s="1"/>
      <c r="C30" s="3" t="s">
        <v>3</v>
      </c>
      <c r="D30" s="1"/>
      <c r="E30" s="3" t="s">
        <v>3</v>
      </c>
      <c r="F30" s="3" t="s">
        <v>3</v>
      </c>
      <c r="G30" s="3" t="s">
        <v>29</v>
      </c>
      <c r="H30" s="3" t="s">
        <v>29</v>
      </c>
      <c r="I30" s="1"/>
    </row>
    <row r="31" spans="2:11" x14ac:dyDescent="0.3">
      <c r="B31" s="1"/>
      <c r="C31" s="6">
        <f>C18</f>
        <v>3.24</v>
      </c>
      <c r="D31" s="1"/>
      <c r="E31" s="6">
        <f>C18</f>
        <v>3.24</v>
      </c>
      <c r="F31" s="6">
        <f>C18</f>
        <v>3.24</v>
      </c>
      <c r="G31" s="6">
        <f>B22</f>
        <v>1.1896941523141797</v>
      </c>
      <c r="H31" s="6">
        <f>B22</f>
        <v>1.1896941523141797</v>
      </c>
      <c r="I31" s="1"/>
    </row>
    <row r="32" spans="2:11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>
        <f>SIN(90)</f>
        <v>0.89399666360055785</v>
      </c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>
        <f>RADIANS(I39)</f>
        <v>1.5707963267948966</v>
      </c>
      <c r="I39" s="1">
        <v>90</v>
      </c>
    </row>
  </sheetData>
  <mergeCells count="4">
    <mergeCell ref="B2:I2"/>
    <mergeCell ref="B8:I8"/>
    <mergeCell ref="B20:H20"/>
    <mergeCell ref="B25:H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Nueva tabla</vt:lpstr>
      <vt:lpstr>Micro</vt:lpstr>
      <vt:lpstr>Integrado</vt:lpstr>
      <vt:lpstr>Respaldo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Mayra de Luna</dc:creator>
  <cp:keywords/>
  <dc:description/>
  <cp:lastModifiedBy>Mayra de Luna</cp:lastModifiedBy>
  <cp:revision/>
  <dcterms:created xsi:type="dcterms:W3CDTF">2022-10-03T16:23:15Z</dcterms:created>
  <dcterms:modified xsi:type="dcterms:W3CDTF">2022-11-16T01:14:37Z</dcterms:modified>
  <cp:category/>
  <cp:contentStatus/>
</cp:coreProperties>
</file>