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sarmywestpoint-my.sharepoint.com/personal/mayara_mendonca_westpoint_edu/Documents/Documents/GitHub/Comp-IME-23/WestPoint/Combat Modelling/"/>
    </mc:Choice>
  </mc:AlternateContent>
  <xr:revisionPtr revIDLastSave="215" documentId="8_{F6007C2C-C2C1-47AA-A4A9-F03125BB31B1}" xr6:coauthVersionLast="47" xr6:coauthVersionMax="47" xr10:uidLastSave="{521B34E6-C50A-4908-A29E-CD2F9609A28E}"/>
  <bookViews>
    <workbookView minimized="1" xWindow="3940" yWindow="3490" windowWidth="14400" windowHeight="7270" activeTab="3" xr2:uid="{D4C5DF6D-7289-43C6-88B5-F695DB62A401}"/>
  </bookViews>
  <sheets>
    <sheet name="Movement+Comunication" sheetId="1" r:id="rId1"/>
    <sheet name="HW7" sheetId="2" r:id="rId2"/>
    <sheet name="Class24AUG" sheetId="4" r:id="rId3"/>
    <sheet name="Class26AUG" sheetId="5" r:id="rId4"/>
    <sheet name="Sheet2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2" i="5" l="1"/>
  <c r="E8" i="4"/>
  <c r="B2" i="2"/>
  <c r="O10" i="5" l="1"/>
  <c r="N10" i="5"/>
  <c r="N9" i="5"/>
  <c r="O9" i="5"/>
  <c r="O4" i="5"/>
  <c r="N4" i="5"/>
  <c r="O3" i="5"/>
  <c r="O8" i="5"/>
  <c r="N8" i="5"/>
  <c r="O2" i="5"/>
  <c r="N2" i="5"/>
  <c r="N3" i="5"/>
  <c r="N5" i="5" l="1"/>
  <c r="O11" i="5"/>
  <c r="O5" i="5"/>
  <c r="N11" i="5"/>
  <c r="B10" i="4"/>
  <c r="B9" i="4"/>
  <c r="B8" i="4"/>
  <c r="D41" i="2"/>
  <c r="E41" i="2" s="1"/>
  <c r="D29" i="2"/>
  <c r="E29" i="2" s="1"/>
  <c r="D30" i="2"/>
  <c r="E30" i="2" s="1"/>
  <c r="D31" i="2"/>
  <c r="E31" i="2"/>
  <c r="F31" i="2"/>
  <c r="D32" i="2"/>
  <c r="E32" i="2"/>
  <c r="F32" i="2"/>
  <c r="G32" i="2"/>
  <c r="C32" i="2" s="1"/>
  <c r="B32" i="2" s="1"/>
  <c r="D33" i="2"/>
  <c r="E33" i="2" s="1"/>
  <c r="D34" i="2"/>
  <c r="E34" i="2" s="1"/>
  <c r="D35" i="2"/>
  <c r="E35" i="2"/>
  <c r="D36" i="2"/>
  <c r="E36" i="2"/>
  <c r="G36" i="2" s="1"/>
  <c r="C36" i="2" s="1"/>
  <c r="B36" i="2" s="1"/>
  <c r="F36" i="2"/>
  <c r="D37" i="2"/>
  <c r="E37" i="2" s="1"/>
  <c r="D38" i="2"/>
  <c r="E38" i="2" s="1"/>
  <c r="D39" i="2"/>
  <c r="E39" i="2" s="1"/>
  <c r="D40" i="2"/>
  <c r="E40" i="2"/>
  <c r="F40" i="2" s="1"/>
  <c r="D5" i="2"/>
  <c r="E5" i="2"/>
  <c r="F5" i="2" s="1"/>
  <c r="D6" i="2"/>
  <c r="E6" i="2"/>
  <c r="F6" i="2" s="1"/>
  <c r="D7" i="2"/>
  <c r="E7" i="2"/>
  <c r="F7" i="2" s="1"/>
  <c r="D8" i="2"/>
  <c r="E8" i="2"/>
  <c r="F8" i="2" s="1"/>
  <c r="D9" i="2"/>
  <c r="E9" i="2"/>
  <c r="F9" i="2" s="1"/>
  <c r="D10" i="2"/>
  <c r="E10" i="2"/>
  <c r="F10" i="2" s="1"/>
  <c r="D11" i="2"/>
  <c r="E11" i="2"/>
  <c r="F11" i="2" s="1"/>
  <c r="D12" i="2"/>
  <c r="E12" i="2"/>
  <c r="F12" i="2" s="1"/>
  <c r="D13" i="2"/>
  <c r="E13" i="2"/>
  <c r="F13" i="2" s="1"/>
  <c r="D14" i="2"/>
  <c r="E14" i="2"/>
  <c r="F14" i="2" s="1"/>
  <c r="D15" i="2"/>
  <c r="E15" i="2"/>
  <c r="F15" i="2" s="1"/>
  <c r="D16" i="2"/>
  <c r="E16" i="2"/>
  <c r="F16" i="2" s="1"/>
  <c r="D17" i="2"/>
  <c r="E17" i="2"/>
  <c r="F17" i="2" s="1"/>
  <c r="D18" i="2"/>
  <c r="E18" i="2"/>
  <c r="F18" i="2" s="1"/>
  <c r="D19" i="2"/>
  <c r="E19" i="2"/>
  <c r="F19" i="2" s="1"/>
  <c r="D20" i="2"/>
  <c r="E20" i="2"/>
  <c r="F20" i="2" s="1"/>
  <c r="D21" i="2"/>
  <c r="E21" i="2"/>
  <c r="F21" i="2" s="1"/>
  <c r="D22" i="2"/>
  <c r="E22" i="2"/>
  <c r="F22" i="2" s="1"/>
  <c r="D23" i="2"/>
  <c r="E23" i="2"/>
  <c r="F23" i="2" s="1"/>
  <c r="D24" i="2"/>
  <c r="E24" i="2"/>
  <c r="F24" i="2" s="1"/>
  <c r="D25" i="2"/>
  <c r="E25" i="2"/>
  <c r="F25" i="2" s="1"/>
  <c r="D26" i="2"/>
  <c r="E26" i="2"/>
  <c r="F26" i="2" s="1"/>
  <c r="D27" i="2"/>
  <c r="E27" i="2"/>
  <c r="F27" i="2" s="1"/>
  <c r="D28" i="2"/>
  <c r="E28" i="2"/>
  <c r="F28" i="2" s="1"/>
  <c r="D2" i="2"/>
  <c r="E2" i="2" s="1"/>
  <c r="D3" i="2"/>
  <c r="E3" i="2" s="1"/>
  <c r="F3" i="2" s="1"/>
  <c r="G3" i="2" s="1"/>
  <c r="C3" i="2" s="1"/>
  <c r="B3" i="2" s="1"/>
  <c r="D4" i="2"/>
  <c r="E4" i="2"/>
  <c r="F4" i="2" s="1"/>
  <c r="K1" i="1"/>
  <c r="I1" i="1"/>
  <c r="G3" i="1"/>
  <c r="D3" i="1"/>
  <c r="D2" i="1"/>
  <c r="D1" i="1"/>
  <c r="B11" i="4" l="1"/>
  <c r="E3" i="4" s="1"/>
  <c r="E4" i="4" s="1"/>
  <c r="E6" i="4" s="1"/>
  <c r="F39" i="2"/>
  <c r="G39" i="2" s="1"/>
  <c r="C39" i="2" s="1"/>
  <c r="B39" i="2" s="1"/>
  <c r="G35" i="2"/>
  <c r="C35" i="2" s="1"/>
  <c r="B35" i="2" s="1"/>
  <c r="G31" i="2"/>
  <c r="C31" i="2" s="1"/>
  <c r="B31" i="2" s="1"/>
  <c r="G25" i="2"/>
  <c r="C25" i="2" s="1"/>
  <c r="B25" i="2" s="1"/>
  <c r="G22" i="2"/>
  <c r="C22" i="2" s="1"/>
  <c r="B22" i="2" s="1"/>
  <c r="G17" i="2"/>
  <c r="C17" i="2" s="1"/>
  <c r="B17" i="2" s="1"/>
  <c r="G14" i="2"/>
  <c r="C14" i="2" s="1"/>
  <c r="B14" i="2" s="1"/>
  <c r="G9" i="2"/>
  <c r="C9" i="2" s="1"/>
  <c r="B9" i="2" s="1"/>
  <c r="G6" i="2"/>
  <c r="C6" i="2" s="1"/>
  <c r="B6" i="2" s="1"/>
  <c r="G40" i="2"/>
  <c r="C40" i="2" s="1"/>
  <c r="B40" i="2" s="1"/>
  <c r="G26" i="2"/>
  <c r="C26" i="2" s="1"/>
  <c r="B26" i="2" s="1"/>
  <c r="G18" i="2"/>
  <c r="C18" i="2" s="1"/>
  <c r="B18" i="2" s="1"/>
  <c r="G13" i="2"/>
  <c r="C13" i="2" s="1"/>
  <c r="B13" i="2" s="1"/>
  <c r="G5" i="2"/>
  <c r="C5" i="2" s="1"/>
  <c r="B5" i="2" s="1"/>
  <c r="G21" i="2"/>
  <c r="C21" i="2" s="1"/>
  <c r="B21" i="2" s="1"/>
  <c r="G10" i="2"/>
  <c r="C10" i="2" s="1"/>
  <c r="B10" i="2" s="1"/>
  <c r="F35" i="2"/>
  <c r="F41" i="2"/>
  <c r="G41" i="2" s="1"/>
  <c r="C41" i="2" s="1"/>
  <c r="B41" i="2" s="1"/>
  <c r="F38" i="2"/>
  <c r="G38" i="2"/>
  <c r="C38" i="2" s="1"/>
  <c r="B38" i="2" s="1"/>
  <c r="F37" i="2"/>
  <c r="G37" i="2" s="1"/>
  <c r="C37" i="2" s="1"/>
  <c r="B37" i="2" s="1"/>
  <c r="F34" i="2"/>
  <c r="G34" i="2"/>
  <c r="C34" i="2" s="1"/>
  <c r="B34" i="2" s="1"/>
  <c r="F33" i="2"/>
  <c r="G33" i="2"/>
  <c r="C33" i="2" s="1"/>
  <c r="B33" i="2" s="1"/>
  <c r="F30" i="2"/>
  <c r="G30" i="2" s="1"/>
  <c r="C30" i="2" s="1"/>
  <c r="B30" i="2" s="1"/>
  <c r="F29" i="2"/>
  <c r="G29" i="2" s="1"/>
  <c r="C29" i="2" s="1"/>
  <c r="B29" i="2" s="1"/>
  <c r="G28" i="2"/>
  <c r="C28" i="2" s="1"/>
  <c r="B28" i="2" s="1"/>
  <c r="G24" i="2"/>
  <c r="C24" i="2" s="1"/>
  <c r="B24" i="2" s="1"/>
  <c r="G20" i="2"/>
  <c r="C20" i="2" s="1"/>
  <c r="B20" i="2" s="1"/>
  <c r="G16" i="2"/>
  <c r="C16" i="2" s="1"/>
  <c r="B16" i="2" s="1"/>
  <c r="G12" i="2"/>
  <c r="C12" i="2" s="1"/>
  <c r="B12" i="2" s="1"/>
  <c r="G8" i="2"/>
  <c r="C8" i="2" s="1"/>
  <c r="B8" i="2" s="1"/>
  <c r="G23" i="2"/>
  <c r="C23" i="2" s="1"/>
  <c r="B23" i="2" s="1"/>
  <c r="G19" i="2"/>
  <c r="C19" i="2" s="1"/>
  <c r="B19" i="2" s="1"/>
  <c r="G15" i="2"/>
  <c r="C15" i="2" s="1"/>
  <c r="B15" i="2" s="1"/>
  <c r="G11" i="2"/>
  <c r="C11" i="2" s="1"/>
  <c r="B11" i="2" s="1"/>
  <c r="G7" i="2"/>
  <c r="C7" i="2" s="1"/>
  <c r="B7" i="2" s="1"/>
  <c r="G27" i="2"/>
  <c r="C27" i="2" s="1"/>
  <c r="B27" i="2" s="1"/>
  <c r="F2" i="2"/>
  <c r="G2" i="2" s="1"/>
  <c r="C2" i="2" s="1"/>
  <c r="G4" i="2"/>
  <c r="C4" i="2" s="1"/>
  <c r="B4" i="2" s="1"/>
  <c r="B6" i="1"/>
  <c r="E7" i="4" l="1"/>
</calcChain>
</file>

<file path=xl/sharedStrings.xml><?xml version="1.0" encoding="utf-8"?>
<sst xmlns="http://schemas.openxmlformats.org/spreadsheetml/2006/main" count="83" uniqueCount="69">
  <si>
    <t>n</t>
  </si>
  <si>
    <t>v</t>
  </si>
  <si>
    <t>a</t>
  </si>
  <si>
    <t>b</t>
  </si>
  <si>
    <t>c</t>
  </si>
  <si>
    <t>W (kg)</t>
  </si>
  <si>
    <t>V (m/s)</t>
  </si>
  <si>
    <t>L (kg)</t>
  </si>
  <si>
    <t>G (%)</t>
  </si>
  <si>
    <t>M (Kcal/hr)</t>
  </si>
  <si>
    <t>PRX</t>
  </si>
  <si>
    <t>PTX</t>
  </si>
  <si>
    <t>GTX</t>
  </si>
  <si>
    <t>LTX</t>
  </si>
  <si>
    <t>LFS</t>
  </si>
  <si>
    <t>LM</t>
  </si>
  <si>
    <t>GRX</t>
  </si>
  <si>
    <t>LRX</t>
  </si>
  <si>
    <t>D(km)</t>
  </si>
  <si>
    <t>f(MHz)</t>
  </si>
  <si>
    <t>Threshold</t>
  </si>
  <si>
    <t>**If PRX is above a certain threshold, the signal is detected</t>
  </si>
  <si>
    <t>Received?</t>
  </si>
  <si>
    <t>R</t>
  </si>
  <si>
    <t>v/v50</t>
  </si>
  <si>
    <t>E</t>
  </si>
  <si>
    <t>Pinf</t>
  </si>
  <si>
    <t>Tdet</t>
  </si>
  <si>
    <t>v/v50^E</t>
  </si>
  <si>
    <t>WH</t>
  </si>
  <si>
    <t>HH</t>
  </si>
  <si>
    <t>LH</t>
  </si>
  <si>
    <t>WT</t>
  </si>
  <si>
    <t>HT</t>
  </si>
  <si>
    <t>LT</t>
  </si>
  <si>
    <t>theta</t>
  </si>
  <si>
    <t>rad</t>
  </si>
  <si>
    <t>degree</t>
  </si>
  <si>
    <t>CD</t>
  </si>
  <si>
    <t>A0</t>
  </si>
  <si>
    <t>A90</t>
  </si>
  <si>
    <t>v50</t>
  </si>
  <si>
    <t>TTPM</t>
  </si>
  <si>
    <t>difficulty of acquisiton level</t>
  </si>
  <si>
    <t>Range</t>
  </si>
  <si>
    <t>HBF</t>
  </si>
  <si>
    <t>HBV</t>
  </si>
  <si>
    <t>HRE</t>
  </si>
  <si>
    <t>VBF</t>
  </si>
  <si>
    <t>VBV</t>
  </si>
  <si>
    <t>VRE</t>
  </si>
  <si>
    <t>Uniform Variables</t>
  </si>
  <si>
    <t>Variable Bias Shot 1</t>
  </si>
  <si>
    <t>Variable Bias Shot 2</t>
  </si>
  <si>
    <t>Rand Err Shot 1</t>
  </si>
  <si>
    <t>Rand Err Shot 2</t>
  </si>
  <si>
    <t>Hor</t>
  </si>
  <si>
    <t>Vert</t>
  </si>
  <si>
    <t>Horiz</t>
  </si>
  <si>
    <t>FixedBias</t>
  </si>
  <si>
    <t>VariableBias</t>
  </si>
  <si>
    <t>RandError</t>
  </si>
  <si>
    <t>MissDist</t>
  </si>
  <si>
    <t>SHOT 1</t>
  </si>
  <si>
    <t>SHOT 2</t>
  </si>
  <si>
    <t>Time</t>
  </si>
  <si>
    <t>Time (sec)</t>
  </si>
  <si>
    <t>Probab</t>
  </si>
  <si>
    <t>Rnd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</si>
</sst>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1" fontId="0" fillId="0" borderId="0" xfId="0" applyNumberFormat="1"/>
    <xf numFmtId="0" fontId="2" fillId="0" borderId="0" xfId="0" applyFont="1"/>
    <xf numFmtId="0" fontId="1" fillId="0" borderId="0" xfId="0" applyFont="1" applyAlignment="1">
      <alignment horizontal="center"/>
    </xf>
    <xf numFmtId="164" fontId="0" fillId="0" borderId="0" xfId="0" quotePrefix="1" applyNumberFormat="1" applyAlignment="1">
      <alignment horizontal="center"/>
    </xf>
    <xf numFmtId="164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'HW7'!$B$1</c:f>
              <c:strCache>
                <c:ptCount val="1"/>
                <c:pt idx="0">
                  <c:v>Tdet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'HW7'!$A$2:$A$110</c:f>
              <c:numCache>
                <c:formatCode>General</c:formatCode>
                <c:ptCount val="10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</c:numCache>
            </c:numRef>
          </c:xVal>
          <c:yVal>
            <c:numRef>
              <c:f>'HW7'!$B$2:$B$110</c:f>
              <c:numCache>
                <c:formatCode>General</c:formatCode>
                <c:ptCount val="109"/>
                <c:pt idx="0">
                  <c:v>1.1644934212082996</c:v>
                </c:pt>
                <c:pt idx="1">
                  <c:v>1.1695692972771785</c:v>
                </c:pt>
                <c:pt idx="2">
                  <c:v>1.2086652723198288</c:v>
                </c:pt>
                <c:pt idx="3">
                  <c:v>1.2950724680418433</c:v>
                </c:pt>
                <c:pt idx="4">
                  <c:v>1.4157515465221047</c:v>
                </c:pt>
                <c:pt idx="5">
                  <c:v>1.5538096123457084</c:v>
                </c:pt>
                <c:pt idx="6">
                  <c:v>1.6967817686617699</c:v>
                </c:pt>
                <c:pt idx="7">
                  <c:v>1.8370358884160607</c:v>
                </c:pt>
                <c:pt idx="8">
                  <c:v>1.9704221613906745</c:v>
                </c:pt>
                <c:pt idx="9">
                  <c:v>2.0949879308987609</c:v>
                </c:pt>
                <c:pt idx="10">
                  <c:v>2.2100771256842</c:v>
                </c:pt>
                <c:pt idx="11">
                  <c:v>2.315760484667492</c:v>
                </c:pt>
                <c:pt idx="12">
                  <c:v>2.4124915652779388</c:v>
                </c:pt>
                <c:pt idx="13">
                  <c:v>2.5009048232581161</c:v>
                </c:pt>
                <c:pt idx="14">
                  <c:v>2.5816999591349616</c:v>
                </c:pt>
                <c:pt idx="15">
                  <c:v>2.6555777070810134</c:v>
                </c:pt>
                <c:pt idx="16">
                  <c:v>2.7232059389039147</c:v>
                </c:pt>
                <c:pt idx="17">
                  <c:v>2.7852034254034481</c:v>
                </c:pt>
                <c:pt idx="18">
                  <c:v>2.8421337164272069</c:v>
                </c:pt>
                <c:pt idx="19">
                  <c:v>2.8945046673132602</c:v>
                </c:pt>
                <c:pt idx="20">
                  <c:v>2.9427709712931582</c:v>
                </c:pt>
                <c:pt idx="21">
                  <c:v>2.9873381517389652</c:v>
                </c:pt>
                <c:pt idx="22">
                  <c:v>3.028567122038468</c:v>
                </c:pt>
                <c:pt idx="23">
                  <c:v>3.0667788112657979</c:v>
                </c:pt>
                <c:pt idx="24">
                  <c:v>3.1022585860554268</c:v>
                </c:pt>
                <c:pt idx="25">
                  <c:v>3.1352603361703362</c:v>
                </c:pt>
                <c:pt idx="26">
                  <c:v>3.1660101709962989</c:v>
                </c:pt>
                <c:pt idx="27">
                  <c:v>3.1947097194032472</c:v>
                </c:pt>
                <c:pt idx="28">
                  <c:v>3.22153904990562</c:v>
                </c:pt>
                <c:pt idx="29">
                  <c:v>3.2466592402165659</c:v>
                </c:pt>
                <c:pt idx="30">
                  <c:v>3.2702146302281601</c:v>
                </c:pt>
                <c:pt idx="31">
                  <c:v>3.2923347932606069</c:v>
                </c:pt>
                <c:pt idx="32">
                  <c:v>3.3131362589821367</c:v>
                </c:pt>
                <c:pt idx="33">
                  <c:v>3.3327240188314948</c:v>
                </c:pt>
                <c:pt idx="34">
                  <c:v>3.3511928417397137</c:v>
                </c:pt>
                <c:pt idx="35">
                  <c:v>3.3686284248282452</c:v>
                </c:pt>
                <c:pt idx="36">
                  <c:v>3.3851084007660077</c:v>
                </c:pt>
                <c:pt idx="37">
                  <c:v>3.4007032207041044</c:v>
                </c:pt>
                <c:pt idx="38">
                  <c:v>3.4154769292181633</c:v>
                </c:pt>
                <c:pt idx="39">
                  <c:v>3.4294878454830733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98C-486B-AA30-AECBF6954F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6666559"/>
        <c:axId val="1386670719"/>
      </c:scatterChart>
      <c:valAx>
        <c:axId val="1386666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6670719"/>
        <c:crosses val="autoZero"/>
        <c:crossBetween val="midCat"/>
        <c:majorUnit val="0.25"/>
      </c:valAx>
      <c:valAx>
        <c:axId val="1386670719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Tdet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6666559"/>
        <c:crosses val="autoZero"/>
        <c:crossBetween val="midCat"/>
        <c:majorUnit val="0.2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343646</xdr:colOff>
      <xdr:row>1</xdr:row>
      <xdr:rowOff>164353</xdr:rowOff>
    </xdr:from>
    <xdr:to>
      <xdr:col>15</xdr:col>
      <xdr:colOff>545351</xdr:colOff>
      <xdr:row>19</xdr:row>
      <xdr:rowOff>34365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2A4C30A-F530-DB06-1686-D22EEC0A37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E9E27-4C85-4D29-985D-C2C55F42F9B0}">
  <dimension ref="A1:K9"/>
  <sheetViews>
    <sheetView workbookViewId="0">
      <selection activeCell="J12" sqref="J12"/>
    </sheetView>
  </sheetViews>
  <sheetFormatPr defaultRowHeight="14.5" x14ac:dyDescent="0.35"/>
  <cols>
    <col min="1" max="1" width="10.1796875" style="2" bestFit="1" customWidth="1"/>
    <col min="2" max="2" width="10.36328125" bestFit="1" customWidth="1"/>
    <col min="3" max="3" width="8.7265625" style="2"/>
  </cols>
  <sheetData>
    <row r="1" spans="1:11" x14ac:dyDescent="0.35">
      <c r="A1" s="2" t="s">
        <v>5</v>
      </c>
      <c r="B1">
        <v>90</v>
      </c>
      <c r="C1" s="2" t="s">
        <v>2</v>
      </c>
      <c r="D1">
        <f>1.5*(B1+B2)*B4</f>
        <v>234</v>
      </c>
      <c r="F1" t="s">
        <v>18</v>
      </c>
      <c r="G1">
        <v>10</v>
      </c>
      <c r="H1" s="1" t="s">
        <v>10</v>
      </c>
      <c r="I1" s="1">
        <f>I2+I3-I4-I5+I6-I7-G3</f>
        <v>-38.470599913279628</v>
      </c>
      <c r="J1" t="s">
        <v>22</v>
      </c>
      <c r="K1" t="str">
        <f>IF(I1&gt;G4,"YES","NO")</f>
        <v>YES</v>
      </c>
    </row>
    <row r="2" spans="1:11" x14ac:dyDescent="0.35">
      <c r="A2" s="2" t="s">
        <v>7</v>
      </c>
      <c r="B2">
        <v>40</v>
      </c>
      <c r="C2" s="2" t="s">
        <v>3</v>
      </c>
      <c r="D2">
        <f>0.35*B3*(B1+B2)*B4</f>
        <v>0.54599999999999993</v>
      </c>
      <c r="F2" t="s">
        <v>19</v>
      </c>
      <c r="G2">
        <v>20</v>
      </c>
      <c r="H2" t="s">
        <v>11</v>
      </c>
      <c r="I2">
        <v>20</v>
      </c>
    </row>
    <row r="3" spans="1:11" x14ac:dyDescent="0.35">
      <c r="A3" s="2" t="s">
        <v>8</v>
      </c>
      <c r="B3">
        <v>0.01</v>
      </c>
      <c r="C3" s="2" t="s">
        <v>4</v>
      </c>
      <c r="D3">
        <f>1.5*B1+2*(B1+B2)*(B2/B1)^2-(B5/0.860421)</f>
        <v>-162.30850018425519</v>
      </c>
      <c r="F3" s="1" t="s">
        <v>14</v>
      </c>
      <c r="G3" s="1">
        <f>32.45+20*LOG10(G1*G2)</f>
        <v>78.470599913279628</v>
      </c>
      <c r="H3" t="s">
        <v>12</v>
      </c>
      <c r="I3">
        <v>10</v>
      </c>
    </row>
    <row r="4" spans="1:11" x14ac:dyDescent="0.35">
      <c r="A4" s="2" t="s">
        <v>0</v>
      </c>
      <c r="B4">
        <v>1.2</v>
      </c>
      <c r="F4" t="s">
        <v>20</v>
      </c>
      <c r="G4">
        <v>-40</v>
      </c>
      <c r="H4" t="s">
        <v>13</v>
      </c>
      <c r="I4">
        <v>2</v>
      </c>
    </row>
    <row r="5" spans="1:11" x14ac:dyDescent="0.35">
      <c r="A5" s="2" t="s">
        <v>9</v>
      </c>
      <c r="B5" s="4">
        <v>300</v>
      </c>
      <c r="H5" t="s">
        <v>15</v>
      </c>
      <c r="I5">
        <v>0</v>
      </c>
    </row>
    <row r="6" spans="1:11" x14ac:dyDescent="0.35">
      <c r="A6" s="3" t="s">
        <v>6</v>
      </c>
      <c r="B6" s="1">
        <f>(-D2+SQRT(D2^2-4*D1*D3))/(2*D1)</f>
        <v>0.83167631389725383</v>
      </c>
      <c r="H6" t="s">
        <v>16</v>
      </c>
      <c r="I6">
        <v>14</v>
      </c>
    </row>
    <row r="7" spans="1:11" x14ac:dyDescent="0.35">
      <c r="H7" t="s">
        <v>17</v>
      </c>
      <c r="I7">
        <v>2</v>
      </c>
    </row>
    <row r="8" spans="1:11" x14ac:dyDescent="0.35">
      <c r="H8" s="1"/>
      <c r="I8" s="1"/>
    </row>
    <row r="9" spans="1:11" x14ac:dyDescent="0.35">
      <c r="F9" t="s">
        <v>21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047D6E-BD8C-49BF-AA24-566826CE6D83}">
  <dimension ref="A1:G41"/>
  <sheetViews>
    <sheetView zoomScale="85" zoomScaleNormal="85" workbookViewId="0">
      <selection activeCell="H5" sqref="H5"/>
    </sheetView>
  </sheetViews>
  <sheetFormatPr defaultRowHeight="14.5" x14ac:dyDescent="0.35"/>
  <sheetData>
    <row r="1" spans="1:7" x14ac:dyDescent="0.35">
      <c r="A1" t="s">
        <v>23</v>
      </c>
      <c r="B1" t="s">
        <v>27</v>
      </c>
      <c r="C1" t="s">
        <v>26</v>
      </c>
      <c r="D1" t="s">
        <v>1</v>
      </c>
      <c r="E1" t="s">
        <v>24</v>
      </c>
      <c r="F1" t="s">
        <v>25</v>
      </c>
      <c r="G1" t="s">
        <v>28</v>
      </c>
    </row>
    <row r="2" spans="1:7" x14ac:dyDescent="0.35">
      <c r="A2">
        <v>0.1</v>
      </c>
      <c r="B2">
        <f>-(5.57-3.89*C2)*LN(0.5)</f>
        <v>1.1644934212082996</v>
      </c>
      <c r="C2">
        <f>G2/(1+G2)</f>
        <v>0.99999771621464362</v>
      </c>
      <c r="D2">
        <f>7.07/A2</f>
        <v>70.7</v>
      </c>
      <c r="E2">
        <f>D2/5</f>
        <v>14.14</v>
      </c>
      <c r="F2">
        <f>1.51+0.24*E2</f>
        <v>4.9036</v>
      </c>
      <c r="G2">
        <f>E2^F2</f>
        <v>437868.52097496943</v>
      </c>
    </row>
    <row r="3" spans="1:7" x14ac:dyDescent="0.35">
      <c r="A3">
        <v>0.2</v>
      </c>
      <c r="B3">
        <f t="shared" ref="B3:B41" si="0">-(5.57-3.89*C3)*LN(0.5)</f>
        <v>1.1695692972771785</v>
      </c>
      <c r="C3">
        <f t="shared" ref="C3:C5" si="1">G3/(1+G3)</f>
        <v>0.99811521204170306</v>
      </c>
      <c r="D3">
        <f t="shared" ref="D3:D41" si="2">7.07/A3</f>
        <v>35.35</v>
      </c>
      <c r="E3">
        <f t="shared" ref="E3:E41" si="3">D3/5</f>
        <v>7.07</v>
      </c>
      <c r="F3">
        <f t="shared" ref="F3:F41" si="4">1.51+0.24*E3</f>
        <v>3.2068000000000003</v>
      </c>
      <c r="G3">
        <f t="shared" ref="G3:G5" si="5">E3^F3</f>
        <v>529.56366133810354</v>
      </c>
    </row>
    <row r="4" spans="1:7" x14ac:dyDescent="0.35">
      <c r="A4">
        <v>0.3</v>
      </c>
      <c r="B4">
        <f t="shared" si="0"/>
        <v>1.2086652723198288</v>
      </c>
      <c r="C4">
        <f t="shared" si="1"/>
        <v>0.98361557982762837</v>
      </c>
      <c r="D4">
        <f t="shared" si="2"/>
        <v>23.56666666666667</v>
      </c>
      <c r="E4">
        <f t="shared" si="3"/>
        <v>4.7133333333333338</v>
      </c>
      <c r="F4">
        <f t="shared" si="4"/>
        <v>2.6412</v>
      </c>
      <c r="G4">
        <f t="shared" si="5"/>
        <v>60.033591026081062</v>
      </c>
    </row>
    <row r="5" spans="1:7" x14ac:dyDescent="0.35">
      <c r="A5">
        <v>0.4</v>
      </c>
      <c r="B5">
        <f t="shared" si="0"/>
        <v>1.2950724680418433</v>
      </c>
      <c r="C5">
        <f t="shared" si="1"/>
        <v>0.95156950456663303</v>
      </c>
      <c r="D5">
        <f t="shared" si="2"/>
        <v>17.675000000000001</v>
      </c>
      <c r="E5">
        <f t="shared" si="3"/>
        <v>3.5350000000000001</v>
      </c>
      <c r="F5">
        <f t="shared" si="4"/>
        <v>2.3584000000000001</v>
      </c>
      <c r="G5">
        <f t="shared" si="5"/>
        <v>19.648147227315679</v>
      </c>
    </row>
    <row r="6" spans="1:7" x14ac:dyDescent="0.35">
      <c r="A6">
        <v>0.5</v>
      </c>
      <c r="B6">
        <f t="shared" si="0"/>
        <v>1.4157515465221047</v>
      </c>
      <c r="C6">
        <f t="shared" ref="C6:C28" si="6">G6/(1+G6)</f>
        <v>0.90681292151714121</v>
      </c>
      <c r="D6">
        <f t="shared" si="2"/>
        <v>14.14</v>
      </c>
      <c r="E6">
        <f t="shared" si="3"/>
        <v>2.8280000000000003</v>
      </c>
      <c r="F6">
        <f t="shared" si="4"/>
        <v>2.18872</v>
      </c>
      <c r="G6">
        <f t="shared" ref="G6:G28" si="7">E6^F6</f>
        <v>9.7311015248100574</v>
      </c>
    </row>
    <row r="7" spans="1:7" x14ac:dyDescent="0.35">
      <c r="A7">
        <v>0.6</v>
      </c>
      <c r="B7">
        <f t="shared" si="0"/>
        <v>1.5538096123457084</v>
      </c>
      <c r="C7">
        <f t="shared" si="6"/>
        <v>0.85561094544556404</v>
      </c>
      <c r="D7">
        <f t="shared" si="2"/>
        <v>11.783333333333335</v>
      </c>
      <c r="E7">
        <f t="shared" si="3"/>
        <v>2.3566666666666669</v>
      </c>
      <c r="F7">
        <f t="shared" si="4"/>
        <v>2.0756000000000001</v>
      </c>
      <c r="G7">
        <f t="shared" si="7"/>
        <v>5.9257327232029988</v>
      </c>
    </row>
    <row r="8" spans="1:7" x14ac:dyDescent="0.35">
      <c r="A8">
        <v>0.7</v>
      </c>
      <c r="B8">
        <f t="shared" si="0"/>
        <v>1.6967817686617699</v>
      </c>
      <c r="C8">
        <f t="shared" si="6"/>
        <v>0.80258646706448855</v>
      </c>
      <c r="D8">
        <f t="shared" si="2"/>
        <v>10.100000000000001</v>
      </c>
      <c r="E8">
        <f t="shared" si="3"/>
        <v>2.0200000000000005</v>
      </c>
      <c r="F8">
        <f t="shared" si="4"/>
        <v>1.9948000000000001</v>
      </c>
      <c r="G8">
        <f t="shared" si="7"/>
        <v>4.0655088591452717</v>
      </c>
    </row>
    <row r="9" spans="1:7" x14ac:dyDescent="0.35">
      <c r="A9">
        <v>0.8</v>
      </c>
      <c r="B9">
        <f t="shared" si="0"/>
        <v>1.8370358884160607</v>
      </c>
      <c r="C9">
        <f t="shared" si="6"/>
        <v>0.7505700344079943</v>
      </c>
      <c r="D9">
        <f t="shared" si="2"/>
        <v>8.8375000000000004</v>
      </c>
      <c r="E9">
        <f t="shared" si="3"/>
        <v>1.7675000000000001</v>
      </c>
      <c r="F9">
        <f t="shared" si="4"/>
        <v>1.9342000000000001</v>
      </c>
      <c r="G9">
        <f t="shared" si="7"/>
        <v>3.0091413941647507</v>
      </c>
    </row>
    <row r="10" spans="1:7" x14ac:dyDescent="0.35">
      <c r="A10">
        <v>0.9</v>
      </c>
      <c r="B10">
        <f t="shared" si="0"/>
        <v>1.9704221613906745</v>
      </c>
      <c r="C10">
        <f t="shared" si="6"/>
        <v>0.7011006990498615</v>
      </c>
      <c r="D10">
        <f t="shared" si="2"/>
        <v>7.8555555555555561</v>
      </c>
      <c r="E10">
        <f t="shared" si="3"/>
        <v>1.5711111111111111</v>
      </c>
      <c r="F10">
        <f t="shared" si="4"/>
        <v>1.8870666666666667</v>
      </c>
      <c r="G10">
        <f t="shared" si="7"/>
        <v>2.345608359809503</v>
      </c>
    </row>
    <row r="11" spans="1:7" x14ac:dyDescent="0.35">
      <c r="A11">
        <v>1</v>
      </c>
      <c r="B11">
        <f t="shared" si="0"/>
        <v>2.0949879308987609</v>
      </c>
      <c r="C11">
        <f t="shared" si="6"/>
        <v>0.65490264816712784</v>
      </c>
      <c r="D11">
        <f t="shared" si="2"/>
        <v>7.07</v>
      </c>
      <c r="E11">
        <f t="shared" si="3"/>
        <v>1.4140000000000001</v>
      </c>
      <c r="F11">
        <f t="shared" si="4"/>
        <v>1.8493599999999999</v>
      </c>
      <c r="G11">
        <f t="shared" si="7"/>
        <v>1.8977330445708314</v>
      </c>
    </row>
    <row r="12" spans="1:7" x14ac:dyDescent="0.35">
      <c r="A12">
        <v>1.1000000000000001</v>
      </c>
      <c r="B12">
        <f t="shared" si="0"/>
        <v>2.2100771256842</v>
      </c>
      <c r="C12">
        <f t="shared" si="6"/>
        <v>0.61221920071806435</v>
      </c>
      <c r="D12">
        <f t="shared" si="2"/>
        <v>6.4272727272727268</v>
      </c>
      <c r="E12">
        <f t="shared" si="3"/>
        <v>1.2854545454545454</v>
      </c>
      <c r="F12">
        <f t="shared" si="4"/>
        <v>1.8185090909090909</v>
      </c>
      <c r="G12">
        <f t="shared" si="7"/>
        <v>1.5787764681792589</v>
      </c>
    </row>
    <row r="13" spans="1:7" x14ac:dyDescent="0.35">
      <c r="A13">
        <v>1.2</v>
      </c>
      <c r="B13">
        <f t="shared" si="0"/>
        <v>2.315760484667492</v>
      </c>
      <c r="C13">
        <f t="shared" si="6"/>
        <v>0.57302412156390425</v>
      </c>
      <c r="D13">
        <f t="shared" si="2"/>
        <v>5.8916666666666675</v>
      </c>
      <c r="E13">
        <f t="shared" si="3"/>
        <v>1.1783333333333335</v>
      </c>
      <c r="F13">
        <f t="shared" si="4"/>
        <v>1.7927999999999999</v>
      </c>
      <c r="G13">
        <f t="shared" si="7"/>
        <v>1.342052679094534</v>
      </c>
    </row>
    <row r="14" spans="1:7" x14ac:dyDescent="0.35">
      <c r="A14">
        <v>1.3</v>
      </c>
      <c r="B14">
        <f t="shared" si="0"/>
        <v>2.4124915652779388</v>
      </c>
      <c r="C14">
        <f t="shared" si="6"/>
        <v>0.53714919860849997</v>
      </c>
      <c r="D14">
        <f t="shared" si="2"/>
        <v>5.4384615384615387</v>
      </c>
      <c r="E14">
        <f t="shared" si="3"/>
        <v>1.0876923076923077</v>
      </c>
      <c r="F14">
        <f t="shared" si="4"/>
        <v>1.7710461538461539</v>
      </c>
      <c r="G14">
        <f t="shared" si="7"/>
        <v>1.1605234278381531</v>
      </c>
    </row>
    <row r="15" spans="1:7" x14ac:dyDescent="0.35">
      <c r="A15">
        <v>1.4</v>
      </c>
      <c r="B15">
        <f t="shared" si="0"/>
        <v>2.5009048232581161</v>
      </c>
      <c r="C15">
        <f t="shared" si="6"/>
        <v>0.50435912949877293</v>
      </c>
      <c r="D15">
        <f t="shared" si="2"/>
        <v>5.0500000000000007</v>
      </c>
      <c r="E15">
        <f t="shared" si="3"/>
        <v>1.0100000000000002</v>
      </c>
      <c r="F15">
        <f t="shared" si="4"/>
        <v>1.7524000000000002</v>
      </c>
      <c r="G15">
        <f t="shared" si="7"/>
        <v>1.0175898710466098</v>
      </c>
    </row>
    <row r="16" spans="1:7" x14ac:dyDescent="0.35">
      <c r="A16">
        <v>1.5</v>
      </c>
      <c r="B16">
        <f t="shared" si="0"/>
        <v>2.5816999591349616</v>
      </c>
      <c r="C16">
        <f t="shared" si="6"/>
        <v>0.47439441436831653</v>
      </c>
      <c r="D16">
        <f t="shared" si="2"/>
        <v>4.7133333333333338</v>
      </c>
      <c r="E16">
        <f t="shared" si="3"/>
        <v>0.94266666666666676</v>
      </c>
      <c r="F16">
        <f t="shared" si="4"/>
        <v>1.73624</v>
      </c>
      <c r="G16">
        <f t="shared" si="7"/>
        <v>0.90256730015184239</v>
      </c>
    </row>
    <row r="17" spans="1:7" x14ac:dyDescent="0.35">
      <c r="A17">
        <v>1.6</v>
      </c>
      <c r="B17">
        <f t="shared" si="0"/>
        <v>2.6555777070810134</v>
      </c>
      <c r="C17">
        <f t="shared" si="6"/>
        <v>0.44699516999972683</v>
      </c>
      <c r="D17">
        <f t="shared" si="2"/>
        <v>4.4187500000000002</v>
      </c>
      <c r="E17">
        <f t="shared" si="3"/>
        <v>0.88375000000000004</v>
      </c>
      <c r="F17">
        <f t="shared" si="4"/>
        <v>1.7221</v>
      </c>
      <c r="G17">
        <f t="shared" si="7"/>
        <v>0.80830246997934174</v>
      </c>
    </row>
    <row r="18" spans="1:7" x14ac:dyDescent="0.35">
      <c r="A18">
        <v>1.7</v>
      </c>
      <c r="B18">
        <f t="shared" si="0"/>
        <v>2.7232059389039147</v>
      </c>
      <c r="C18">
        <f t="shared" si="6"/>
        <v>0.42191370093160646</v>
      </c>
      <c r="D18">
        <f t="shared" si="2"/>
        <v>4.158823529411765</v>
      </c>
      <c r="E18">
        <f t="shared" si="3"/>
        <v>0.83176470588235296</v>
      </c>
      <c r="F18">
        <f t="shared" si="4"/>
        <v>1.7096235294117648</v>
      </c>
      <c r="G18">
        <f t="shared" si="7"/>
        <v>0.72984552931203406</v>
      </c>
    </row>
    <row r="19" spans="1:7" x14ac:dyDescent="0.35">
      <c r="A19">
        <v>1.8</v>
      </c>
      <c r="B19">
        <f t="shared" si="0"/>
        <v>2.7852034254034481</v>
      </c>
      <c r="C19">
        <f t="shared" si="6"/>
        <v>0.39892052192891814</v>
      </c>
      <c r="D19">
        <f t="shared" si="2"/>
        <v>3.927777777777778</v>
      </c>
      <c r="E19">
        <f t="shared" si="3"/>
        <v>0.78555555555555556</v>
      </c>
      <c r="F19">
        <f t="shared" si="4"/>
        <v>1.6985333333333332</v>
      </c>
      <c r="G19">
        <f t="shared" si="7"/>
        <v>0.6636735015627051</v>
      </c>
    </row>
    <row r="20" spans="1:7" x14ac:dyDescent="0.35">
      <c r="A20">
        <v>1.9</v>
      </c>
      <c r="B20">
        <f t="shared" si="0"/>
        <v>2.8421337164272069</v>
      </c>
      <c r="C20">
        <f t="shared" si="6"/>
        <v>0.37780662770363721</v>
      </c>
      <c r="D20">
        <f t="shared" si="2"/>
        <v>3.7210526315789476</v>
      </c>
      <c r="E20">
        <f t="shared" si="3"/>
        <v>0.74421052631578954</v>
      </c>
      <c r="F20">
        <f t="shared" si="4"/>
        <v>1.6886105263157896</v>
      </c>
      <c r="G20">
        <f t="shared" si="7"/>
        <v>0.60721737730706749</v>
      </c>
    </row>
    <row r="21" spans="1:7" x14ac:dyDescent="0.35">
      <c r="A21">
        <v>2</v>
      </c>
      <c r="B21">
        <f t="shared" si="0"/>
        <v>2.8945046673132602</v>
      </c>
      <c r="C21">
        <f t="shared" si="6"/>
        <v>0.35838366854426756</v>
      </c>
      <c r="D21">
        <f t="shared" si="2"/>
        <v>3.5350000000000001</v>
      </c>
      <c r="E21">
        <f t="shared" si="3"/>
        <v>0.70700000000000007</v>
      </c>
      <c r="F21">
        <f t="shared" si="4"/>
        <v>1.6796800000000001</v>
      </c>
      <c r="G21">
        <f t="shared" si="7"/>
        <v>0.55856381917702758</v>
      </c>
    </row>
    <row r="22" spans="1:7" x14ac:dyDescent="0.35">
      <c r="A22">
        <v>2.1</v>
      </c>
      <c r="B22">
        <f t="shared" si="0"/>
        <v>2.9427709712931582</v>
      </c>
      <c r="C22">
        <f t="shared" si="6"/>
        <v>0.34048301111654566</v>
      </c>
      <c r="D22">
        <f t="shared" si="2"/>
        <v>3.3666666666666667</v>
      </c>
      <c r="E22">
        <f t="shared" si="3"/>
        <v>0.67333333333333334</v>
      </c>
      <c r="F22">
        <f t="shared" si="4"/>
        <v>1.6716</v>
      </c>
      <c r="G22">
        <f t="shared" si="7"/>
        <v>0.51626116818154277</v>
      </c>
    </row>
    <row r="23" spans="1:7" x14ac:dyDescent="0.35">
      <c r="A23">
        <v>2.2000000000000002</v>
      </c>
      <c r="B23">
        <f t="shared" si="0"/>
        <v>2.9873381517389652</v>
      </c>
      <c r="C23">
        <f t="shared" si="6"/>
        <v>0.32395425784776172</v>
      </c>
      <c r="D23">
        <f t="shared" si="2"/>
        <v>3.2136363636363634</v>
      </c>
      <c r="E23">
        <f t="shared" si="3"/>
        <v>0.6427272727272727</v>
      </c>
      <c r="F23">
        <f t="shared" si="4"/>
        <v>1.6642545454545454</v>
      </c>
      <c r="G23">
        <f t="shared" si="7"/>
        <v>0.47918985010752524</v>
      </c>
    </row>
    <row r="24" spans="1:7" x14ac:dyDescent="0.35">
      <c r="A24">
        <v>2.2999999999999998</v>
      </c>
      <c r="B24">
        <f t="shared" si="0"/>
        <v>3.028567122038468</v>
      </c>
      <c r="C24">
        <f t="shared" si="6"/>
        <v>0.30866355579325</v>
      </c>
      <c r="D24">
        <f t="shared" si="2"/>
        <v>3.0739130434782611</v>
      </c>
      <c r="E24">
        <f t="shared" si="3"/>
        <v>0.61478260869565227</v>
      </c>
      <c r="F24">
        <f t="shared" si="4"/>
        <v>1.6575478260869565</v>
      </c>
      <c r="G24">
        <f t="shared" si="7"/>
        <v>0.44647372256993517</v>
      </c>
    </row>
    <row r="25" spans="1:7" x14ac:dyDescent="0.35">
      <c r="A25">
        <v>2.4</v>
      </c>
      <c r="B25">
        <f t="shared" si="0"/>
        <v>3.0667788112657979</v>
      </c>
      <c r="C25">
        <f t="shared" si="6"/>
        <v>0.29449188110115238</v>
      </c>
      <c r="D25">
        <f t="shared" si="2"/>
        <v>2.9458333333333337</v>
      </c>
      <c r="E25">
        <f t="shared" si="3"/>
        <v>0.58916666666666673</v>
      </c>
      <c r="F25">
        <f t="shared" si="4"/>
        <v>1.6514</v>
      </c>
      <c r="G25">
        <f t="shared" si="7"/>
        <v>0.41741813199937844</v>
      </c>
    </row>
    <row r="26" spans="1:7" x14ac:dyDescent="0.35">
      <c r="A26">
        <v>2.5</v>
      </c>
      <c r="B26">
        <f t="shared" si="0"/>
        <v>3.1022585860554268</v>
      </c>
      <c r="C26">
        <f t="shared" si="6"/>
        <v>0.28133339905980165</v>
      </c>
      <c r="D26">
        <f t="shared" si="2"/>
        <v>2.8280000000000003</v>
      </c>
      <c r="E26">
        <f t="shared" si="3"/>
        <v>0.5656000000000001</v>
      </c>
      <c r="F26">
        <f t="shared" si="4"/>
        <v>1.6457440000000001</v>
      </c>
      <c r="G26">
        <f t="shared" si="7"/>
        <v>0.39146580443803314</v>
      </c>
    </row>
    <row r="27" spans="1:7" x14ac:dyDescent="0.35">
      <c r="A27">
        <v>2.6</v>
      </c>
      <c r="B27">
        <f t="shared" si="0"/>
        <v>3.1352603361703362</v>
      </c>
      <c r="C27">
        <f t="shared" si="6"/>
        <v>0.26909394887177179</v>
      </c>
      <c r="D27">
        <f t="shared" si="2"/>
        <v>2.7192307692307693</v>
      </c>
      <c r="E27">
        <f t="shared" si="3"/>
        <v>0.54384615384615387</v>
      </c>
      <c r="F27">
        <f t="shared" si="4"/>
        <v>1.640523076923077</v>
      </c>
      <c r="G27">
        <f t="shared" si="7"/>
        <v>0.36816489404677627</v>
      </c>
    </row>
    <row r="28" spans="1:7" x14ac:dyDescent="0.35">
      <c r="A28">
        <v>2.7</v>
      </c>
      <c r="B28">
        <f t="shared" si="0"/>
        <v>3.1660101709962989</v>
      </c>
      <c r="C28">
        <f t="shared" si="6"/>
        <v>0.25768967272483823</v>
      </c>
      <c r="D28">
        <f t="shared" si="2"/>
        <v>2.6185185185185182</v>
      </c>
      <c r="E28">
        <f t="shared" si="3"/>
        <v>0.52370370370370367</v>
      </c>
      <c r="F28">
        <f t="shared" si="4"/>
        <v>1.635688888888889</v>
      </c>
      <c r="G28">
        <f t="shared" si="7"/>
        <v>0.34714547710895188</v>
      </c>
    </row>
    <row r="29" spans="1:7" x14ac:dyDescent="0.35">
      <c r="A29">
        <v>2.8</v>
      </c>
      <c r="B29">
        <f t="shared" si="0"/>
        <v>3.1947097194032472</v>
      </c>
      <c r="C29">
        <f>G29/(1+G29)</f>
        <v>0.24704579196328125</v>
      </c>
      <c r="D29">
        <f>7.07/A29</f>
        <v>2.5250000000000004</v>
      </c>
      <c r="E29">
        <f>D29/5</f>
        <v>0.50500000000000012</v>
      </c>
      <c r="F29">
        <f>1.51+0.24*E29</f>
        <v>1.6312</v>
      </c>
      <c r="G29">
        <f>E29^F29</f>
        <v>0.32810201380962828</v>
      </c>
    </row>
    <row r="30" spans="1:7" x14ac:dyDescent="0.35">
      <c r="A30">
        <v>2.9</v>
      </c>
      <c r="B30">
        <f t="shared" si="0"/>
        <v>3.22153904990562</v>
      </c>
      <c r="C30">
        <f t="shared" ref="C30:C40" si="8">G30/(1+G30)</f>
        <v>0.23709552407995355</v>
      </c>
      <c r="D30">
        <f t="shared" si="2"/>
        <v>2.4379310344827587</v>
      </c>
      <c r="E30">
        <f t="shared" si="3"/>
        <v>0.48758620689655174</v>
      </c>
      <c r="F30">
        <f t="shared" si="4"/>
        <v>1.6270206896551724</v>
      </c>
      <c r="G30">
        <f t="shared" ref="G30:G40" si="9">E30^F30</f>
        <v>0.31078009313554156</v>
      </c>
    </row>
    <row r="31" spans="1:7" x14ac:dyDescent="0.35">
      <c r="A31">
        <v>3</v>
      </c>
      <c r="B31">
        <f t="shared" si="0"/>
        <v>3.2466592402165659</v>
      </c>
      <c r="C31">
        <f t="shared" si="8"/>
        <v>0.22777912973861972</v>
      </c>
      <c r="D31">
        <f t="shared" si="2"/>
        <v>2.3566666666666669</v>
      </c>
      <c r="E31">
        <f t="shared" si="3"/>
        <v>0.47133333333333338</v>
      </c>
      <c r="F31">
        <f t="shared" si="4"/>
        <v>1.6231200000000001</v>
      </c>
      <c r="G31">
        <f t="shared" si="9"/>
        <v>0.29496629592712426</v>
      </c>
    </row>
    <row r="32" spans="1:7" x14ac:dyDescent="0.35">
      <c r="A32">
        <v>3.1</v>
      </c>
      <c r="B32">
        <f t="shared" si="0"/>
        <v>3.2702146302281601</v>
      </c>
      <c r="C32">
        <f t="shared" si="8"/>
        <v>0.21904307720496119</v>
      </c>
      <c r="D32">
        <f t="shared" si="2"/>
        <v>2.2806451612903227</v>
      </c>
      <c r="E32">
        <f t="shared" si="3"/>
        <v>0.45612903225806456</v>
      </c>
      <c r="F32">
        <f t="shared" si="4"/>
        <v>1.6194709677419354</v>
      </c>
      <c r="G32">
        <f t="shared" si="9"/>
        <v>0.2804803578935029</v>
      </c>
    </row>
    <row r="33" spans="1:7" x14ac:dyDescent="0.35">
      <c r="A33">
        <v>3.2</v>
      </c>
      <c r="B33">
        <f t="shared" si="0"/>
        <v>3.2923347932606069</v>
      </c>
      <c r="C33">
        <f t="shared" si="8"/>
        <v>0.21083931126394137</v>
      </c>
      <c r="D33">
        <f t="shared" si="2"/>
        <v>2.2093750000000001</v>
      </c>
      <c r="E33">
        <f t="shared" si="3"/>
        <v>0.44187500000000002</v>
      </c>
      <c r="F33">
        <f t="shared" si="4"/>
        <v>1.61605</v>
      </c>
      <c r="G33">
        <f t="shared" si="9"/>
        <v>0.26716904969205624</v>
      </c>
    </row>
    <row r="34" spans="1:7" x14ac:dyDescent="0.35">
      <c r="A34">
        <v>3.3</v>
      </c>
      <c r="B34">
        <f t="shared" si="0"/>
        <v>3.3131362589821367</v>
      </c>
      <c r="C34">
        <f t="shared" si="8"/>
        <v>0.20312461423574793</v>
      </c>
      <c r="D34">
        <f t="shared" si="2"/>
        <v>2.1424242424242426</v>
      </c>
      <c r="E34">
        <f t="shared" si="3"/>
        <v>0.42848484848484852</v>
      </c>
      <c r="F34">
        <f t="shared" si="4"/>
        <v>1.6128363636363636</v>
      </c>
      <c r="G34">
        <f t="shared" si="9"/>
        <v>0.25490135329119123</v>
      </c>
    </row>
    <row r="35" spans="1:7" x14ac:dyDescent="0.35">
      <c r="A35">
        <v>3.4</v>
      </c>
      <c r="B35">
        <f t="shared" si="0"/>
        <v>3.3327240188314948</v>
      </c>
      <c r="C35">
        <f t="shared" si="8"/>
        <v>0.19586004765559545</v>
      </c>
      <c r="D35">
        <f t="shared" si="2"/>
        <v>2.0794117647058825</v>
      </c>
      <c r="E35">
        <f t="shared" si="3"/>
        <v>0.41588235294117648</v>
      </c>
      <c r="F35">
        <f t="shared" si="4"/>
        <v>1.6098117647058823</v>
      </c>
      <c r="G35">
        <f t="shared" si="9"/>
        <v>0.2435646271331022</v>
      </c>
    </row>
    <row r="36" spans="1:7" x14ac:dyDescent="0.35">
      <c r="A36">
        <v>3.5</v>
      </c>
      <c r="B36">
        <f t="shared" si="0"/>
        <v>3.3511928417397137</v>
      </c>
      <c r="C36">
        <f t="shared" si="8"/>
        <v>0.18901046430836063</v>
      </c>
      <c r="D36">
        <f t="shared" si="2"/>
        <v>2.02</v>
      </c>
      <c r="E36">
        <f t="shared" si="3"/>
        <v>0.40400000000000003</v>
      </c>
      <c r="F36">
        <f t="shared" si="4"/>
        <v>1.6069599999999999</v>
      </c>
      <c r="G36">
        <f t="shared" si="9"/>
        <v>0.23306153284353551</v>
      </c>
    </row>
    <row r="37" spans="1:7" x14ac:dyDescent="0.35">
      <c r="A37">
        <v>3.6</v>
      </c>
      <c r="B37">
        <f t="shared" si="0"/>
        <v>3.3686284248282452</v>
      </c>
      <c r="C37">
        <f t="shared" si="8"/>
        <v>0.18254408146598733</v>
      </c>
      <c r="D37">
        <f t="shared" si="2"/>
        <v>1.963888888888889</v>
      </c>
      <c r="E37">
        <f t="shared" si="3"/>
        <v>0.39277777777777778</v>
      </c>
      <c r="F37">
        <f t="shared" si="4"/>
        <v>1.6042666666666667</v>
      </c>
      <c r="G37">
        <f t="shared" si="9"/>
        <v>0.22330755374963018</v>
      </c>
    </row>
    <row r="38" spans="1:7" x14ac:dyDescent="0.35">
      <c r="A38">
        <v>3.7</v>
      </c>
      <c r="B38">
        <f t="shared" si="0"/>
        <v>3.3851084007660077</v>
      </c>
      <c r="C38">
        <f t="shared" si="8"/>
        <v>0.17643210728619815</v>
      </c>
      <c r="D38">
        <f t="shared" si="2"/>
        <v>1.9108108108108108</v>
      </c>
      <c r="E38">
        <f t="shared" si="3"/>
        <v>0.38216216216216214</v>
      </c>
      <c r="F38">
        <f t="shared" si="4"/>
        <v>1.6017189189189189</v>
      </c>
      <c r="G38">
        <f t="shared" si="9"/>
        <v>0.21422897717008269</v>
      </c>
    </row>
    <row r="39" spans="1:7" x14ac:dyDescent="0.35">
      <c r="A39">
        <v>3.8</v>
      </c>
      <c r="B39">
        <f t="shared" si="0"/>
        <v>3.4007032207041044</v>
      </c>
      <c r="C39">
        <f t="shared" si="8"/>
        <v>0.17064841335605735</v>
      </c>
      <c r="D39">
        <f t="shared" si="2"/>
        <v>1.8605263157894738</v>
      </c>
      <c r="E39">
        <f t="shared" si="3"/>
        <v>0.37210526315789477</v>
      </c>
      <c r="F39">
        <f t="shared" si="4"/>
        <v>1.5993052631578948</v>
      </c>
      <c r="G39">
        <f t="shared" si="9"/>
        <v>0.20576124300503706</v>
      </c>
    </row>
    <row r="40" spans="1:7" x14ac:dyDescent="0.35">
      <c r="A40">
        <v>3.9</v>
      </c>
      <c r="B40">
        <f t="shared" si="0"/>
        <v>3.4154769292181633</v>
      </c>
      <c r="C40">
        <f t="shared" si="8"/>
        <v>0.16516924728696425</v>
      </c>
      <c r="D40">
        <f t="shared" si="2"/>
        <v>1.812820512820513</v>
      </c>
      <c r="E40">
        <f t="shared" si="3"/>
        <v>0.3625641025641026</v>
      </c>
      <c r="F40">
        <f t="shared" si="4"/>
        <v>1.5970153846153847</v>
      </c>
      <c r="G40">
        <f t="shared" si="9"/>
        <v>0.19784758377694719</v>
      </c>
    </row>
    <row r="41" spans="1:7" x14ac:dyDescent="0.35">
      <c r="A41">
        <v>4</v>
      </c>
      <c r="B41">
        <f t="shared" si="0"/>
        <v>3.4294878454830733</v>
      </c>
      <c r="C41">
        <f t="shared" ref="C41" si="10">G41/(1+G41)</f>
        <v>0.1599729800854999</v>
      </c>
      <c r="D41">
        <f t="shared" si="2"/>
        <v>1.7675000000000001</v>
      </c>
      <c r="E41">
        <f t="shared" si="3"/>
        <v>0.35350000000000004</v>
      </c>
      <c r="F41">
        <f t="shared" si="4"/>
        <v>1.59484</v>
      </c>
      <c r="G41">
        <f t="shared" ref="G41" si="11">E41^F41</f>
        <v>0.19043789817830181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E7013-935D-4918-8BDB-852571B64866}">
  <dimension ref="A1:F11"/>
  <sheetViews>
    <sheetView workbookViewId="0">
      <selection activeCell="B11" sqref="B11"/>
    </sheetView>
  </sheetViews>
  <sheetFormatPr defaultRowHeight="14.5" x14ac:dyDescent="0.35"/>
  <sheetData>
    <row r="1" spans="1:6" x14ac:dyDescent="0.35">
      <c r="A1" t="s">
        <v>29</v>
      </c>
      <c r="B1">
        <v>2</v>
      </c>
      <c r="D1" t="s">
        <v>42</v>
      </c>
      <c r="E1">
        <v>8</v>
      </c>
    </row>
    <row r="2" spans="1:6" x14ac:dyDescent="0.35">
      <c r="A2" t="s">
        <v>30</v>
      </c>
      <c r="B2">
        <v>1.7</v>
      </c>
      <c r="D2" t="s">
        <v>23</v>
      </c>
      <c r="E2">
        <v>4</v>
      </c>
    </row>
    <row r="3" spans="1:6" x14ac:dyDescent="0.35">
      <c r="A3" t="s">
        <v>31</v>
      </c>
      <c r="B3">
        <v>3.2</v>
      </c>
      <c r="D3" s="5" t="s">
        <v>38</v>
      </c>
      <c r="E3" s="5">
        <f>B11</f>
        <v>2.9563220080812793</v>
      </c>
    </row>
    <row r="4" spans="1:6" x14ac:dyDescent="0.35">
      <c r="A4" t="s">
        <v>32</v>
      </c>
      <c r="B4">
        <v>1.6</v>
      </c>
      <c r="D4" t="s">
        <v>1</v>
      </c>
      <c r="E4">
        <f>E1*E3/E2</f>
        <v>5.9126440161625586</v>
      </c>
    </row>
    <row r="5" spans="1:6" x14ac:dyDescent="0.35">
      <c r="A5" t="s">
        <v>33</v>
      </c>
      <c r="B5">
        <v>1.1000000000000001</v>
      </c>
      <c r="D5" t="s">
        <v>41</v>
      </c>
      <c r="E5">
        <v>3</v>
      </c>
      <c r="F5" t="s">
        <v>43</v>
      </c>
    </row>
    <row r="6" spans="1:6" x14ac:dyDescent="0.35">
      <c r="A6" t="s">
        <v>34</v>
      </c>
      <c r="B6">
        <v>1.6</v>
      </c>
      <c r="D6" s="5" t="s">
        <v>25</v>
      </c>
      <c r="E6" s="5">
        <f>1.51+0.24*(E4/E5)</f>
        <v>1.9830115212930046</v>
      </c>
    </row>
    <row r="7" spans="1:6" x14ac:dyDescent="0.35">
      <c r="A7" t="s">
        <v>35</v>
      </c>
      <c r="B7">
        <v>45</v>
      </c>
      <c r="C7" t="s">
        <v>37</v>
      </c>
      <c r="D7" s="5" t="s">
        <v>28</v>
      </c>
      <c r="E7" s="5">
        <f>(E4/E5)^E6</f>
        <v>3.8398576228236121</v>
      </c>
    </row>
    <row r="8" spans="1:6" x14ac:dyDescent="0.35">
      <c r="A8" s="5" t="s">
        <v>35</v>
      </c>
      <c r="B8" s="5">
        <f>B7*PI()/180</f>
        <v>0.78539816339744828</v>
      </c>
      <c r="C8" s="5" t="s">
        <v>36</v>
      </c>
      <c r="D8" s="1" t="s">
        <v>26</v>
      </c>
      <c r="E8" s="1">
        <f>E7/(1+E7)</f>
        <v>0.79338235172781968</v>
      </c>
    </row>
    <row r="9" spans="1:6" x14ac:dyDescent="0.35">
      <c r="A9" s="5" t="s">
        <v>39</v>
      </c>
      <c r="B9" s="5">
        <f>(B1*B2+B4*B5)</f>
        <v>5.16</v>
      </c>
      <c r="C9" s="5"/>
    </row>
    <row r="10" spans="1:6" x14ac:dyDescent="0.35">
      <c r="A10" s="5" t="s">
        <v>40</v>
      </c>
      <c r="B10" s="5">
        <f>(B3*B2+B6*B5)</f>
        <v>7.2000000000000011</v>
      </c>
      <c r="C10" s="5"/>
    </row>
    <row r="11" spans="1:6" x14ac:dyDescent="0.35">
      <c r="A11" s="1" t="s">
        <v>38</v>
      </c>
      <c r="B11" s="1">
        <f>SQRT(B9*COS(B8)+B10*SIN(B8))</f>
        <v>2.9563220080812793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5CD9C-E437-4254-BFAC-78492E8861DE}">
  <dimension ref="A1:X12"/>
  <sheetViews>
    <sheetView tabSelected="1" topLeftCell="J1" workbookViewId="0">
      <selection activeCell="U2" sqref="U2"/>
    </sheetView>
  </sheetViews>
  <sheetFormatPr defaultRowHeight="14.5" x14ac:dyDescent="0.35"/>
  <cols>
    <col min="9" max="9" width="17.26953125" bestFit="1" customWidth="1"/>
    <col min="13" max="13" width="15.08984375" customWidth="1"/>
    <col min="18" max="18" width="10.08984375" customWidth="1"/>
    <col min="21" max="21" width="14.453125" bestFit="1" customWidth="1"/>
  </cols>
  <sheetData>
    <row r="1" spans="1:24" x14ac:dyDescent="0.35">
      <c r="A1" t="s">
        <v>44</v>
      </c>
      <c r="B1" t="s">
        <v>45</v>
      </c>
      <c r="C1" t="s">
        <v>46</v>
      </c>
      <c r="D1" t="s">
        <v>47</v>
      </c>
      <c r="E1" t="s">
        <v>48</v>
      </c>
      <c r="F1" t="s">
        <v>49</v>
      </c>
      <c r="G1" t="s">
        <v>50</v>
      </c>
      <c r="I1" t="s">
        <v>51</v>
      </c>
      <c r="J1" t="s">
        <v>56</v>
      </c>
      <c r="K1" t="s">
        <v>57</v>
      </c>
      <c r="M1" t="s">
        <v>63</v>
      </c>
      <c r="N1" t="s">
        <v>58</v>
      </c>
      <c r="O1" t="s">
        <v>57</v>
      </c>
      <c r="R1" t="s">
        <v>66</v>
      </c>
      <c r="S1" t="s">
        <v>67</v>
      </c>
      <c r="T1" s="9" t="s">
        <v>68</v>
      </c>
      <c r="U1" s="9" t="s">
        <v>65</v>
      </c>
      <c r="V1" s="6"/>
      <c r="W1" s="10"/>
      <c r="X1" s="10"/>
    </row>
    <row r="2" spans="1:24" x14ac:dyDescent="0.35">
      <c r="A2">
        <v>5</v>
      </c>
      <c r="B2">
        <v>3</v>
      </c>
      <c r="C2">
        <v>11.22</v>
      </c>
      <c r="D2">
        <v>27.555</v>
      </c>
      <c r="E2">
        <v>2</v>
      </c>
      <c r="F2">
        <v>8.8550000000000004</v>
      </c>
      <c r="G2">
        <v>27.555</v>
      </c>
      <c r="I2" t="s">
        <v>52</v>
      </c>
      <c r="J2">
        <v>0.35</v>
      </c>
      <c r="K2">
        <v>0.48</v>
      </c>
      <c r="M2" t="s">
        <v>59</v>
      </c>
      <c r="N2">
        <f>B4</f>
        <v>1</v>
      </c>
      <c r="O2">
        <f>E4</f>
        <v>0</v>
      </c>
      <c r="R2">
        <v>30</v>
      </c>
      <c r="S2">
        <v>0.35</v>
      </c>
      <c r="T2">
        <v>0.4</v>
      </c>
      <c r="U2" s="8">
        <f>IF(T2&lt;S2,1,IF(T2&lt;S3,FORECAST(T2,R2:R3,S2:S3),IF(T2&lt;S4,3,"TARGET ALIVE")))</f>
        <v>222.85714285714289</v>
      </c>
      <c r="V2" s="7"/>
      <c r="W2" s="6"/>
    </row>
    <row r="3" spans="1:24" x14ac:dyDescent="0.35">
      <c r="A3">
        <v>50</v>
      </c>
      <c r="B3">
        <v>2</v>
      </c>
      <c r="C3">
        <v>2.04</v>
      </c>
      <c r="D3">
        <v>5.01</v>
      </c>
      <c r="E3">
        <v>1</v>
      </c>
      <c r="F3">
        <v>1.61</v>
      </c>
      <c r="G3">
        <v>5.01</v>
      </c>
      <c r="I3" t="s">
        <v>53</v>
      </c>
      <c r="J3">
        <v>0.18</v>
      </c>
      <c r="K3">
        <v>0.74</v>
      </c>
      <c r="M3" t="s">
        <v>60</v>
      </c>
      <c r="N3">
        <f>_xlfn.NORM.INV(J2,0,C4)</f>
        <v>-0.78220054680736262</v>
      </c>
      <c r="O3">
        <f>_xlfn.NORM.INV(K2,0,F4)</f>
        <v>-8.0245733543573852E-2</v>
      </c>
      <c r="R3">
        <v>300</v>
      </c>
      <c r="S3">
        <v>0.42</v>
      </c>
      <c r="V3" s="8"/>
      <c r="W3" s="6"/>
    </row>
    <row r="4" spans="1:24" x14ac:dyDescent="0.35">
      <c r="A4">
        <v>100</v>
      </c>
      <c r="B4">
        <v>1</v>
      </c>
      <c r="C4">
        <v>2.0299999999999998</v>
      </c>
      <c r="D4">
        <v>3.41</v>
      </c>
      <c r="E4">
        <v>0</v>
      </c>
      <c r="F4">
        <v>1.6</v>
      </c>
      <c r="G4">
        <v>3.41</v>
      </c>
      <c r="I4" t="s">
        <v>54</v>
      </c>
      <c r="J4">
        <v>0.71</v>
      </c>
      <c r="K4">
        <v>0.11</v>
      </c>
      <c r="M4" t="s">
        <v>61</v>
      </c>
      <c r="N4">
        <f>_xlfn.NORM.INV(J4,0,D4)</f>
        <v>1.8870418936848439</v>
      </c>
      <c r="O4">
        <f>_xlfn.NORM.INV(K4,0,G4)</f>
        <v>-4.1824608893248421</v>
      </c>
      <c r="R4">
        <v>1800</v>
      </c>
      <c r="S4">
        <v>0.5</v>
      </c>
      <c r="V4" s="8"/>
      <c r="W4" s="6"/>
    </row>
    <row r="5" spans="1:24" x14ac:dyDescent="0.35">
      <c r="A5">
        <v>200</v>
      </c>
      <c r="B5">
        <v>0</v>
      </c>
      <c r="C5">
        <v>2.0099999999999998</v>
      </c>
      <c r="D5">
        <v>2.31</v>
      </c>
      <c r="E5">
        <v>0</v>
      </c>
      <c r="F5">
        <v>1.61</v>
      </c>
      <c r="G5">
        <v>2.31</v>
      </c>
      <c r="I5" t="s">
        <v>55</v>
      </c>
      <c r="J5">
        <v>0.88</v>
      </c>
      <c r="K5">
        <v>0.53</v>
      </c>
      <c r="M5" t="s">
        <v>62</v>
      </c>
      <c r="N5">
        <f>$A$4/1000*(N2+N3+N4)</f>
        <v>0.21048413468774815</v>
      </c>
      <c r="O5">
        <f>$A$4/1000*(O2+O3+O4)</f>
        <v>-0.42627066228684163</v>
      </c>
      <c r="V5" s="8"/>
      <c r="W5" s="6"/>
    </row>
    <row r="6" spans="1:24" x14ac:dyDescent="0.35">
      <c r="V6" s="8"/>
      <c r="W6" s="9"/>
    </row>
    <row r="7" spans="1:24" x14ac:dyDescent="0.35">
      <c r="M7" t="s">
        <v>64</v>
      </c>
      <c r="N7" t="s">
        <v>58</v>
      </c>
      <c r="O7" t="s">
        <v>57</v>
      </c>
      <c r="V7" s="8"/>
      <c r="W7" s="9"/>
    </row>
    <row r="8" spans="1:24" x14ac:dyDescent="0.35">
      <c r="M8" t="s">
        <v>59</v>
      </c>
      <c r="N8">
        <f>B4</f>
        <v>1</v>
      </c>
      <c r="O8">
        <f>E4</f>
        <v>0</v>
      </c>
      <c r="V8" s="8"/>
      <c r="W8" s="9"/>
    </row>
    <row r="9" spans="1:24" x14ac:dyDescent="0.35">
      <c r="M9" t="s">
        <v>60</v>
      </c>
      <c r="N9">
        <f>_xlfn.NORM.INV(J3,0,C4)</f>
        <v>-1.8581911283209143</v>
      </c>
      <c r="O9">
        <f>_xlfn.NORM.INV(K3,0,F4)</f>
        <v>1.0293526486286673</v>
      </c>
      <c r="V9" s="8"/>
      <c r="W9" s="9"/>
    </row>
    <row r="10" spans="1:24" x14ac:dyDescent="0.35">
      <c r="M10" t="s">
        <v>61</v>
      </c>
      <c r="N10">
        <f>_xlfn.NORM.INV(J5,0,D4)</f>
        <v>4.0067049609453687</v>
      </c>
      <c r="O10">
        <f>_xlfn.NORM.INV(K5,0,G4)</f>
        <v>0.25667022976041998</v>
      </c>
      <c r="V10" s="8"/>
      <c r="W10" s="9"/>
    </row>
    <row r="11" spans="1:24" x14ac:dyDescent="0.35">
      <c r="M11" t="s">
        <v>62</v>
      </c>
      <c r="N11">
        <f>$A$4/1000*(N8+N9+N10)</f>
        <v>0.31485138326244544</v>
      </c>
      <c r="O11">
        <f>$A$4/1000*(O8+O9+O10)</f>
        <v>0.12860228783890873</v>
      </c>
      <c r="V11" s="8"/>
      <c r="W11" s="9"/>
    </row>
    <row r="12" spans="1:24" x14ac:dyDescent="0.35">
      <c r="V12" s="8"/>
      <c r="W12" s="9"/>
    </row>
  </sheetData>
  <mergeCells count="1">
    <mergeCell ref="W1:X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BEC97-0B24-4922-AC07-00DD386316BF}">
  <dimension ref="A1"/>
  <sheetViews>
    <sheetView workbookViewId="0">
      <selection activeCell="E21" sqref="E21"/>
    </sheetView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Movement+Comunication</vt:lpstr>
      <vt:lpstr>HW7</vt:lpstr>
      <vt:lpstr>Class24AUG</vt:lpstr>
      <vt:lpstr>Class26AUG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Mayara Mendonca</dc:creator>
  <cp:lastModifiedBy>Mendonca, Mayara CDT 2023</cp:lastModifiedBy>
  <dcterms:created xsi:type="dcterms:W3CDTF">2022-08-22T13:28:03Z</dcterms:created>
  <dcterms:modified xsi:type="dcterms:W3CDTF">2022-09-12T13:02:32Z</dcterms:modified>
</cp:coreProperties>
</file>