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ytrinh/Desktop/COSC6377-ComputerNetworks/HW2/"/>
    </mc:Choice>
  </mc:AlternateContent>
  <xr:revisionPtr revIDLastSave="0" documentId="13_ncr:9_{E5B2DBFB-1660-144B-BD54-C9F056B5C864}" xr6:coauthVersionLast="46" xr6:coauthVersionMax="46" xr10:uidLastSave="{00000000-0000-0000-0000-000000000000}"/>
  <bookViews>
    <workbookView xWindow="0" yWindow="500" windowWidth="28800" windowHeight="16320" activeTab="1" xr2:uid="{F96E85FC-D800-2641-A10D-1C6866997A6A}"/>
  </bookViews>
  <sheets>
    <sheet name="User-Agent-Information-Extracti" sheetId="1" r:id="rId1"/>
    <sheet name="CDF per OS" sheetId="2" r:id="rId2"/>
    <sheet name="Sheet3" sheetId="6" r:id="rId3"/>
    <sheet name="Suggestion1" sheetId="3" r:id="rId4"/>
  </sheets>
  <definedNames>
    <definedName name="_xlchart.v1.0" hidden="1">Suggestion1!$J$3:$J$30</definedName>
    <definedName name="_xlchart.v1.1" hidden="1">Suggestion1!$K$2</definedName>
    <definedName name="_xlchart.v1.10" hidden="1">Suggestion1!$K$2</definedName>
    <definedName name="_xlchart.v1.11" hidden="1">Suggestion1!$K$3:$K$30</definedName>
    <definedName name="_xlchart.v1.12" hidden="1">Suggestion1!$J$3:$J$30</definedName>
    <definedName name="_xlchart.v1.13" hidden="1">Suggestion1!$K$2</definedName>
    <definedName name="_xlchart.v1.14" hidden="1">Suggestion1!$K$3:$K$30</definedName>
    <definedName name="_xlchart.v1.15" hidden="1">Suggestion1!$J$3:$J$30</definedName>
    <definedName name="_xlchart.v1.16" hidden="1">Suggestion1!$K$2</definedName>
    <definedName name="_xlchart.v1.17" hidden="1">Suggestion1!$K$3:$K$30</definedName>
    <definedName name="_xlchart.v1.18" hidden="1">Suggestion1!$D$25</definedName>
    <definedName name="_xlchart.v1.19" hidden="1">Suggestion1!$D$26:$D$28</definedName>
    <definedName name="_xlchart.v1.2" hidden="1">Suggestion1!$K$3:$K$30</definedName>
    <definedName name="_xlchart.v1.20" hidden="1">Suggestion1!$E$25</definedName>
    <definedName name="_xlchart.v1.21" hidden="1">Suggestion1!$E$26:$E$28</definedName>
    <definedName name="_xlchart.v1.3" hidden="1">Suggestion1!$J$3:$J$30</definedName>
    <definedName name="_xlchart.v1.4" hidden="1">Suggestion1!$K$2</definedName>
    <definedName name="_xlchart.v1.5" hidden="1">Suggestion1!$K$3:$K$30</definedName>
    <definedName name="_xlchart.v1.6" hidden="1">Suggestion1!$J$3:$J$30</definedName>
    <definedName name="_xlchart.v1.7" hidden="1">Suggestion1!$K$2</definedName>
    <definedName name="_xlchart.v1.8" hidden="1">Suggestion1!$K$3:$K$30</definedName>
    <definedName name="_xlchart.v1.9" hidden="1">Suggestion1!$J$3:$J$30</definedName>
  </definedNames>
  <calcPr calcId="191029"/>
  <pivotCaches>
    <pivotCache cacheId="4" r:id="rId5"/>
    <pivotCache cacheId="9" r:id="rId6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33" i="6" l="1"/>
  <c r="L33" i="6"/>
  <c r="I33" i="6"/>
  <c r="G32" i="6"/>
  <c r="L32" i="6"/>
  <c r="I32" i="6"/>
  <c r="L30" i="6"/>
  <c r="I30" i="6"/>
  <c r="L29" i="6"/>
  <c r="I29" i="6"/>
  <c r="L28" i="6"/>
  <c r="I28" i="6"/>
  <c r="G26" i="6"/>
  <c r="L26" i="6"/>
  <c r="I26" i="6"/>
  <c r="G25" i="6"/>
  <c r="L25" i="6"/>
  <c r="I25" i="6"/>
  <c r="G24" i="6"/>
  <c r="L24" i="6"/>
  <c r="I24" i="6"/>
  <c r="G23" i="6"/>
  <c r="L23" i="6"/>
  <c r="I23" i="6"/>
  <c r="G22" i="6"/>
  <c r="L22" i="6"/>
  <c r="I22" i="6"/>
  <c r="G21" i="6"/>
  <c r="L21" i="6"/>
  <c r="I21" i="6"/>
  <c r="G20" i="6"/>
  <c r="L20" i="6"/>
  <c r="I20" i="6"/>
  <c r="G18" i="6"/>
  <c r="L18" i="6"/>
  <c r="I18" i="6"/>
  <c r="G17" i="6"/>
  <c r="L17" i="6"/>
  <c r="I17" i="6"/>
  <c r="G16" i="6"/>
  <c r="L16" i="6"/>
  <c r="I16" i="6"/>
  <c r="G15" i="6"/>
  <c r="L15" i="6"/>
  <c r="I15" i="6"/>
  <c r="G13" i="6"/>
  <c r="I13" i="6"/>
  <c r="G12" i="6"/>
  <c r="I12" i="6"/>
  <c r="G11" i="6"/>
  <c r="I11" i="6"/>
  <c r="G10" i="6"/>
  <c r="L10" i="6"/>
  <c r="I10" i="6"/>
  <c r="G9" i="6"/>
  <c r="L9" i="6"/>
  <c r="I9" i="6"/>
  <c r="G8" i="6"/>
  <c r="L8" i="6"/>
  <c r="I8" i="6"/>
  <c r="G7" i="6"/>
  <c r="L7" i="6"/>
  <c r="I7" i="6"/>
  <c r="G6" i="6"/>
  <c r="L6" i="6"/>
  <c r="I6" i="6"/>
  <c r="G5" i="6"/>
  <c r="L5" i="6"/>
  <c r="I5" i="6"/>
  <c r="G4" i="6"/>
  <c r="L4" i="6"/>
  <c r="I4" i="6"/>
  <c r="G3" i="6"/>
  <c r="L3" i="6"/>
  <c r="I3" i="6"/>
  <c r="G2" i="6"/>
  <c r="L2" i="6"/>
  <c r="I2" i="6"/>
  <c r="AE32" i="3"/>
  <c r="AE33" i="3"/>
  <c r="AA34" i="3"/>
  <c r="AA33" i="3"/>
  <c r="AA32" i="3"/>
  <c r="X34" i="3"/>
  <c r="X35" i="3"/>
  <c r="X36" i="3" s="1"/>
  <c r="X37" i="3" s="1"/>
  <c r="X38" i="3" s="1"/>
  <c r="X33" i="3"/>
  <c r="X32" i="3"/>
  <c r="T34" i="3"/>
  <c r="T35" i="3" s="1"/>
  <c r="T33" i="3"/>
  <c r="T32" i="3"/>
  <c r="K35" i="3"/>
  <c r="K36" i="3" s="1"/>
  <c r="K37" i="3" s="1"/>
  <c r="K38" i="3" s="1"/>
  <c r="K39" i="3" s="1"/>
  <c r="K40" i="3" s="1"/>
  <c r="K41" i="3" s="1"/>
  <c r="K42" i="3" s="1"/>
  <c r="K43" i="3" s="1"/>
  <c r="K44" i="3" s="1"/>
  <c r="K34" i="3"/>
  <c r="K33" i="3"/>
  <c r="H57" i="3"/>
  <c r="H56" i="3"/>
  <c r="H55" i="3"/>
  <c r="H54" i="3"/>
  <c r="H53" i="3"/>
  <c r="H52" i="3"/>
  <c r="H50" i="3"/>
  <c r="H51" i="3" s="1"/>
  <c r="H49" i="3"/>
  <c r="H48" i="3"/>
  <c r="H47" i="3"/>
  <c r="H46" i="3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4" i="3"/>
  <c r="J10" i="3"/>
  <c r="J9" i="3"/>
  <c r="D57" i="3"/>
  <c r="D56" i="3"/>
  <c r="D55" i="3"/>
  <c r="D54" i="3"/>
  <c r="D53" i="3"/>
  <c r="D52" i="3"/>
  <c r="D51" i="3"/>
  <c r="D50" i="3"/>
  <c r="D49" i="3"/>
  <c r="D48" i="3"/>
  <c r="D47" i="3"/>
  <c r="D46" i="3"/>
  <c r="E26" i="3"/>
  <c r="E27" i="3"/>
  <c r="E28" i="3"/>
  <c r="J21" i="2"/>
  <c r="J20" i="2"/>
  <c r="J33" i="2"/>
  <c r="J32" i="2"/>
  <c r="J29" i="2"/>
  <c r="J30" i="2"/>
  <c r="J28" i="2"/>
  <c r="J23" i="2"/>
  <c r="J24" i="2"/>
  <c r="J25" i="2"/>
  <c r="J26" i="2"/>
  <c r="J22" i="2"/>
  <c r="J16" i="2"/>
  <c r="J17" i="2"/>
  <c r="J18" i="2"/>
  <c r="J15" i="2"/>
  <c r="J10" i="2"/>
  <c r="J4" i="2"/>
  <c r="J5" i="2"/>
  <c r="J6" i="2"/>
  <c r="J7" i="2"/>
  <c r="J8" i="2"/>
  <c r="J9" i="2"/>
  <c r="J3" i="2"/>
  <c r="J2" i="2"/>
  <c r="L2" i="2"/>
  <c r="N2" i="2"/>
  <c r="L3" i="2"/>
  <c r="N3" i="2"/>
  <c r="L4" i="2"/>
  <c r="N4" i="2"/>
  <c r="L5" i="2"/>
  <c r="N5" i="2"/>
  <c r="L6" i="2"/>
  <c r="N6" i="2"/>
  <c r="L7" i="2"/>
  <c r="N7" i="2"/>
  <c r="L8" i="2"/>
  <c r="N8" i="2"/>
  <c r="L9" i="2"/>
  <c r="N9" i="2"/>
  <c r="L11" i="2"/>
  <c r="N11" i="2"/>
  <c r="L12" i="2"/>
  <c r="N12" i="2"/>
  <c r="L13" i="2"/>
  <c r="N13" i="2"/>
  <c r="L10" i="2"/>
  <c r="N10" i="2"/>
  <c r="L15" i="2"/>
  <c r="L16" i="2"/>
  <c r="L17" i="2"/>
  <c r="L18" i="2"/>
  <c r="L20" i="2"/>
  <c r="L21" i="2"/>
  <c r="L22" i="2"/>
  <c r="L23" i="2"/>
  <c r="L24" i="2"/>
  <c r="L25" i="2"/>
  <c r="L26" i="2"/>
  <c r="L32" i="2"/>
  <c r="L33" i="2"/>
  <c r="G33" i="2"/>
  <c r="G32" i="2"/>
  <c r="G26" i="2"/>
  <c r="G25" i="2"/>
  <c r="G24" i="2"/>
  <c r="G18" i="2"/>
  <c r="G30" i="2"/>
  <c r="G29" i="2"/>
  <c r="G23" i="2"/>
  <c r="G22" i="2"/>
  <c r="G3" i="2"/>
  <c r="G21" i="2"/>
  <c r="G28" i="2"/>
  <c r="G17" i="2"/>
  <c r="G13" i="2"/>
  <c r="G20" i="2"/>
  <c r="G2" i="2"/>
  <c r="G12" i="2"/>
  <c r="G11" i="2"/>
  <c r="G7" i="2"/>
  <c r="G16" i="2"/>
  <c r="G15" i="2"/>
  <c r="G6" i="2"/>
  <c r="G8" i="2"/>
  <c r="G10" i="2"/>
  <c r="G9" i="2"/>
  <c r="G5" i="2"/>
  <c r="G4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8" i="1"/>
  <c r="I19" i="1"/>
  <c r="I20" i="1"/>
  <c r="I21" i="1"/>
  <c r="I24" i="1"/>
  <c r="I25" i="1"/>
  <c r="I26" i="1"/>
  <c r="I27" i="1"/>
  <c r="I28" i="1"/>
  <c r="I29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  <c r="F6" i="3"/>
  <c r="F5" i="3"/>
  <c r="F8" i="3"/>
  <c r="F7" i="3"/>
  <c r="F3" i="3"/>
  <c r="F4" i="3"/>
  <c r="C7" i="3"/>
  <c r="C8" i="3"/>
  <c r="C6" i="3"/>
  <c r="C5" i="3"/>
  <c r="C4" i="3"/>
  <c r="C3" i="3"/>
</calcChain>
</file>

<file path=xl/sharedStrings.xml><?xml version="1.0" encoding="utf-8"?>
<sst xmlns="http://purl.oclc.org/ooxml/spreadsheetml/main" count="527" uniqueCount="65">
  <si>
    <t>Application</t>
  </si>
  <si>
    <t>Application Version</t>
  </si>
  <si>
    <t>Operating System</t>
  </si>
  <si>
    <t>Device</t>
  </si>
  <si>
    <t>Chrome</t>
  </si>
  <si>
    <t>89.0.4389.114</t>
  </si>
  <si>
    <t>Macintosh</t>
  </si>
  <si>
    <t xml:space="preserve">Mac OS X </t>
  </si>
  <si>
    <t>89.0.4389.90</t>
  </si>
  <si>
    <t>Windows NT 10.0</t>
  </si>
  <si>
    <t>Windows 10</t>
  </si>
  <si>
    <t>iPhone</t>
  </si>
  <si>
    <t>CriOS</t>
  </si>
  <si>
    <t>87.0.4280.77</t>
  </si>
  <si>
    <t xml:space="preserve">iOS </t>
  </si>
  <si>
    <t>87.0.4280.88</t>
  </si>
  <si>
    <t>Linux</t>
  </si>
  <si>
    <t>Android</t>
  </si>
  <si>
    <t>8.0.0</t>
  </si>
  <si>
    <t>89.0.4389.105</t>
  </si>
  <si>
    <t>OS Version</t>
  </si>
  <si>
    <t>14.4.2</t>
  </si>
  <si>
    <t>11.2.2</t>
  </si>
  <si>
    <t>10.15.7</t>
  </si>
  <si>
    <t>10.15.3</t>
  </si>
  <si>
    <t>11.2.1</t>
  </si>
  <si>
    <t>10.15.6</t>
  </si>
  <si>
    <t>11.2.3</t>
  </si>
  <si>
    <t>Windows</t>
  </si>
  <si>
    <t>Safari</t>
  </si>
  <si>
    <t>14.0.3</t>
  </si>
  <si>
    <t>UA in Chrome for iOS follow the format: CriOS/&lt;ChromeRevision&gt;</t>
  </si>
  <si>
    <t>Note</t>
  </si>
  <si>
    <t xml:space="preserve">14.0.3 </t>
  </si>
  <si>
    <t>Linux Desktop on x86_64 CPU</t>
  </si>
  <si>
    <t>Samsung Galaxy S7</t>
  </si>
  <si>
    <t>Samsung Galaxy S7 (SM-G930W8) </t>
  </si>
  <si>
    <t>Application version release date</t>
  </si>
  <si>
    <t>OS Version Release date</t>
  </si>
  <si>
    <t>N/A</t>
  </si>
  <si>
    <t>Application version age</t>
  </si>
  <si>
    <t>OS version age</t>
  </si>
  <si>
    <t>Days behind</t>
  </si>
  <si>
    <t>Latest version of OS</t>
  </si>
  <si>
    <t>Latest version of application</t>
  </si>
  <si>
    <t>90.0.4430.72</t>
  </si>
  <si>
    <t>Latest version application release date</t>
  </si>
  <si>
    <t>Percentage</t>
  </si>
  <si>
    <t>14.0.</t>
  </si>
  <si>
    <t>87.0.4280.163</t>
  </si>
  <si>
    <t>90.0.4430.66</t>
  </si>
  <si>
    <t>Count of Days behind</t>
  </si>
  <si>
    <t>(blank)</t>
  </si>
  <si>
    <t>Grand Total</t>
  </si>
  <si>
    <t>Days Behind</t>
  </si>
  <si>
    <t>Count of Field1</t>
  </si>
  <si>
    <t xml:space="preserve">Days behind </t>
  </si>
  <si>
    <t>Days behind for all applications</t>
  </si>
  <si>
    <t>Days behind for applications per platform (Mac OSX)</t>
  </si>
  <si>
    <t>Actual Frequency (%)</t>
  </si>
  <si>
    <t>Days behind (Mac OSX)</t>
  </si>
  <si>
    <t>Days behind (Windows)</t>
  </si>
  <si>
    <t>Days behind (iOS)</t>
  </si>
  <si>
    <t>iOS</t>
  </si>
  <si>
    <t>Mac OS 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</si>
</sst>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/>
      <top style="thin">
        <color theme="1" tint="0.499984740745262"/>
      </top>
      <bottom style="thin">
        <color theme="1" tint="0.499984740745262"/>
      </bottom>
      <diagonal/>
    </border>
    <border>
      <start/>
      <end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1" fillId="0" borderId="1" xfId="0" applyFont="1" applyBorder="1"/>
    <xf numFmtId="0" fontId="0" fillId="0" borderId="2" xfId="0" applyFont="1" applyBorder="1" applyAlignment="1">
      <alignment horizontal="left"/>
    </xf>
    <xf numFmtId="0" fontId="0" fillId="0" borderId="1" xfId="0" applyFont="1" applyBorder="1"/>
    <xf numFmtId="0" fontId="3" fillId="0" borderId="0" xfId="0" applyFont="1"/>
    <xf numFmtId="2" fontId="0" fillId="0" borderId="0" xfId="0" applyNumberFormat="1" applyAlignment="1">
      <alignment wrapText="1"/>
    </xf>
    <xf numFmtId="1" fontId="3" fillId="0" borderId="0" xfId="0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2.xml"/><Relationship Id="rId5" Type="http://purl.oclc.org/ooxml/officeDocument/relationships/pivotCacheDefinition" Target="pivotCache/pivotCacheDefinition1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Days</a:t>
            </a:r>
            <a:r>
              <a:rPr lang="en-US" baseline="0%"/>
              <a:t> behind for all applications on April 7, 2021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Suggestion1!$E$3:$E$8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23</c:v>
                </c:pt>
                <c:pt idx="3">
                  <c:v>34</c:v>
                </c:pt>
                <c:pt idx="4">
                  <c:v>132</c:v>
                </c:pt>
                <c:pt idx="5">
                  <c:v>134</c:v>
                </c:pt>
              </c:numCache>
            </c:numRef>
          </c:cat>
          <c:val>
            <c:numRef>
              <c:f>Suggestion1!$F$3:$F$8</c:f>
              <c:numCache>
                <c:formatCode>General</c:formatCode>
                <c:ptCount val="6"/>
                <c:pt idx="0">
                  <c:v>0.2857142857142857</c:v>
                </c:pt>
                <c:pt idx="1">
                  <c:v>0.39285714285714285</c:v>
                </c:pt>
                <c:pt idx="2">
                  <c:v>7.1428571428571425E-2</c:v>
                </c:pt>
                <c:pt idx="3">
                  <c:v>7.1428571428571425E-2</c:v>
                </c:pt>
                <c:pt idx="4">
                  <c:v>0.10714285714285714</c:v>
                </c:pt>
                <c:pt idx="5">
                  <c:v>7.1428571428571425E-2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E2-5244-BBEF-2F59D9002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939423"/>
        <c:axId val="146941071"/>
      </c:lineChart>
      <c:catAx>
        <c:axId val="14693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%"/>
                  <a:t> behind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41071"/>
        <c:crosses val="autoZero"/>
        <c:auto val="1"/>
        <c:lblAlgn val="ctr"/>
        <c:lblOffset val="100"/>
        <c:noMultiLvlLbl val="0"/>
      </c:catAx>
      <c:valAx>
        <c:axId val="14694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  <a:r>
                  <a:rPr lang="en-US" baseline="0%"/>
                  <a:t> of population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Days</a:t>
            </a:r>
            <a:r>
              <a:rPr lang="en-US" baseline="0%"/>
              <a:t> behind for all applications per platform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Suggestion1!$D$26:$D$28</c:f>
              <c:numCache>
                <c:formatCode>General</c:formatCode>
                <c:ptCount val="3"/>
                <c:pt idx="0">
                  <c:v>15</c:v>
                </c:pt>
                <c:pt idx="1">
                  <c:v>0</c:v>
                </c:pt>
                <c:pt idx="2">
                  <c:v>34</c:v>
                </c:pt>
              </c:numCache>
            </c:numRef>
          </c:cat>
          <c:val>
            <c:numRef>
              <c:f>Suggestion1!$E$26:$E$28</c:f>
              <c:numCache>
                <c:formatCode>0.00</c:formatCode>
                <c:ptCount val="3"/>
                <c:pt idx="0" formatCode="General">
                  <c:v>0.58333333333333337</c:v>
                </c:pt>
                <c:pt idx="1">
                  <c:v>0.25</c:v>
                </c:pt>
                <c:pt idx="2" formatCode="General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5-5F4B-BB4C-D1012F97A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530223"/>
        <c:axId val="155711311"/>
      </c:lineChart>
      <c:catAx>
        <c:axId val="155530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behind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11311"/>
        <c:crosses val="autoZero"/>
        <c:auto val="1"/>
        <c:lblAlgn val="ctr"/>
        <c:lblOffset val="100"/>
        <c:noMultiLvlLbl val="0"/>
      </c:catAx>
      <c:valAx>
        <c:axId val="15571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3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days behind</a:t>
            </a:r>
            <a:r>
              <a:rPr lang="en-US" baseline="0%"/>
              <a:t> for detected application versions on April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Suggestion1!$K$2</c:f>
              <c:strCache>
                <c:ptCount val="1"/>
                <c:pt idx="0">
                  <c:v>Actual Frequency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Suggestion1!$J$3:$J$30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23</c:v>
                </c:pt>
                <c:pt idx="20">
                  <c:v>23</c:v>
                </c:pt>
                <c:pt idx="21">
                  <c:v>34</c:v>
                </c:pt>
                <c:pt idx="22">
                  <c:v>34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134</c:v>
                </c:pt>
                <c:pt idx="27">
                  <c:v>134</c:v>
                </c:pt>
              </c:numCache>
            </c:numRef>
          </c:xVal>
          <c:yVal>
            <c:numRef>
              <c:f>Suggestion1!$K$3:$K$30</c:f>
              <c:numCache>
                <c:formatCode>0.00</c:formatCode>
                <c:ptCount val="28"/>
                <c:pt idx="0">
                  <c:v>3.5714285714285712E-2</c:v>
                </c:pt>
                <c:pt idx="1">
                  <c:v>7.1428571428571425E-2</c:v>
                </c:pt>
                <c:pt idx="2">
                  <c:v>0.10714285714285714</c:v>
                </c:pt>
                <c:pt idx="3">
                  <c:v>0.14285714285714285</c:v>
                </c:pt>
                <c:pt idx="4">
                  <c:v>0.17857142857142855</c:v>
                </c:pt>
                <c:pt idx="5">
                  <c:v>0.21428571428571425</c:v>
                </c:pt>
                <c:pt idx="6">
                  <c:v>0.24999999999999994</c:v>
                </c:pt>
                <c:pt idx="7">
                  <c:v>0.28571428571428564</c:v>
                </c:pt>
                <c:pt idx="8">
                  <c:v>0.32142857142857134</c:v>
                </c:pt>
                <c:pt idx="9">
                  <c:v>0.35714285714285704</c:v>
                </c:pt>
                <c:pt idx="10">
                  <c:v>0.39285714285714274</c:v>
                </c:pt>
                <c:pt idx="11">
                  <c:v>0.42857142857142844</c:v>
                </c:pt>
                <c:pt idx="12">
                  <c:v>0.46428571428571414</c:v>
                </c:pt>
                <c:pt idx="13">
                  <c:v>0.49999999999999983</c:v>
                </c:pt>
                <c:pt idx="14">
                  <c:v>0.53571428571428559</c:v>
                </c:pt>
                <c:pt idx="15">
                  <c:v>0.57142857142857129</c:v>
                </c:pt>
                <c:pt idx="16">
                  <c:v>0.60714285714285698</c:v>
                </c:pt>
                <c:pt idx="17">
                  <c:v>0.64285714285714268</c:v>
                </c:pt>
                <c:pt idx="18">
                  <c:v>0.67857142857142838</c:v>
                </c:pt>
                <c:pt idx="19">
                  <c:v>0.71428571428571408</c:v>
                </c:pt>
                <c:pt idx="20">
                  <c:v>0.74999999999999978</c:v>
                </c:pt>
                <c:pt idx="21">
                  <c:v>0.78571428571428548</c:v>
                </c:pt>
                <c:pt idx="22">
                  <c:v>0.82142857142857117</c:v>
                </c:pt>
                <c:pt idx="23">
                  <c:v>0.85714285714285687</c:v>
                </c:pt>
                <c:pt idx="24">
                  <c:v>0.89285714285714257</c:v>
                </c:pt>
                <c:pt idx="25">
                  <c:v>0.92857142857142827</c:v>
                </c:pt>
                <c:pt idx="26">
                  <c:v>0.96428571428571397</c:v>
                </c:pt>
                <c:pt idx="27">
                  <c:v>0.99999999999999967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FD-2C43-874D-3F27B0589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5837696"/>
        <c:axId val="1815839344"/>
      </c:scatterChart>
      <c:valAx>
        <c:axId val="1815837696"/>
        <c:scaling>
          <c:orientation val="minMax"/>
          <c:max val="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Behind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839344"/>
        <c:crosses val="autoZero"/>
        <c:crossBetween val="midCat"/>
      </c:valAx>
      <c:valAx>
        <c:axId val="18158393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83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of days behind for detected</a:t>
            </a:r>
            <a:r>
              <a:rPr lang="en-US" baseline="0%"/>
              <a:t> application versions per platform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Suggestion1!$K$32</c:f>
              <c:strCache>
                <c:ptCount val="1"/>
                <c:pt idx="0">
                  <c:v>Mac OS X</c:v>
                </c:pt>
              </c:strCache>
            </c:strRef>
          </c:tx>
          <c:marker>
            <c:symbol val="none"/>
          </c:marker>
          <c:xVal>
            <c:numRef>
              <c:f>Suggestion1!$J$33:$J$44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34</c:v>
                </c:pt>
                <c:pt idx="11">
                  <c:v>34</c:v>
                </c:pt>
              </c:numCache>
            </c:numRef>
          </c:xVal>
          <c:yVal>
            <c:numRef>
              <c:f>Suggestion1!$K$33:$K$44</c:f>
              <c:numCache>
                <c:formatCode>0.00</c:formatCode>
                <c:ptCount val="12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0.41666666666666663</c:v>
                </c:pt>
                <c:pt idx="5">
                  <c:v>0.49999999999999994</c:v>
                </c:pt>
                <c:pt idx="6">
                  <c:v>0.58333333333333326</c:v>
                </c:pt>
                <c:pt idx="7">
                  <c:v>0.66666666666666663</c:v>
                </c:pt>
                <c:pt idx="8">
                  <c:v>0.75</c:v>
                </c:pt>
                <c:pt idx="9">
                  <c:v>0.83333333333333337</c:v>
                </c:pt>
                <c:pt idx="10">
                  <c:v>0.91666666666666674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E27-E845-B02F-9E88F78F73D7}"/>
            </c:ext>
          </c:extLst>
        </c:ser>
        <c:ser>
          <c:idx val="2"/>
          <c:order val="1"/>
          <c:tx>
            <c:strRef>
              <c:f>Suggestion1!$X$31</c:f>
              <c:strCache>
                <c:ptCount val="1"/>
                <c:pt idx="0">
                  <c:v>iOS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Suggestion1!$W$32:$W$38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134</c:v>
                </c:pt>
                <c:pt idx="6">
                  <c:v>134</c:v>
                </c:pt>
              </c:numCache>
            </c:numRef>
          </c:xVal>
          <c:yVal>
            <c:numRef>
              <c:f>Suggestion1!$X$32:$X$38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0.71428571428571419</c:v>
                </c:pt>
                <c:pt idx="5">
                  <c:v>0.85714285714285698</c:v>
                </c:pt>
                <c:pt idx="6">
                  <c:v>0.99999999999999978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E27-E845-B02F-9E88F78F73D7}"/>
            </c:ext>
          </c:extLst>
        </c:ser>
        <c:ser>
          <c:idx val="3"/>
          <c:order val="2"/>
          <c:tx>
            <c:strRef>
              <c:f>Suggestion1!$T$31</c:f>
              <c:strCache>
                <c:ptCount val="1"/>
                <c:pt idx="0">
                  <c:v>Windows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Suggestion1!$S$32:$S$35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xVal>
          <c:yVal>
            <c:numRef>
              <c:f>Suggestion1!$T$32:$T$35</c:f>
              <c:numCache>
                <c:formatCode>General</c:formatCode>
                <c:ptCount val="4"/>
                <c:pt idx="0" formatCode="0.0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E27-E845-B02F-9E88F78F73D7}"/>
            </c:ext>
          </c:extLst>
        </c:ser>
        <c:ser>
          <c:idx val="4"/>
          <c:order val="3"/>
          <c:tx>
            <c:strRef>
              <c:f>Suggestion1!$AA$31</c:f>
              <c:strCache>
                <c:ptCount val="1"/>
                <c:pt idx="0">
                  <c:v>Linux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Suggestion1!$Z$32:$Z$34</c:f>
              <c:numCache>
                <c:formatCode>General</c:formatCode>
                <c:ptCount val="3"/>
                <c:pt idx="0">
                  <c:v>132</c:v>
                </c:pt>
                <c:pt idx="1">
                  <c:v>132</c:v>
                </c:pt>
                <c:pt idx="2">
                  <c:v>132</c:v>
                </c:pt>
              </c:numCache>
            </c:numRef>
          </c:xVal>
          <c:yVal>
            <c:numRef>
              <c:f>Suggestion1!$AA$32:$AA$34</c:f>
              <c:numCache>
                <c:formatCode>General</c:formatCode>
                <c:ptCount val="3"/>
                <c:pt idx="0">
                  <c:v>0.33333333333333331</c:v>
                </c:pt>
                <c:pt idx="1">
                  <c:v>0.66666666666666663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E27-E845-B02F-9E88F78F73D7}"/>
            </c:ext>
          </c:extLst>
        </c:ser>
        <c:ser>
          <c:idx val="0"/>
          <c:order val="4"/>
          <c:tx>
            <c:strRef>
              <c:f>Suggestion1!$AE$31</c:f>
              <c:strCache>
                <c:ptCount val="1"/>
                <c:pt idx="0">
                  <c:v>Android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Suggestion1!$AD$32:$AD$33</c:f>
              <c:numCache>
                <c:formatCode>0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xVal>
          <c:yVal>
            <c:numRef>
              <c:f>Suggestion1!$AE$32:$AE$33</c:f>
              <c:numCache>
                <c:formatCode>General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E27-E845-B02F-9E88F78F7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651184"/>
        <c:axId val="1859296368"/>
      </c:scatterChart>
      <c:valAx>
        <c:axId val="184465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296368"/>
        <c:crosses val="autoZero"/>
        <c:crossBetween val="midCat"/>
      </c:valAx>
      <c:valAx>
        <c:axId val="18592963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51184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Suggestion1!$X$31</c:f>
              <c:strCache>
                <c:ptCount val="1"/>
                <c:pt idx="0">
                  <c:v>iOS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Suggestion1!$W$32:$W$38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134</c:v>
                </c:pt>
                <c:pt idx="6">
                  <c:v>134</c:v>
                </c:pt>
              </c:numCache>
            </c:numRef>
          </c:xVal>
          <c:yVal>
            <c:numRef>
              <c:f>Suggestion1!$X$32:$X$38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0.5714285714285714</c:v>
                </c:pt>
                <c:pt idx="4">
                  <c:v>0.71428571428571419</c:v>
                </c:pt>
                <c:pt idx="5">
                  <c:v>0.85714285714285698</c:v>
                </c:pt>
                <c:pt idx="6">
                  <c:v>0.99999999999999978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0C-A64A-967B-C3E3941FA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734944"/>
        <c:axId val="1819736592"/>
      </c:scatterChart>
      <c:valAx>
        <c:axId val="181973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736592"/>
        <c:crosses val="autoZero"/>
        <c:crossBetween val="midCat"/>
      </c:valAx>
      <c:valAx>
        <c:axId val="18197365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73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Suggestion1!$T$31</c:f>
              <c:strCache>
                <c:ptCount val="1"/>
                <c:pt idx="0">
                  <c:v>Windows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Suggestion1!$S$32:$S$35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xVal>
          <c:yVal>
            <c:numRef>
              <c:f>Suggestion1!$T$32:$T$35</c:f>
              <c:numCache>
                <c:formatCode>General</c:formatCode>
                <c:ptCount val="4"/>
                <c:pt idx="0" formatCode="0.0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CF-8B4E-9F7D-9AA3A34EE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316320"/>
        <c:axId val="1818382960"/>
      </c:scatterChart>
      <c:valAx>
        <c:axId val="181231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382960"/>
        <c:crosses val="autoZero"/>
        <c:crossBetween val="midCat"/>
      </c:valAx>
      <c:valAx>
        <c:axId val="18183829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1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Suggestion1!$AA$31</c:f>
              <c:strCache>
                <c:ptCount val="1"/>
                <c:pt idx="0">
                  <c:v>Linux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Suggestion1!$Z$32:$Z$34</c:f>
              <c:numCache>
                <c:formatCode>General</c:formatCode>
                <c:ptCount val="3"/>
                <c:pt idx="0">
                  <c:v>132</c:v>
                </c:pt>
                <c:pt idx="1">
                  <c:v>132</c:v>
                </c:pt>
                <c:pt idx="2">
                  <c:v>132</c:v>
                </c:pt>
              </c:numCache>
            </c:numRef>
          </c:xVal>
          <c:yVal>
            <c:numRef>
              <c:f>Suggestion1!$AA$32:$AA$34</c:f>
              <c:numCache>
                <c:formatCode>General</c:formatCode>
                <c:ptCount val="3"/>
                <c:pt idx="0">
                  <c:v>0.33333333333333331</c:v>
                </c:pt>
                <c:pt idx="1">
                  <c:v>0.66666666666666663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38-6A41-9155-DBA7B0076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54607"/>
        <c:axId val="1814307088"/>
      </c:scatterChart>
      <c:valAx>
        <c:axId val="6455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307088"/>
        <c:crosses val="autoZero"/>
        <c:crossBetween val="midCat"/>
      </c:valAx>
      <c:valAx>
        <c:axId val="18143070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4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Suggestion1!$AE$31</c:f>
              <c:strCache>
                <c:ptCount val="1"/>
                <c:pt idx="0">
                  <c:v>Android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Suggestion1!$AD$32:$AD$33</c:f>
              <c:numCache>
                <c:formatCode>0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xVal>
          <c:yVal>
            <c:numRef>
              <c:f>Suggestion1!$AE$32:$AE$33</c:f>
              <c:numCache>
                <c:formatCode>General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33-A745-88C5-3C16A4770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651184"/>
        <c:axId val="1859296368"/>
      </c:scatterChart>
      <c:valAx>
        <c:axId val="184465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296368"/>
        <c:crosses val="autoZero"/>
        <c:crossBetween val="midCat"/>
      </c:valAx>
      <c:valAx>
        <c:axId val="18592963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51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360485</xdr:colOff>
      <xdr:row>8</xdr:row>
      <xdr:rowOff>127000</xdr:rowOff>
    </xdr:from>
    <xdr:to>
      <xdr:col>7</xdr:col>
      <xdr:colOff>726830</xdr:colOff>
      <xdr:row>22</xdr:row>
      <xdr:rowOff>0</xdr:rowOff>
    </xdr:to>
    <xdr:graphicFrame macro="">
      <xdr:nvGraphicFramePr>
        <xdr:cNvPr id="8" name="Chart 7" descr="Chart type: Line. 'Field2' by 'Field1'&#10;&#10;Description automatically generated">
          <a:extLst>
            <a:ext uri="{FF2B5EF4-FFF2-40B4-BE49-F238E27FC236}">
              <a16:creationId xmlns:a16="http://schemas.microsoft.com/office/drawing/2014/main" id="{1A84E48B-5B67-E447-8AA5-C54A32CA0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</xdr:col>
      <xdr:colOff>634023</xdr:colOff>
      <xdr:row>28</xdr:row>
      <xdr:rowOff>146539</xdr:rowOff>
    </xdr:from>
    <xdr:to>
      <xdr:col>8</xdr:col>
      <xdr:colOff>169984</xdr:colOff>
      <xdr:row>42</xdr:row>
      <xdr:rowOff>19539</xdr:rowOff>
    </xdr:to>
    <xdr:graphicFrame macro="">
      <xdr:nvGraphicFramePr>
        <xdr:cNvPr id="11" name="Chart 10" descr="Chart type: Line. 'Percentage' by 'Days behind'&#10;&#10;Description automatically generated">
          <a:extLst>
            <a:ext uri="{FF2B5EF4-FFF2-40B4-BE49-F238E27FC236}">
              <a16:creationId xmlns:a16="http://schemas.microsoft.com/office/drawing/2014/main" id="{F62B6249-8363-A44E-9058-A94FEBE84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11</xdr:col>
      <xdr:colOff>278422</xdr:colOff>
      <xdr:row>2</xdr:row>
      <xdr:rowOff>167053</xdr:rowOff>
    </xdr:from>
    <xdr:to>
      <xdr:col>17</xdr:col>
      <xdr:colOff>195384</xdr:colOff>
      <xdr:row>18</xdr:row>
      <xdr:rowOff>39076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A09D2FB-E431-1144-BCAA-51999941B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11</xdr:col>
      <xdr:colOff>136770</xdr:colOff>
      <xdr:row>30</xdr:row>
      <xdr:rowOff>186592</xdr:rowOff>
    </xdr:from>
    <xdr:to>
      <xdr:col>17</xdr:col>
      <xdr:colOff>332154</xdr:colOff>
      <xdr:row>44</xdr:row>
      <xdr:rowOff>908539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ACB4E13-79E5-7C44-938E-004A1EF75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22</xdr:col>
      <xdr:colOff>312614</xdr:colOff>
      <xdr:row>39</xdr:row>
      <xdr:rowOff>59592</xdr:rowOff>
    </xdr:from>
    <xdr:to>
      <xdr:col>27</xdr:col>
      <xdr:colOff>732691</xdr:colOff>
      <xdr:row>48</xdr:row>
      <xdr:rowOff>77176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E969FBE-6903-DC48-907D-4A880BCE7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17</xdr:col>
      <xdr:colOff>468923</xdr:colOff>
      <xdr:row>35</xdr:row>
      <xdr:rowOff>49824</xdr:rowOff>
    </xdr:from>
    <xdr:to>
      <xdr:col>22</xdr:col>
      <xdr:colOff>146538</xdr:colOff>
      <xdr:row>44</xdr:row>
      <xdr:rowOff>946639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BAA5340-36D2-244C-9B36-8EEE7752F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28</xdr:col>
      <xdr:colOff>127002</xdr:colOff>
      <xdr:row>39</xdr:row>
      <xdr:rowOff>88900</xdr:rowOff>
    </xdr:from>
    <xdr:to>
      <xdr:col>33</xdr:col>
      <xdr:colOff>547079</xdr:colOff>
      <xdr:row>48</xdr:row>
      <xdr:rowOff>106484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FE2E8CD-7E90-1D4A-BA50-172BCAC9A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31</xdr:col>
      <xdr:colOff>346808</xdr:colOff>
      <xdr:row>27</xdr:row>
      <xdr:rowOff>118208</xdr:rowOff>
    </xdr:from>
    <xdr:to>
      <xdr:col>36</xdr:col>
      <xdr:colOff>766885</xdr:colOff>
      <xdr:row>40</xdr:row>
      <xdr:rowOff>194408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6051998C-72FC-2740-8A69-5BCABA24F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04-15T19:44:57.60000023525208150" createdVersion="7" refreshedVersion="7" minRefreshableVersion="3" recordCount="32" xr:uid="{161E3959-A220-0540-9ECA-83E5A3AB80EE}">
  <cacheSource type="worksheet">
    <worksheetSource ref="J1:J33" sheet="CDF per OS"/>
  </cacheSource>
  <cacheFields count="1">
    <cacheField name="Days behind" numFmtId="0">
      <sharedItems containsString="0" containsBlank="1" containsNumber="1" containsInteger="1" minValue="0" maxValue="134" count="7">
        <n v="15"/>
        <n v="34"/>
        <n v="0"/>
        <m/>
        <n v="134"/>
        <n v="132"/>
        <n v="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04-15T23:35:32.6300000539049475" createdVersion="7" refreshedVersion="7" minRefreshableVersion="3" recordCount="12" xr:uid="{6CDB129C-A5C1-AA4B-BC39-266DC47E66E8}">
  <cacheSource type="worksheet">
    <worksheetSource ref="C6:C18" sheet="Transformed Data"/>
  </cacheSource>
  <cacheFields count="1">
    <cacheField name="Field1" numFmtId="0">
      <sharedItems containsSemiMixedTypes="0" containsString="0" containsNumber="1" containsInteger="1" minValue="0" maxValue="34" count="3">
        <n v="15"/>
        <n v="34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2"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2"/>
  </r>
  <r>
    <x v="3"/>
  </r>
  <r>
    <x v="0"/>
  </r>
  <r>
    <x v="0"/>
  </r>
  <r>
    <x v="0"/>
  </r>
  <r>
    <x v="0"/>
  </r>
  <r>
    <x v="3"/>
  </r>
  <r>
    <x v="4"/>
  </r>
  <r>
    <x v="4"/>
  </r>
  <r>
    <x v="2"/>
  </r>
  <r>
    <x v="2"/>
  </r>
  <r>
    <x v="2"/>
  </r>
  <r>
    <x v="2"/>
  </r>
  <r>
    <x v="2"/>
  </r>
  <r>
    <x v="3"/>
  </r>
  <r>
    <x v="5"/>
  </r>
  <r>
    <x v="5"/>
  </r>
  <r>
    <x v="5"/>
  </r>
  <r>
    <x v="3"/>
  </r>
  <r>
    <x v="6"/>
  </r>
  <r>
    <x v="6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2"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A7E582-D56E-3844-B6F3-F4CA29711A85}" name="PivotTable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Days behind ">
  <location ref="A24:B28" firstHeaderRow="1" firstDataRow="1" firstDataCol="1"/>
  <pivotFields count="1">
    <pivotField axis="axisRow" dataField="1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Count of Field1" fld="0" subtotal="count" baseField="0" baseItem="0"/>
  </dataField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7B6953C-F7D2-1E48-92C0-6820088AA4CA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rowHeaderCaption="Days Behind">
  <location ref="A2:B10" firstHeaderRow="1" firstDataRow="1" firstDataCol="1"/>
  <pivotFields count="1">
    <pivotField axis="axisRow" dataField="1" showAll="0" sortType="descending">
      <items count="8">
        <item x="2"/>
        <item x="0"/>
        <item x="6"/>
        <item x="1"/>
        <item x="5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8">
    <i>
      <x v="1"/>
    </i>
    <i>
      <x/>
    </i>
    <i>
      <x v="4"/>
    </i>
    <i>
      <x v="5"/>
    </i>
    <i>
      <x v="2"/>
    </i>
    <i>
      <x v="3"/>
    </i>
    <i>
      <x v="6"/>
    </i>
    <i t="grand">
      <x/>
    </i>
  </rowItems>
  <colItems count="1">
    <i/>
  </colItems>
  <dataFields count="1">
    <dataField name="Count of Days behind" fld="0" subtotal="count" baseField="0" baseItem="0"/>
  </dataField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C54A-A103-104A-BC0A-082249110A40}">
  <dimension ref="A1:J29"/>
  <sheetViews>
    <sheetView zoomScale="144" zoomScaleNormal="144" workbookViewId="0">
      <selection activeCell="C23" sqref="C23"/>
    </sheetView>
  </sheetViews>
  <sheetFormatPr baseColWidth="10" defaultRowHeight="16" x14ac:dyDescent="0.2"/>
  <cols>
    <col min="2" max="2" width="17.1640625" bestFit="1" customWidth="1"/>
    <col min="3" max="3" width="15.83203125" bestFit="1" customWidth="1"/>
    <col min="4" max="4" width="11.33203125" style="7" bestFit="1" customWidth="1"/>
    <col min="5" max="5" width="25.33203125" bestFit="1" customWidth="1"/>
    <col min="6" max="6" width="15" customWidth="1"/>
    <col min="10" max="10" width="56.5" bestFit="1" customWidth="1"/>
  </cols>
  <sheetData>
    <row r="1" spans="1:10" s="3" customFormat="1" ht="51" x14ac:dyDescent="0.2">
      <c r="A1" s="3" t="s">
        <v>0</v>
      </c>
      <c r="B1" s="3" t="s">
        <v>1</v>
      </c>
      <c r="C1" s="3" t="s">
        <v>2</v>
      </c>
      <c r="D1" s="3" t="s">
        <v>20</v>
      </c>
      <c r="E1" s="3" t="s">
        <v>3</v>
      </c>
      <c r="F1" s="4" t="s">
        <v>37</v>
      </c>
      <c r="G1" s="4" t="s">
        <v>40</v>
      </c>
      <c r="H1" s="4" t="s">
        <v>38</v>
      </c>
      <c r="I1" s="4" t="s">
        <v>41</v>
      </c>
      <c r="J1" s="3" t="s">
        <v>32</v>
      </c>
    </row>
    <row r="2" spans="1:10" x14ac:dyDescent="0.2">
      <c r="A2" t="s">
        <v>4</v>
      </c>
      <c r="B2" t="s">
        <v>5</v>
      </c>
      <c r="C2" t="s">
        <v>7</v>
      </c>
      <c r="D2" s="7" t="s">
        <v>22</v>
      </c>
      <c r="E2" t="s">
        <v>6</v>
      </c>
      <c r="F2" s="5" t="d">
        <v>2021-03-31</v>
      </c>
      <c r="G2" s="8">
        <f ca="1">TODAY() - F2</f>
        <v>16</v>
      </c>
      <c r="H2" s="5" t="d">
        <v>2021-02-25</v>
      </c>
      <c r="I2" s="8">
        <f ca="1">TODAY() - H2</f>
        <v>50</v>
      </c>
    </row>
    <row r="3" spans="1:10" x14ac:dyDescent="0.2">
      <c r="A3" t="s">
        <v>4</v>
      </c>
      <c r="B3" t="s">
        <v>5</v>
      </c>
      <c r="C3" t="s">
        <v>7</v>
      </c>
      <c r="D3" s="7" t="s">
        <v>22</v>
      </c>
      <c r="E3" t="s">
        <v>6</v>
      </c>
      <c r="F3" s="5" t="d">
        <v>2021-03-31</v>
      </c>
      <c r="G3" s="8">
        <f t="shared" ref="G3:G29" ca="1" si="0">TODAY() - F3</f>
        <v>16</v>
      </c>
      <c r="H3" s="5" t="d">
        <v>2021-02-25</v>
      </c>
      <c r="I3" s="8">
        <f t="shared" ref="I3:I29" ca="1" si="1">TODAY() - H3</f>
        <v>50</v>
      </c>
    </row>
    <row r="4" spans="1:10" x14ac:dyDescent="0.2">
      <c r="A4" t="s">
        <v>4</v>
      </c>
      <c r="B4" t="s">
        <v>8</v>
      </c>
      <c r="C4" t="s">
        <v>7</v>
      </c>
      <c r="D4" s="7" t="s">
        <v>23</v>
      </c>
      <c r="E4" t="s">
        <v>6</v>
      </c>
      <c r="F4" s="5" t="d">
        <v>2021-03-12</v>
      </c>
      <c r="G4" s="8">
        <f t="shared" ca="1" si="0"/>
        <v>35</v>
      </c>
      <c r="H4" s="5" t="d">
        <v>2020-09-23</v>
      </c>
      <c r="I4" s="8">
        <f t="shared" ca="1" si="1"/>
        <v>205</v>
      </c>
    </row>
    <row r="5" spans="1:10" x14ac:dyDescent="0.2">
      <c r="A5" t="s">
        <v>4</v>
      </c>
      <c r="B5" t="s">
        <v>8</v>
      </c>
      <c r="C5" t="s">
        <v>7</v>
      </c>
      <c r="D5" s="7" t="s">
        <v>24</v>
      </c>
      <c r="E5" t="s">
        <v>6</v>
      </c>
      <c r="F5" s="5" t="d">
        <v>2021-03-12</v>
      </c>
      <c r="G5" s="8">
        <f t="shared" ca="1" si="0"/>
        <v>35</v>
      </c>
      <c r="H5" s="5" t="d">
        <v>2020-01-28</v>
      </c>
      <c r="I5" s="8">
        <f t="shared" ca="1" si="1"/>
        <v>444</v>
      </c>
    </row>
    <row r="6" spans="1:10" x14ac:dyDescent="0.2">
      <c r="A6" t="s">
        <v>4</v>
      </c>
      <c r="B6" t="s">
        <v>5</v>
      </c>
      <c r="C6" t="s">
        <v>7</v>
      </c>
      <c r="D6" s="7" t="s">
        <v>25</v>
      </c>
      <c r="E6" t="s">
        <v>6</v>
      </c>
      <c r="F6" s="5" t="d">
        <v>2021-03-31</v>
      </c>
      <c r="G6" s="8">
        <f t="shared" ca="1" si="0"/>
        <v>16</v>
      </c>
      <c r="H6" s="5" t="d">
        <v>2021-02-09</v>
      </c>
      <c r="I6" s="8">
        <f t="shared" ca="1" si="1"/>
        <v>66</v>
      </c>
    </row>
    <row r="7" spans="1:10" x14ac:dyDescent="0.2">
      <c r="A7" t="s">
        <v>4</v>
      </c>
      <c r="B7" t="s">
        <v>5</v>
      </c>
      <c r="C7" t="s">
        <v>7</v>
      </c>
      <c r="D7" s="7" t="s">
        <v>22</v>
      </c>
      <c r="E7" t="s">
        <v>6</v>
      </c>
      <c r="F7" s="5" t="d">
        <v>2021-03-31</v>
      </c>
      <c r="G7" s="8">
        <f t="shared" ca="1" si="0"/>
        <v>16</v>
      </c>
      <c r="H7" s="5" t="d">
        <v>2021-02-25</v>
      </c>
      <c r="I7" s="8">
        <f t="shared" ca="1" si="1"/>
        <v>50</v>
      </c>
    </row>
    <row r="8" spans="1:10" x14ac:dyDescent="0.2">
      <c r="A8" t="s">
        <v>4</v>
      </c>
      <c r="B8" t="s">
        <v>5</v>
      </c>
      <c r="C8" t="s">
        <v>28</v>
      </c>
      <c r="D8" s="7" t="s">
        <v>10</v>
      </c>
      <c r="E8" t="s">
        <v>9</v>
      </c>
      <c r="F8" s="5" t="d">
        <v>2021-03-31</v>
      </c>
      <c r="G8" s="8">
        <f t="shared" ca="1" si="0"/>
        <v>16</v>
      </c>
      <c r="H8" s="5" t="d">
        <v>2015-07-29</v>
      </c>
      <c r="I8" s="8">
        <f t="shared" ca="1" si="1"/>
        <v>2088</v>
      </c>
    </row>
    <row r="9" spans="1:10" x14ac:dyDescent="0.2">
      <c r="A9" t="s">
        <v>4</v>
      </c>
      <c r="B9" t="s">
        <v>5</v>
      </c>
      <c r="C9" t="s">
        <v>28</v>
      </c>
      <c r="D9" s="7" t="s">
        <v>10</v>
      </c>
      <c r="E9" t="s">
        <v>9</v>
      </c>
      <c r="F9" s="5" t="d">
        <v>2021-03-31</v>
      </c>
      <c r="G9" s="8">
        <f t="shared" ca="1" si="0"/>
        <v>16</v>
      </c>
      <c r="H9" s="5" t="d">
        <v>2015-07-29</v>
      </c>
      <c r="I9" s="8">
        <f t="shared" ca="1" si="1"/>
        <v>2088</v>
      </c>
    </row>
    <row r="10" spans="1:10" x14ac:dyDescent="0.2">
      <c r="A10" t="s">
        <v>4</v>
      </c>
      <c r="B10" t="s">
        <v>5</v>
      </c>
      <c r="C10" t="s">
        <v>7</v>
      </c>
      <c r="D10" s="7" t="s">
        <v>22</v>
      </c>
      <c r="E10" t="s">
        <v>6</v>
      </c>
      <c r="F10" s="5" t="d">
        <v>2021-03-31</v>
      </c>
      <c r="G10" s="8">
        <f t="shared" ca="1" si="0"/>
        <v>16</v>
      </c>
      <c r="H10" s="5" t="d">
        <v>2021-02-25</v>
      </c>
      <c r="I10" s="8">
        <f t="shared" ca="1" si="1"/>
        <v>50</v>
      </c>
    </row>
    <row r="11" spans="1:10" x14ac:dyDescent="0.2">
      <c r="A11" t="s">
        <v>29</v>
      </c>
      <c r="B11" t="s">
        <v>30</v>
      </c>
      <c r="C11" t="s">
        <v>7</v>
      </c>
      <c r="D11" s="7" t="s">
        <v>26</v>
      </c>
      <c r="E11" t="s">
        <v>6</v>
      </c>
      <c r="F11" s="5" t="d">
        <v>2021-02-01</v>
      </c>
      <c r="G11" s="8">
        <f t="shared" ca="1" si="0"/>
        <v>74</v>
      </c>
      <c r="H11" s="5" t="d">
        <v>2020-07-15</v>
      </c>
      <c r="I11" s="8">
        <f t="shared" ca="1" si="1"/>
        <v>275</v>
      </c>
    </row>
    <row r="12" spans="1:10" x14ac:dyDescent="0.2">
      <c r="A12" t="s">
        <v>29</v>
      </c>
      <c r="B12" t="s">
        <v>30</v>
      </c>
      <c r="C12" t="s">
        <v>7</v>
      </c>
      <c r="D12" s="7" t="s">
        <v>26</v>
      </c>
      <c r="E12" t="s">
        <v>6</v>
      </c>
      <c r="F12" s="5" t="d">
        <v>2021-02-01</v>
      </c>
      <c r="G12" s="8">
        <f t="shared" ca="1" si="0"/>
        <v>74</v>
      </c>
      <c r="H12" s="5" t="d">
        <v>2020-07-15</v>
      </c>
      <c r="I12" s="8">
        <f t="shared" ca="1" si="1"/>
        <v>275</v>
      </c>
    </row>
    <row r="13" spans="1:10" x14ac:dyDescent="0.2">
      <c r="A13" t="s">
        <v>4</v>
      </c>
      <c r="B13" t="s">
        <v>5</v>
      </c>
      <c r="C13" t="s">
        <v>7</v>
      </c>
      <c r="D13" s="7" t="s">
        <v>27</v>
      </c>
      <c r="E13" t="s">
        <v>6</v>
      </c>
      <c r="F13" s="5" t="d">
        <v>2021-03-31</v>
      </c>
      <c r="G13" s="8">
        <f t="shared" ca="1" si="0"/>
        <v>16</v>
      </c>
      <c r="H13" s="5" t="d">
        <v>2021-03-08</v>
      </c>
      <c r="I13" s="8">
        <f t="shared" ca="1" si="1"/>
        <v>39</v>
      </c>
    </row>
    <row r="14" spans="1:10" x14ac:dyDescent="0.2">
      <c r="A14" t="s">
        <v>12</v>
      </c>
      <c r="B14" t="s">
        <v>13</v>
      </c>
      <c r="C14" t="s">
        <v>14</v>
      </c>
      <c r="D14" s="7">
        <v>14.4</v>
      </c>
      <c r="E14" t="s">
        <v>11</v>
      </c>
      <c r="F14" s="6" t="d">
        <v>2020-11-23</v>
      </c>
      <c r="G14" s="8">
        <f t="shared" ca="1" si="0"/>
        <v>144</v>
      </c>
      <c r="H14" s="5" t="d">
        <v>2021-01-26</v>
      </c>
      <c r="I14" s="8">
        <f t="shared" ca="1" si="1"/>
        <v>80</v>
      </c>
      <c r="J14" s="2" t="s">
        <v>31</v>
      </c>
    </row>
    <row r="15" spans="1:10" x14ac:dyDescent="0.2">
      <c r="A15" t="s">
        <v>29</v>
      </c>
      <c r="B15" t="s">
        <v>30</v>
      </c>
      <c r="C15" t="s">
        <v>7</v>
      </c>
      <c r="D15" s="7" t="s">
        <v>26</v>
      </c>
      <c r="E15" t="s">
        <v>6</v>
      </c>
      <c r="F15" s="5" t="d">
        <v>2021-02-01</v>
      </c>
      <c r="G15" s="8">
        <f t="shared" ca="1" si="0"/>
        <v>74</v>
      </c>
      <c r="H15" s="5" t="d">
        <v>2020-07-15</v>
      </c>
      <c r="I15" s="8">
        <f t="shared" ca="1" si="1"/>
        <v>275</v>
      </c>
    </row>
    <row r="16" spans="1:10" x14ac:dyDescent="0.2">
      <c r="A16" t="s">
        <v>4</v>
      </c>
      <c r="B16" t="s">
        <v>5</v>
      </c>
      <c r="C16" t="s">
        <v>28</v>
      </c>
      <c r="D16" s="7" t="s">
        <v>10</v>
      </c>
      <c r="E16" t="s">
        <v>9</v>
      </c>
      <c r="F16" s="5" t="d">
        <v>2021-03-31</v>
      </c>
      <c r="G16" s="8">
        <f t="shared" ca="1" si="0"/>
        <v>16</v>
      </c>
      <c r="H16" s="5" t="d">
        <v>2015-07-29</v>
      </c>
      <c r="I16" s="8">
        <f t="shared" ca="1" si="1"/>
        <v>2088</v>
      </c>
    </row>
    <row r="17" spans="1:10" x14ac:dyDescent="0.2">
      <c r="A17" t="s">
        <v>4</v>
      </c>
      <c r="B17" t="s">
        <v>15</v>
      </c>
      <c r="C17" t="s">
        <v>16</v>
      </c>
      <c r="E17" t="s">
        <v>34</v>
      </c>
      <c r="F17" s="5" t="d">
        <v>2020-12-04</v>
      </c>
      <c r="G17" s="8">
        <f t="shared" ca="1" si="0"/>
        <v>133</v>
      </c>
      <c r="I17" s="8"/>
    </row>
    <row r="18" spans="1:10" x14ac:dyDescent="0.2">
      <c r="A18" t="s">
        <v>12</v>
      </c>
      <c r="B18" t="s">
        <v>13</v>
      </c>
      <c r="C18" t="s">
        <v>14</v>
      </c>
      <c r="D18" s="7">
        <v>14.4</v>
      </c>
      <c r="E18" t="s">
        <v>11</v>
      </c>
      <c r="F18" s="6" t="d">
        <v>2020-11-23</v>
      </c>
      <c r="G18" s="8">
        <f t="shared" ca="1" si="0"/>
        <v>144</v>
      </c>
      <c r="H18" s="5" t="d">
        <v>2021-01-26</v>
      </c>
      <c r="I18" s="8">
        <f t="shared" ca="1" si="1"/>
        <v>80</v>
      </c>
    </row>
    <row r="19" spans="1:10" x14ac:dyDescent="0.2">
      <c r="A19" t="s">
        <v>4</v>
      </c>
      <c r="B19" t="s">
        <v>5</v>
      </c>
      <c r="C19" t="s">
        <v>7</v>
      </c>
      <c r="D19" s="7" t="s">
        <v>27</v>
      </c>
      <c r="E19" t="s">
        <v>6</v>
      </c>
      <c r="F19" s="5" t="d">
        <v>2021-03-31</v>
      </c>
      <c r="G19" s="8">
        <f t="shared" ca="1" si="0"/>
        <v>16</v>
      </c>
      <c r="H19" s="5" t="d">
        <v>2021-03-08</v>
      </c>
      <c r="I19" s="8">
        <f t="shared" ca="1" si="1"/>
        <v>39</v>
      </c>
    </row>
    <row r="20" spans="1:10" x14ac:dyDescent="0.2">
      <c r="A20" t="s">
        <v>29</v>
      </c>
      <c r="B20" t="s">
        <v>33</v>
      </c>
      <c r="C20" t="s">
        <v>14</v>
      </c>
      <c r="D20" s="7" t="s">
        <v>21</v>
      </c>
      <c r="E20" t="s">
        <v>11</v>
      </c>
      <c r="F20" s="5" t="d">
        <v>2020-09-16</v>
      </c>
      <c r="G20" s="8">
        <f t="shared" ca="1" si="0"/>
        <v>212</v>
      </c>
      <c r="H20" s="5" t="d">
        <v>2021-03-26</v>
      </c>
      <c r="I20" s="8">
        <f t="shared" ca="1" si="1"/>
        <v>21</v>
      </c>
    </row>
    <row r="21" spans="1:10" x14ac:dyDescent="0.2">
      <c r="A21" t="s">
        <v>29</v>
      </c>
      <c r="B21" t="s">
        <v>33</v>
      </c>
      <c r="C21" t="s">
        <v>14</v>
      </c>
      <c r="D21" s="7" t="s">
        <v>21</v>
      </c>
      <c r="E21" t="s">
        <v>11</v>
      </c>
      <c r="F21" s="5" t="d">
        <v>2020-09-16</v>
      </c>
      <c r="G21" s="8">
        <f t="shared" ca="1" si="0"/>
        <v>212</v>
      </c>
      <c r="H21" s="5" t="d">
        <v>2021-03-26</v>
      </c>
      <c r="I21" s="8">
        <f t="shared" ca="1" si="1"/>
        <v>21</v>
      </c>
    </row>
    <row r="22" spans="1:10" x14ac:dyDescent="0.2">
      <c r="A22" t="s">
        <v>4</v>
      </c>
      <c r="B22" t="s">
        <v>15</v>
      </c>
      <c r="C22" t="s">
        <v>16</v>
      </c>
      <c r="E22" t="s">
        <v>34</v>
      </c>
      <c r="F22" s="5" t="d">
        <v>2020-12-04</v>
      </c>
      <c r="G22" s="8">
        <f t="shared" ca="1" si="0"/>
        <v>133</v>
      </c>
      <c r="I22" s="8"/>
    </row>
    <row r="23" spans="1:10" x14ac:dyDescent="0.2">
      <c r="A23" t="s">
        <v>4</v>
      </c>
      <c r="B23" t="s">
        <v>15</v>
      </c>
      <c r="C23" t="s">
        <v>16</v>
      </c>
      <c r="E23" t="s">
        <v>34</v>
      </c>
      <c r="F23" s="5" t="d">
        <v>2020-12-04</v>
      </c>
      <c r="G23" s="8">
        <f t="shared" ca="1" si="0"/>
        <v>133</v>
      </c>
      <c r="I23" s="8"/>
    </row>
    <row r="24" spans="1:10" x14ac:dyDescent="0.2">
      <c r="A24" t="s">
        <v>4</v>
      </c>
      <c r="B24" t="s">
        <v>5</v>
      </c>
      <c r="C24" t="s">
        <v>28</v>
      </c>
      <c r="D24" s="7" t="s">
        <v>10</v>
      </c>
      <c r="E24" t="s">
        <v>9</v>
      </c>
      <c r="F24" s="5" t="d">
        <v>2021-03-31</v>
      </c>
      <c r="G24" s="8">
        <f t="shared" ca="1" si="0"/>
        <v>16</v>
      </c>
      <c r="H24" s="5" t="d">
        <v>2015-07-29</v>
      </c>
      <c r="I24" s="8">
        <f t="shared" ca="1" si="1"/>
        <v>2088</v>
      </c>
    </row>
    <row r="25" spans="1:10" x14ac:dyDescent="0.2">
      <c r="A25" t="s">
        <v>29</v>
      </c>
      <c r="B25" t="s">
        <v>33</v>
      </c>
      <c r="C25" t="s">
        <v>14</v>
      </c>
      <c r="D25" s="7" t="s">
        <v>21</v>
      </c>
      <c r="E25" t="s">
        <v>11</v>
      </c>
      <c r="F25" s="5" t="d">
        <v>2020-09-16</v>
      </c>
      <c r="G25" s="8">
        <f t="shared" ca="1" si="0"/>
        <v>212</v>
      </c>
      <c r="H25" s="5" t="d">
        <v>2021-03-26</v>
      </c>
      <c r="I25" s="8">
        <f t="shared" ca="1" si="1"/>
        <v>21</v>
      </c>
    </row>
    <row r="26" spans="1:10" x14ac:dyDescent="0.2">
      <c r="A26" t="s">
        <v>29</v>
      </c>
      <c r="B26" t="s">
        <v>33</v>
      </c>
      <c r="C26" t="s">
        <v>14</v>
      </c>
      <c r="D26" s="7" t="s">
        <v>21</v>
      </c>
      <c r="E26" t="s">
        <v>11</v>
      </c>
      <c r="F26" s="5" t="d">
        <v>2020-09-16</v>
      </c>
      <c r="G26" s="8">
        <f t="shared" ca="1" si="0"/>
        <v>212</v>
      </c>
      <c r="H26" s="5" t="d">
        <v>2021-03-26</v>
      </c>
      <c r="I26" s="8">
        <f t="shared" ca="1" si="1"/>
        <v>21</v>
      </c>
    </row>
    <row r="27" spans="1:10" x14ac:dyDescent="0.2">
      <c r="A27" t="s">
        <v>29</v>
      </c>
      <c r="B27" t="s">
        <v>33</v>
      </c>
      <c r="C27" t="s">
        <v>14</v>
      </c>
      <c r="D27" s="7" t="s">
        <v>21</v>
      </c>
      <c r="E27" t="s">
        <v>11</v>
      </c>
      <c r="F27" s="5" t="d">
        <v>2020-09-16</v>
      </c>
      <c r="G27" s="8">
        <f t="shared" ca="1" si="0"/>
        <v>212</v>
      </c>
      <c r="H27" s="5" t="d">
        <v>2021-03-26</v>
      </c>
      <c r="I27" s="8">
        <f t="shared" ca="1" si="1"/>
        <v>21</v>
      </c>
    </row>
    <row r="28" spans="1:10" x14ac:dyDescent="0.2">
      <c r="A28" t="s">
        <v>4</v>
      </c>
      <c r="B28" t="s">
        <v>19</v>
      </c>
      <c r="C28" t="s">
        <v>17</v>
      </c>
      <c r="D28" s="7" t="s">
        <v>18</v>
      </c>
      <c r="E28" t="s">
        <v>35</v>
      </c>
      <c r="F28" s="5" t="d">
        <v>2021-03-22</v>
      </c>
      <c r="G28" s="8">
        <f t="shared" ca="1" si="0"/>
        <v>25</v>
      </c>
      <c r="H28" s="5" t="d">
        <v>2017-08-21</v>
      </c>
      <c r="I28" s="8">
        <f t="shared" ca="1" si="1"/>
        <v>1334</v>
      </c>
      <c r="J28" t="s">
        <v>36</v>
      </c>
    </row>
    <row r="29" spans="1:10" x14ac:dyDescent="0.2">
      <c r="A29" t="s">
        <v>4</v>
      </c>
      <c r="B29" t="s">
        <v>19</v>
      </c>
      <c r="C29" t="s">
        <v>17</v>
      </c>
      <c r="D29" s="7" t="s">
        <v>18</v>
      </c>
      <c r="E29" t="s">
        <v>35</v>
      </c>
      <c r="F29" s="5" t="d">
        <v>2021-03-22</v>
      </c>
      <c r="G29" s="8">
        <f t="shared" ca="1" si="0"/>
        <v>25</v>
      </c>
      <c r="H29" s="5" t="d">
        <v>2017-08-21</v>
      </c>
      <c r="I29" s="8">
        <f t="shared" ca="1" si="1"/>
        <v>1334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64A9-AFDE-E743-8AE4-C5831B62D962}">
  <dimension ref="A1:O33"/>
  <sheetViews>
    <sheetView tabSelected="1" zoomScale="96" zoomScaleNormal="96" workbookViewId="0">
      <selection activeCell="E21" sqref="E21"/>
    </sheetView>
  </sheetViews>
  <sheetFormatPr baseColWidth="10" defaultRowHeight="16" x14ac:dyDescent="0.2"/>
  <cols>
    <col min="2" max="2" width="17.1640625" bestFit="1" customWidth="1"/>
    <col min="3" max="3" width="15.83203125" bestFit="1" customWidth="1"/>
    <col min="4" max="4" width="11.33203125" style="7" bestFit="1" customWidth="1"/>
    <col min="5" max="5" width="25.33203125" bestFit="1" customWidth="1"/>
    <col min="6" max="6" width="15" customWidth="1"/>
    <col min="8" max="8" width="12.33203125" bestFit="1" customWidth="1"/>
    <col min="10" max="10" width="12.33203125" customWidth="1"/>
  </cols>
  <sheetData>
    <row r="1" spans="1:15" s="3" customFormat="1" ht="85" x14ac:dyDescent="0.2">
      <c r="A1" s="3" t="s">
        <v>0</v>
      </c>
      <c r="B1" s="3" t="s">
        <v>1</v>
      </c>
      <c r="C1" s="3" t="s">
        <v>2</v>
      </c>
      <c r="D1" s="3" t="s">
        <v>20</v>
      </c>
      <c r="E1" s="3" t="s">
        <v>3</v>
      </c>
      <c r="F1" s="4" t="s">
        <v>37</v>
      </c>
      <c r="G1" s="4" t="s">
        <v>40</v>
      </c>
      <c r="H1" s="4" t="s">
        <v>44</v>
      </c>
      <c r="I1" s="4" t="s">
        <v>46</v>
      </c>
      <c r="J1" s="4" t="s">
        <v>42</v>
      </c>
      <c r="K1" s="4" t="s">
        <v>38</v>
      </c>
      <c r="L1" s="4" t="s">
        <v>41</v>
      </c>
      <c r="M1" s="4" t="s">
        <v>43</v>
      </c>
      <c r="N1" s="3" t="s">
        <v>42</v>
      </c>
      <c r="O1" s="3" t="s">
        <v>47</v>
      </c>
    </row>
    <row r="2" spans="1:15" x14ac:dyDescent="0.2">
      <c r="A2" t="s">
        <v>4</v>
      </c>
      <c r="B2" t="s">
        <v>5</v>
      </c>
      <c r="C2" t="s">
        <v>7</v>
      </c>
      <c r="D2" s="7" t="s">
        <v>27</v>
      </c>
      <c r="E2" t="s">
        <v>6</v>
      </c>
      <c r="F2" s="5" t="d">
        <v>2021-03-31</v>
      </c>
      <c r="G2" s="8">
        <f ca="1">TODAY() - F2</f>
        <v>16</v>
      </c>
      <c r="H2" t="s">
        <v>45</v>
      </c>
      <c r="I2" s="5" t="d">
        <v>2021-04-15</v>
      </c>
      <c r="J2">
        <f>$I$2-F2</f>
        <v>15</v>
      </c>
      <c r="K2" s="5" t="d">
        <v>2021-03-08</v>
      </c>
      <c r="L2" s="8">
        <f ca="1">TODAY() - K2</f>
        <v>39</v>
      </c>
      <c r="M2" t="s">
        <v>27</v>
      </c>
      <c r="N2" s="8">
        <f>K2-K2</f>
        <v>0</v>
      </c>
    </row>
    <row r="3" spans="1:15" x14ac:dyDescent="0.2">
      <c r="A3" t="s">
        <v>4</v>
      </c>
      <c r="B3" t="s">
        <v>5</v>
      </c>
      <c r="C3" t="s">
        <v>7</v>
      </c>
      <c r="D3" s="7" t="s">
        <v>27</v>
      </c>
      <c r="E3" t="s">
        <v>6</v>
      </c>
      <c r="F3" s="5" t="d">
        <v>2021-03-31</v>
      </c>
      <c r="G3" s="8">
        <f ca="1">TODAY() - F3</f>
        <v>16</v>
      </c>
      <c r="J3">
        <f>$I$2-F3</f>
        <v>15</v>
      </c>
      <c r="K3" s="5" t="d">
        <v>2021-03-08</v>
      </c>
      <c r="L3" s="8">
        <f ca="1">TODAY() - K3</f>
        <v>39</v>
      </c>
      <c r="N3" s="8">
        <f t="shared" ref="N3" si="0">K3-K3</f>
        <v>0</v>
      </c>
    </row>
    <row r="4" spans="1:15" x14ac:dyDescent="0.2">
      <c r="A4" t="s">
        <v>4</v>
      </c>
      <c r="B4" t="s">
        <v>5</v>
      </c>
      <c r="C4" t="s">
        <v>7</v>
      </c>
      <c r="D4" s="7" t="s">
        <v>22</v>
      </c>
      <c r="E4" t="s">
        <v>6</v>
      </c>
      <c r="F4" s="5" t="d">
        <v>2021-03-31</v>
      </c>
      <c r="G4" s="8">
        <f ca="1">TODAY() - F4</f>
        <v>16</v>
      </c>
      <c r="J4">
        <f t="shared" ref="J4:J10" si="1">$I$2-F4</f>
        <v>15</v>
      </c>
      <c r="K4" s="5" t="d">
        <v>2021-02-25</v>
      </c>
      <c r="L4" s="8">
        <f ca="1">TODAY() - K4</f>
        <v>50</v>
      </c>
      <c r="N4" s="8">
        <f>$K$2-K4</f>
        <v>11</v>
      </c>
    </row>
    <row r="5" spans="1:15" x14ac:dyDescent="0.2">
      <c r="A5" t="s">
        <v>4</v>
      </c>
      <c r="B5" t="s">
        <v>5</v>
      </c>
      <c r="C5" t="s">
        <v>7</v>
      </c>
      <c r="D5" s="7" t="s">
        <v>22</v>
      </c>
      <c r="E5" t="s">
        <v>6</v>
      </c>
      <c r="F5" s="5" t="d">
        <v>2021-03-31</v>
      </c>
      <c r="G5" s="8">
        <f t="shared" ref="G5:G33" ca="1" si="2">TODAY() - F5</f>
        <v>16</v>
      </c>
      <c r="J5">
        <f t="shared" si="1"/>
        <v>15</v>
      </c>
      <c r="K5" s="5" t="d">
        <v>2021-02-25</v>
      </c>
      <c r="L5" s="8">
        <f t="shared" ref="L5:L33" ca="1" si="3">TODAY() - K5</f>
        <v>50</v>
      </c>
      <c r="N5" s="8">
        <f>$K$2-K5</f>
        <v>11</v>
      </c>
    </row>
    <row r="6" spans="1:15" x14ac:dyDescent="0.2">
      <c r="A6" t="s">
        <v>4</v>
      </c>
      <c r="B6" t="s">
        <v>5</v>
      </c>
      <c r="C6" t="s">
        <v>7</v>
      </c>
      <c r="D6" s="7" t="s">
        <v>22</v>
      </c>
      <c r="E6" t="s">
        <v>6</v>
      </c>
      <c r="F6" s="5" t="d">
        <v>2021-03-31</v>
      </c>
      <c r="G6" s="8">
        <f ca="1">TODAY() - F6</f>
        <v>16</v>
      </c>
      <c r="J6">
        <f t="shared" si="1"/>
        <v>15</v>
      </c>
      <c r="K6" s="5" t="d">
        <v>2021-02-25</v>
      </c>
      <c r="L6" s="8">
        <f ca="1">TODAY() - K6</f>
        <v>50</v>
      </c>
      <c r="N6" s="8">
        <f>$K$2-K6</f>
        <v>11</v>
      </c>
    </row>
    <row r="7" spans="1:15" x14ac:dyDescent="0.2">
      <c r="A7" t="s">
        <v>4</v>
      </c>
      <c r="B7" t="s">
        <v>5</v>
      </c>
      <c r="C7" t="s">
        <v>7</v>
      </c>
      <c r="D7" s="7" t="s">
        <v>22</v>
      </c>
      <c r="E7" t="s">
        <v>6</v>
      </c>
      <c r="F7" s="5" t="d">
        <v>2021-03-31</v>
      </c>
      <c r="G7" s="8">
        <f ca="1">TODAY() - F7</f>
        <v>16</v>
      </c>
      <c r="J7">
        <f t="shared" si="1"/>
        <v>15</v>
      </c>
      <c r="K7" s="5" t="d">
        <v>2021-02-25</v>
      </c>
      <c r="L7" s="8">
        <f ca="1">TODAY() - K7</f>
        <v>50</v>
      </c>
      <c r="N7" s="8">
        <f>$K$2-K7</f>
        <v>11</v>
      </c>
    </row>
    <row r="8" spans="1:15" x14ac:dyDescent="0.2">
      <c r="A8" t="s">
        <v>4</v>
      </c>
      <c r="B8" t="s">
        <v>5</v>
      </c>
      <c r="C8" t="s">
        <v>7</v>
      </c>
      <c r="D8" s="7" t="s">
        <v>25</v>
      </c>
      <c r="E8" t="s">
        <v>6</v>
      </c>
      <c r="F8" s="5" t="d">
        <v>2021-03-31</v>
      </c>
      <c r="G8" s="8">
        <f ca="1">TODAY() - F8</f>
        <v>16</v>
      </c>
      <c r="J8">
        <f t="shared" si="1"/>
        <v>15</v>
      </c>
      <c r="K8" s="5" t="d">
        <v>2021-02-09</v>
      </c>
      <c r="L8" s="8">
        <f ca="1">TODAY() - K8</f>
        <v>66</v>
      </c>
      <c r="N8" s="8">
        <f>$K$2-K8</f>
        <v>27</v>
      </c>
    </row>
    <row r="9" spans="1:15" x14ac:dyDescent="0.2">
      <c r="A9" t="s">
        <v>4</v>
      </c>
      <c r="B9" t="s">
        <v>8</v>
      </c>
      <c r="C9" t="s">
        <v>7</v>
      </c>
      <c r="D9" s="7" t="s">
        <v>23</v>
      </c>
      <c r="E9" t="s">
        <v>6</v>
      </c>
      <c r="F9" s="5" t="d">
        <v>2021-03-12</v>
      </c>
      <c r="G9" s="8">
        <f t="shared" ca="1" si="2"/>
        <v>35</v>
      </c>
      <c r="J9">
        <f t="shared" si="1"/>
        <v>34</v>
      </c>
      <c r="K9" s="5" t="d">
        <v>2020-09-23</v>
      </c>
      <c r="L9" s="8">
        <f t="shared" ca="1" si="3"/>
        <v>205</v>
      </c>
      <c r="N9" s="8">
        <f>$K$2-K9</f>
        <v>166</v>
      </c>
    </row>
    <row r="10" spans="1:15" x14ac:dyDescent="0.2">
      <c r="A10" t="s">
        <v>4</v>
      </c>
      <c r="B10" t="s">
        <v>8</v>
      </c>
      <c r="C10" t="s">
        <v>7</v>
      </c>
      <c r="D10" s="7" t="s">
        <v>24</v>
      </c>
      <c r="E10" t="s">
        <v>6</v>
      </c>
      <c r="F10" s="5" t="d">
        <v>2021-03-12</v>
      </c>
      <c r="G10" s="8">
        <f ca="1">TODAY() - F10</f>
        <v>35</v>
      </c>
      <c r="J10">
        <f t="shared" si="1"/>
        <v>34</v>
      </c>
      <c r="K10" s="5" t="d">
        <v>2020-01-28</v>
      </c>
      <c r="L10" s="8">
        <f ca="1">TODAY() - K10</f>
        <v>444</v>
      </c>
      <c r="N10" s="8">
        <f>$K$2-K10</f>
        <v>405</v>
      </c>
    </row>
    <row r="11" spans="1:15" x14ac:dyDescent="0.2">
      <c r="A11" t="s">
        <v>29</v>
      </c>
      <c r="B11" t="s">
        <v>30</v>
      </c>
      <c r="C11" t="s">
        <v>7</v>
      </c>
      <c r="D11" s="7" t="s">
        <v>26</v>
      </c>
      <c r="E11" t="s">
        <v>6</v>
      </c>
      <c r="F11" s="5" t="d">
        <v>2021-02-01</v>
      </c>
      <c r="G11" s="8">
        <f ca="1">TODAY() - F11</f>
        <v>74</v>
      </c>
      <c r="H11" t="s">
        <v>30</v>
      </c>
      <c r="J11">
        <v>0</v>
      </c>
      <c r="K11" s="5" t="d">
        <v>2020-07-15</v>
      </c>
      <c r="L11" s="8">
        <f ca="1">TODAY() - K11</f>
        <v>275</v>
      </c>
      <c r="N11" s="8">
        <f>$K$2-K11</f>
        <v>236</v>
      </c>
    </row>
    <row r="12" spans="1:15" x14ac:dyDescent="0.2">
      <c r="A12" t="s">
        <v>29</v>
      </c>
      <c r="B12" t="s">
        <v>30</v>
      </c>
      <c r="C12" t="s">
        <v>7</v>
      </c>
      <c r="D12" s="7" t="s">
        <v>26</v>
      </c>
      <c r="E12" t="s">
        <v>6</v>
      </c>
      <c r="F12" s="5" t="d">
        <v>2021-02-01</v>
      </c>
      <c r="G12" s="8">
        <f ca="1">TODAY() - F12</f>
        <v>74</v>
      </c>
      <c r="J12">
        <v>0</v>
      </c>
      <c r="K12" s="5" t="d">
        <v>2020-07-15</v>
      </c>
      <c r="L12" s="8">
        <f ca="1">TODAY() - K12</f>
        <v>275</v>
      </c>
      <c r="N12" s="8">
        <f>$K$2-K12</f>
        <v>236</v>
      </c>
    </row>
    <row r="13" spans="1:15" x14ac:dyDescent="0.2">
      <c r="A13" t="s">
        <v>29</v>
      </c>
      <c r="B13" t="s">
        <v>30</v>
      </c>
      <c r="C13" t="s">
        <v>7</v>
      </c>
      <c r="D13" s="7" t="s">
        <v>26</v>
      </c>
      <c r="E13" t="s">
        <v>6</v>
      </c>
      <c r="F13" s="5" t="d">
        <v>2021-02-01</v>
      </c>
      <c r="G13" s="8">
        <f ca="1">TODAY() - F13</f>
        <v>74</v>
      </c>
      <c r="J13">
        <v>0</v>
      </c>
      <c r="K13" s="5" t="d">
        <v>2020-07-15</v>
      </c>
      <c r="L13" s="8">
        <f ca="1">TODAY() - K13</f>
        <v>275</v>
      </c>
      <c r="N13" s="8">
        <f>$K$2-K13</f>
        <v>236</v>
      </c>
    </row>
    <row r="14" spans="1:15" x14ac:dyDescent="0.2">
      <c r="F14" s="5"/>
      <c r="G14" s="8"/>
      <c r="K14" s="5"/>
      <c r="L14" s="8"/>
      <c r="N14" s="8"/>
    </row>
    <row r="15" spans="1:15" x14ac:dyDescent="0.2">
      <c r="A15" t="s">
        <v>4</v>
      </c>
      <c r="B15" t="s">
        <v>5</v>
      </c>
      <c r="C15" t="s">
        <v>28</v>
      </c>
      <c r="D15" s="7" t="s">
        <v>10</v>
      </c>
      <c r="E15" t="s">
        <v>9</v>
      </c>
      <c r="F15" s="5" t="d">
        <v>2021-03-31</v>
      </c>
      <c r="G15" s="8">
        <f t="shared" ca="1" si="2"/>
        <v>16</v>
      </c>
      <c r="H15" t="s">
        <v>45</v>
      </c>
      <c r="I15" s="5" t="d">
        <v>2021-04-15</v>
      </c>
      <c r="J15">
        <f>$I$15 - F15</f>
        <v>15</v>
      </c>
      <c r="K15" s="5" t="d">
        <v>2015-07-29</v>
      </c>
      <c r="L15" s="8">
        <f t="shared" ca="1" si="3"/>
        <v>2088</v>
      </c>
    </row>
    <row r="16" spans="1:15" x14ac:dyDescent="0.2">
      <c r="A16" t="s">
        <v>4</v>
      </c>
      <c r="B16" t="s">
        <v>5</v>
      </c>
      <c r="C16" t="s">
        <v>28</v>
      </c>
      <c r="D16" s="7" t="s">
        <v>10</v>
      </c>
      <c r="E16" t="s">
        <v>9</v>
      </c>
      <c r="F16" s="5" t="d">
        <v>2021-03-31</v>
      </c>
      <c r="G16" s="8">
        <f t="shared" ca="1" si="2"/>
        <v>16</v>
      </c>
      <c r="J16">
        <f t="shared" ref="J16:J18" si="4">$I$15 - F16</f>
        <v>15</v>
      </c>
      <c r="K16" s="5" t="d">
        <v>2015-07-29</v>
      </c>
      <c r="L16" s="8">
        <f t="shared" ca="1" si="3"/>
        <v>2088</v>
      </c>
    </row>
    <row r="17" spans="1:12" x14ac:dyDescent="0.2">
      <c r="A17" t="s">
        <v>4</v>
      </c>
      <c r="B17" t="s">
        <v>5</v>
      </c>
      <c r="C17" t="s">
        <v>28</v>
      </c>
      <c r="D17" s="7" t="s">
        <v>10</v>
      </c>
      <c r="E17" t="s">
        <v>9</v>
      </c>
      <c r="F17" s="5" t="d">
        <v>2021-03-31</v>
      </c>
      <c r="G17" s="8">
        <f t="shared" ca="1" si="2"/>
        <v>16</v>
      </c>
      <c r="J17">
        <f t="shared" si="4"/>
        <v>15</v>
      </c>
      <c r="K17" s="5" t="d">
        <v>2015-07-29</v>
      </c>
      <c r="L17" s="8">
        <f t="shared" ca="1" si="3"/>
        <v>2088</v>
      </c>
    </row>
    <row r="18" spans="1:12" x14ac:dyDescent="0.2">
      <c r="A18" t="s">
        <v>4</v>
      </c>
      <c r="B18" t="s">
        <v>5</v>
      </c>
      <c r="C18" t="s">
        <v>28</v>
      </c>
      <c r="D18" s="7" t="s">
        <v>10</v>
      </c>
      <c r="E18" t="s">
        <v>9</v>
      </c>
      <c r="F18" s="5" t="d">
        <v>2021-03-31</v>
      </c>
      <c r="G18" s="8">
        <f ca="1">TODAY() - F18</f>
        <v>16</v>
      </c>
      <c r="J18">
        <f t="shared" si="4"/>
        <v>15</v>
      </c>
      <c r="K18" s="5" t="d">
        <v>2015-07-29</v>
      </c>
      <c r="L18" s="8">
        <f ca="1">TODAY() - K18</f>
        <v>2088</v>
      </c>
    </row>
    <row r="19" spans="1:12" x14ac:dyDescent="0.2">
      <c r="F19" s="5"/>
      <c r="G19" s="8"/>
      <c r="K19" s="5"/>
      <c r="L19" s="8"/>
    </row>
    <row r="20" spans="1:12" x14ac:dyDescent="0.2">
      <c r="A20" t="s">
        <v>12</v>
      </c>
      <c r="B20" t="s">
        <v>13</v>
      </c>
      <c r="C20" t="s">
        <v>14</v>
      </c>
      <c r="D20" s="7">
        <v>14.4</v>
      </c>
      <c r="E20" t="s">
        <v>11</v>
      </c>
      <c r="F20" s="6" t="d">
        <v>2020-11-23</v>
      </c>
      <c r="G20" s="8">
        <f ca="1">TODAY() - F20</f>
        <v>144</v>
      </c>
      <c r="H20" t="s">
        <v>49</v>
      </c>
      <c r="I20" s="5" t="d">
        <v>2021-04-06</v>
      </c>
      <c r="J20">
        <f>$I$20 - F20</f>
        <v>134</v>
      </c>
      <c r="K20" s="5" t="d">
        <v>2021-01-26</v>
      </c>
      <c r="L20" s="8">
        <f ca="1">TODAY() - K20</f>
        <v>80</v>
      </c>
    </row>
    <row r="21" spans="1:12" x14ac:dyDescent="0.2">
      <c r="A21" t="s">
        <v>12</v>
      </c>
      <c r="B21" t="s">
        <v>13</v>
      </c>
      <c r="C21" t="s">
        <v>14</v>
      </c>
      <c r="D21" s="7">
        <v>14.4</v>
      </c>
      <c r="E21" t="s">
        <v>11</v>
      </c>
      <c r="F21" s="6" t="d">
        <v>2020-11-23</v>
      </c>
      <c r="G21" s="8">
        <f t="shared" ca="1" si="2"/>
        <v>144</v>
      </c>
      <c r="J21">
        <f>$I$20 - F21</f>
        <v>134</v>
      </c>
      <c r="K21" s="5" t="d">
        <v>2021-01-26</v>
      </c>
      <c r="L21" s="8">
        <f t="shared" ca="1" si="3"/>
        <v>80</v>
      </c>
    </row>
    <row r="22" spans="1:12" x14ac:dyDescent="0.2">
      <c r="A22" t="s">
        <v>29</v>
      </c>
      <c r="B22" t="s">
        <v>33</v>
      </c>
      <c r="C22" t="s">
        <v>14</v>
      </c>
      <c r="D22" s="7" t="s">
        <v>21</v>
      </c>
      <c r="E22" t="s">
        <v>11</v>
      </c>
      <c r="F22" s="5" t="d">
        <v>2020-09-16</v>
      </c>
      <c r="G22" s="8">
        <f t="shared" ca="1" si="2"/>
        <v>212</v>
      </c>
      <c r="H22" t="s">
        <v>48</v>
      </c>
      <c r="I22" s="5" t="d">
        <v>2020-09-16</v>
      </c>
      <c r="J22">
        <f>$I$22 -F22</f>
        <v>0</v>
      </c>
      <c r="K22" s="5" t="d">
        <v>2021-03-26</v>
      </c>
      <c r="L22" s="8">
        <f t="shared" ca="1" si="3"/>
        <v>21</v>
      </c>
    </row>
    <row r="23" spans="1:12" x14ac:dyDescent="0.2">
      <c r="A23" t="s">
        <v>29</v>
      </c>
      <c r="B23" t="s">
        <v>33</v>
      </c>
      <c r="C23" t="s">
        <v>14</v>
      </c>
      <c r="D23" s="7" t="s">
        <v>21</v>
      </c>
      <c r="E23" t="s">
        <v>11</v>
      </c>
      <c r="F23" s="5" t="d">
        <v>2020-09-16</v>
      </c>
      <c r="G23" s="8">
        <f t="shared" ca="1" si="2"/>
        <v>212</v>
      </c>
      <c r="J23">
        <f t="shared" ref="J23:J26" si="5">$I$22 -F23</f>
        <v>0</v>
      </c>
      <c r="K23" s="5" t="d">
        <v>2021-03-26</v>
      </c>
      <c r="L23" s="8">
        <f t="shared" ca="1" si="3"/>
        <v>21</v>
      </c>
    </row>
    <row r="24" spans="1:12" x14ac:dyDescent="0.2">
      <c r="A24" t="s">
        <v>29</v>
      </c>
      <c r="B24" t="s">
        <v>33</v>
      </c>
      <c r="C24" t="s">
        <v>14</v>
      </c>
      <c r="D24" s="7" t="s">
        <v>21</v>
      </c>
      <c r="E24" t="s">
        <v>11</v>
      </c>
      <c r="F24" s="5" t="d">
        <v>2020-09-16</v>
      </c>
      <c r="G24" s="8">
        <f ca="1">TODAY() - F24</f>
        <v>212</v>
      </c>
      <c r="J24">
        <f t="shared" si="5"/>
        <v>0</v>
      </c>
      <c r="K24" s="5" t="d">
        <v>2021-03-26</v>
      </c>
      <c r="L24" s="8">
        <f ca="1">TODAY() - K24</f>
        <v>21</v>
      </c>
    </row>
    <row r="25" spans="1:12" x14ac:dyDescent="0.2">
      <c r="A25" t="s">
        <v>29</v>
      </c>
      <c r="B25" t="s">
        <v>33</v>
      </c>
      <c r="C25" t="s">
        <v>14</v>
      </c>
      <c r="D25" s="7" t="s">
        <v>21</v>
      </c>
      <c r="E25" t="s">
        <v>11</v>
      </c>
      <c r="F25" s="5" t="d">
        <v>2020-09-16</v>
      </c>
      <c r="G25" s="8">
        <f ca="1">TODAY() - F25</f>
        <v>212</v>
      </c>
      <c r="J25">
        <f t="shared" si="5"/>
        <v>0</v>
      </c>
      <c r="K25" s="5" t="d">
        <v>2021-03-26</v>
      </c>
      <c r="L25" s="8">
        <f ca="1">TODAY() - K25</f>
        <v>21</v>
      </c>
    </row>
    <row r="26" spans="1:12" x14ac:dyDescent="0.2">
      <c r="A26" t="s">
        <v>29</v>
      </c>
      <c r="B26" t="s">
        <v>33</v>
      </c>
      <c r="C26" t="s">
        <v>14</v>
      </c>
      <c r="D26" s="7" t="s">
        <v>21</v>
      </c>
      <c r="E26" t="s">
        <v>11</v>
      </c>
      <c r="F26" s="5" t="d">
        <v>2020-09-16</v>
      </c>
      <c r="G26" s="8">
        <f ca="1">TODAY() - F26</f>
        <v>212</v>
      </c>
      <c r="J26">
        <f t="shared" si="5"/>
        <v>0</v>
      </c>
      <c r="K26" s="5" t="d">
        <v>2021-03-26</v>
      </c>
      <c r="L26" s="8">
        <f ca="1">TODAY() - K26</f>
        <v>21</v>
      </c>
    </row>
    <row r="27" spans="1:12" x14ac:dyDescent="0.2">
      <c r="F27" s="5"/>
      <c r="G27" s="8"/>
      <c r="K27" s="5"/>
      <c r="L27" s="8"/>
    </row>
    <row r="28" spans="1:12" x14ac:dyDescent="0.2">
      <c r="A28" t="s">
        <v>4</v>
      </c>
      <c r="B28" t="s">
        <v>15</v>
      </c>
      <c r="C28" t="s">
        <v>16</v>
      </c>
      <c r="E28" t="s">
        <v>34</v>
      </c>
      <c r="F28" s="5" t="d">
        <v>2020-12-04</v>
      </c>
      <c r="G28" s="8">
        <f ca="1">TODAY() - F28</f>
        <v>133</v>
      </c>
      <c r="H28" t="s">
        <v>45</v>
      </c>
      <c r="I28" s="5" t="d">
        <v>2021-04-15</v>
      </c>
      <c r="J28">
        <f>$I$28 - F28</f>
        <v>132</v>
      </c>
      <c r="L28" s="8"/>
    </row>
    <row r="29" spans="1:12" x14ac:dyDescent="0.2">
      <c r="A29" t="s">
        <v>4</v>
      </c>
      <c r="B29" t="s">
        <v>15</v>
      </c>
      <c r="C29" t="s">
        <v>16</v>
      </c>
      <c r="E29" t="s">
        <v>34</v>
      </c>
      <c r="F29" s="5" t="d">
        <v>2020-12-04</v>
      </c>
      <c r="G29" s="8">
        <f t="shared" ca="1" si="2"/>
        <v>133</v>
      </c>
      <c r="J29">
        <f t="shared" ref="J29:J30" si="6">$I$28 - F29</f>
        <v>132</v>
      </c>
      <c r="L29" s="8"/>
    </row>
    <row r="30" spans="1:12" x14ac:dyDescent="0.2">
      <c r="A30" t="s">
        <v>4</v>
      </c>
      <c r="B30" t="s">
        <v>15</v>
      </c>
      <c r="C30" t="s">
        <v>16</v>
      </c>
      <c r="E30" t="s">
        <v>34</v>
      </c>
      <c r="F30" s="5" t="d">
        <v>2020-12-04</v>
      </c>
      <c r="G30" s="8">
        <f t="shared" ca="1" si="2"/>
        <v>133</v>
      </c>
      <c r="J30">
        <f t="shared" si="6"/>
        <v>132</v>
      </c>
      <c r="L30" s="8"/>
    </row>
    <row r="31" spans="1:12" x14ac:dyDescent="0.2">
      <c r="F31" s="5"/>
      <c r="G31" s="8"/>
      <c r="L31" s="8"/>
    </row>
    <row r="32" spans="1:12" x14ac:dyDescent="0.2">
      <c r="A32" t="s">
        <v>4</v>
      </c>
      <c r="B32" t="s">
        <v>19</v>
      </c>
      <c r="C32" t="s">
        <v>17</v>
      </c>
      <c r="D32" s="7" t="s">
        <v>18</v>
      </c>
      <c r="E32" t="s">
        <v>35</v>
      </c>
      <c r="F32" s="5" t="d">
        <v>2021-03-22</v>
      </c>
      <c r="G32" s="8">
        <f t="shared" ca="1" si="2"/>
        <v>25</v>
      </c>
      <c r="H32" t="s">
        <v>50</v>
      </c>
      <c r="I32" s="5" t="d">
        <v>2021-04-14</v>
      </c>
      <c r="J32">
        <f>$I$32 -F32</f>
        <v>23</v>
      </c>
      <c r="K32" s="5" t="d">
        <v>2017-08-21</v>
      </c>
      <c r="L32" s="8">
        <f t="shared" ca="1" si="3"/>
        <v>1334</v>
      </c>
    </row>
    <row r="33" spans="1:12" x14ac:dyDescent="0.2">
      <c r="A33" t="s">
        <v>4</v>
      </c>
      <c r="B33" t="s">
        <v>19</v>
      </c>
      <c r="C33" t="s">
        <v>17</v>
      </c>
      <c r="D33" s="7" t="s">
        <v>18</v>
      </c>
      <c r="E33" t="s">
        <v>35</v>
      </c>
      <c r="F33" s="5" t="d">
        <v>2021-03-22</v>
      </c>
      <c r="G33" s="8">
        <f t="shared" ca="1" si="2"/>
        <v>25</v>
      </c>
      <c r="J33">
        <f>$I$32 -F33</f>
        <v>23</v>
      </c>
      <c r="K33" s="5" t="d">
        <v>2017-08-21</v>
      </c>
      <c r="L33" s="8">
        <f t="shared" ca="1" si="3"/>
        <v>1334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1071-CE68-3D47-961A-D93E001DC2D3}">
  <dimension ref="A1:L33"/>
  <sheetViews>
    <sheetView workbookViewId="0">
      <selection sqref="A1:L33"/>
    </sheetView>
  </sheetViews>
  <sheetFormatPr baseColWidth="10" defaultRowHeight="16" x14ac:dyDescent="0.2"/>
  <sheetData>
    <row r="1" spans="1:12" s="1" customFormat="1" ht="85" x14ac:dyDescent="0.2">
      <c r="A1" s="4" t="s">
        <v>0</v>
      </c>
      <c r="B1" s="4" t="s">
        <v>1</v>
      </c>
      <c r="C1" s="4" t="s">
        <v>2</v>
      </c>
      <c r="D1" s="4" t="s">
        <v>20</v>
      </c>
      <c r="E1" s="4" t="s">
        <v>3</v>
      </c>
      <c r="F1" s="4" t="s">
        <v>38</v>
      </c>
      <c r="G1" s="4" t="s">
        <v>41</v>
      </c>
      <c r="H1" s="4" t="s">
        <v>37</v>
      </c>
      <c r="I1" s="4" t="s">
        <v>40</v>
      </c>
      <c r="J1" s="4" t="s">
        <v>44</v>
      </c>
      <c r="K1" s="4" t="s">
        <v>46</v>
      </c>
      <c r="L1" s="4" t="s">
        <v>42</v>
      </c>
    </row>
    <row r="2" spans="1:12" x14ac:dyDescent="0.2">
      <c r="A2" t="s">
        <v>4</v>
      </c>
      <c r="B2" t="s">
        <v>5</v>
      </c>
      <c r="C2" t="s">
        <v>7</v>
      </c>
      <c r="D2" s="7" t="s">
        <v>27</v>
      </c>
      <c r="E2" t="s">
        <v>6</v>
      </c>
      <c r="F2" s="18" t="d">
        <v>2021-03-08</v>
      </c>
      <c r="G2" s="8">
        <f ca="1">TODAY() - F2</f>
        <v>39</v>
      </c>
      <c r="H2" s="5" t="d">
        <v>2021-03-31</v>
      </c>
      <c r="I2" s="8">
        <f ca="1">TODAY() - H2</f>
        <v>16</v>
      </c>
      <c r="J2" t="s">
        <v>45</v>
      </c>
      <c r="K2" s="5" t="d">
        <v>2021-04-15</v>
      </c>
      <c r="L2">
        <f>$K$2-H2</f>
        <v>15</v>
      </c>
    </row>
    <row r="3" spans="1:12" x14ac:dyDescent="0.2">
      <c r="A3" t="s">
        <v>4</v>
      </c>
      <c r="B3" t="s">
        <v>5</v>
      </c>
      <c r="C3" t="s">
        <v>7</v>
      </c>
      <c r="D3" s="7" t="s">
        <v>27</v>
      </c>
      <c r="E3" t="s">
        <v>6</v>
      </c>
      <c r="F3" s="18" t="d">
        <v>2021-03-08</v>
      </c>
      <c r="G3" s="8">
        <f ca="1">TODAY() - F3</f>
        <v>39</v>
      </c>
      <c r="H3" s="5" t="d">
        <v>2021-03-31</v>
      </c>
      <c r="I3" s="8">
        <f ca="1">TODAY() - H3</f>
        <v>16</v>
      </c>
      <c r="L3">
        <f>$K$2-H3</f>
        <v>15</v>
      </c>
    </row>
    <row r="4" spans="1:12" x14ac:dyDescent="0.2">
      <c r="A4" t="s">
        <v>4</v>
      </c>
      <c r="B4" t="s">
        <v>5</v>
      </c>
      <c r="C4" t="s">
        <v>7</v>
      </c>
      <c r="D4" s="7" t="s">
        <v>22</v>
      </c>
      <c r="E4" t="s">
        <v>6</v>
      </c>
      <c r="F4" s="18" t="d">
        <v>2021-02-25</v>
      </c>
      <c r="G4" s="8">
        <f ca="1">TODAY() - F4</f>
        <v>50</v>
      </c>
      <c r="H4" s="5" t="d">
        <v>2021-03-31</v>
      </c>
      <c r="I4" s="8">
        <f ca="1">TODAY() - H4</f>
        <v>16</v>
      </c>
      <c r="L4">
        <f>$K$2-H4</f>
        <v>15</v>
      </c>
    </row>
    <row r="5" spans="1:12" x14ac:dyDescent="0.2">
      <c r="A5" t="s">
        <v>4</v>
      </c>
      <c r="B5" t="s">
        <v>5</v>
      </c>
      <c r="C5" t="s">
        <v>7</v>
      </c>
      <c r="D5" s="7" t="s">
        <v>22</v>
      </c>
      <c r="E5" t="s">
        <v>6</v>
      </c>
      <c r="F5" s="18" t="d">
        <v>2021-02-25</v>
      </c>
      <c r="G5" s="8">
        <f t="shared" ref="G5:G33" ca="1" si="0">TODAY() - F5</f>
        <v>50</v>
      </c>
      <c r="H5" s="5" t="d">
        <v>2021-03-31</v>
      </c>
      <c r="I5" s="8">
        <f t="shared" ref="I5:I33" ca="1" si="1">TODAY() - H5</f>
        <v>16</v>
      </c>
      <c r="L5">
        <f>$K$2-H5</f>
        <v>15</v>
      </c>
    </row>
    <row r="6" spans="1:12" x14ac:dyDescent="0.2">
      <c r="A6" t="s">
        <v>4</v>
      </c>
      <c r="B6" t="s">
        <v>5</v>
      </c>
      <c r="C6" t="s">
        <v>7</v>
      </c>
      <c r="D6" s="7" t="s">
        <v>22</v>
      </c>
      <c r="E6" t="s">
        <v>6</v>
      </c>
      <c r="F6" s="18" t="d">
        <v>2021-02-25</v>
      </c>
      <c r="G6" s="8">
        <f ca="1">TODAY() - F6</f>
        <v>50</v>
      </c>
      <c r="H6" s="5" t="d">
        <v>2021-03-31</v>
      </c>
      <c r="I6" s="8">
        <f ca="1">TODAY() - H6</f>
        <v>16</v>
      </c>
      <c r="L6">
        <f>$K$2-H6</f>
        <v>15</v>
      </c>
    </row>
    <row r="7" spans="1:12" x14ac:dyDescent="0.2">
      <c r="A7" t="s">
        <v>4</v>
      </c>
      <c r="B7" t="s">
        <v>5</v>
      </c>
      <c r="C7" t="s">
        <v>7</v>
      </c>
      <c r="D7" s="7" t="s">
        <v>22</v>
      </c>
      <c r="E7" t="s">
        <v>6</v>
      </c>
      <c r="F7" s="18" t="d">
        <v>2021-02-25</v>
      </c>
      <c r="G7" s="8">
        <f ca="1">TODAY() - F7</f>
        <v>50</v>
      </c>
      <c r="H7" s="5" t="d">
        <v>2021-03-31</v>
      </c>
      <c r="I7" s="8">
        <f ca="1">TODAY() - H7</f>
        <v>16</v>
      </c>
      <c r="L7">
        <f>$K$2-H7</f>
        <v>15</v>
      </c>
    </row>
    <row r="8" spans="1:12" x14ac:dyDescent="0.2">
      <c r="A8" t="s">
        <v>4</v>
      </c>
      <c r="B8" t="s">
        <v>5</v>
      </c>
      <c r="C8" t="s">
        <v>7</v>
      </c>
      <c r="D8" s="7" t="s">
        <v>25</v>
      </c>
      <c r="E8" t="s">
        <v>6</v>
      </c>
      <c r="F8" s="18" t="d">
        <v>2021-02-09</v>
      </c>
      <c r="G8" s="8">
        <f ca="1">TODAY() - F8</f>
        <v>66</v>
      </c>
      <c r="H8" s="5" t="d">
        <v>2021-03-31</v>
      </c>
      <c r="I8" s="8">
        <f ca="1">TODAY() - H8</f>
        <v>16</v>
      </c>
      <c r="L8">
        <f>$K$2-H8</f>
        <v>15</v>
      </c>
    </row>
    <row r="9" spans="1:12" x14ac:dyDescent="0.2">
      <c r="A9" t="s">
        <v>4</v>
      </c>
      <c r="B9" t="s">
        <v>8</v>
      </c>
      <c r="C9" t="s">
        <v>7</v>
      </c>
      <c r="D9" s="7" t="s">
        <v>23</v>
      </c>
      <c r="E9" t="s">
        <v>6</v>
      </c>
      <c r="F9" s="18" t="d">
        <v>2020-09-23</v>
      </c>
      <c r="G9" s="8">
        <f t="shared" ca="1" si="0"/>
        <v>205</v>
      </c>
      <c r="H9" s="5" t="d">
        <v>2021-03-12</v>
      </c>
      <c r="I9" s="8">
        <f t="shared" ca="1" si="1"/>
        <v>35</v>
      </c>
      <c r="L9">
        <f>$K$2-H9</f>
        <v>34</v>
      </c>
    </row>
    <row r="10" spans="1:12" x14ac:dyDescent="0.2">
      <c r="A10" t="s">
        <v>4</v>
      </c>
      <c r="B10" t="s">
        <v>8</v>
      </c>
      <c r="C10" t="s">
        <v>7</v>
      </c>
      <c r="D10" s="7" t="s">
        <v>24</v>
      </c>
      <c r="E10" t="s">
        <v>6</v>
      </c>
      <c r="F10" s="18" t="d">
        <v>2020-01-28</v>
      </c>
      <c r="G10" s="8">
        <f ca="1">TODAY() - F10</f>
        <v>444</v>
      </c>
      <c r="H10" s="5" t="d">
        <v>2021-03-12</v>
      </c>
      <c r="I10" s="8">
        <f ca="1">TODAY() - H10</f>
        <v>35</v>
      </c>
      <c r="L10">
        <f>$K$2-H10</f>
        <v>34</v>
      </c>
    </row>
    <row r="11" spans="1:12" x14ac:dyDescent="0.2">
      <c r="A11" t="s">
        <v>29</v>
      </c>
      <c r="B11" t="s">
        <v>30</v>
      </c>
      <c r="C11" t="s">
        <v>7</v>
      </c>
      <c r="D11" s="7" t="s">
        <v>26</v>
      </c>
      <c r="E11" t="s">
        <v>6</v>
      </c>
      <c r="F11" s="18" t="d">
        <v>2020-07-15</v>
      </c>
      <c r="G11" s="8">
        <f ca="1">TODAY() - F11</f>
        <v>275</v>
      </c>
      <c r="H11" s="5" t="d">
        <v>2021-02-01</v>
      </c>
      <c r="I11" s="8">
        <f ca="1">TODAY() - H11</f>
        <v>74</v>
      </c>
      <c r="J11" t="s">
        <v>30</v>
      </c>
      <c r="K11" s="5" t="d">
        <v>2021-02-01</v>
      </c>
      <c r="L11">
        <v>0</v>
      </c>
    </row>
    <row r="12" spans="1:12" x14ac:dyDescent="0.2">
      <c r="A12" t="s">
        <v>29</v>
      </c>
      <c r="B12" t="s">
        <v>30</v>
      </c>
      <c r="C12" t="s">
        <v>7</v>
      </c>
      <c r="D12" s="7" t="s">
        <v>26</v>
      </c>
      <c r="E12" t="s">
        <v>6</v>
      </c>
      <c r="F12" s="18" t="d">
        <v>2020-07-15</v>
      </c>
      <c r="G12" s="8">
        <f ca="1">TODAY() - F12</f>
        <v>275</v>
      </c>
      <c r="H12" s="5" t="d">
        <v>2021-02-01</v>
      </c>
      <c r="I12" s="8">
        <f ca="1">TODAY() - H12</f>
        <v>74</v>
      </c>
      <c r="L12">
        <v>0</v>
      </c>
    </row>
    <row r="13" spans="1:12" x14ac:dyDescent="0.2">
      <c r="A13" t="s">
        <v>29</v>
      </c>
      <c r="B13" t="s">
        <v>30</v>
      </c>
      <c r="C13" t="s">
        <v>7</v>
      </c>
      <c r="D13" s="7" t="s">
        <v>26</v>
      </c>
      <c r="E13" t="s">
        <v>6</v>
      </c>
      <c r="F13" s="18" t="d">
        <v>2020-07-15</v>
      </c>
      <c r="G13" s="8">
        <f ca="1">TODAY() - F13</f>
        <v>275</v>
      </c>
      <c r="H13" s="5" t="d">
        <v>2021-02-01</v>
      </c>
      <c r="I13" s="8">
        <f ca="1">TODAY() - H13</f>
        <v>74</v>
      </c>
      <c r="L13">
        <v>0</v>
      </c>
    </row>
    <row r="14" spans="1:12" x14ac:dyDescent="0.2">
      <c r="D14" s="7"/>
      <c r="F14" s="18"/>
      <c r="G14" s="8"/>
      <c r="H14" s="5"/>
      <c r="I14" s="8"/>
    </row>
    <row r="15" spans="1:12" x14ac:dyDescent="0.2">
      <c r="A15" t="s">
        <v>4</v>
      </c>
      <c r="B15" t="s">
        <v>5</v>
      </c>
      <c r="C15" t="s">
        <v>28</v>
      </c>
      <c r="D15" s="7" t="s">
        <v>10</v>
      </c>
      <c r="E15" t="s">
        <v>9</v>
      </c>
      <c r="F15" s="18" t="d">
        <v>2015-07-29</v>
      </c>
      <c r="G15" s="8">
        <f t="shared" ca="1" si="0"/>
        <v>2088</v>
      </c>
      <c r="H15" s="5" t="d">
        <v>2021-03-31</v>
      </c>
      <c r="I15" s="8">
        <f t="shared" ca="1" si="1"/>
        <v>16</v>
      </c>
      <c r="J15" t="s">
        <v>45</v>
      </c>
      <c r="K15" s="5" t="d">
        <v>2021-04-15</v>
      </c>
      <c r="L15">
        <f>$K$15 - H15</f>
        <v>15</v>
      </c>
    </row>
    <row r="16" spans="1:12" x14ac:dyDescent="0.2">
      <c r="A16" t="s">
        <v>4</v>
      </c>
      <c r="B16" t="s">
        <v>5</v>
      </c>
      <c r="C16" t="s">
        <v>28</v>
      </c>
      <c r="D16" s="7" t="s">
        <v>10</v>
      </c>
      <c r="E16" t="s">
        <v>9</v>
      </c>
      <c r="F16" s="18" t="d">
        <v>2015-07-29</v>
      </c>
      <c r="G16" s="8">
        <f t="shared" ca="1" si="0"/>
        <v>2088</v>
      </c>
      <c r="H16" s="5" t="d">
        <v>2021-03-31</v>
      </c>
      <c r="I16" s="8">
        <f t="shared" ca="1" si="1"/>
        <v>16</v>
      </c>
      <c r="L16">
        <f>$K$15 - H16</f>
        <v>15</v>
      </c>
    </row>
    <row r="17" spans="1:12" x14ac:dyDescent="0.2">
      <c r="A17" t="s">
        <v>4</v>
      </c>
      <c r="B17" t="s">
        <v>5</v>
      </c>
      <c r="C17" t="s">
        <v>28</v>
      </c>
      <c r="D17" s="7" t="s">
        <v>10</v>
      </c>
      <c r="E17" t="s">
        <v>9</v>
      </c>
      <c r="F17" s="18" t="d">
        <v>2015-07-29</v>
      </c>
      <c r="G17" s="8">
        <f t="shared" ca="1" si="0"/>
        <v>2088</v>
      </c>
      <c r="H17" s="5" t="d">
        <v>2021-03-31</v>
      </c>
      <c r="I17" s="8">
        <f t="shared" ca="1" si="1"/>
        <v>16</v>
      </c>
      <c r="L17">
        <f>$K$15 - H17</f>
        <v>15</v>
      </c>
    </row>
    <row r="18" spans="1:12" x14ac:dyDescent="0.2">
      <c r="A18" t="s">
        <v>4</v>
      </c>
      <c r="B18" t="s">
        <v>5</v>
      </c>
      <c r="C18" t="s">
        <v>28</v>
      </c>
      <c r="D18" s="7" t="s">
        <v>10</v>
      </c>
      <c r="E18" t="s">
        <v>9</v>
      </c>
      <c r="F18" s="18" t="d">
        <v>2015-07-29</v>
      </c>
      <c r="G18" s="8">
        <f ca="1">TODAY() - F18</f>
        <v>2088</v>
      </c>
      <c r="H18" s="5" t="d">
        <v>2021-03-31</v>
      </c>
      <c r="I18" s="8">
        <f ca="1">TODAY() - H18</f>
        <v>16</v>
      </c>
      <c r="L18">
        <f>$K$15 - H18</f>
        <v>15</v>
      </c>
    </row>
    <row r="19" spans="1:12" x14ac:dyDescent="0.2">
      <c r="D19" s="7"/>
      <c r="F19" s="18"/>
      <c r="G19" s="8"/>
      <c r="H19" s="5"/>
      <c r="I19" s="8"/>
    </row>
    <row r="20" spans="1:12" x14ac:dyDescent="0.2">
      <c r="A20" t="s">
        <v>12</v>
      </c>
      <c r="B20" t="s">
        <v>13</v>
      </c>
      <c r="C20" t="s">
        <v>14</v>
      </c>
      <c r="D20" s="7">
        <v>14.4</v>
      </c>
      <c r="E20" t="s">
        <v>11</v>
      </c>
      <c r="F20" s="18" t="d">
        <v>2021-01-26</v>
      </c>
      <c r="G20" s="8">
        <f ca="1">TODAY() - F20</f>
        <v>80</v>
      </c>
      <c r="H20" s="6" t="d">
        <v>2020-11-23</v>
      </c>
      <c r="I20" s="8">
        <f ca="1">TODAY() - H20</f>
        <v>144</v>
      </c>
      <c r="J20" t="s">
        <v>49</v>
      </c>
      <c r="K20" s="5" t="d">
        <v>2021-04-06</v>
      </c>
      <c r="L20">
        <f>$K$20 - H20</f>
        <v>134</v>
      </c>
    </row>
    <row r="21" spans="1:12" x14ac:dyDescent="0.2">
      <c r="A21" t="s">
        <v>12</v>
      </c>
      <c r="B21" t="s">
        <v>13</v>
      </c>
      <c r="C21" t="s">
        <v>14</v>
      </c>
      <c r="D21" s="7">
        <v>14.4</v>
      </c>
      <c r="E21" t="s">
        <v>11</v>
      </c>
      <c r="F21" s="18" t="d">
        <v>2021-01-26</v>
      </c>
      <c r="G21" s="8">
        <f t="shared" ca="1" si="0"/>
        <v>80</v>
      </c>
      <c r="H21" s="6" t="d">
        <v>2020-11-23</v>
      </c>
      <c r="I21" s="8">
        <f t="shared" ca="1" si="1"/>
        <v>144</v>
      </c>
      <c r="L21">
        <f>$K$20 - H21</f>
        <v>134</v>
      </c>
    </row>
    <row r="22" spans="1:12" x14ac:dyDescent="0.2">
      <c r="A22" t="s">
        <v>29</v>
      </c>
      <c r="B22" t="s">
        <v>33</v>
      </c>
      <c r="C22" t="s">
        <v>14</v>
      </c>
      <c r="D22" s="7" t="s">
        <v>21</v>
      </c>
      <c r="E22" t="s">
        <v>11</v>
      </c>
      <c r="F22" s="18" t="d">
        <v>2021-03-26</v>
      </c>
      <c r="G22" s="8">
        <f t="shared" ca="1" si="0"/>
        <v>21</v>
      </c>
      <c r="H22" s="5" t="d">
        <v>2020-09-16</v>
      </c>
      <c r="I22" s="8">
        <f t="shared" ca="1" si="1"/>
        <v>212</v>
      </c>
      <c r="J22" t="s">
        <v>48</v>
      </c>
      <c r="K22" s="5" t="d">
        <v>2020-09-16</v>
      </c>
      <c r="L22">
        <f>$K$22 -H22</f>
        <v>0</v>
      </c>
    </row>
    <row r="23" spans="1:12" x14ac:dyDescent="0.2">
      <c r="A23" t="s">
        <v>29</v>
      </c>
      <c r="B23" t="s">
        <v>33</v>
      </c>
      <c r="C23" t="s">
        <v>14</v>
      </c>
      <c r="D23" s="7" t="s">
        <v>21</v>
      </c>
      <c r="E23" t="s">
        <v>11</v>
      </c>
      <c r="F23" s="18" t="d">
        <v>2021-03-26</v>
      </c>
      <c r="G23" s="8">
        <f t="shared" ca="1" si="0"/>
        <v>21</v>
      </c>
      <c r="H23" s="5" t="d">
        <v>2020-09-16</v>
      </c>
      <c r="I23" s="8">
        <f t="shared" ca="1" si="1"/>
        <v>212</v>
      </c>
      <c r="L23">
        <f>$K$22 -H23</f>
        <v>0</v>
      </c>
    </row>
    <row r="24" spans="1:12" x14ac:dyDescent="0.2">
      <c r="A24" t="s">
        <v>29</v>
      </c>
      <c r="B24" t="s">
        <v>33</v>
      </c>
      <c r="C24" t="s">
        <v>14</v>
      </c>
      <c r="D24" s="7" t="s">
        <v>21</v>
      </c>
      <c r="E24" t="s">
        <v>11</v>
      </c>
      <c r="F24" s="18" t="d">
        <v>2021-03-26</v>
      </c>
      <c r="G24" s="8">
        <f ca="1">TODAY() - F24</f>
        <v>21</v>
      </c>
      <c r="H24" s="5" t="d">
        <v>2020-09-16</v>
      </c>
      <c r="I24" s="8">
        <f ca="1">TODAY() - H24</f>
        <v>212</v>
      </c>
      <c r="L24">
        <f>$K$22 -H24</f>
        <v>0</v>
      </c>
    </row>
    <row r="25" spans="1:12" x14ac:dyDescent="0.2">
      <c r="A25" t="s">
        <v>29</v>
      </c>
      <c r="B25" t="s">
        <v>33</v>
      </c>
      <c r="C25" t="s">
        <v>14</v>
      </c>
      <c r="D25" s="7" t="s">
        <v>21</v>
      </c>
      <c r="E25" t="s">
        <v>11</v>
      </c>
      <c r="F25" s="18" t="d">
        <v>2021-03-26</v>
      </c>
      <c r="G25" s="8">
        <f ca="1">TODAY() - F25</f>
        <v>21</v>
      </c>
      <c r="H25" s="5" t="d">
        <v>2020-09-16</v>
      </c>
      <c r="I25" s="8">
        <f ca="1">TODAY() - H25</f>
        <v>212</v>
      </c>
      <c r="L25">
        <f>$K$22 -H25</f>
        <v>0</v>
      </c>
    </row>
    <row r="26" spans="1:12" x14ac:dyDescent="0.2">
      <c r="A26" t="s">
        <v>29</v>
      </c>
      <c r="B26" t="s">
        <v>33</v>
      </c>
      <c r="C26" t="s">
        <v>14</v>
      </c>
      <c r="D26" s="7" t="s">
        <v>21</v>
      </c>
      <c r="E26" t="s">
        <v>11</v>
      </c>
      <c r="F26" s="18" t="d">
        <v>2021-03-26</v>
      </c>
      <c r="G26" s="8">
        <f ca="1">TODAY() - F26</f>
        <v>21</v>
      </c>
      <c r="H26" s="5" t="d">
        <v>2020-09-16</v>
      </c>
      <c r="I26" s="8">
        <f ca="1">TODAY() - H26</f>
        <v>212</v>
      </c>
      <c r="L26">
        <f>$K$22 -H26</f>
        <v>0</v>
      </c>
    </row>
    <row r="27" spans="1:12" x14ac:dyDescent="0.2">
      <c r="D27" s="7"/>
      <c r="F27" s="18"/>
      <c r="G27" s="8"/>
      <c r="H27" s="5"/>
      <c r="I27" s="8"/>
    </row>
    <row r="28" spans="1:12" x14ac:dyDescent="0.2">
      <c r="A28" t="s">
        <v>4</v>
      </c>
      <c r="B28" t="s">
        <v>15</v>
      </c>
      <c r="C28" t="s">
        <v>16</v>
      </c>
      <c r="D28" s="7" t="s">
        <v>39</v>
      </c>
      <c r="E28" t="s">
        <v>34</v>
      </c>
      <c r="F28" s="19" t="s">
        <v>39</v>
      </c>
      <c r="G28" s="19" t="s">
        <v>39</v>
      </c>
      <c r="H28" s="5" t="d">
        <v>2020-12-04</v>
      </c>
      <c r="I28" s="8">
        <f ca="1">TODAY() - H28</f>
        <v>133</v>
      </c>
      <c r="J28" t="s">
        <v>45</v>
      </c>
      <c r="K28" s="5" t="d">
        <v>2021-04-15</v>
      </c>
      <c r="L28">
        <f>$K$28 - H28</f>
        <v>132</v>
      </c>
    </row>
    <row r="29" spans="1:12" x14ac:dyDescent="0.2">
      <c r="A29" t="s">
        <v>4</v>
      </c>
      <c r="B29" t="s">
        <v>15</v>
      </c>
      <c r="C29" t="s">
        <v>16</v>
      </c>
      <c r="D29" s="7" t="s">
        <v>39</v>
      </c>
      <c r="E29" t="s">
        <v>34</v>
      </c>
      <c r="F29" s="19" t="s">
        <v>39</v>
      </c>
      <c r="G29" s="19" t="s">
        <v>39</v>
      </c>
      <c r="H29" s="5" t="d">
        <v>2020-12-04</v>
      </c>
      <c r="I29" s="8">
        <f t="shared" ca="1" si="1"/>
        <v>133</v>
      </c>
      <c r="L29">
        <f>$K$28 - H29</f>
        <v>132</v>
      </c>
    </row>
    <row r="30" spans="1:12" x14ac:dyDescent="0.2">
      <c r="A30" t="s">
        <v>4</v>
      </c>
      <c r="B30" t="s">
        <v>15</v>
      </c>
      <c r="C30" t="s">
        <v>16</v>
      </c>
      <c r="D30" s="7" t="s">
        <v>39</v>
      </c>
      <c r="E30" t="s">
        <v>34</v>
      </c>
      <c r="F30" s="19" t="s">
        <v>39</v>
      </c>
      <c r="G30" s="19" t="s">
        <v>39</v>
      </c>
      <c r="H30" s="5" t="d">
        <v>2020-12-04</v>
      </c>
      <c r="I30" s="8">
        <f t="shared" ca="1" si="1"/>
        <v>133</v>
      </c>
      <c r="L30">
        <f>$K$28 - H30</f>
        <v>132</v>
      </c>
    </row>
    <row r="31" spans="1:12" x14ac:dyDescent="0.2">
      <c r="D31" s="7"/>
      <c r="F31" s="19"/>
      <c r="G31" s="8"/>
      <c r="H31" s="5"/>
      <c r="I31" s="8"/>
    </row>
    <row r="32" spans="1:12" x14ac:dyDescent="0.2">
      <c r="A32" t="s">
        <v>4</v>
      </c>
      <c r="B32" t="s">
        <v>19</v>
      </c>
      <c r="C32" t="s">
        <v>17</v>
      </c>
      <c r="D32" s="7" t="s">
        <v>18</v>
      </c>
      <c r="E32" t="s">
        <v>35</v>
      </c>
      <c r="F32" s="18" t="d">
        <v>2017-08-21</v>
      </c>
      <c r="G32" s="8">
        <f t="shared" ca="1" si="0"/>
        <v>1334</v>
      </c>
      <c r="H32" s="5" t="d">
        <v>2021-03-22</v>
      </c>
      <c r="I32" s="8">
        <f t="shared" ca="1" si="1"/>
        <v>25</v>
      </c>
      <c r="J32" t="s">
        <v>50</v>
      </c>
      <c r="K32" s="5" t="d">
        <v>2021-04-14</v>
      </c>
      <c r="L32">
        <f>$K$32 -H32</f>
        <v>23</v>
      </c>
    </row>
    <row r="33" spans="1:12" x14ac:dyDescent="0.2">
      <c r="A33" t="s">
        <v>4</v>
      </c>
      <c r="B33" t="s">
        <v>19</v>
      </c>
      <c r="C33" t="s">
        <v>17</v>
      </c>
      <c r="D33" s="7" t="s">
        <v>18</v>
      </c>
      <c r="E33" t="s">
        <v>35</v>
      </c>
      <c r="F33" s="18" t="d">
        <v>2017-08-21</v>
      </c>
      <c r="G33" s="8">
        <f t="shared" ca="1" si="0"/>
        <v>1334</v>
      </c>
      <c r="H33" s="5" t="d">
        <v>2021-03-22</v>
      </c>
      <c r="I33" s="8">
        <f t="shared" ca="1" si="1"/>
        <v>25</v>
      </c>
      <c r="L33">
        <f>$K$32 -H33</f>
        <v>23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7A56-BA3C-9148-878B-C6B29CF71835}">
  <dimension ref="A1:AE57"/>
  <sheetViews>
    <sheetView topLeftCell="N27" zoomScale="130" zoomScaleNormal="130" workbookViewId="0">
      <selection activeCell="P29" sqref="P29"/>
    </sheetView>
  </sheetViews>
  <sheetFormatPr baseColWidth="10" defaultRowHeight="16" x14ac:dyDescent="0.2"/>
  <cols>
    <col min="1" max="1" width="13" bestFit="1" customWidth="1"/>
    <col min="2" max="2" width="19.83203125" bestFit="1" customWidth="1"/>
    <col min="5" max="5" width="11.6640625" bestFit="1" customWidth="1"/>
    <col min="10" max="10" width="20.5" bestFit="1" customWidth="1"/>
    <col min="11" max="11" width="10.83203125" style="9"/>
    <col min="19" max="19" width="20.6640625" bestFit="1" customWidth="1"/>
  </cols>
  <sheetData>
    <row r="1" spans="1:11" x14ac:dyDescent="0.2">
      <c r="A1" t="s">
        <v>57</v>
      </c>
    </row>
    <row r="2" spans="1:11" ht="51" x14ac:dyDescent="0.2">
      <c r="A2" s="11" t="s">
        <v>54</v>
      </c>
      <c r="B2" t="s">
        <v>51</v>
      </c>
      <c r="C2" t="s">
        <v>47</v>
      </c>
      <c r="E2" s="12" t="s">
        <v>54</v>
      </c>
      <c r="F2" t="s">
        <v>47</v>
      </c>
      <c r="J2" s="4" t="s">
        <v>42</v>
      </c>
      <c r="K2" s="16" t="s">
        <v>59</v>
      </c>
    </row>
    <row r="3" spans="1:11" x14ac:dyDescent="0.2">
      <c r="A3" s="7">
        <v>15</v>
      </c>
      <c r="B3" s="10">
        <v>11</v>
      </c>
      <c r="C3">
        <f>GETPIVOTDATA("Days behind",$A$2,"Days behind",15)/GETPIVOTDATA("Days behind",$A$2)</f>
        <v>0.39285714285714285</v>
      </c>
      <c r="E3" s="13">
        <v>0</v>
      </c>
      <c r="F3">
        <f>GETPIVOTDATA("Days behind",$A$2,"Days behind",0)/GETPIVOTDATA("Days behind",$A$2)</f>
        <v>0.2857142857142857</v>
      </c>
      <c r="J3">
        <v>0</v>
      </c>
      <c r="K3" s="9">
        <v>3.5714285714285712E-2</v>
      </c>
    </row>
    <row r="4" spans="1:11" x14ac:dyDescent="0.2">
      <c r="A4" s="7">
        <v>0</v>
      </c>
      <c r="B4" s="10">
        <v>8</v>
      </c>
      <c r="C4">
        <f>GETPIVOTDATA("Days behind",$A$2,"Days behind",0)/GETPIVOTDATA("Days behind",$A$2)</f>
        <v>0.2857142857142857</v>
      </c>
      <c r="E4" s="13">
        <v>15</v>
      </c>
      <c r="F4">
        <f>GETPIVOTDATA("Days behind",$A$2,"Days behind",15)/GETPIVOTDATA("Days behind",$A$2)</f>
        <v>0.39285714285714285</v>
      </c>
      <c r="J4">
        <v>0</v>
      </c>
      <c r="K4" s="9">
        <f>1/28+K3</f>
        <v>7.1428571428571425E-2</v>
      </c>
    </row>
    <row r="5" spans="1:11" x14ac:dyDescent="0.2">
      <c r="A5" s="7">
        <v>132</v>
      </c>
      <c r="B5" s="10">
        <v>3</v>
      </c>
      <c r="C5">
        <f>GETPIVOTDATA("Days behind",$A$2,"Days behind",132)/GETPIVOTDATA("Days behind",$A$2)</f>
        <v>0.10714285714285714</v>
      </c>
      <c r="E5" s="13">
        <v>23</v>
      </c>
      <c r="F5">
        <f>GETPIVOTDATA("Days behind",$A$2,"Days behind",134)/GETPIVOTDATA("Days behind",$A$2)</f>
        <v>7.1428571428571425E-2</v>
      </c>
      <c r="J5">
        <v>0</v>
      </c>
      <c r="K5" s="9">
        <f t="shared" ref="K5:K30" si="0">1/28+K4</f>
        <v>0.10714285714285714</v>
      </c>
    </row>
    <row r="6" spans="1:11" x14ac:dyDescent="0.2">
      <c r="A6" s="7">
        <v>134</v>
      </c>
      <c r="B6" s="10">
        <v>2</v>
      </c>
      <c r="C6">
        <f>GETPIVOTDATA("Days behind",$A$2,"Days behind",134)/GETPIVOTDATA("Days behind",$A$2)</f>
        <v>7.1428571428571425E-2</v>
      </c>
      <c r="E6" s="13">
        <v>34</v>
      </c>
      <c r="F6">
        <f>GETPIVOTDATA("Days behind",$A$2,"Days behind",134)/GETPIVOTDATA("Days behind",$A$2)</f>
        <v>7.1428571428571425E-2</v>
      </c>
      <c r="J6">
        <v>0</v>
      </c>
      <c r="K6" s="9">
        <f t="shared" si="0"/>
        <v>0.14285714285714285</v>
      </c>
    </row>
    <row r="7" spans="1:11" x14ac:dyDescent="0.2">
      <c r="A7" s="7">
        <v>23</v>
      </c>
      <c r="B7" s="10">
        <v>2</v>
      </c>
      <c r="C7">
        <f t="shared" ref="C7:C8" si="1">GETPIVOTDATA("Days behind",$A$2,"Days behind",134)/GETPIVOTDATA("Days behind",$A$2)</f>
        <v>7.1428571428571425E-2</v>
      </c>
      <c r="E7" s="13">
        <v>132</v>
      </c>
      <c r="F7">
        <f>GETPIVOTDATA("Days behind",$A$2,"Days behind",132)/GETPIVOTDATA("Days behind",$A$2)</f>
        <v>0.10714285714285714</v>
      </c>
      <c r="J7">
        <v>0</v>
      </c>
      <c r="K7" s="9">
        <f t="shared" si="0"/>
        <v>0.17857142857142855</v>
      </c>
    </row>
    <row r="8" spans="1:11" x14ac:dyDescent="0.2">
      <c r="A8" s="7">
        <v>34</v>
      </c>
      <c r="B8" s="10">
        <v>2</v>
      </c>
      <c r="C8">
        <f t="shared" si="1"/>
        <v>7.1428571428571425E-2</v>
      </c>
      <c r="E8" s="13">
        <v>134</v>
      </c>
      <c r="F8">
        <f>GETPIVOTDATA("Days behind",$A$2,"Days behind",134)/GETPIVOTDATA("Days behind",$A$2)</f>
        <v>7.1428571428571425E-2</v>
      </c>
      <c r="J8">
        <v>0</v>
      </c>
      <c r="K8" s="9">
        <f t="shared" si="0"/>
        <v>0.21428571428571425</v>
      </c>
    </row>
    <row r="9" spans="1:11" x14ac:dyDescent="0.2">
      <c r="A9" s="7" t="s">
        <v>52</v>
      </c>
      <c r="B9" s="10"/>
      <c r="J9">
        <f>$I$22 -F9</f>
        <v>0</v>
      </c>
      <c r="K9" s="9">
        <f t="shared" si="0"/>
        <v>0.24999999999999994</v>
      </c>
    </row>
    <row r="10" spans="1:11" x14ac:dyDescent="0.2">
      <c r="A10" s="7" t="s">
        <v>53</v>
      </c>
      <c r="B10" s="10">
        <v>28</v>
      </c>
      <c r="J10">
        <f>$I$22 -F10</f>
        <v>0</v>
      </c>
      <c r="K10" s="9">
        <f t="shared" si="0"/>
        <v>0.28571428571428564</v>
      </c>
    </row>
    <row r="11" spans="1:11" x14ac:dyDescent="0.2">
      <c r="J11">
        <v>15</v>
      </c>
      <c r="K11" s="9">
        <f t="shared" si="0"/>
        <v>0.32142857142857134</v>
      </c>
    </row>
    <row r="12" spans="1:11" x14ac:dyDescent="0.2">
      <c r="J12">
        <v>15</v>
      </c>
      <c r="K12" s="9">
        <f t="shared" si="0"/>
        <v>0.35714285714285704</v>
      </c>
    </row>
    <row r="13" spans="1:11" x14ac:dyDescent="0.2">
      <c r="J13">
        <v>15</v>
      </c>
      <c r="K13" s="9">
        <f t="shared" si="0"/>
        <v>0.39285714285714274</v>
      </c>
    </row>
    <row r="14" spans="1:11" x14ac:dyDescent="0.2">
      <c r="J14">
        <v>15</v>
      </c>
      <c r="K14" s="9">
        <f t="shared" si="0"/>
        <v>0.42857142857142844</v>
      </c>
    </row>
    <row r="15" spans="1:11" x14ac:dyDescent="0.2">
      <c r="J15">
        <v>15</v>
      </c>
      <c r="K15" s="9">
        <f t="shared" si="0"/>
        <v>0.46428571428571414</v>
      </c>
    </row>
    <row r="16" spans="1:11" x14ac:dyDescent="0.2">
      <c r="J16">
        <v>15</v>
      </c>
      <c r="K16" s="9">
        <f t="shared" si="0"/>
        <v>0.49999999999999983</v>
      </c>
    </row>
    <row r="17" spans="1:31" x14ac:dyDescent="0.2">
      <c r="J17">
        <v>15</v>
      </c>
      <c r="K17" s="9">
        <f t="shared" si="0"/>
        <v>0.53571428571428559</v>
      </c>
    </row>
    <row r="18" spans="1:31" x14ac:dyDescent="0.2">
      <c r="J18" s="15">
        <v>15</v>
      </c>
      <c r="K18" s="9">
        <f t="shared" si="0"/>
        <v>0.57142857142857129</v>
      </c>
    </row>
    <row r="19" spans="1:31" x14ac:dyDescent="0.2">
      <c r="J19" s="15">
        <v>15</v>
      </c>
      <c r="K19" s="9">
        <f t="shared" si="0"/>
        <v>0.60714285714285698</v>
      </c>
    </row>
    <row r="20" spans="1:31" x14ac:dyDescent="0.2">
      <c r="J20" s="15">
        <v>15</v>
      </c>
      <c r="K20" s="9">
        <f t="shared" si="0"/>
        <v>0.64285714285714268</v>
      </c>
    </row>
    <row r="21" spans="1:31" x14ac:dyDescent="0.2">
      <c r="J21" s="15">
        <v>15</v>
      </c>
      <c r="K21" s="9">
        <f t="shared" si="0"/>
        <v>0.67857142857142838</v>
      </c>
    </row>
    <row r="22" spans="1:31" x14ac:dyDescent="0.2">
      <c r="J22">
        <v>23</v>
      </c>
      <c r="K22" s="9">
        <f t="shared" si="0"/>
        <v>0.71428571428571408</v>
      </c>
    </row>
    <row r="23" spans="1:31" x14ac:dyDescent="0.2">
      <c r="A23" t="s">
        <v>58</v>
      </c>
      <c r="J23">
        <v>23</v>
      </c>
      <c r="K23" s="9">
        <f t="shared" si="0"/>
        <v>0.74999999999999978</v>
      </c>
    </row>
    <row r="24" spans="1:31" x14ac:dyDescent="0.2">
      <c r="A24" s="11" t="s">
        <v>56</v>
      </c>
      <c r="B24" t="s">
        <v>55</v>
      </c>
      <c r="J24">
        <v>34</v>
      </c>
      <c r="K24" s="9">
        <f t="shared" si="0"/>
        <v>0.78571428571428548</v>
      </c>
    </row>
    <row r="25" spans="1:31" x14ac:dyDescent="0.2">
      <c r="A25" s="7">
        <v>15</v>
      </c>
      <c r="B25" s="10">
        <v>7</v>
      </c>
      <c r="D25" s="12" t="s">
        <v>56</v>
      </c>
      <c r="E25" t="s">
        <v>47</v>
      </c>
      <c r="F25" s="14"/>
      <c r="J25">
        <v>34</v>
      </c>
      <c r="K25" s="9">
        <f t="shared" si="0"/>
        <v>0.82142857142857117</v>
      </c>
    </row>
    <row r="26" spans="1:31" x14ac:dyDescent="0.2">
      <c r="A26" s="7">
        <v>0</v>
      </c>
      <c r="B26" s="10">
        <v>3</v>
      </c>
      <c r="D26" s="13">
        <v>15</v>
      </c>
      <c r="E26">
        <f>7/12</f>
        <v>0.58333333333333337</v>
      </c>
      <c r="F26" s="13"/>
      <c r="J26">
        <v>132</v>
      </c>
      <c r="K26" s="9">
        <f t="shared" si="0"/>
        <v>0.85714285714285687</v>
      </c>
    </row>
    <row r="27" spans="1:31" x14ac:dyDescent="0.2">
      <c r="A27" s="7">
        <v>34</v>
      </c>
      <c r="B27" s="10">
        <v>2</v>
      </c>
      <c r="D27" s="13">
        <v>0</v>
      </c>
      <c r="E27" s="9">
        <f>3/12</f>
        <v>0.25</v>
      </c>
      <c r="F27" s="13"/>
      <c r="J27">
        <v>132</v>
      </c>
      <c r="K27" s="9">
        <f t="shared" si="0"/>
        <v>0.89285714285714257</v>
      </c>
    </row>
    <row r="28" spans="1:31" x14ac:dyDescent="0.2">
      <c r="A28" s="7" t="s">
        <v>53</v>
      </c>
      <c r="B28" s="10">
        <v>12</v>
      </c>
      <c r="D28" s="13">
        <v>34</v>
      </c>
      <c r="E28">
        <f>2/12</f>
        <v>0.16666666666666666</v>
      </c>
      <c r="F28" s="13"/>
      <c r="J28">
        <v>132</v>
      </c>
      <c r="K28" s="9">
        <f t="shared" si="0"/>
        <v>0.92857142857142827</v>
      </c>
    </row>
    <row r="29" spans="1:31" x14ac:dyDescent="0.2">
      <c r="J29" s="15">
        <v>134</v>
      </c>
      <c r="K29" s="9">
        <f t="shared" si="0"/>
        <v>0.96428571428571397</v>
      </c>
    </row>
    <row r="30" spans="1:31" x14ac:dyDescent="0.2">
      <c r="J30">
        <v>134</v>
      </c>
      <c r="K30" s="9">
        <f t="shared" si="0"/>
        <v>0.99999999999999967</v>
      </c>
    </row>
    <row r="31" spans="1:31" x14ac:dyDescent="0.2">
      <c r="S31" t="s">
        <v>61</v>
      </c>
      <c r="T31" t="s">
        <v>28</v>
      </c>
      <c r="W31" t="s">
        <v>62</v>
      </c>
      <c r="X31" t="s">
        <v>63</v>
      </c>
      <c r="Z31" t="s">
        <v>42</v>
      </c>
      <c r="AA31" t="s">
        <v>16</v>
      </c>
      <c r="AD31" t="s">
        <v>42</v>
      </c>
      <c r="AE31" t="s">
        <v>17</v>
      </c>
    </row>
    <row r="32" spans="1:31" x14ac:dyDescent="0.2">
      <c r="J32" t="s">
        <v>60</v>
      </c>
      <c r="K32" s="9" t="s">
        <v>64</v>
      </c>
      <c r="S32" s="15">
        <v>15</v>
      </c>
      <c r="T32" s="9">
        <f>1/4</f>
        <v>0.25</v>
      </c>
      <c r="W32">
        <v>0</v>
      </c>
      <c r="X32">
        <f>1/7</f>
        <v>0.14285714285714285</v>
      </c>
      <c r="Z32">
        <v>132</v>
      </c>
      <c r="AA32">
        <f>1/3</f>
        <v>0.33333333333333331</v>
      </c>
      <c r="AD32" s="17">
        <v>25</v>
      </c>
      <c r="AE32">
        <f>1/2</f>
        <v>0.5</v>
      </c>
    </row>
    <row r="33" spans="1:31" x14ac:dyDescent="0.2">
      <c r="J33">
        <v>0</v>
      </c>
      <c r="K33" s="9">
        <f>1/12</f>
        <v>8.3333333333333329E-2</v>
      </c>
      <c r="S33" s="15">
        <v>15</v>
      </c>
      <c r="T33">
        <f>1/4+T32</f>
        <v>0.5</v>
      </c>
      <c r="W33">
        <v>0</v>
      </c>
      <c r="X33">
        <f>1/7+X32</f>
        <v>0.2857142857142857</v>
      </c>
      <c r="Z33">
        <v>132</v>
      </c>
      <c r="AA33">
        <f>1/3+AA32</f>
        <v>0.66666666666666663</v>
      </c>
      <c r="AD33" s="17">
        <v>25</v>
      </c>
      <c r="AE33">
        <f>1/2+AE32</f>
        <v>1</v>
      </c>
    </row>
    <row r="34" spans="1:31" x14ac:dyDescent="0.2">
      <c r="J34">
        <v>0</v>
      </c>
      <c r="K34" s="9">
        <f>1/12+K33</f>
        <v>0.16666666666666666</v>
      </c>
      <c r="S34" s="15">
        <v>15</v>
      </c>
      <c r="T34">
        <f t="shared" ref="T34:T35" si="2">1/4+T33</f>
        <v>0.75</v>
      </c>
      <c r="W34">
        <v>0</v>
      </c>
      <c r="X34">
        <f t="shared" ref="X34:X38" si="3">1/7+X33</f>
        <v>0.42857142857142855</v>
      </c>
      <c r="Z34">
        <v>132</v>
      </c>
      <c r="AA34">
        <f>1/3+AA33</f>
        <v>1</v>
      </c>
    </row>
    <row r="35" spans="1:31" x14ac:dyDescent="0.2">
      <c r="J35">
        <v>0</v>
      </c>
      <c r="K35" s="9">
        <f t="shared" ref="K35:K44" si="4">1/12+K34</f>
        <v>0.25</v>
      </c>
      <c r="S35" s="15">
        <v>15</v>
      </c>
      <c r="T35">
        <f t="shared" si="2"/>
        <v>1</v>
      </c>
      <c r="W35">
        <v>0</v>
      </c>
      <c r="X35">
        <f t="shared" si="3"/>
        <v>0.5714285714285714</v>
      </c>
    </row>
    <row r="36" spans="1:31" x14ac:dyDescent="0.2">
      <c r="J36">
        <v>15</v>
      </c>
      <c r="K36" s="9">
        <f t="shared" si="4"/>
        <v>0.33333333333333331</v>
      </c>
      <c r="W36">
        <v>0</v>
      </c>
      <c r="X36">
        <f t="shared" si="3"/>
        <v>0.71428571428571419</v>
      </c>
    </row>
    <row r="37" spans="1:31" x14ac:dyDescent="0.2">
      <c r="J37">
        <v>15</v>
      </c>
      <c r="K37" s="9">
        <f t="shared" si="4"/>
        <v>0.41666666666666663</v>
      </c>
      <c r="W37">
        <v>134</v>
      </c>
      <c r="X37">
        <f t="shared" si="3"/>
        <v>0.85714285714285698</v>
      </c>
    </row>
    <row r="38" spans="1:31" x14ac:dyDescent="0.2">
      <c r="J38">
        <v>15</v>
      </c>
      <c r="K38" s="9">
        <f t="shared" si="4"/>
        <v>0.49999999999999994</v>
      </c>
      <c r="W38">
        <v>134</v>
      </c>
      <c r="X38">
        <f t="shared" si="3"/>
        <v>0.99999999999999978</v>
      </c>
    </row>
    <row r="39" spans="1:31" x14ac:dyDescent="0.2">
      <c r="J39">
        <v>15</v>
      </c>
      <c r="K39" s="9">
        <f t="shared" si="4"/>
        <v>0.58333333333333326</v>
      </c>
    </row>
    <row r="40" spans="1:31" x14ac:dyDescent="0.2">
      <c r="J40">
        <v>15</v>
      </c>
      <c r="K40" s="9">
        <f t="shared" si="4"/>
        <v>0.66666666666666663</v>
      </c>
    </row>
    <row r="41" spans="1:31" x14ac:dyDescent="0.2">
      <c r="J41">
        <v>15</v>
      </c>
      <c r="K41" s="9">
        <f t="shared" si="4"/>
        <v>0.75</v>
      </c>
    </row>
    <row r="42" spans="1:31" x14ac:dyDescent="0.2">
      <c r="J42">
        <v>15</v>
      </c>
      <c r="K42" s="9">
        <f t="shared" si="4"/>
        <v>0.83333333333333337</v>
      </c>
    </row>
    <row r="43" spans="1:31" x14ac:dyDescent="0.2">
      <c r="J43">
        <v>34</v>
      </c>
      <c r="K43" s="9">
        <f t="shared" si="4"/>
        <v>0.91666666666666674</v>
      </c>
    </row>
    <row r="44" spans="1:31" x14ac:dyDescent="0.2">
      <c r="J44">
        <v>34</v>
      </c>
      <c r="K44" s="9">
        <f t="shared" si="4"/>
        <v>1</v>
      </c>
    </row>
    <row r="45" spans="1:31" ht="85" x14ac:dyDescent="0.2">
      <c r="A45" s="3" t="s">
        <v>20</v>
      </c>
      <c r="B45" s="3" t="s">
        <v>3</v>
      </c>
      <c r="C45" s="4" t="s">
        <v>37</v>
      </c>
      <c r="D45" s="4" t="s">
        <v>40</v>
      </c>
      <c r="E45" s="4" t="s">
        <v>44</v>
      </c>
      <c r="F45" s="4" t="s">
        <v>46</v>
      </c>
      <c r="G45" s="4" t="s">
        <v>42</v>
      </c>
    </row>
    <row r="46" spans="1:31" x14ac:dyDescent="0.2">
      <c r="A46" s="7" t="s">
        <v>27</v>
      </c>
      <c r="B46" t="s">
        <v>6</v>
      </c>
      <c r="C46" s="5" t="d">
        <v>2021-03-31</v>
      </c>
      <c r="D46" s="8">
        <f ca="1">TODAY() - C46</f>
        <v>16</v>
      </c>
      <c r="E46" t="s">
        <v>45</v>
      </c>
      <c r="F46" s="5" t="d">
        <v>2021-04-15</v>
      </c>
      <c r="G46">
        <v>15</v>
      </c>
      <c r="H46">
        <f>1/2</f>
        <v>0.5</v>
      </c>
    </row>
    <row r="47" spans="1:31" x14ac:dyDescent="0.2">
      <c r="A47" s="7" t="s">
        <v>27</v>
      </c>
      <c r="B47" t="s">
        <v>6</v>
      </c>
      <c r="C47" s="5" t="d">
        <v>2021-03-31</v>
      </c>
      <c r="D47" s="8">
        <f ca="1">TODAY() - C47</f>
        <v>16</v>
      </c>
      <c r="G47">
        <v>15</v>
      </c>
      <c r="H47">
        <f>1/2+H46</f>
        <v>1</v>
      </c>
    </row>
    <row r="48" spans="1:31" x14ac:dyDescent="0.2">
      <c r="A48" s="7" t="s">
        <v>22</v>
      </c>
      <c r="B48" t="s">
        <v>6</v>
      </c>
      <c r="C48" s="5" t="d">
        <v>2021-03-31</v>
      </c>
      <c r="D48" s="8">
        <f ca="1">TODAY() - C48</f>
        <v>16</v>
      </c>
      <c r="G48">
        <v>15</v>
      </c>
      <c r="H48">
        <f>1/4</f>
        <v>0.25</v>
      </c>
    </row>
    <row r="49" spans="1:8" x14ac:dyDescent="0.2">
      <c r="A49" s="7" t="s">
        <v>22</v>
      </c>
      <c r="B49" t="s">
        <v>6</v>
      </c>
      <c r="C49" s="5" t="d">
        <v>2021-03-31</v>
      </c>
      <c r="D49" s="8">
        <f t="shared" ref="D49:D53" ca="1" si="5">TODAY() - C49</f>
        <v>16</v>
      </c>
      <c r="G49">
        <v>15</v>
      </c>
      <c r="H49">
        <f>1/4+H48</f>
        <v>0.5</v>
      </c>
    </row>
    <row r="50" spans="1:8" x14ac:dyDescent="0.2">
      <c r="A50" s="7" t="s">
        <v>22</v>
      </c>
      <c r="B50" t="s">
        <v>6</v>
      </c>
      <c r="C50" s="5" t="d">
        <v>2021-03-31</v>
      </c>
      <c r="D50" s="8">
        <f ca="1">TODAY() - C50</f>
        <v>16</v>
      </c>
      <c r="G50">
        <v>15</v>
      </c>
      <c r="H50">
        <f t="shared" ref="H50:H51" si="6">1/4+H49</f>
        <v>0.75</v>
      </c>
    </row>
    <row r="51" spans="1:8" x14ac:dyDescent="0.2">
      <c r="A51" s="7" t="s">
        <v>22</v>
      </c>
      <c r="B51" t="s">
        <v>6</v>
      </c>
      <c r="C51" s="5" t="d">
        <v>2021-03-31</v>
      </c>
      <c r="D51" s="8">
        <f ca="1">TODAY() - C51</f>
        <v>16</v>
      </c>
      <c r="G51">
        <v>15</v>
      </c>
      <c r="H51">
        <f t="shared" si="6"/>
        <v>1</v>
      </c>
    </row>
    <row r="52" spans="1:8" x14ac:dyDescent="0.2">
      <c r="A52" s="7" t="s">
        <v>25</v>
      </c>
      <c r="B52" t="s">
        <v>6</v>
      </c>
      <c r="C52" s="5" t="d">
        <v>2021-03-31</v>
      </c>
      <c r="D52" s="8">
        <f ca="1">TODAY() - C52</f>
        <v>16</v>
      </c>
      <c r="G52">
        <v>15</v>
      </c>
      <c r="H52">
        <f>1/1</f>
        <v>1</v>
      </c>
    </row>
    <row r="53" spans="1:8" x14ac:dyDescent="0.2">
      <c r="A53" s="7" t="s">
        <v>23</v>
      </c>
      <c r="B53" t="s">
        <v>6</v>
      </c>
      <c r="C53" s="5" t="d">
        <v>2021-03-12</v>
      </c>
      <c r="D53" s="8">
        <f t="shared" ca="1" si="5"/>
        <v>35</v>
      </c>
      <c r="G53">
        <v>34</v>
      </c>
      <c r="H53">
        <f>1/1</f>
        <v>1</v>
      </c>
    </row>
    <row r="54" spans="1:8" x14ac:dyDescent="0.2">
      <c r="A54" s="7" t="s">
        <v>24</v>
      </c>
      <c r="B54" t="s">
        <v>6</v>
      </c>
      <c r="C54" s="5" t="d">
        <v>2021-03-12</v>
      </c>
      <c r="D54" s="8">
        <f ca="1">TODAY() - C54</f>
        <v>35</v>
      </c>
      <c r="G54">
        <v>34</v>
      </c>
      <c r="H54">
        <f>1/1</f>
        <v>1</v>
      </c>
    </row>
    <row r="55" spans="1:8" x14ac:dyDescent="0.2">
      <c r="A55" s="7" t="s">
        <v>26</v>
      </c>
      <c r="B55" t="s">
        <v>6</v>
      </c>
      <c r="C55" s="5" t="d">
        <v>2021-02-01</v>
      </c>
      <c r="D55" s="8">
        <f ca="1">TODAY() - C55</f>
        <v>74</v>
      </c>
      <c r="E55" t="s">
        <v>30</v>
      </c>
      <c r="G55">
        <v>0</v>
      </c>
      <c r="H55">
        <f>1/3</f>
        <v>0.33333333333333331</v>
      </c>
    </row>
    <row r="56" spans="1:8" x14ac:dyDescent="0.2">
      <c r="A56" s="7" t="s">
        <v>26</v>
      </c>
      <c r="B56" t="s">
        <v>6</v>
      </c>
      <c r="C56" s="5" t="d">
        <v>2021-02-01</v>
      </c>
      <c r="D56" s="8">
        <f ca="1">TODAY() - C56</f>
        <v>74</v>
      </c>
      <c r="G56">
        <v>0</v>
      </c>
      <c r="H56">
        <f>1/3+H55</f>
        <v>0.66666666666666663</v>
      </c>
    </row>
    <row r="57" spans="1:8" x14ac:dyDescent="0.2">
      <c r="A57" s="7" t="s">
        <v>26</v>
      </c>
      <c r="B57" t="s">
        <v>6</v>
      </c>
      <c r="C57" s="5" t="d">
        <v>2021-02-01</v>
      </c>
      <c r="D57" s="8">
        <f ca="1">TODAY() - C57</f>
        <v>74</v>
      </c>
      <c r="G57">
        <v>0</v>
      </c>
      <c r="H57">
        <f>1/3+H56</f>
        <v>1</v>
      </c>
    </row>
  </sheetData>
  <sortState xmlns:xlrd2="http://schemas.microsoft.com/office/spreadsheetml/2017/richdata2" ref="W32:W38">
    <sortCondition ref="W32:W38"/>
  </sortState>
  <pageMargins left="0.7" right="0.7" top="0.75" bottom="0.75" header="0.3" footer="0.3"/>
  <drawing r:id="rId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User-Agent-Information-Extracti</vt:lpstr>
      <vt:lpstr>CDF per OS</vt:lpstr>
      <vt:lpstr>Sheet3</vt:lpstr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2021-04-14T22:50:30Z</dcterms:created>
  <dcterms:modified xsi:type="dcterms:W3CDTF">2021-04-16T07:11:37Z</dcterms:modified>
</cp:coreProperties>
</file>